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Secretaría de Infraestructura\"/>
    </mc:Choice>
  </mc:AlternateContent>
  <bookViews>
    <workbookView xWindow="0" yWindow="0" windowWidth="20490" windowHeight="7350" activeTab="2"/>
  </bookViews>
  <sheets>
    <sheet name="Intructivo" sheetId="20" r:id="rId1"/>
    <sheet name="CONTEXTO " sheetId="23"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0" r:id="rId11"/>
  </pivotCaches>
</workbook>
</file>

<file path=xl/calcChain.xml><?xml version="1.0" encoding="utf-8"?>
<calcChain xmlns="http://schemas.openxmlformats.org/spreadsheetml/2006/main">
  <c r="I18" i="1" l="1"/>
  <c r="J18" i="1" s="1"/>
  <c r="U18" i="1"/>
  <c r="L19" i="1"/>
  <c r="Y18" i="1" l="1"/>
  <c r="Z18" i="1" s="1"/>
  <c r="U19" i="1"/>
  <c r="AA18" i="1" l="1"/>
  <c r="Y19" i="1"/>
  <c r="Z19" i="1" s="1"/>
  <c r="AA19" i="1" l="1"/>
  <c r="I16" i="1" l="1"/>
  <c r="J16" i="1" s="1"/>
  <c r="F222" i="13" l="1"/>
  <c r="F212" i="13"/>
  <c r="F213" i="13"/>
  <c r="F214" i="13"/>
  <c r="F215" i="13"/>
  <c r="F216" i="13"/>
  <c r="F217" i="13"/>
  <c r="F218" i="13"/>
  <c r="F219" i="13"/>
  <c r="F220" i="13"/>
  <c r="F221" i="13"/>
  <c r="F211" i="13"/>
  <c r="B222" i="13" a="1"/>
  <c r="L17" i="1"/>
  <c r="B222"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Y16" i="1" l="1"/>
  <c r="Z16" i="1" s="1"/>
  <c r="AA16" i="1" l="1"/>
  <c r="Y17" i="1" s="1"/>
  <c r="Z17" i="1" l="1"/>
  <c r="AA17" i="1" l="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X8" i="19" l="1"/>
  <c r="R48" i="19"/>
  <c r="L8" i="19"/>
  <c r="AD38" i="19"/>
  <c r="AD48" i="19"/>
  <c r="AD8" i="19"/>
  <c r="R18" i="19"/>
  <c r="L38" i="19"/>
  <c r="AJ28" i="19"/>
  <c r="X18" i="19"/>
  <c r="X48" i="19"/>
  <c r="R28" i="19"/>
  <c r="L18" i="19"/>
  <c r="X28" i="19"/>
  <c r="R8" i="19"/>
  <c r="X38" i="19"/>
  <c r="AJ8" i="19"/>
  <c r="AD18" i="19"/>
  <c r="AJ38" i="19"/>
  <c r="L48" i="19"/>
  <c r="AJ48" i="19"/>
  <c r="AJ18" i="19"/>
  <c r="R38" i="19"/>
  <c r="AD28" i="19"/>
  <c r="L28"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E54" i="19" l="1"/>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J44" i="19"/>
  <c r="R54" i="19"/>
  <c r="X24" i="19"/>
  <c r="U53" i="19"/>
  <c r="U43" i="19"/>
  <c r="O23" i="19"/>
  <c r="AG43" i="19"/>
  <c r="AA33" i="19"/>
  <c r="AA23" i="19"/>
  <c r="AG53" i="19"/>
  <c r="AM43" i="19"/>
  <c r="O13" i="19"/>
  <c r="AM53" i="19"/>
  <c r="AG33" i="19"/>
  <c r="U23" i="19"/>
  <c r="L43" i="19"/>
  <c r="R13" i="19"/>
  <c r="L13" i="19"/>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Y13" i="19" l="1"/>
  <c r="AE43" i="19"/>
  <c r="S13" i="19"/>
  <c r="AK33" i="19"/>
  <c r="M13" i="19"/>
  <c r="AK53" i="19"/>
  <c r="M23" i="19"/>
  <c r="AE33" i="19"/>
  <c r="M43" i="19"/>
  <c r="AK13" i="19"/>
  <c r="AK43" i="19"/>
  <c r="Y53" i="19"/>
  <c r="S43" i="19"/>
  <c r="AK23" i="19"/>
  <c r="S53" i="19"/>
  <c r="Y33" i="19"/>
  <c r="S23" i="19"/>
  <c r="AE53" i="19"/>
  <c r="Y23" i="19"/>
  <c r="AE13" i="19"/>
  <c r="Y43" i="19"/>
  <c r="M33" i="19"/>
  <c r="M53" i="19"/>
  <c r="AE23" i="19"/>
  <c r="S33" i="19"/>
  <c r="K42" i="19"/>
  <c r="Q42" i="19"/>
  <c r="W12" i="19"/>
  <c r="K52" i="19"/>
  <c r="AI52" i="19"/>
  <c r="Q22" i="19"/>
  <c r="Q12" i="19"/>
  <c r="AC52" i="19"/>
  <c r="AC32" i="19"/>
  <c r="W42" i="19"/>
  <c r="K22" i="19"/>
  <c r="W52" i="19"/>
  <c r="Q52" i="19"/>
  <c r="W22" i="19"/>
  <c r="AC22" i="19"/>
  <c r="Q32" i="19"/>
  <c r="AI42" i="19"/>
  <c r="AI22" i="19"/>
  <c r="AC12" i="19"/>
  <c r="AI12" i="19"/>
  <c r="W32" i="19"/>
  <c r="K32" i="19"/>
  <c r="AC42" i="19"/>
  <c r="AI32" i="19"/>
  <c r="K12" i="19"/>
  <c r="AJ55" i="19"/>
  <c r="L45" i="19"/>
  <c r="AD35" i="19"/>
  <c r="R25" i="19"/>
  <c r="AD45" i="19"/>
  <c r="R45" i="19"/>
  <c r="AD55" i="19"/>
  <c r="X15" i="19"/>
  <c r="L25" i="19"/>
  <c r="AJ45" i="19"/>
  <c r="R15" i="19"/>
  <c r="R55" i="19"/>
  <c r="AD25" i="19"/>
  <c r="L55" i="19"/>
  <c r="AJ35" i="19"/>
  <c r="X55" i="19"/>
  <c r="X35" i="19"/>
  <c r="L15" i="19"/>
  <c r="AD15" i="19"/>
  <c r="X25" i="19"/>
  <c r="AJ15" i="19"/>
  <c r="AJ25" i="19"/>
  <c r="X45" i="19"/>
  <c r="L35" i="19"/>
  <c r="R35" i="19"/>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L32" i="19"/>
  <c r="AJ12" i="19"/>
  <c r="R52" i="19"/>
  <c r="AD12" i="19"/>
  <c r="L52" i="19"/>
  <c r="R32" i="19"/>
  <c r="AD22" i="19"/>
  <c r="AJ32" i="19"/>
  <c r="X12" i="19"/>
  <c r="X22" i="19"/>
  <c r="X52" i="19"/>
  <c r="R22" i="19"/>
  <c r="AJ42" i="19"/>
  <c r="AD32" i="19"/>
  <c r="R12" i="19"/>
  <c r="AJ22" i="19"/>
  <c r="AD52" i="19"/>
  <c r="X42" i="19"/>
  <c r="AJ52" i="19"/>
  <c r="AD42" i="19"/>
  <c r="L22" i="19"/>
  <c r="L42" i="19"/>
  <c r="R42" i="19"/>
  <c r="X32" i="19"/>
  <c r="L12" i="19"/>
  <c r="K40" i="19"/>
  <c r="AI20" i="19"/>
  <c r="AI30" i="19"/>
  <c r="W30" i="19"/>
  <c r="W10" i="19"/>
  <c r="W40" i="19"/>
  <c r="Q20" i="19"/>
  <c r="W50" i="19"/>
  <c r="Q50" i="19"/>
  <c r="AC30" i="19"/>
  <c r="W20" i="19"/>
  <c r="AC50" i="19"/>
  <c r="K10" i="19"/>
  <c r="K20" i="19"/>
  <c r="AC20" i="19"/>
  <c r="AC40" i="19"/>
  <c r="Q10" i="19"/>
  <c r="Q40" i="19"/>
  <c r="AC10" i="19"/>
  <c r="AI50" i="19"/>
  <c r="Q30" i="19"/>
  <c r="K30" i="19"/>
  <c r="AI10" i="19"/>
  <c r="K50" i="19"/>
  <c r="AI40" i="19"/>
  <c r="N43" i="19"/>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T23" i="19"/>
  <c r="N33" i="19" l="1"/>
  <c r="N23" i="19"/>
  <c r="AL53" i="19"/>
  <c r="T33" i="19"/>
  <c r="AF13" i="19"/>
  <c r="AL13" i="19"/>
  <c r="AF23" i="19"/>
  <c r="Z33" i="19"/>
  <c r="T13" i="19"/>
  <c r="AL33" i="19"/>
  <c r="Z43" i="19"/>
  <c r="N53" i="19"/>
  <c r="Z23" i="19"/>
  <c r="Z53" i="19"/>
  <c r="AF19" i="19"/>
  <c r="Z9" i="19"/>
  <c r="T49" i="19"/>
  <c r="N29" i="19"/>
  <c r="Z49" i="19"/>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K18" i="19"/>
  <c r="M18" i="19"/>
  <c r="S18" i="19"/>
  <c r="S48" i="19"/>
  <c r="S38" i="19"/>
  <c r="T53" i="19"/>
  <c r="AL23" i="19"/>
  <c r="AF43" i="19"/>
  <c r="M29" i="19"/>
  <c r="AE9" i="19"/>
  <c r="Y49" i="19"/>
  <c r="S39" i="19"/>
  <c r="Y39" i="19"/>
  <c r="M39" i="19"/>
  <c r="M9" i="19"/>
  <c r="S9" i="19"/>
  <c r="M19" i="19"/>
  <c r="AE49" i="19"/>
  <c r="M49" i="19"/>
  <c r="AK49" i="19"/>
  <c r="AK9" i="19"/>
  <c r="Y29" i="19"/>
  <c r="S19" i="19"/>
  <c r="AE19" i="19"/>
  <c r="AK29" i="19"/>
  <c r="Y19" i="19"/>
  <c r="Y9" i="19"/>
  <c r="AE29" i="19"/>
  <c r="S49" i="19"/>
  <c r="AK39" i="19"/>
  <c r="S29" i="19"/>
  <c r="AK19" i="19"/>
  <c r="AE39" i="19"/>
  <c r="AD27" i="19"/>
  <c r="X7" i="19"/>
  <c r="AJ47" i="19"/>
  <c r="AJ7" i="19"/>
  <c r="X47" i="19"/>
  <c r="L47" i="19"/>
  <c r="L7" i="19"/>
  <c r="L27" i="19"/>
  <c r="L17" i="19"/>
  <c r="AD7" i="19"/>
  <c r="AD37" i="19"/>
  <c r="AJ37" i="19"/>
  <c r="R37" i="19"/>
  <c r="AD17" i="19"/>
  <c r="R27" i="19"/>
  <c r="X37" i="19"/>
  <c r="AJ17" i="19"/>
  <c r="L37" i="19"/>
  <c r="X27" i="19"/>
  <c r="AJ27" i="19"/>
  <c r="AD47" i="19"/>
  <c r="R17" i="19"/>
  <c r="R7" i="19"/>
  <c r="R47" i="19"/>
  <c r="X17" i="19"/>
  <c r="AF33" i="19"/>
  <c r="AL43" i="19"/>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AF21" i="19" l="1"/>
  <c r="AF11" i="19"/>
  <c r="Z51" i="19"/>
  <c r="AL31" i="19"/>
  <c r="AL41" i="19"/>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G9" i="19"/>
  <c r="AA49" i="19"/>
  <c r="Y47" i="19"/>
  <c r="Y27" i="19"/>
  <c r="M7" i="19"/>
  <c r="S7" i="19"/>
  <c r="M47" i="19"/>
  <c r="M37" i="19"/>
  <c r="M17" i="19"/>
  <c r="S17" i="19"/>
  <c r="M27" i="19"/>
  <c r="AE27" i="19"/>
  <c r="S47" i="19"/>
  <c r="AE17" i="19"/>
  <c r="AE47" i="19"/>
  <c r="AK7" i="19"/>
  <c r="S37" i="19"/>
  <c r="AK17" i="19"/>
  <c r="AK27" i="19"/>
  <c r="Y17" i="19"/>
  <c r="AK47" i="19"/>
  <c r="Y37" i="19"/>
  <c r="S27" i="19"/>
  <c r="Y7" i="19"/>
  <c r="AE7" i="19"/>
  <c r="AK37" i="19"/>
  <c r="AE37" i="19"/>
  <c r="T7" i="19" l="1"/>
  <c r="Z27" i="19"/>
  <c r="T47" i="19"/>
  <c r="AL37" i="19"/>
  <c r="AL7" i="19"/>
  <c r="AF7" i="19"/>
  <c r="T17" i="19"/>
  <c r="AL47" i="19"/>
  <c r="AL17" i="19"/>
  <c r="T27" i="19"/>
  <c r="Z17" i="19"/>
  <c r="AF17" i="19"/>
  <c r="AF37" i="19"/>
  <c r="T37" i="19"/>
  <c r="N27" i="19"/>
  <c r="N17" i="19"/>
  <c r="N37" i="19"/>
  <c r="N7" i="19"/>
  <c r="AL27" i="19"/>
  <c r="Z47" i="19"/>
  <c r="AF27" i="19"/>
  <c r="N47" i="19"/>
  <c r="Z7" i="19"/>
  <c r="AF47" i="19"/>
  <c r="Z37" i="19"/>
  <c r="AF40" i="19"/>
  <c r="T20" i="19"/>
  <c r="AL10" i="19"/>
  <c r="N30" i="19"/>
  <c r="N50" i="19"/>
  <c r="N40" i="19"/>
  <c r="Z20" i="19"/>
  <c r="T30" i="19"/>
  <c r="AL40" i="19"/>
  <c r="Z30" i="19"/>
  <c r="Z40" i="19"/>
  <c r="T50" i="19"/>
  <c r="Z10" i="19"/>
  <c r="AL30" i="19"/>
  <c r="AF20" i="19"/>
  <c r="N20" i="19"/>
  <c r="AL50" i="19"/>
  <c r="AL20" i="19"/>
  <c r="T10" i="19"/>
  <c r="T40" i="19"/>
  <c r="N10" i="19"/>
  <c r="AF10" i="19"/>
  <c r="Z50" i="19"/>
  <c r="AF30" i="19"/>
  <c r="AF50" i="19"/>
  <c r="O51" i="19"/>
  <c r="AM21" i="19"/>
  <c r="AM41" i="19"/>
  <c r="AM51" i="19"/>
  <c r="AG51" i="19"/>
  <c r="U11" i="19"/>
  <c r="U51" i="19"/>
  <c r="AA31" i="19"/>
  <c r="AA21" i="19"/>
  <c r="O41" i="19"/>
  <c r="AA41" i="19"/>
  <c r="AG31" i="19"/>
  <c r="U31" i="19"/>
  <c r="O31" i="19"/>
  <c r="AM31" i="19"/>
  <c r="AA51" i="19"/>
  <c r="AM11" i="19"/>
  <c r="U41" i="19"/>
  <c r="AA11" i="19"/>
  <c r="O11" i="19"/>
  <c r="U21" i="19"/>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A20" i="19"/>
  <c r="O20" i="19"/>
  <c r="AG30" i="19"/>
  <c r="AG10" i="19"/>
  <c r="O37" i="19"/>
  <c r="AG27" i="19"/>
  <c r="AM27" i="19"/>
  <c r="O17" i="19"/>
  <c r="O27" i="19"/>
  <c r="O47" i="19"/>
  <c r="AA7" i="19"/>
  <c r="AG7" i="19"/>
  <c r="U47" i="19"/>
  <c r="AG37" i="19"/>
  <c r="AA47" i="19"/>
  <c r="AG17" i="19"/>
  <c r="AA17" i="19"/>
  <c r="U7" i="19"/>
  <c r="U37" i="19"/>
  <c r="O7" i="19"/>
  <c r="AM47" i="19"/>
  <c r="AM17" i="19"/>
  <c r="AA37" i="19"/>
  <c r="AM7" i="19"/>
  <c r="AG47" i="19"/>
  <c r="U27" i="19"/>
  <c r="AM37" i="19"/>
  <c r="AA27" i="19"/>
  <c r="U17" i="19"/>
  <c r="B224" i="13"/>
  <c r="B223" i="13"/>
  <c r="L18" i="1" l="1"/>
  <c r="M18" i="1" s="1"/>
  <c r="L16" i="1"/>
  <c r="M16" i="1" s="1"/>
  <c r="N18" i="1" l="1"/>
  <c r="AC18" i="1" s="1"/>
  <c r="AB18" i="1" s="1"/>
  <c r="O18" i="1"/>
  <c r="L16" i="18"/>
  <c r="R24" i="18"/>
  <c r="L8" i="18"/>
  <c r="R32" i="18"/>
  <c r="AJ16" i="18"/>
  <c r="R8" i="18"/>
  <c r="AJ32" i="18"/>
  <c r="AD8" i="18"/>
  <c r="X40" i="18"/>
  <c r="L32" i="18"/>
  <c r="X8" i="18"/>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AC19" i="1" s="1"/>
  <c r="AB19" i="1" s="1"/>
  <c r="J22" i="18"/>
  <c r="O16" i="1"/>
  <c r="V30" i="18"/>
  <c r="AB22" i="18"/>
  <c r="P6" i="18"/>
  <c r="J6" i="18"/>
  <c r="AH22" i="18"/>
  <c r="AB38" i="18"/>
  <c r="AB30" i="18"/>
  <c r="AH30" i="18"/>
  <c r="V38" i="18"/>
  <c r="AB14" i="18"/>
  <c r="P30" i="18"/>
  <c r="AH12" i="18"/>
  <c r="J20" i="18"/>
  <c r="J44" i="18"/>
  <c r="AB28" i="18"/>
  <c r="P28" i="18"/>
  <c r="P12" i="18"/>
  <c r="AH20" i="18"/>
  <c r="P44" i="18"/>
  <c r="AB12" i="18"/>
  <c r="P36" i="18"/>
  <c r="AB44" i="18"/>
  <c r="V44" i="18"/>
  <c r="V12" i="18"/>
  <c r="V28" i="18"/>
  <c r="AH44" i="18"/>
  <c r="AH28" i="18"/>
  <c r="V36" i="18"/>
  <c r="J28" i="18"/>
  <c r="AH36" i="18"/>
  <c r="V20" i="18"/>
  <c r="P20" i="18"/>
  <c r="J36" i="18"/>
  <c r="AB36" i="18"/>
  <c r="AB20" i="18"/>
  <c r="J12" i="18"/>
  <c r="J42" i="18"/>
  <c r="P34" i="18"/>
  <c r="AB18" i="18"/>
  <c r="AH34" i="18"/>
  <c r="P10" i="18"/>
  <c r="V34" i="18"/>
  <c r="P42" i="18"/>
  <c r="AH18" i="18"/>
  <c r="J34" i="18"/>
  <c r="J10" i="18"/>
  <c r="AB10" i="18"/>
  <c r="J18" i="18"/>
  <c r="AB34" i="18"/>
  <c r="P26" i="18"/>
  <c r="AH42" i="18"/>
  <c r="AH26" i="18"/>
  <c r="J26" i="18"/>
  <c r="P18" i="18"/>
  <c r="V18" i="18"/>
  <c r="AB42" i="18"/>
  <c r="V42" i="18"/>
  <c r="V10" i="18"/>
  <c r="AB26" i="18"/>
  <c r="V26" i="18"/>
  <c r="AH10" i="18"/>
  <c r="X42" i="18"/>
  <c r="AD34" i="18"/>
  <c r="AD10" i="18"/>
  <c r="L42" i="18"/>
  <c r="L26" i="18"/>
  <c r="X18" i="18"/>
  <c r="R18" i="18"/>
  <c r="AJ10" i="18"/>
  <c r="AD42" i="18"/>
  <c r="AJ34" i="18"/>
  <c r="R26" i="18"/>
  <c r="L18" i="18"/>
  <c r="R34" i="18"/>
  <c r="L34" i="18"/>
  <c r="AJ42" i="18"/>
  <c r="R10" i="18"/>
  <c r="R42" i="18"/>
  <c r="X26" i="18"/>
  <c r="AJ18" i="18"/>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AL42" i="18"/>
  <c r="N34" i="18"/>
  <c r="T34" i="18"/>
  <c r="T42" i="18"/>
  <c r="AF10" i="18"/>
  <c r="Z34" i="18"/>
  <c r="T14" i="18"/>
  <c r="AL38" i="18"/>
  <c r="N14" i="18"/>
  <c r="T38" i="18"/>
  <c r="T22" i="18"/>
  <c r="AL14" i="18"/>
  <c r="N22" i="18"/>
  <c r="AF22" i="18"/>
  <c r="N6" i="18"/>
  <c r="AF6" i="18"/>
  <c r="AF38" i="18"/>
  <c r="N38" i="18"/>
  <c r="AL30" i="18"/>
  <c r="AL22" i="18"/>
  <c r="T6" i="18"/>
  <c r="AF30" i="18"/>
  <c r="Z22" i="18"/>
  <c r="T30" i="18"/>
  <c r="Z14" i="18"/>
  <c r="Z30" i="18"/>
  <c r="Z6" i="18"/>
  <c r="Z38" i="18"/>
  <c r="AF14" i="18"/>
  <c r="AL6" i="18"/>
  <c r="N30" i="18"/>
  <c r="J40" i="18"/>
  <c r="AB40" i="18"/>
  <c r="AH32" i="18"/>
  <c r="AB24" i="18"/>
  <c r="J16" i="18"/>
  <c r="P32" i="18"/>
  <c r="V24" i="18"/>
  <c r="P24" i="18"/>
  <c r="V8" i="18"/>
  <c r="AH24" i="18"/>
  <c r="AH8" i="18"/>
  <c r="J8" i="18"/>
  <c r="AB32" i="18"/>
  <c r="AB8" i="18"/>
  <c r="V16" i="18"/>
  <c r="V40" i="18"/>
  <c r="P16" i="18"/>
  <c r="V32" i="18"/>
  <c r="J24" i="18"/>
  <c r="P8" i="18"/>
  <c r="AH16" i="18"/>
  <c r="AB16" i="18"/>
  <c r="AH40" i="18"/>
  <c r="P40" i="18"/>
  <c r="J32" i="18"/>
  <c r="X6" i="18"/>
  <c r="AJ30" i="18"/>
  <c r="R22" i="18"/>
  <c r="L6" i="18"/>
  <c r="R30" i="18"/>
  <c r="X22" i="18"/>
  <c r="L30" i="18"/>
  <c r="R38" i="18"/>
  <c r="AJ14" i="18"/>
  <c r="R14" i="18"/>
  <c r="AD30" i="18"/>
  <c r="AJ38" i="18"/>
  <c r="AJ22" i="18"/>
  <c r="X30" i="18"/>
  <c r="L14" i="18"/>
  <c r="X38" i="18"/>
  <c r="L22" i="18"/>
  <c r="X14" i="18"/>
  <c r="AD14" i="18"/>
  <c r="L38" i="18"/>
  <c r="AD6" i="18"/>
  <c r="R6" i="18"/>
  <c r="AD38" i="18"/>
  <c r="AD22" i="18"/>
  <c r="AJ6" i="18"/>
  <c r="AF24" i="18"/>
  <c r="AF32" i="18"/>
  <c r="T40" i="18"/>
  <c r="Z40" i="18"/>
  <c r="AL8" i="18"/>
  <c r="AF8" i="18"/>
  <c r="Z32" i="18"/>
  <c r="N32" i="18"/>
  <c r="N16" i="18"/>
  <c r="Z8" i="18"/>
  <c r="N24" i="18"/>
  <c r="T32" i="18"/>
  <c r="T16" i="18"/>
  <c r="AF40" i="18"/>
  <c r="AL40" i="18"/>
  <c r="AF16" i="18"/>
  <c r="N8" i="18"/>
  <c r="Z16" i="18"/>
  <c r="AL24" i="18"/>
  <c r="T24" i="18"/>
  <c r="AL32" i="18"/>
  <c r="N40" i="18"/>
  <c r="AL16" i="18"/>
  <c r="T8" i="18"/>
  <c r="Z24" i="18"/>
  <c r="AD19" i="1" l="1"/>
  <c r="K37" i="19"/>
  <c r="AC7" i="19"/>
  <c r="W47" i="19"/>
  <c r="Q47" i="19"/>
  <c r="W7" i="19"/>
  <c r="AI17" i="19"/>
  <c r="W37" i="19"/>
  <c r="W17" i="19"/>
  <c r="AI27" i="19"/>
  <c r="AC17" i="19"/>
  <c r="AI47" i="19"/>
  <c r="AC27" i="19"/>
  <c r="K47" i="19"/>
  <c r="K7" i="19"/>
  <c r="Q17" i="19"/>
  <c r="W27" i="19"/>
  <c r="AC37" i="19"/>
  <c r="AI37" i="19"/>
  <c r="K27" i="19"/>
  <c r="AI7" i="19"/>
  <c r="AC47" i="19"/>
  <c r="Q7" i="19"/>
  <c r="Q27" i="19"/>
  <c r="Q37" i="19"/>
  <c r="K17" i="19"/>
  <c r="AD18" i="1"/>
  <c r="J47" i="19"/>
  <c r="AB27" i="19"/>
  <c r="AB37" i="19"/>
  <c r="P27" i="19"/>
  <c r="AH47" i="19"/>
  <c r="V37" i="19"/>
  <c r="AB47" i="19"/>
  <c r="V27" i="19"/>
  <c r="J17" i="19"/>
  <c r="J27" i="19"/>
  <c r="AB7" i="19"/>
  <c r="P37" i="19"/>
  <c r="AH17" i="19"/>
  <c r="AH7" i="19"/>
  <c r="V47" i="19"/>
  <c r="V7" i="19"/>
  <c r="P17" i="19"/>
  <c r="AB17" i="19"/>
  <c r="P7" i="19"/>
  <c r="P47" i="19"/>
  <c r="J37" i="19"/>
  <c r="AH37" i="19"/>
  <c r="V17" i="19"/>
  <c r="J7" i="19"/>
  <c r="AH27" i="19"/>
  <c r="V25" i="19"/>
  <c r="V45" i="19"/>
  <c r="J15" i="19"/>
  <c r="AB45" i="19"/>
  <c r="AB55" i="19"/>
  <c r="AB25" i="19"/>
  <c r="AH25" i="19"/>
  <c r="AH55" i="19"/>
  <c r="AB15" i="19"/>
  <c r="P15" i="19"/>
  <c r="P25" i="19"/>
  <c r="AH35" i="19"/>
  <c r="P45" i="19"/>
  <c r="V15" i="19"/>
  <c r="J35" i="19"/>
  <c r="P55" i="19"/>
  <c r="AH45" i="19"/>
  <c r="J25" i="19"/>
  <c r="AB35" i="19"/>
  <c r="AH15" i="19"/>
  <c r="V35" i="19"/>
  <c r="J55" i="19"/>
  <c r="J45" i="19"/>
  <c r="P35" i="19"/>
  <c r="V55" i="19"/>
  <c r="AB16" i="1"/>
  <c r="AC17" i="1"/>
  <c r="AB17" i="1" l="1"/>
  <c r="W16" i="19" s="1"/>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 r="L16" i="19" l="1"/>
  <c r="AD17" i="1"/>
  <c r="AC36" i="19"/>
  <c r="AC6" i="19"/>
  <c r="K46" i="19"/>
  <c r="W36" i="19"/>
  <c r="AI26" i="19"/>
  <c r="W6" i="19"/>
  <c r="W46" i="19"/>
  <c r="AI36" i="19"/>
  <c r="AI16" i="19"/>
  <c r="W26" i="19"/>
  <c r="AC16" i="19"/>
  <c r="K26" i="19"/>
  <c r="Q16" i="19"/>
  <c r="Q26" i="19"/>
  <c r="AC26" i="19"/>
  <c r="K16" i="19"/>
  <c r="AC46" i="19"/>
  <c r="AI46" i="19"/>
  <c r="Q36" i="19"/>
  <c r="K6" i="19"/>
  <c r="K36" i="19"/>
  <c r="Q46" i="19"/>
  <c r="AI6" i="19"/>
  <c r="Q6" i="19"/>
  <c r="R6" i="19"/>
  <c r="L36" i="19"/>
  <c r="AJ6" i="19"/>
  <c r="X6" i="19"/>
  <c r="AD16" i="19"/>
  <c r="AD26" i="19"/>
  <c r="R26" i="19"/>
  <c r="AD36" i="19"/>
  <c r="R46" i="19"/>
  <c r="AJ36" i="19" l="1"/>
  <c r="M6" i="19"/>
  <c r="S16" i="19"/>
  <c r="Y36" i="19"/>
  <c r="AK16" i="19"/>
  <c r="Y6" i="19"/>
  <c r="S6" i="19"/>
  <c r="AE46" i="19"/>
  <c r="M26" i="19"/>
  <c r="AK36" i="19"/>
  <c r="AE36" i="19"/>
  <c r="M36" i="19"/>
  <c r="S46" i="19"/>
  <c r="S26" i="19"/>
  <c r="Y16" i="19"/>
  <c r="AE26" i="19"/>
  <c r="AE6" i="19"/>
  <c r="AK46" i="19"/>
  <c r="M16" i="19"/>
  <c r="M46" i="19"/>
  <c r="S36" i="19"/>
  <c r="Y46" i="19"/>
  <c r="Y26" i="19"/>
  <c r="AE16" i="19"/>
  <c r="AK26" i="19"/>
  <c r="AK6" i="19"/>
  <c r="AD46" i="19"/>
  <c r="L6" i="19"/>
  <c r="X36" i="19"/>
  <c r="AJ16" i="19"/>
  <c r="AJ26" i="19"/>
  <c r="AJ46" i="19"/>
  <c r="L26" i="19"/>
  <c r="X26" i="19"/>
  <c r="R16" i="19"/>
  <c r="X46" i="19"/>
  <c r="AD6" i="19"/>
  <c r="L46" i="19"/>
  <c r="R36" i="19"/>
  <c r="X1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<sst xmlns="http://schemas.openxmlformats.org/spreadsheetml/2006/main" count="431" uniqueCount="289">
  <si>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</si>
  <si>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</si>
  <si>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</si>
  <si>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</si>
  <si>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</si>
  <si>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</si>
  <si>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</si>
  <si>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</si>
  <si>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</si>
  <si>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</si>
  <si>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</si>
  <si>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</si>
  <si>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</si>
  <si>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</si>
  <si>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</si>
  <si>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</si>
  <si>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</si>
  <si>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</si>
  <si>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</si>
  <si>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</si>
  <si>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</si>
  <si>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</si>
  <si>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</si>
  <si>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</si>
  <si>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</si>
  <si>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</si>
  <si>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</si>
  <si>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</si>
  <si>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</si>
  <si>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</si>
  <si>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</si>
  <si>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</si>
  <si>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</si>
  <si>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</si>
  <si>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</si>
  <si>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</si>
  <si>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</si>
  <si>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</si>
  <si>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</si>
  <si>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</si>
  <si>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</si>
  <si>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</si>
  <si>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</si>
  <si>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</si>
  <si>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</si>
  <si>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</si>
  <si>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</si>
  <si>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</si>
  <si>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</si>
  <si>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</si>
  <si>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</si>
  <si>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</si>
  <si>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</si>
  <si>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</si>
  <si>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</si>
  <si>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</si>
  <si>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</si>
  <si>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</si>
  <si>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</si>
  <si>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</si>
  <si>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</si>
  <si>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</si>
  <si>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</si>
  <si>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</si>
  <si>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</si>
  <si>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</si>
  <si>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</si>
  <si>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</si>
  <si>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</si>
  <si>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</si>
  <si>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</si>
  <si>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</si>
  <si>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</si>
  <si>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</si>
  <si>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</si>
  <si>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</si>
  <si>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</si>
  <si>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</si>
  <si>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</si>
  <si>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</si>
  <si>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</si>
  <si>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</si>
  <si>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</si>
  <si>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</si>
  <si>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</si>
  <si>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</si>
  <si>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</si>
  <si>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</si>
  <si>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</si>
  <si>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</si>
  <si>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</si>
  <si>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</si>
  <si>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</si>
  <si>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</si>
  <si>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</si>
  <si>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</si>
  <si>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</si>
  <si>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</si>
  <si>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</si>
  <si>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</si>
  <si>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</si>
  <si>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</si>
  <si>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</si>
  <si>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</si>
  <si>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</si>
  <si>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</si>
  <si>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</si>
  <si>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</si>
  <si>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</si>
  <si>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</si>
  <si>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</si>
  <si>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</si>
  <si>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</si>
  <si>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</si>
  <si>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</si>
  <si>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</si>
  <si>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</si>
  <si>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</si>
  <si>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</si>
  <si>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</si>
  <si>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</si>
  <si>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</si>
  <si>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</si>
  <si>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</si>
  <si>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</si>
  <si>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</si>
  <si>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</si>
  <si>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</si>
  <si>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</si>
  <si>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</si>
  <si>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</si>
  <si>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</si>
  <si>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</si>
  <si>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</si>
  <si>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</si>
  <si>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</si>
  <si>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</si>
  <si>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</si>
  <si>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</si>
  <si>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</si>
  <si>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</si>
  <si>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</si>
  <si>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</si>
  <si>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</si>
  <si>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</si>
  <si>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</si>
  <si>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</si>
  <si>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</si>
  <si>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</si>
  <si>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</si>
  <si>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</si>
  <si>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</si>
  <si>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</si>
  <si>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</si>
  <si>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</si>
  <si>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</si>
  <si>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</si>
  <si>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</si>
  <si>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</si>
  <si>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</si>
  <si>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</si>
  <si>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</si>
  <si>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</si>
  <si>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</si>
  <si>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</si>
  <si>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</si>
  <si>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</si>
  <si>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</si>
  <si>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</si>
  <si>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</si>
  <si>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</si>
  <si>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</si>
  <si>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</si>
  <si>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</si>
  <si>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</si>
  <si>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</si>
  <si>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</si>
  <si>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</si>
  <si>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</si>
  <si>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</si>
  <si>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</si>
  <si>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</si>
  <si>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</si>
  <si>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</si>
  <si>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</si>
  <si>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</si>
  <si>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</si>
  <si>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</si>
  <si>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</si>
  <si>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</si>
  <si>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</si>
  <si>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</si>
  <si>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</si>
  <si>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</si>
  <si>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</si>
  <si>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</si>
  <si>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</si>
  <si>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</si>
  <si>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</si>
  <si>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</si>
  <si>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</si>
  <si>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</si>
  <si>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Fecha: Abril -30-2021</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</si>
  <si>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</si>
  <si>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</si>
  <si>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</si>
  <si>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</si>
  <si>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</si>
  <si>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</si>
  <si>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</si>
  <si>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</si>
  <si>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</si>
  <si>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</si>
  <si>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</si>
  <si>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</si>
  <si>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</si>
  <si>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</si>
  <si>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</si>
  <si>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</si>
  <si>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</si>
  <si>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</si>
  <si>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</si>
  <si>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</si>
  <si>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</si>
  <si>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</si>
  <si>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</si>
  <si>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</si>
  <si>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</si>
  <si>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</si>
  <si>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</si>
  <si>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</si>
  <si>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</si>
  <si>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</si>
  <si>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</si>
  <si>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</si>
  <si>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</si>
  <si>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</si>
  <si>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</si>
  <si>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</si>
  <si>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</si>
  <si>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</si>
  <si>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</si>
  <si>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30%</t>
  </si>
  <si>
    <t>Fecha: Abril 27-2021</t>
  </si>
  <si>
    <t xml:space="preserve">GESTIÓN Y DESARROLLO DE LA INFRAESTRUCTURA </t>
  </si>
  <si>
    <t xml:space="preserve">Inicia con gestión transparente en la contratación y termina en ejecución de obras que contribuyan al mejoramiento de la calidad de vida de los ciudadanos. </t>
  </si>
  <si>
    <t xml:space="preserve">Estudios y diseños
Obras en construcción 
Mantenimientos realizados 
Servicio de alumbrado público 
</t>
  </si>
  <si>
    <t>La pérdida de la curva de aprendizaje por la no continuidad del personal contratista</t>
  </si>
  <si>
    <t xml:space="preserve">Crisis económica </t>
  </si>
  <si>
    <t>Pérdida de confianza por parte de la comunidad, hacía la institución</t>
  </si>
  <si>
    <t>Emergencia sanitaria por el COVID-19</t>
  </si>
  <si>
    <t xml:space="preserve">Falta de un sistema eficaz que optimice  la trazabilidad y respuesta oportuna de las PQRSD </t>
  </si>
  <si>
    <t xml:space="preserve">Falta de un sistema que distinga y especifique los proyectos de infraestructura existentes en tiempo real </t>
  </si>
  <si>
    <t xml:space="preserve">Cambios constantes en la normatividad legal vigente </t>
  </si>
  <si>
    <t>Experiencia y compromisos de los servidores públicos vinculados al proceso</t>
  </si>
  <si>
    <t xml:space="preserve">La participación de la comunidad en el desarrollo y estructuración de los proyectos de infraestructura </t>
  </si>
  <si>
    <t>Cumplimiento en el seguimiento al Plan de Desarrollo en sus líneas de acción</t>
  </si>
  <si>
    <t xml:space="preserve">Gestión en habilidades comportamentales o conductuales para los servidores públicos. </t>
  </si>
  <si>
    <t xml:space="preserve">Fortalecimiento de los servicios públicos rurales </t>
  </si>
  <si>
    <t xml:space="preserve">Reactivación económica por medio de obras de infraestructura </t>
  </si>
  <si>
    <t xml:space="preserve">Equipo de defensa en acciones constitucionales </t>
  </si>
  <si>
    <t xml:space="preserve">Investigaciones disciplinarias y fiscales promovidas por  entes de control
</t>
  </si>
  <si>
    <t xml:space="preserve">Inadecuada Planeación y diseños de las obras para beneficio de la comunidad y entrega tardia de los servicios.
</t>
  </si>
  <si>
    <t xml:space="preserve">Posibilidad de afectación reputacional por posibles  investigaciones disciplinarias y fiscales promovidas por  entes de control debido a la  inadecuada planeación y diseños de las obras para beneficio de la comunidad y entrega tardia de los servicios </t>
  </si>
  <si>
    <t xml:space="preserve">Secretario de Infraestructura </t>
  </si>
  <si>
    <t xml:space="preserve">GESTION Y DESARROLLO DE LA INFRAESTRUCTURA </t>
  </si>
  <si>
    <t>Diseñar, construir y mantener la infraestructura del municipio de Bucaramanga, a traves de la gestion transparente en la contratacion y ejecucion de obras, que contribuya al mejoramiento de la calidad de vida de los ciudadanos</t>
  </si>
  <si>
    <t>Inicia con gestion transparente en la contratacion y termina en ejecucion de obras que contribuya al mejoramiento de la calidad de vida de los ciudadanos</t>
  </si>
  <si>
    <t xml:space="preserve">Realizar 6 seguimientos  a los estudios y diseños en construcción </t>
  </si>
  <si>
    <t>Realizar 3 reuniones de acompañamiento al equipo de diseño en la aplicación  de los  lineamientos a tener en cuenta durante el desarrollo de los diseños de obra</t>
  </si>
  <si>
    <t xml:space="preserve">Posibles investigaciones, sanciones y/o condenas promovidas por entes de control </t>
  </si>
  <si>
    <t xml:space="preserve">Realizar una socialización del procedimiento para la aprobación, ampliación y aplicación de garantías en el proceso de contratación de la secretaría de infraestructura  </t>
  </si>
  <si>
    <t xml:space="preserve">2. El Secretario de Infraestructura junto con el personal asignado al taller de arquitectura y supervisores realizan seguimiento y verificación para que  los estudios y diseños estén acordes a las necesidades de la comunidad y en cumplimiento con la normatividad vigente y los objetivos institucionales </t>
  </si>
  <si>
    <t xml:space="preserve">Realizar un procedimiento para la aprobación, ampliación y aplicación de garantías en el proceso de contratación de la secretaría de infraestructura </t>
  </si>
  <si>
    <t>1. El Secretario de Infraestructura realiza el acompañamiento al equipo de diseño en la aplicación de  los lineamintos e instrucciones necesarios para el desarrollo de los estudios y diseños de los proyectos de infraestructura a contratar</t>
  </si>
  <si>
    <t xml:space="preserve">Falta de un procedimiento que indique el paso a paso en la ampliación, aprobación y aplicación de garantías en el proceso de contratación y ejecución </t>
  </si>
  <si>
    <t xml:space="preserve">Posibilidad de afectación económica y reputacional, por posibles investigaciones, sanciones y/o condenas promovidas por entes de control, debido a la falta de un procedimiento que indique el paso a paso en la ampliación, aprobación y aplicación de garantías en el proceso de contratación y ejecución </t>
  </si>
  <si>
    <t xml:space="preserve">Diseñar, construir y mantener la infraestructura del municipio de Bucaramanga, a través de la gestión transparente en la contratación y ejecución de obras, que contribuya al mejoramiento de la calidad de vida de los ciudadanos  </t>
  </si>
  <si>
    <t xml:space="preserve">Estudios y diseños
Procesos de contratación de obras públicas
</t>
  </si>
  <si>
    <t xml:space="preserve">Diferencias políticas con veedurías ciudadanas y entes de control </t>
  </si>
  <si>
    <t xml:space="preserve">Inversión y mejoramiento del alumbrado público </t>
  </si>
  <si>
    <t xml:space="preserve">El secretario de Infraestructura da las debidas instrucciones para la creación del procedimiento que permita conocer el paso a paso, en la aprobación, ampliación y aplicación de garantías en el proceso de contratación de la Secretaría de Infraestructura </t>
  </si>
  <si>
    <t xml:space="preserve">El secretario de Infraestructura da las directrices para la socialización del procedimiento para la aprobación y ampliación de garantías en el proceso de contratación de la Secretaría de Infraestructura </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</si>
  <si>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</si>
  <si>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31/12/2021</t>
  </si>
  <si>
    <t>Se observa el acta de reunión del 13 de octubre de 2021 donde se realiza seguimiento al equipo de diseño (taller de arquitectura) en la aplicación de los lineamientos e instrucciones para el desarrollo de los diferentes diseños de proyectos requeridos para adelantar procesos de contratación.
Comentario del visitador OCIG:
Teniendo en cuenta que, en el seguimiento realizado con corte a septiembre de 2021, se evidenciaron 2 reuniones de acompañamiento el 12 de agosto y 22 de septiembre de 2021 respectivamente. Se otorga una calificación del 100% por cuanto se completan las 3 reuniones requeridas en el plan de acción.</t>
  </si>
  <si>
    <t>Se observan las actas de reunión No. 5 del 18 de noviembre 2021 y No.6 de 20 de diciembre de 2021, donde se hace seguimiento con el equipo de taller de arquitectura a los estudios y diseños de construcción de los proyectos en curso
Comentario del visitador OCIG:
Teniendo en cuenta que, en el seguimiento realizado con corte a septiembre de 2021, se evidenciaron 4 reuniones en las fechas 20 de agosto, 12 de agosto, 21 y 22 de septiembre, en las cuales realizaron seguimiento a los diseños de obra realizados por el taller de arquitectura, en todas sus fases, se da cumplimiento a los 6 seguimientos requeridos por el plan de acción.</t>
  </si>
  <si>
    <t>Comentario del visitador OCIG:
En el seguimiento realizado en septiembre de 2021se evidenció la realización, revisión y aprobación del procedimiento para la ampliación y aprobación de garantías, el cual se encuentra en el aplicativo de calidad Nube con el código P-GDI-5000-170-011</t>
  </si>
  <si>
    <t>Se observa correo del 11 de febrero de 2022, donde  se socializa el procedimiento para la ampliación y aprobación de garantías P-GDI-5000-170-011 enviado a: Wilson Motta Rodriguez &lt;wmotta@bucaramanga.gov.co&gt;; Dora Isabel Quintero Villamizar &lt;dquintero@bucaramanga.gov.co&gt;; Roque Julio Oliveros Uribe &lt;rjoliveros@bucaramanga.gov.co&gt;; Enna Maria Acevedo Rueda &lt;emacevedor@bucaramanga.gov.co&gt;; Julio Giovanni Peña Basto &lt;jgpenab@bucaramanga.gov.co&gt;; Edgar Bayona Florez &lt;ebayona@bucaramanga.gov.co&gt;; Ivan Oswaldo Ballesteros Plata &lt;iballesteros@bucaramanga.gov.co&gt;; Alba Marina Delgado Lopez &lt;amdelgado@bucaramanga.gov.co&gt;; Robert Leandro Rodriguez Moreno rlrodriguezm@bucaramanga.gov.co CC: Ivan Jose Vargas Cardenas ivargas@bucaramanga.gov.co, con el fin que de los interesados puedan revisar las garantías requeridas en los diferentes procesos de contratación desarrollados por la Secretaría de Infraestructura de acuerdo a las exigencias legales y contractuales para su posterior aprobación. 
Comentario del visitador OCIG:
Teniendo en cuenta que el presente seguimiento tiene como fecha de corte la ejecución a 31 de diciembre de 2021, la calificación otorgada es 0%, por cuanto fue socializado el documento requerido de forma extemporánea el viernes 11 de febrero de 2022. Por lo anterior se recomienda a la Secretaría de Infraestructura cumplir con las fechas propuestas en los planes de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</si>
</sst>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9"/>
      <color theme="1"/>
      <name val="Arial"/>
      <family val="2"/>
    </font>
    <font>
      <sz val="11"/>
      <color rgb="FF000000"/>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4">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dashed">
        <color theme="9" tint="-0.24994659260841701"/>
      </right>
      <top/>
      <bottom style="medium">
        <color indexed="64"/>
      </bottom>
      <diagonal/>
    </border>
    <border>
      <left style="dashed">
        <color theme="9" tint="-0.24994659260841701"/>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4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1" fillId="0" borderId="73" xfId="0" applyFont="1" applyBorder="1" applyAlignment="1">
      <alignment horizontal="center" vertical="center"/>
    </xf>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5" xfId="2" quotePrefix="1" applyFont="1" applyFill="1" applyBorder="1" applyAlignment="1" applyProtection="1">
      <alignment horizontal="left" vertical="top" wrapText="1"/>
    </xf>
    <xf numFmtId="0" fontId="32" fillId="0" borderId="85" xfId="2" quotePrefix="1" applyFont="1" applyBorder="1" applyAlignment="1" applyProtection="1">
      <alignment horizontal="left" vertical="top" wrapText="1"/>
    </xf>
    <xf numFmtId="0" fontId="32" fillId="3" borderId="85" xfId="2" quotePrefix="1" applyFont="1" applyFill="1" applyBorder="1" applyAlignment="1" applyProtection="1">
      <alignment horizontal="left" vertical="top" wrapText="1"/>
    </xf>
    <xf numFmtId="0" fontId="32" fillId="3" borderId="85"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5" xfId="2" quotePrefix="1" applyFont="1" applyFill="1" applyBorder="1" applyAlignment="1" applyProtection="1">
      <alignment horizontal="left" vertical="top" wrapText="1"/>
    </xf>
    <xf numFmtId="0" fontId="36" fillId="3" borderId="93" xfId="2" quotePrefix="1" applyFont="1" applyFill="1" applyBorder="1" applyAlignment="1" applyProtection="1">
      <alignment horizontal="left" vertical="top" wrapText="1"/>
    </xf>
    <xf numFmtId="0" fontId="32" fillId="3" borderId="93"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94" xfId="0" applyFont="1" applyFill="1" applyBorder="1" applyAlignment="1">
      <alignment horizontal="left" vertical="center" wrapText="1" indent="1"/>
    </xf>
    <xf numFmtId="0" fontId="0" fillId="0" borderId="0" xfId="0" applyAlignment="1">
      <alignment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98" xfId="0" applyFont="1" applyFill="1" applyBorder="1" applyAlignment="1">
      <alignment vertical="center" wrapText="1"/>
    </xf>
    <xf numFmtId="0" fontId="11" fillId="17" borderId="0" xfId="0" applyFont="1" applyFill="1" applyAlignment="1">
      <alignment horizontal="left" vertical="top" wrapText="1"/>
    </xf>
    <xf numFmtId="0" fontId="30" fillId="3" borderId="99"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101" xfId="0" applyFont="1" applyFill="1" applyBorder="1" applyAlignment="1">
      <alignment horizontal="center" vertical="center" wrapText="1" readingOrder="1"/>
    </xf>
    <xf numFmtId="0" fontId="58" fillId="18" borderId="102"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28" fillId="16" borderId="62" xfId="0" applyFont="1" applyFill="1" applyBorder="1" applyAlignment="1">
      <alignment horizontal="left" vertical="center" wrapText="1" indent="1"/>
    </xf>
    <xf numFmtId="0" fontId="50" fillId="0" borderId="0" xfId="0" applyFont="1" applyAlignment="1">
      <alignment horizontal="center" vertical="center"/>
    </xf>
    <xf numFmtId="0" fontId="65" fillId="0" borderId="0" xfId="0" applyFont="1" applyAlignment="1">
      <alignment horizontal="center" vertical="center"/>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Fill="1" applyBorder="1" applyAlignment="1" applyProtection="1">
      <alignment horizontal="justify" vertical="center" wrapText="1"/>
      <protection locked="0"/>
    </xf>
    <xf numFmtId="0" fontId="22" fillId="0" borderId="18" xfId="0" applyFont="1" applyBorder="1" applyAlignment="1" applyProtection="1">
      <alignment horizontal="left" vertical="center" wrapText="1"/>
      <protection locked="0"/>
    </xf>
    <xf numFmtId="0" fontId="22" fillId="0" borderId="18" xfId="0" applyFont="1" applyBorder="1" applyAlignment="1" applyProtection="1">
      <alignment horizontal="center" vertical="center"/>
      <protection locked="0"/>
    </xf>
    <xf numFmtId="0" fontId="37" fillId="3" borderId="78" xfId="3" applyFont="1" applyFill="1" applyBorder="1" applyAlignment="1" applyProtection="1">
      <alignment horizontal="left" vertical="top" wrapText="1" readingOrder="1"/>
    </xf>
    <xf numFmtId="0" fontId="37" fillId="3" borderId="81"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6"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91" xfId="2" applyFont="1" applyFill="1" applyBorder="1" applyAlignment="1" applyProtection="1">
      <alignment horizontal="justify" vertical="center" wrapText="1"/>
    </xf>
    <xf numFmtId="0" fontId="38" fillId="3" borderId="79" xfId="2" applyFont="1" applyFill="1" applyBorder="1" applyAlignment="1" applyProtection="1">
      <alignment horizontal="justify" vertical="center" wrapText="1"/>
    </xf>
    <xf numFmtId="0" fontId="37" fillId="3" borderId="90"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5"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7"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5" xfId="2" quotePrefix="1" applyFont="1" applyFill="1" applyBorder="1" applyAlignment="1" applyProtection="1">
      <alignment horizontal="left" vertical="top" wrapText="1"/>
    </xf>
    <xf numFmtId="0" fontId="37" fillId="14" borderId="88" xfId="3" applyFont="1" applyFill="1" applyBorder="1" applyAlignment="1" applyProtection="1">
      <alignment horizontal="center" vertical="center" wrapText="1"/>
    </xf>
    <xf numFmtId="0" fontId="37" fillId="14" borderId="87"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6"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5"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9" xfId="3" applyFont="1" applyFill="1" applyBorder="1" applyAlignment="1" applyProtection="1">
      <alignment horizontal="left" vertical="top" wrapText="1" readingOrder="1"/>
    </xf>
    <xf numFmtId="0" fontId="37" fillId="3" borderId="82" xfId="3" applyFont="1" applyFill="1" applyBorder="1" applyAlignment="1" applyProtection="1">
      <alignment horizontal="left" vertical="top" wrapText="1" readingOrder="1"/>
    </xf>
    <xf numFmtId="0" fontId="38" fillId="3" borderId="83" xfId="2" applyFont="1" applyFill="1" applyBorder="1" applyAlignment="1" applyProtection="1">
      <alignment horizontal="justify" vertical="center" wrapText="1"/>
    </xf>
    <xf numFmtId="0" fontId="38" fillId="3" borderId="84"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1" fillId="0" borderId="62" xfId="0" applyFont="1" applyBorder="1" applyAlignment="1">
      <alignment horizontal="left" vertical="center" wrapText="1"/>
    </xf>
    <xf numFmtId="0" fontId="1" fillId="0" borderId="70" xfId="0" applyFont="1" applyBorder="1" applyAlignment="1">
      <alignment horizontal="left" vertical="center" wrapText="1"/>
    </xf>
    <xf numFmtId="0" fontId="1" fillId="0" borderId="71" xfId="0" applyFont="1" applyBorder="1" applyAlignment="1">
      <alignment horizontal="left" vertical="center" wrapText="1"/>
    </xf>
    <xf numFmtId="0" fontId="66" fillId="0" borderId="62" xfId="0" applyFont="1" applyBorder="1" applyAlignment="1">
      <alignment horizontal="left" wrapText="1"/>
    </xf>
    <xf numFmtId="0" fontId="66" fillId="0" borderId="71" xfId="0" applyFont="1" applyBorder="1" applyAlignment="1">
      <alignment horizontal="left" wrapText="1"/>
    </xf>
    <xf numFmtId="0" fontId="1" fillId="0" borderId="22" xfId="0" applyFont="1" applyBorder="1" applyAlignment="1">
      <alignment horizontal="left" vertical="center" wrapText="1"/>
    </xf>
    <xf numFmtId="0" fontId="1" fillId="0" borderId="18" xfId="0" applyFont="1" applyBorder="1" applyAlignment="1">
      <alignment horizontal="left" vertical="center" wrapText="1"/>
    </xf>
    <xf numFmtId="0" fontId="1" fillId="0" borderId="23" xfId="0" applyFont="1" applyBorder="1" applyAlignment="1">
      <alignment horizontal="left" vertical="center" wrapText="1"/>
    </xf>
    <xf numFmtId="0" fontId="1" fillId="0" borderId="65" xfId="0" applyFont="1" applyBorder="1" applyAlignment="1">
      <alignment horizontal="left"/>
    </xf>
    <xf numFmtId="0" fontId="1" fillId="0" borderId="97" xfId="0" applyFont="1" applyBorder="1" applyAlignment="1">
      <alignment horizontal="left"/>
    </xf>
    <xf numFmtId="0" fontId="66" fillId="3" borderId="22" xfId="0" applyFont="1" applyFill="1" applyBorder="1" applyAlignment="1">
      <alignment horizontal="left" wrapText="1"/>
    </xf>
    <xf numFmtId="0" fontId="66" fillId="3" borderId="18" xfId="0" applyFont="1" applyFill="1" applyBorder="1" applyAlignment="1">
      <alignment horizontal="left" wrapText="1"/>
    </xf>
    <xf numFmtId="0" fontId="66" fillId="3" borderId="23" xfId="0" applyFont="1" applyFill="1" applyBorder="1" applyAlignment="1">
      <alignment horizontal="left" wrapText="1"/>
    </xf>
    <xf numFmtId="0" fontId="66" fillId="0" borderId="60" xfId="0" applyFont="1" applyBorder="1" applyAlignment="1">
      <alignment horizontal="left" vertical="center" wrapText="1"/>
    </xf>
    <xf numFmtId="0" fontId="66" fillId="0" borderId="23" xfId="0" applyFont="1" applyBorder="1" applyAlignment="1">
      <alignment horizontal="left" vertical="center" wrapText="1"/>
    </xf>
    <xf numFmtId="0" fontId="28" fillId="18" borderId="2"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28" fillId="18" borderId="3" xfId="0" applyFont="1" applyFill="1" applyBorder="1" applyAlignment="1">
      <alignment horizontal="center" vertical="center" wrapText="1"/>
    </xf>
    <xf numFmtId="0" fontId="1" fillId="3" borderId="22" xfId="0" applyFont="1" applyFill="1" applyBorder="1" applyAlignment="1">
      <alignment horizontal="left" vertical="center"/>
    </xf>
    <xf numFmtId="0" fontId="1" fillId="3" borderId="18" xfId="0" applyFont="1" applyFill="1" applyBorder="1" applyAlignment="1">
      <alignment horizontal="left" vertical="center"/>
    </xf>
    <xf numFmtId="0" fontId="1" fillId="3" borderId="23" xfId="0" applyFont="1" applyFill="1" applyBorder="1" applyAlignment="1">
      <alignment horizontal="left" vertical="center"/>
    </xf>
    <xf numFmtId="0" fontId="66" fillId="0" borderId="63" xfId="0" applyFont="1" applyBorder="1" applyAlignment="1">
      <alignment horizontal="left" vertical="center"/>
    </xf>
    <xf numFmtId="0" fontId="66" fillId="0" borderId="103" xfId="0" applyFont="1" applyBorder="1" applyAlignment="1">
      <alignment horizontal="left" vertical="center"/>
    </xf>
    <xf numFmtId="0" fontId="5" fillId="0" borderId="100" xfId="0" applyFont="1" applyBorder="1" applyAlignment="1">
      <alignment vertical="top" wrapText="1"/>
    </xf>
    <xf numFmtId="0" fontId="5" fillId="0" borderId="92" xfId="0" applyFont="1" applyBorder="1" applyAlignment="1">
      <alignment vertical="top" wrapText="1"/>
    </xf>
    <xf numFmtId="0" fontId="5" fillId="0" borderId="98"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43" fillId="15" borderId="96" xfId="0" applyFont="1" applyFill="1" applyBorder="1" applyAlignment="1">
      <alignment horizontal="left" vertical="center" wrapText="1" indent="1"/>
    </xf>
    <xf numFmtId="0" fontId="43" fillId="15" borderId="97"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1" fillId="0" borderId="0" xfId="0" applyFont="1" applyAlignment="1">
      <alignment horizontal="center" vertical="center"/>
    </xf>
    <xf numFmtId="9" fontId="22" fillId="0" borderId="18" xfId="0" applyNumberFormat="1" applyFont="1" applyBorder="1" applyAlignment="1" applyProtection="1">
      <alignment horizontal="center" vertical="center" wrapText="1"/>
      <protection hidden="1"/>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protection locked="0"/>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43" fillId="0" borderId="18" xfId="0" applyFont="1" applyBorder="1" applyAlignment="1" applyProtection="1">
      <alignment horizontal="center" vertical="center" wrapText="1"/>
      <protection locked="0"/>
    </xf>
    <xf numFmtId="0" fontId="4" fillId="12" borderId="18" xfId="0" applyFont="1" applyFill="1" applyBorder="1" applyAlignment="1">
      <alignment horizontal="center" vertical="center" wrapText="1"/>
    </xf>
    <xf numFmtId="0" fontId="4" fillId="12" borderId="18" xfId="0" applyFont="1" applyFill="1" applyBorder="1" applyAlignment="1">
      <alignment horizontal="center" vertical="center" textRotation="90" wrapText="1"/>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9" fontId="22" fillId="0" borderId="18" xfId="0" applyNumberFormat="1" applyFont="1" applyBorder="1" applyAlignment="1" applyProtection="1">
      <alignment horizontal="center" vertical="center" wrapText="1"/>
      <protection locked="0"/>
    </xf>
    <xf numFmtId="0" fontId="33" fillId="14" borderId="18" xfId="0" applyFont="1" applyFill="1" applyBorder="1" applyAlignment="1">
      <alignment horizontal="center" vertical="center"/>
    </xf>
    <xf numFmtId="0" fontId="44" fillId="0" borderId="18" xfId="0" applyFont="1" applyBorder="1" applyAlignment="1" applyProtection="1">
      <alignment horizontal="center" vertical="center"/>
      <protection hidden="1"/>
    </xf>
    <xf numFmtId="0" fontId="33" fillId="14" borderId="23" xfId="0" applyFont="1" applyFill="1" applyBorder="1" applyAlignment="1">
      <alignment horizontal="center" vertical="center"/>
    </xf>
    <xf numFmtId="0" fontId="2" fillId="0" borderId="74"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40" fillId="3" borderId="25" xfId="0" applyFont="1" applyFill="1" applyBorder="1" applyAlignment="1">
      <alignment horizontal="left"/>
    </xf>
    <xf numFmtId="0" fontId="40" fillId="3" borderId="26" xfId="0" applyFont="1" applyFill="1" applyBorder="1" applyAlignment="1">
      <alignment horizontal="left"/>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1" fillId="0" borderId="22" xfId="0" applyFont="1" applyBorder="1" applyAlignment="1" applyProtection="1">
      <alignment horizontal="center" vertical="center"/>
    </xf>
    <xf numFmtId="0" fontId="33" fillId="14" borderId="22" xfId="0" applyFont="1" applyFill="1" applyBorder="1" applyAlignment="1">
      <alignment horizontal="center" vertical="center"/>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43">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9900"/>
      <color rgb="FF00CD99"/>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B308AE80-EEDA-4D50-A7D9-D450891B3F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610"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120" zoomScaleNormal="120" workbookViewId="0">
      <selection activeCell="D44" sqref="D44"/>
    </sheetView>
  </sheetViews>
  <sheetFormatPr baseColWidth="10" defaultColWidth="11.42578125" defaultRowHeight="15" x14ac:dyDescent="0.25"/>
  <cols>
    <col min="1" max="1" width="2.855468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195" t="s">
        <v>146</v>
      </c>
      <c r="C2" s="196"/>
      <c r="D2" s="196"/>
      <c r="E2" s="196"/>
      <c r="F2" s="196"/>
      <c r="G2" s="196"/>
      <c r="H2" s="197"/>
    </row>
    <row r="3" spans="1:8" x14ac:dyDescent="0.25">
      <c r="B3" s="56"/>
      <c r="C3" s="57"/>
      <c r="D3" s="57"/>
      <c r="E3" s="57"/>
      <c r="F3" s="57"/>
      <c r="G3" s="57"/>
      <c r="H3" s="58"/>
    </row>
    <row r="4" spans="1:8" ht="63" customHeight="1" x14ac:dyDescent="0.25">
      <c r="B4" s="198" t="s">
        <v>204</v>
      </c>
      <c r="C4" s="199"/>
      <c r="D4" s="199"/>
      <c r="E4" s="199"/>
      <c r="F4" s="199"/>
      <c r="G4" s="199"/>
      <c r="H4" s="200"/>
    </row>
    <row r="5" spans="1:8" ht="63" customHeight="1" x14ac:dyDescent="0.25">
      <c r="B5" s="201"/>
      <c r="C5" s="202"/>
      <c r="D5" s="202"/>
      <c r="E5" s="202"/>
      <c r="F5" s="202"/>
      <c r="G5" s="202"/>
      <c r="H5" s="203"/>
    </row>
    <row r="6" spans="1:8" ht="16.5" x14ac:dyDescent="0.25">
      <c r="A6" s="117"/>
      <c r="B6" s="204" t="s">
        <v>144</v>
      </c>
      <c r="C6" s="205"/>
      <c r="D6" s="205"/>
      <c r="E6" s="205"/>
      <c r="F6" s="205"/>
      <c r="G6" s="205"/>
      <c r="H6" s="206"/>
    </row>
    <row r="7" spans="1:8" ht="95.25" customHeight="1" x14ac:dyDescent="0.25">
      <c r="A7" s="117"/>
      <c r="B7" s="213" t="s">
        <v>149</v>
      </c>
      <c r="C7" s="213"/>
      <c r="D7" s="213"/>
      <c r="E7" s="213"/>
      <c r="F7" s="213"/>
      <c r="G7" s="213"/>
      <c r="H7" s="214"/>
    </row>
    <row r="8" spans="1:8" ht="16.5" x14ac:dyDescent="0.25">
      <c r="A8" s="117"/>
      <c r="B8" s="118"/>
      <c r="C8" s="80"/>
      <c r="D8" s="80"/>
      <c r="E8" s="80"/>
      <c r="F8" s="80"/>
      <c r="G8" s="80"/>
      <c r="H8" s="113"/>
    </row>
    <row r="9" spans="1:8" ht="16.5" customHeight="1" x14ac:dyDescent="0.25">
      <c r="A9" s="117"/>
      <c r="B9" s="207" t="s">
        <v>223</v>
      </c>
      <c r="C9" s="207"/>
      <c r="D9" s="207"/>
      <c r="E9" s="207"/>
      <c r="F9" s="207"/>
      <c r="G9" s="207"/>
      <c r="H9" s="208"/>
    </row>
    <row r="10" spans="1:8" ht="16.5" customHeight="1" x14ac:dyDescent="0.25">
      <c r="A10" s="117"/>
      <c r="B10" s="207"/>
      <c r="C10" s="207"/>
      <c r="D10" s="207"/>
      <c r="E10" s="207"/>
      <c r="F10" s="207"/>
      <c r="G10" s="207"/>
      <c r="H10" s="208"/>
    </row>
    <row r="11" spans="1:8" ht="11.45" customHeight="1" x14ac:dyDescent="0.25">
      <c r="A11" s="117"/>
      <c r="B11" s="207"/>
      <c r="C11" s="207"/>
      <c r="D11" s="207"/>
      <c r="E11" s="207"/>
      <c r="F11" s="207"/>
      <c r="G11" s="207"/>
      <c r="H11" s="208"/>
    </row>
    <row r="12" spans="1:8" ht="11.45" customHeight="1" thickBot="1" x14ac:dyDescent="0.3">
      <c r="A12" s="117"/>
      <c r="B12" s="112"/>
      <c r="C12" s="112"/>
      <c r="D12" s="112"/>
      <c r="E12" s="112"/>
      <c r="F12" s="112"/>
      <c r="G12" s="112"/>
      <c r="H12" s="115"/>
    </row>
    <row r="13" spans="1:8" ht="15.6" customHeight="1" thickTop="1" x14ac:dyDescent="0.25">
      <c r="A13" s="117"/>
      <c r="B13" s="112"/>
      <c r="C13" s="215" t="s">
        <v>145</v>
      </c>
      <c r="D13" s="210"/>
      <c r="E13" s="211" t="s">
        <v>182</v>
      </c>
      <c r="F13" s="212"/>
      <c r="G13" s="112"/>
      <c r="H13" s="115"/>
    </row>
    <row r="14" spans="1:8" ht="11.45" customHeight="1" x14ac:dyDescent="0.25">
      <c r="A14" s="117"/>
      <c r="B14" s="112"/>
      <c r="C14" s="185" t="s">
        <v>176</v>
      </c>
      <c r="D14" s="186"/>
      <c r="E14" s="187" t="s">
        <v>181</v>
      </c>
      <c r="F14" s="188"/>
      <c r="G14" s="112"/>
      <c r="H14" s="115"/>
    </row>
    <row r="15" spans="1:8" ht="11.45" customHeight="1" x14ac:dyDescent="0.25">
      <c r="A15" s="117"/>
      <c r="B15" s="112"/>
      <c r="C15" s="185" t="s">
        <v>178</v>
      </c>
      <c r="D15" s="186"/>
      <c r="E15" s="187" t="s">
        <v>180</v>
      </c>
      <c r="F15" s="188"/>
      <c r="G15" s="112"/>
      <c r="H15" s="115"/>
    </row>
    <row r="16" spans="1:8" ht="11.45" customHeight="1" x14ac:dyDescent="0.25">
      <c r="A16" s="117"/>
      <c r="B16" s="112"/>
      <c r="C16" s="185" t="s">
        <v>216</v>
      </c>
      <c r="D16" s="186"/>
      <c r="E16" s="187" t="s">
        <v>220</v>
      </c>
      <c r="F16" s="188"/>
      <c r="G16" s="112"/>
      <c r="H16" s="115"/>
    </row>
    <row r="17" spans="1:8" ht="13.5" customHeight="1" x14ac:dyDescent="0.25">
      <c r="A17" s="117"/>
      <c r="B17" s="112"/>
      <c r="C17" s="185" t="s">
        <v>217</v>
      </c>
      <c r="D17" s="186"/>
      <c r="E17" s="187" t="s">
        <v>179</v>
      </c>
      <c r="F17" s="188"/>
      <c r="G17" s="112"/>
      <c r="H17" s="114"/>
    </row>
    <row r="18" spans="1:8" ht="12.6" customHeight="1" x14ac:dyDescent="0.25">
      <c r="A18" s="117"/>
      <c r="B18" s="112"/>
      <c r="C18" s="185" t="s">
        <v>218</v>
      </c>
      <c r="D18" s="186"/>
      <c r="E18" s="189" t="s">
        <v>221</v>
      </c>
      <c r="F18" s="188"/>
      <c r="G18" s="112"/>
      <c r="H18" s="115"/>
    </row>
    <row r="19" spans="1:8" ht="24" customHeight="1" thickBot="1" x14ac:dyDescent="0.3">
      <c r="A19" s="117"/>
      <c r="B19" s="112"/>
      <c r="C19" s="183" t="s">
        <v>219</v>
      </c>
      <c r="D19" s="184"/>
      <c r="E19" s="190" t="s">
        <v>222</v>
      </c>
      <c r="F19" s="191"/>
      <c r="G19" s="112"/>
      <c r="H19" s="115"/>
    </row>
    <row r="20" spans="1:8" ht="11.45" customHeight="1" thickTop="1" x14ac:dyDescent="0.25">
      <c r="A20" s="117"/>
      <c r="B20" s="112"/>
      <c r="C20" s="119"/>
      <c r="D20" s="119"/>
      <c r="E20" s="119"/>
      <c r="F20" s="119"/>
      <c r="G20" s="112"/>
      <c r="H20" s="115"/>
    </row>
    <row r="21" spans="1:8" ht="27.6" customHeight="1" thickBot="1" x14ac:dyDescent="0.3">
      <c r="A21" s="117"/>
      <c r="B21" s="216" t="s">
        <v>215</v>
      </c>
      <c r="C21" s="217"/>
      <c r="D21" s="217"/>
      <c r="E21" s="217"/>
      <c r="F21" s="217"/>
      <c r="G21" s="217"/>
      <c r="H21" s="218"/>
    </row>
    <row r="22" spans="1:8" ht="15.75" thickTop="1" x14ac:dyDescent="0.25">
      <c r="A22" s="117"/>
      <c r="B22" s="121"/>
      <c r="C22" s="209" t="s">
        <v>145</v>
      </c>
      <c r="D22" s="210"/>
      <c r="E22" s="211" t="s">
        <v>182</v>
      </c>
      <c r="F22" s="212"/>
      <c r="G22" s="119"/>
      <c r="H22" s="120"/>
    </row>
    <row r="23" spans="1:8" ht="13.5" customHeight="1" x14ac:dyDescent="0.25">
      <c r="A23" s="117"/>
      <c r="B23" s="122"/>
      <c r="C23" s="223" t="s">
        <v>176</v>
      </c>
      <c r="D23" s="224"/>
      <c r="E23" s="225" t="s">
        <v>181</v>
      </c>
      <c r="F23" s="226"/>
      <c r="G23" s="75"/>
      <c r="H23" s="116"/>
    </row>
    <row r="24" spans="1:8" ht="13.5" customHeight="1" x14ac:dyDescent="0.25">
      <c r="A24" s="117"/>
      <c r="B24" s="122"/>
      <c r="C24" s="192" t="s">
        <v>177</v>
      </c>
      <c r="D24" s="193"/>
      <c r="E24" s="194" t="s">
        <v>179</v>
      </c>
      <c r="F24" s="188"/>
      <c r="G24" s="75"/>
      <c r="H24" s="116"/>
    </row>
    <row r="25" spans="1:8" ht="13.5" customHeight="1" x14ac:dyDescent="0.25">
      <c r="A25" s="117"/>
      <c r="B25" s="122"/>
      <c r="C25" s="192" t="s">
        <v>178</v>
      </c>
      <c r="D25" s="193"/>
      <c r="E25" s="194" t="s">
        <v>180</v>
      </c>
      <c r="F25" s="188"/>
      <c r="G25" s="75"/>
      <c r="H25" s="116"/>
    </row>
    <row r="26" spans="1:8" ht="23.1" customHeight="1" x14ac:dyDescent="0.25">
      <c r="A26" s="117"/>
      <c r="B26" s="122"/>
      <c r="C26" s="192" t="s">
        <v>147</v>
      </c>
      <c r="D26" s="193"/>
      <c r="E26" s="229" t="s">
        <v>148</v>
      </c>
      <c r="F26" s="230"/>
      <c r="G26" s="75"/>
      <c r="H26" s="116"/>
    </row>
    <row r="27" spans="1:8" ht="69.75" customHeight="1" x14ac:dyDescent="0.25">
      <c r="A27" s="117"/>
      <c r="B27" s="122"/>
      <c r="C27" s="220" t="s">
        <v>2</v>
      </c>
      <c r="D27" s="227"/>
      <c r="E27" s="221" t="s">
        <v>183</v>
      </c>
      <c r="F27" s="222"/>
      <c r="G27" s="75"/>
      <c r="H27" s="76"/>
    </row>
    <row r="28" spans="1:8" ht="34.5" customHeight="1" x14ac:dyDescent="0.25">
      <c r="B28" s="72"/>
      <c r="C28" s="228" t="s">
        <v>3</v>
      </c>
      <c r="D28" s="227"/>
      <c r="E28" s="221" t="s">
        <v>184</v>
      </c>
      <c r="F28" s="222"/>
      <c r="G28" s="75"/>
      <c r="H28" s="76"/>
    </row>
    <row r="29" spans="1:8" ht="27.75" customHeight="1" x14ac:dyDescent="0.25">
      <c r="B29" s="72"/>
      <c r="C29" s="228" t="s">
        <v>42</v>
      </c>
      <c r="D29" s="227"/>
      <c r="E29" s="221" t="s">
        <v>185</v>
      </c>
      <c r="F29" s="222"/>
      <c r="G29" s="75"/>
      <c r="H29" s="76"/>
    </row>
    <row r="30" spans="1:8" ht="28.5" customHeight="1" x14ac:dyDescent="0.25">
      <c r="B30" s="72"/>
      <c r="C30" s="228" t="s">
        <v>1</v>
      </c>
      <c r="D30" s="227"/>
      <c r="E30" s="221" t="s">
        <v>186</v>
      </c>
      <c r="F30" s="222"/>
      <c r="G30" s="75"/>
      <c r="H30" s="76"/>
    </row>
    <row r="31" spans="1:8" ht="72.75" customHeight="1" x14ac:dyDescent="0.25">
      <c r="B31" s="72"/>
      <c r="C31" s="228" t="s">
        <v>48</v>
      </c>
      <c r="D31" s="227"/>
      <c r="E31" s="221" t="s">
        <v>151</v>
      </c>
      <c r="F31" s="222"/>
      <c r="G31" s="75"/>
      <c r="H31" s="76"/>
    </row>
    <row r="32" spans="1:8" ht="64.5" customHeight="1" x14ac:dyDescent="0.25">
      <c r="B32" s="72"/>
      <c r="C32" s="228" t="s">
        <v>150</v>
      </c>
      <c r="D32" s="227"/>
      <c r="E32" s="221" t="s">
        <v>152</v>
      </c>
      <c r="F32" s="222"/>
      <c r="G32" s="75"/>
      <c r="H32" s="76"/>
    </row>
    <row r="33" spans="2:8" ht="71.25" customHeight="1" x14ac:dyDescent="0.25">
      <c r="B33" s="72"/>
      <c r="C33" s="219" t="s">
        <v>153</v>
      </c>
      <c r="D33" s="220"/>
      <c r="E33" s="221" t="s">
        <v>154</v>
      </c>
      <c r="F33" s="222"/>
      <c r="G33" s="75"/>
      <c r="H33" s="76"/>
    </row>
    <row r="34" spans="2:8" ht="55.5" customHeight="1" x14ac:dyDescent="0.25">
      <c r="B34" s="72"/>
      <c r="C34" s="219" t="s">
        <v>46</v>
      </c>
      <c r="D34" s="220"/>
      <c r="E34" s="221" t="s">
        <v>155</v>
      </c>
      <c r="F34" s="222"/>
      <c r="G34" s="75"/>
      <c r="H34" s="76"/>
    </row>
    <row r="35" spans="2:8" ht="42" customHeight="1" x14ac:dyDescent="0.25">
      <c r="B35" s="72"/>
      <c r="C35" s="219" t="s">
        <v>143</v>
      </c>
      <c r="D35" s="220"/>
      <c r="E35" s="221" t="s">
        <v>156</v>
      </c>
      <c r="F35" s="222"/>
      <c r="G35" s="75"/>
      <c r="H35" s="76"/>
    </row>
    <row r="36" spans="2:8" ht="59.25" customHeight="1" x14ac:dyDescent="0.25">
      <c r="B36" s="72"/>
      <c r="C36" s="219" t="s">
        <v>12</v>
      </c>
      <c r="D36" s="220"/>
      <c r="E36" s="221" t="s">
        <v>157</v>
      </c>
      <c r="F36" s="222"/>
      <c r="G36" s="75"/>
      <c r="H36" s="76"/>
    </row>
    <row r="37" spans="2:8" ht="23.25" customHeight="1" x14ac:dyDescent="0.25">
      <c r="B37" s="72"/>
      <c r="C37" s="219" t="s">
        <v>161</v>
      </c>
      <c r="D37" s="220"/>
      <c r="E37" s="221" t="s">
        <v>158</v>
      </c>
      <c r="F37" s="222"/>
      <c r="G37" s="75"/>
      <c r="H37" s="76"/>
    </row>
    <row r="38" spans="2:8" ht="30.75" customHeight="1" x14ac:dyDescent="0.25">
      <c r="B38" s="72"/>
      <c r="C38" s="219" t="s">
        <v>162</v>
      </c>
      <c r="D38" s="220"/>
      <c r="E38" s="221" t="s">
        <v>159</v>
      </c>
      <c r="F38" s="222"/>
      <c r="G38" s="75"/>
      <c r="H38" s="76"/>
    </row>
    <row r="39" spans="2:8" ht="35.25" customHeight="1" x14ac:dyDescent="0.25">
      <c r="B39" s="72"/>
      <c r="C39" s="219" t="s">
        <v>162</v>
      </c>
      <c r="D39" s="220"/>
      <c r="E39" s="221" t="s">
        <v>159</v>
      </c>
      <c r="F39" s="222"/>
      <c r="G39" s="75"/>
      <c r="H39" s="76"/>
    </row>
    <row r="40" spans="2:8" ht="33" customHeight="1" x14ac:dyDescent="0.25">
      <c r="B40" s="72"/>
      <c r="C40" s="219" t="s">
        <v>163</v>
      </c>
      <c r="D40" s="220"/>
      <c r="E40" s="221" t="s">
        <v>160</v>
      </c>
      <c r="F40" s="222"/>
      <c r="G40" s="75"/>
      <c r="H40" s="76"/>
    </row>
    <row r="41" spans="2:8" ht="30" customHeight="1" x14ac:dyDescent="0.25">
      <c r="B41" s="72"/>
      <c r="C41" s="219" t="s">
        <v>164</v>
      </c>
      <c r="D41" s="220"/>
      <c r="E41" s="221" t="s">
        <v>165</v>
      </c>
      <c r="F41" s="222"/>
      <c r="G41" s="75"/>
      <c r="H41" s="76"/>
    </row>
    <row r="42" spans="2:8" ht="35.25" customHeight="1" x14ac:dyDescent="0.25">
      <c r="B42" s="72"/>
      <c r="C42" s="219" t="s">
        <v>166</v>
      </c>
      <c r="D42" s="220"/>
      <c r="E42" s="221" t="s">
        <v>167</v>
      </c>
      <c r="F42" s="222"/>
      <c r="G42" s="75"/>
      <c r="H42" s="76"/>
    </row>
    <row r="43" spans="2:8" ht="31.5" customHeight="1" x14ac:dyDescent="0.25">
      <c r="B43" s="72"/>
      <c r="C43" s="219" t="s">
        <v>168</v>
      </c>
      <c r="D43" s="220"/>
      <c r="E43" s="221" t="s">
        <v>169</v>
      </c>
      <c r="F43" s="222"/>
      <c r="G43" s="75"/>
      <c r="H43" s="76"/>
    </row>
    <row r="44" spans="2:8" ht="35.25" customHeight="1" x14ac:dyDescent="0.25">
      <c r="B44" s="72"/>
      <c r="C44" s="219" t="s">
        <v>170</v>
      </c>
      <c r="D44" s="220"/>
      <c r="E44" s="221" t="s">
        <v>171</v>
      </c>
      <c r="F44" s="222"/>
      <c r="G44" s="75"/>
      <c r="H44" s="76"/>
    </row>
    <row r="45" spans="2:8" ht="59.25" customHeight="1" x14ac:dyDescent="0.25">
      <c r="B45" s="72"/>
      <c r="C45" s="219" t="s">
        <v>29</v>
      </c>
      <c r="D45" s="220"/>
      <c r="E45" s="221" t="s">
        <v>172</v>
      </c>
      <c r="F45" s="222"/>
      <c r="G45" s="75"/>
      <c r="H45" s="76"/>
    </row>
    <row r="46" spans="2:8" ht="29.25" customHeight="1" x14ac:dyDescent="0.25">
      <c r="B46" s="72"/>
      <c r="C46" s="219" t="s">
        <v>174</v>
      </c>
      <c r="D46" s="220"/>
      <c r="E46" s="221" t="s">
        <v>173</v>
      </c>
      <c r="F46" s="222"/>
      <c r="G46" s="75"/>
      <c r="H46" s="76"/>
    </row>
    <row r="47" spans="2:8" ht="82.5" customHeight="1" x14ac:dyDescent="0.25">
      <c r="B47" s="72"/>
      <c r="C47" s="219" t="s">
        <v>39</v>
      </c>
      <c r="D47" s="220"/>
      <c r="E47" s="221" t="s">
        <v>175</v>
      </c>
      <c r="F47" s="222"/>
      <c r="G47" s="75"/>
      <c r="H47" s="76"/>
    </row>
    <row r="48" spans="2:8" ht="46.5" customHeight="1" thickBot="1" x14ac:dyDescent="0.3">
      <c r="B48" s="72"/>
      <c r="C48" s="231"/>
      <c r="D48" s="232"/>
      <c r="E48" s="233"/>
      <c r="F48" s="234"/>
      <c r="G48" s="75"/>
      <c r="H48" s="76"/>
    </row>
    <row r="49" spans="2:8" ht="6.75" customHeight="1" thickTop="1" x14ac:dyDescent="0.25">
      <c r="B49" s="72"/>
      <c r="C49" s="73"/>
      <c r="D49" s="73"/>
      <c r="E49" s="74"/>
      <c r="F49" s="74"/>
      <c r="G49" s="75"/>
      <c r="H49" s="76"/>
    </row>
    <row r="50" spans="2:8" x14ac:dyDescent="0.25">
      <c r="B50" s="72"/>
      <c r="C50" s="107"/>
      <c r="D50" s="107"/>
      <c r="E50" s="107"/>
      <c r="F50" s="107"/>
      <c r="G50" s="75"/>
      <c r="H50" s="76"/>
    </row>
    <row r="51" spans="2:8" ht="21" customHeight="1" x14ac:dyDescent="0.25">
      <c r="B51" s="106" t="s">
        <v>208</v>
      </c>
      <c r="C51" s="107"/>
      <c r="D51" s="107"/>
      <c r="E51" s="107"/>
      <c r="F51" s="107"/>
      <c r="G51" s="107"/>
      <c r="H51" s="108"/>
    </row>
    <row r="52" spans="2:8" ht="20.25" customHeight="1" x14ac:dyDescent="0.25">
      <c r="B52" s="106" t="s">
        <v>209</v>
      </c>
      <c r="C52" s="107"/>
      <c r="D52" s="107"/>
      <c r="E52" s="107"/>
      <c r="F52" s="107"/>
      <c r="G52" s="107"/>
      <c r="H52" s="108"/>
    </row>
    <row r="53" spans="2:8" ht="20.25" customHeight="1" x14ac:dyDescent="0.25">
      <c r="B53" s="106" t="s">
        <v>210</v>
      </c>
      <c r="C53" s="107"/>
      <c r="D53" s="107"/>
      <c r="E53" s="107"/>
      <c r="F53" s="107"/>
      <c r="G53" s="107"/>
      <c r="H53" s="108"/>
    </row>
    <row r="54" spans="2:8" ht="20.25" customHeight="1" x14ac:dyDescent="0.25">
      <c r="B54" s="106" t="s">
        <v>211</v>
      </c>
      <c r="C54" s="107"/>
      <c r="D54" s="107"/>
      <c r="E54" s="107"/>
      <c r="F54" s="107"/>
      <c r="G54" s="107"/>
      <c r="H54" s="108"/>
    </row>
    <row r="55" spans="2:8" ht="14.45" customHeight="1" x14ac:dyDescent="0.25">
      <c r="B55" s="106" t="s">
        <v>212</v>
      </c>
      <c r="C55" s="107"/>
      <c r="D55" s="107"/>
      <c r="E55" s="107"/>
      <c r="F55" s="107"/>
      <c r="G55" s="107"/>
      <c r="H55" s="108"/>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5"/>
  <sheetViews>
    <sheetView showGridLines="0" topLeftCell="E13" zoomScale="130" zoomScaleNormal="130" workbookViewId="0">
      <selection activeCell="L24" sqref="L24"/>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32" t="s">
        <v>235</v>
      </c>
    </row>
    <row r="2" spans="2:52" ht="18" customHeight="1" thickBot="1" x14ac:dyDescent="0.3">
      <c r="B2" s="258"/>
      <c r="C2" s="261" t="s">
        <v>205</v>
      </c>
      <c r="D2" s="262"/>
      <c r="E2" s="262"/>
      <c r="F2" s="133" t="s">
        <v>234</v>
      </c>
      <c r="AZ2" s="132" t="s">
        <v>233</v>
      </c>
    </row>
    <row r="3" spans="2:52" ht="18" customHeight="1" thickBot="1" x14ac:dyDescent="0.3">
      <c r="B3" s="259"/>
      <c r="C3" s="263"/>
      <c r="D3" s="264"/>
      <c r="E3" s="264"/>
      <c r="F3" s="131" t="s">
        <v>232</v>
      </c>
      <c r="AZ3" s="132" t="s">
        <v>231</v>
      </c>
    </row>
    <row r="4" spans="2:52" ht="18" customHeight="1" thickBot="1" x14ac:dyDescent="0.3">
      <c r="B4" s="259"/>
      <c r="C4" s="263"/>
      <c r="D4" s="264"/>
      <c r="E4" s="264"/>
      <c r="F4" s="131" t="s">
        <v>243</v>
      </c>
      <c r="AZ4" s="132" t="s">
        <v>230</v>
      </c>
    </row>
    <row r="5" spans="2:52" ht="18" customHeight="1" thickBot="1" x14ac:dyDescent="0.3">
      <c r="B5" s="260"/>
      <c r="C5" s="265"/>
      <c r="D5" s="266"/>
      <c r="E5" s="266"/>
      <c r="F5" s="131" t="s">
        <v>229</v>
      </c>
      <c r="AZ5" s="127"/>
    </row>
    <row r="6" spans="2:52" ht="18" customHeight="1" thickBot="1" x14ac:dyDescent="0.3">
      <c r="B6" s="130"/>
      <c r="C6" s="129"/>
      <c r="D6" s="129"/>
      <c r="E6" s="129"/>
      <c r="F6" s="128"/>
      <c r="AZ6" s="127"/>
    </row>
    <row r="7" spans="2:52" ht="33.4" customHeight="1" x14ac:dyDescent="0.25">
      <c r="B7" s="175" t="s">
        <v>198</v>
      </c>
      <c r="C7" s="267" t="s">
        <v>244</v>
      </c>
      <c r="D7" s="268"/>
      <c r="E7" s="268"/>
      <c r="F7" s="269"/>
      <c r="AZ7" s="127"/>
    </row>
    <row r="8" spans="2:52" ht="25.9" customHeight="1" thickBot="1" x14ac:dyDescent="0.3">
      <c r="B8" s="125" t="s">
        <v>199</v>
      </c>
      <c r="C8" s="270" t="s">
        <v>245</v>
      </c>
      <c r="D8" s="271"/>
      <c r="E8" s="271"/>
      <c r="F8" s="272"/>
      <c r="AZ8" s="127"/>
    </row>
    <row r="9" spans="2:52" ht="16.5" thickBot="1" x14ac:dyDescent="0.3">
      <c r="B9" s="273"/>
      <c r="C9" s="273"/>
      <c r="D9" s="273"/>
      <c r="E9" s="273"/>
      <c r="F9" s="273"/>
    </row>
    <row r="10" spans="2:52" ht="15.6" customHeight="1" x14ac:dyDescent="0.25">
      <c r="B10" s="274" t="s">
        <v>205</v>
      </c>
      <c r="C10" s="275"/>
      <c r="D10" s="275"/>
      <c r="E10" s="275"/>
      <c r="F10" s="276"/>
    </row>
    <row r="11" spans="2:52" ht="31.5" x14ac:dyDescent="0.25">
      <c r="B11" s="277" t="s">
        <v>197</v>
      </c>
      <c r="C11" s="278"/>
      <c r="D11" s="123" t="s">
        <v>213</v>
      </c>
      <c r="E11" s="123" t="s">
        <v>196</v>
      </c>
      <c r="F11" s="124" t="s">
        <v>207</v>
      </c>
    </row>
    <row r="12" spans="2:52" ht="137.25" customHeight="1" thickBot="1" x14ac:dyDescent="0.3">
      <c r="B12" s="279" t="s">
        <v>233</v>
      </c>
      <c r="C12" s="280"/>
      <c r="D12" s="103" t="s">
        <v>277</v>
      </c>
      <c r="E12" s="103" t="s">
        <v>246</v>
      </c>
      <c r="F12" s="104" t="s">
        <v>278</v>
      </c>
    </row>
    <row r="15" spans="2:52" ht="18" x14ac:dyDescent="0.25">
      <c r="B15" s="281" t="s">
        <v>228</v>
      </c>
      <c r="C15" s="281"/>
      <c r="D15" s="281"/>
      <c r="E15" s="281"/>
      <c r="F15" s="281"/>
    </row>
    <row r="16" spans="2:52" ht="15.75" x14ac:dyDescent="0.25">
      <c r="B16" s="176"/>
    </row>
    <row r="17" spans="2:6" ht="15.75" thickBot="1" x14ac:dyDescent="0.3">
      <c r="B17" s="177"/>
    </row>
    <row r="18" spans="2:6" ht="15.75" x14ac:dyDescent="0.25">
      <c r="B18" s="250" t="s">
        <v>227</v>
      </c>
      <c r="C18" s="251"/>
      <c r="D18" s="251"/>
      <c r="E18" s="251" t="s">
        <v>226</v>
      </c>
      <c r="F18" s="252"/>
    </row>
    <row r="19" spans="2:6" ht="15" customHeight="1" x14ac:dyDescent="0.3">
      <c r="B19" s="245" t="s">
        <v>247</v>
      </c>
      <c r="C19" s="246"/>
      <c r="D19" s="247"/>
      <c r="E19" s="248" t="s">
        <v>248</v>
      </c>
      <c r="F19" s="249"/>
    </row>
    <row r="20" spans="2:6" ht="15" customHeight="1" x14ac:dyDescent="0.25">
      <c r="B20" s="253" t="s">
        <v>249</v>
      </c>
      <c r="C20" s="254"/>
      <c r="D20" s="255"/>
      <c r="E20" s="256" t="s">
        <v>250</v>
      </c>
      <c r="F20" s="257"/>
    </row>
    <row r="21" spans="2:6" ht="15" customHeight="1" x14ac:dyDescent="0.25">
      <c r="B21" s="253" t="s">
        <v>251</v>
      </c>
      <c r="C21" s="254"/>
      <c r="D21" s="255"/>
      <c r="E21" s="248" t="s">
        <v>279</v>
      </c>
      <c r="F21" s="249"/>
    </row>
    <row r="22" spans="2:6" ht="15" customHeight="1" x14ac:dyDescent="0.3">
      <c r="B22" s="245" t="s">
        <v>252</v>
      </c>
      <c r="C22" s="246"/>
      <c r="D22" s="247"/>
      <c r="E22" s="248" t="s">
        <v>253</v>
      </c>
      <c r="F22" s="249"/>
    </row>
    <row r="23" spans="2:6" ht="15" customHeight="1" x14ac:dyDescent="0.3">
      <c r="B23" s="245"/>
      <c r="C23" s="246"/>
      <c r="D23" s="247"/>
      <c r="E23" s="248"/>
      <c r="F23" s="249"/>
    </row>
    <row r="24" spans="2:6" ht="15" customHeight="1" x14ac:dyDescent="0.3">
      <c r="B24" s="245"/>
      <c r="C24" s="246"/>
      <c r="D24" s="247"/>
      <c r="E24" s="248"/>
      <c r="F24" s="249"/>
    </row>
    <row r="25" spans="2:6" ht="15" customHeight="1" x14ac:dyDescent="0.3">
      <c r="B25" s="245"/>
      <c r="C25" s="246"/>
      <c r="D25" s="247"/>
      <c r="E25" s="248"/>
      <c r="F25" s="249"/>
    </row>
    <row r="26" spans="2:6" ht="15.75" customHeight="1" thickBot="1" x14ac:dyDescent="0.35">
      <c r="B26" s="245"/>
      <c r="C26" s="246"/>
      <c r="D26" s="247"/>
      <c r="E26" s="248"/>
      <c r="F26" s="249"/>
    </row>
    <row r="27" spans="2:6" ht="16.5" thickBot="1" x14ac:dyDescent="0.3">
      <c r="B27" s="250" t="s">
        <v>225</v>
      </c>
      <c r="C27" s="251"/>
      <c r="D27" s="251"/>
      <c r="E27" s="251" t="s">
        <v>224</v>
      </c>
      <c r="F27" s="252"/>
    </row>
    <row r="28" spans="2:6" ht="15" customHeight="1" x14ac:dyDescent="0.3">
      <c r="B28" s="235" t="s">
        <v>254</v>
      </c>
      <c r="C28" s="236"/>
      <c r="D28" s="237"/>
      <c r="E28" s="238" t="s">
        <v>255</v>
      </c>
      <c r="F28" s="239"/>
    </row>
    <row r="29" spans="2:6" ht="15" customHeight="1" thickBot="1" x14ac:dyDescent="0.35">
      <c r="B29" s="240" t="s">
        <v>256</v>
      </c>
      <c r="C29" s="241"/>
      <c r="D29" s="242"/>
      <c r="E29" s="243" t="s">
        <v>257</v>
      </c>
      <c r="F29" s="244"/>
    </row>
    <row r="30" spans="2:6" ht="15" customHeight="1" thickBot="1" x14ac:dyDescent="0.35">
      <c r="B30" s="235" t="s">
        <v>258</v>
      </c>
      <c r="C30" s="236"/>
      <c r="D30" s="237"/>
      <c r="E30" s="238" t="s">
        <v>259</v>
      </c>
      <c r="F30" s="239"/>
    </row>
    <row r="31" spans="2:6" ht="15" customHeight="1" thickBot="1" x14ac:dyDescent="0.35">
      <c r="B31" s="235" t="s">
        <v>280</v>
      </c>
      <c r="C31" s="236"/>
      <c r="D31" s="237"/>
      <c r="E31" s="238"/>
      <c r="F31" s="239"/>
    </row>
    <row r="32" spans="2:6" ht="15" customHeight="1" thickBot="1" x14ac:dyDescent="0.35">
      <c r="B32" s="235" t="s">
        <v>260</v>
      </c>
      <c r="C32" s="236"/>
      <c r="D32" s="237"/>
      <c r="E32" s="238"/>
      <c r="F32" s="239"/>
    </row>
    <row r="33" spans="2:6" ht="15" customHeight="1" thickBot="1" x14ac:dyDescent="0.35">
      <c r="B33" s="235"/>
      <c r="C33" s="236"/>
      <c r="D33" s="237"/>
      <c r="E33" s="238"/>
      <c r="F33" s="239"/>
    </row>
    <row r="34" spans="2:6" ht="15.75" customHeight="1" x14ac:dyDescent="0.3">
      <c r="B34" s="235"/>
      <c r="C34" s="236"/>
      <c r="D34" s="237"/>
      <c r="E34" s="238"/>
      <c r="F34" s="239"/>
    </row>
    <row r="35" spans="2:6" x14ac:dyDescent="0.25">
      <c r="B35" s="126"/>
    </row>
  </sheetData>
  <mergeCells count="43">
    <mergeCell ref="B19:D19"/>
    <mergeCell ref="E19:F19"/>
    <mergeCell ref="B2:B5"/>
    <mergeCell ref="C2:E5"/>
    <mergeCell ref="C7:F7"/>
    <mergeCell ref="C8:F8"/>
    <mergeCell ref="B9:F9"/>
    <mergeCell ref="B10:F10"/>
    <mergeCell ref="B11:C11"/>
    <mergeCell ref="B12:C12"/>
    <mergeCell ref="B15:F15"/>
    <mergeCell ref="B18:D18"/>
    <mergeCell ref="E18:F18"/>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s>
  <dataValidations disablePrompts="1"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22"/>
  <sheetViews>
    <sheetView showGridLines="0" tabSelected="1" topLeftCell="V18" zoomScale="80" zoomScaleNormal="80" workbookViewId="0">
      <selection activeCell="AI19" sqref="AI19:AK19"/>
    </sheetView>
  </sheetViews>
  <sheetFormatPr baseColWidth="10" defaultColWidth="11.42578125" defaultRowHeight="16.5" x14ac:dyDescent="0.3"/>
  <cols>
    <col min="1" max="1" width="5" style="100" customWidth="1"/>
    <col min="2" max="2" width="4" style="2" bestFit="1" customWidth="1" collapsed="1"/>
    <col min="3" max="3" width="14.140625" style="2" customWidth="1" collapsed="1"/>
    <col min="4" max="4" width="13.140625" style="2" customWidth="1" collapsed="1"/>
    <col min="5" max="5" width="16.140625" style="2" customWidth="1" collapsed="1"/>
    <col min="6" max="6" width="32.42578125" style="1" customWidth="1" collapsed="1"/>
    <col min="7" max="7" width="19" style="5" customWidth="1" collapsed="1"/>
    <col min="8" max="8" width="17.855468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85546875" style="1" customWidth="1" collapsed="1"/>
    <col min="17" max="17" width="46.42578125" style="1" customWidth="1" collapsed="1"/>
    <col min="18" max="18" width="15.140625" style="1" bestFit="1" customWidth="1" collapsed="1"/>
    <col min="19" max="19" width="6.85546875" style="1" customWidth="1" collapsed="1"/>
    <col min="20" max="20" width="5" style="1" customWidth="1" collapsed="1"/>
    <col min="21" max="21" width="5.5703125" style="1" customWidth="1" collapsed="1"/>
    <col min="22" max="22" width="7.140625" style="1" customWidth="1" collapsed="1"/>
    <col min="23" max="23" width="6.7109375" style="1" customWidth="1" collapsed="1"/>
    <col min="24" max="24" width="7.5703125" style="1" customWidth="1" collapsed="1"/>
    <col min="25" max="25" width="38.28515625" style="1" hidden="1" customWidth="1" collapsed="1"/>
    <col min="26" max="26" width="8.7109375" style="1" customWidth="1" collapsed="1"/>
    <col min="27" max="27" width="10.42578125" style="1" customWidth="1" collapsed="1"/>
    <col min="28" max="28" width="9.28515625" style="1" customWidth="1" collapsed="1"/>
    <col min="29" max="29" width="9.140625" style="1" customWidth="1" collapsed="1"/>
    <col min="30" max="30" width="8.42578125" style="1" customWidth="1" collapsed="1"/>
    <col min="31" max="31" width="7.28515625" style="1" customWidth="1" collapsed="1"/>
    <col min="32" max="32" width="27.28515625" style="1" customWidth="1" collapsed="1"/>
    <col min="33" max="33" width="18.85546875" style="99" customWidth="1" collapsed="1"/>
    <col min="34" max="34" width="16.85546875" style="1" customWidth="1" collapsed="1"/>
    <col min="35" max="35" width="14.855468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97"/>
    </row>
    <row r="2" spans="1:69" s="82" customFormat="1" ht="14.25" x14ac:dyDescent="0.2">
      <c r="B2" s="81"/>
      <c r="C2" s="81"/>
      <c r="D2" s="81"/>
      <c r="E2" s="81"/>
      <c r="G2" s="83"/>
      <c r="AG2" s="97"/>
    </row>
    <row r="3" spans="1:69" s="82" customFormat="1" ht="15" thickBot="1" x14ac:dyDescent="0.25">
      <c r="B3" s="81"/>
      <c r="C3" s="81"/>
      <c r="D3" s="81"/>
      <c r="E3" s="81"/>
      <c r="G3" s="83"/>
      <c r="AG3" s="97"/>
    </row>
    <row r="4" spans="1:69" s="82" customFormat="1" ht="14.45" customHeight="1" x14ac:dyDescent="0.2">
      <c r="B4" s="329"/>
      <c r="C4" s="330"/>
      <c r="D4" s="330"/>
      <c r="E4" s="330"/>
      <c r="F4" s="323" t="s">
        <v>214</v>
      </c>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1" t="s">
        <v>200</v>
      </c>
      <c r="AK4" s="322"/>
    </row>
    <row r="5" spans="1:69" s="82" customFormat="1" ht="14.45" customHeight="1" x14ac:dyDescent="0.2">
      <c r="B5" s="331"/>
      <c r="C5" s="332"/>
      <c r="D5" s="332"/>
      <c r="E5" s="332"/>
      <c r="F5" s="325"/>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19" t="s">
        <v>201</v>
      </c>
      <c r="AK5" s="320"/>
    </row>
    <row r="6" spans="1:69" ht="16.5" customHeight="1" x14ac:dyDescent="0.3">
      <c r="B6" s="331"/>
      <c r="C6" s="332"/>
      <c r="D6" s="332"/>
      <c r="E6" s="332"/>
      <c r="F6" s="325"/>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19" t="s">
        <v>202</v>
      </c>
      <c r="AK6" s="320"/>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7.100000000000001" customHeight="1" thickBot="1" x14ac:dyDescent="0.35">
      <c r="B7" s="333"/>
      <c r="C7" s="334"/>
      <c r="D7" s="334"/>
      <c r="E7" s="334"/>
      <c r="F7" s="327"/>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00" t="s">
        <v>203</v>
      </c>
      <c r="AK7" s="301"/>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98"/>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34"/>
      <c r="B9" s="305" t="s">
        <v>198</v>
      </c>
      <c r="C9" s="306"/>
      <c r="D9" s="311" t="s">
        <v>265</v>
      </c>
      <c r="E9" s="311"/>
      <c r="F9" s="311"/>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2"/>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34"/>
      <c r="B10" s="307" t="s">
        <v>206</v>
      </c>
      <c r="C10" s="308"/>
      <c r="D10" s="313" t="s">
        <v>266</v>
      </c>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309" t="s">
        <v>199</v>
      </c>
      <c r="C11" s="310"/>
      <c r="D11" s="315" t="s">
        <v>267</v>
      </c>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6"/>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02"/>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18" t="s">
        <v>120</v>
      </c>
      <c r="C13" s="294"/>
      <c r="D13" s="294"/>
      <c r="E13" s="294"/>
      <c r="F13" s="294"/>
      <c r="G13" s="294"/>
      <c r="H13" s="294"/>
      <c r="I13" s="294" t="s">
        <v>121</v>
      </c>
      <c r="J13" s="294"/>
      <c r="K13" s="294"/>
      <c r="L13" s="294"/>
      <c r="M13" s="294"/>
      <c r="N13" s="294"/>
      <c r="O13" s="294"/>
      <c r="P13" s="294" t="s">
        <v>122</v>
      </c>
      <c r="Q13" s="294"/>
      <c r="R13" s="294"/>
      <c r="S13" s="294"/>
      <c r="T13" s="294"/>
      <c r="U13" s="294"/>
      <c r="V13" s="294"/>
      <c r="W13" s="294"/>
      <c r="X13" s="294"/>
      <c r="Y13" s="294" t="s">
        <v>123</v>
      </c>
      <c r="Z13" s="294"/>
      <c r="AA13" s="294"/>
      <c r="AB13" s="294"/>
      <c r="AC13" s="294"/>
      <c r="AD13" s="294"/>
      <c r="AE13" s="294"/>
      <c r="AF13" s="294" t="s">
        <v>34</v>
      </c>
      <c r="AG13" s="294"/>
      <c r="AH13" s="294"/>
      <c r="AI13" s="294"/>
      <c r="AJ13" s="294"/>
      <c r="AK13" s="29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291" t="s">
        <v>0</v>
      </c>
      <c r="C14" s="292" t="s">
        <v>2</v>
      </c>
      <c r="D14" s="288" t="s">
        <v>3</v>
      </c>
      <c r="E14" s="288" t="s">
        <v>42</v>
      </c>
      <c r="F14" s="292" t="s">
        <v>1</v>
      </c>
      <c r="G14" s="288" t="s">
        <v>48</v>
      </c>
      <c r="H14" s="288" t="s">
        <v>116</v>
      </c>
      <c r="I14" s="288" t="s">
        <v>33</v>
      </c>
      <c r="J14" s="292" t="s">
        <v>5</v>
      </c>
      <c r="K14" s="288" t="s">
        <v>78</v>
      </c>
      <c r="L14" s="288" t="s">
        <v>83</v>
      </c>
      <c r="M14" s="288" t="s">
        <v>43</v>
      </c>
      <c r="N14" s="292" t="s">
        <v>5</v>
      </c>
      <c r="O14" s="288" t="s">
        <v>46</v>
      </c>
      <c r="P14" s="289" t="s">
        <v>11</v>
      </c>
      <c r="Q14" s="288" t="s">
        <v>143</v>
      </c>
      <c r="R14" s="288" t="s">
        <v>12</v>
      </c>
      <c r="S14" s="288" t="s">
        <v>8</v>
      </c>
      <c r="T14" s="288"/>
      <c r="U14" s="288"/>
      <c r="V14" s="288"/>
      <c r="W14" s="288"/>
      <c r="X14" s="288"/>
      <c r="Y14" s="289" t="s">
        <v>119</v>
      </c>
      <c r="Z14" s="289" t="s">
        <v>44</v>
      </c>
      <c r="AA14" s="289" t="s">
        <v>5</v>
      </c>
      <c r="AB14" s="289" t="s">
        <v>45</v>
      </c>
      <c r="AC14" s="289" t="s">
        <v>5</v>
      </c>
      <c r="AD14" s="289" t="s">
        <v>47</v>
      </c>
      <c r="AE14" s="289" t="s">
        <v>29</v>
      </c>
      <c r="AF14" s="288" t="s">
        <v>34</v>
      </c>
      <c r="AG14" s="288" t="s">
        <v>35</v>
      </c>
      <c r="AH14" s="288" t="s">
        <v>36</v>
      </c>
      <c r="AI14" s="288" t="s">
        <v>38</v>
      </c>
      <c r="AJ14" s="288" t="s">
        <v>37</v>
      </c>
      <c r="AK14" s="290"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00"/>
      <c r="B15" s="291"/>
      <c r="C15" s="292"/>
      <c r="D15" s="288"/>
      <c r="E15" s="288"/>
      <c r="F15" s="292"/>
      <c r="G15" s="288"/>
      <c r="H15" s="288"/>
      <c r="I15" s="288"/>
      <c r="J15" s="292"/>
      <c r="K15" s="288"/>
      <c r="L15" s="288"/>
      <c r="M15" s="292"/>
      <c r="N15" s="292"/>
      <c r="O15" s="288"/>
      <c r="P15" s="289"/>
      <c r="Q15" s="288"/>
      <c r="R15" s="288"/>
      <c r="S15" s="102" t="s">
        <v>13</v>
      </c>
      <c r="T15" s="102" t="s">
        <v>17</v>
      </c>
      <c r="U15" s="102" t="s">
        <v>28</v>
      </c>
      <c r="V15" s="102" t="s">
        <v>18</v>
      </c>
      <c r="W15" s="102" t="s">
        <v>21</v>
      </c>
      <c r="X15" s="102" t="s">
        <v>24</v>
      </c>
      <c r="Y15" s="289"/>
      <c r="Z15" s="289"/>
      <c r="AA15" s="289"/>
      <c r="AB15" s="289"/>
      <c r="AC15" s="289"/>
      <c r="AD15" s="289"/>
      <c r="AE15" s="289"/>
      <c r="AF15" s="288"/>
      <c r="AG15" s="288"/>
      <c r="AH15" s="288"/>
      <c r="AI15" s="288"/>
      <c r="AJ15" s="288"/>
      <c r="AK15" s="29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13.45" customHeight="1" x14ac:dyDescent="0.25">
      <c r="B16" s="286">
        <v>1</v>
      </c>
      <c r="C16" s="283" t="s">
        <v>195</v>
      </c>
      <c r="D16" s="283" t="s">
        <v>261</v>
      </c>
      <c r="E16" s="283" t="s">
        <v>262</v>
      </c>
      <c r="F16" s="287" t="s">
        <v>263</v>
      </c>
      <c r="G16" s="283" t="s">
        <v>188</v>
      </c>
      <c r="H16" s="284">
        <v>100</v>
      </c>
      <c r="I16" s="285" t="str">
        <f>IF(H16&lt;=0,"",IF(H16&lt;=2,"Muy Baja",IF(H16&lt;=24,"Baja",IF(H16&lt;=500,"Media",IF(H16&lt;=5000,"Alta","Muy Alta")))))</f>
        <v>Media</v>
      </c>
      <c r="J16" s="282">
        <f>IF(I16="","",IF(I16="Muy Baja",0.2,IF(I16="Baja",0.4,IF(I16="Media",0.6,IF(I16="Alta",0.8,IF(I16="Muy Alta",1,))))))</f>
        <v>0.6</v>
      </c>
      <c r="K16" s="293" t="s">
        <v>136</v>
      </c>
      <c r="L16" s="282" t="str">
        <f ca="1">IF(NOT(ISERROR(MATCH(K16,'Tabla Impacto'!$B$222:$B$224,0))),'Tabla Impacto'!$F$224&amp;"Por favor no seleccionar los criterios de impacto(Afectación Económica o presupuestal y Pérdida Reputacional)",K16)</f>
        <v xml:space="preserve">     El riesgo afecta la imagen de de la entidad con efecto publicitario sostenido a nivel de sector administrativo, nivel departamental o municipal</v>
      </c>
      <c r="M16" s="285" t="str">
        <f ca="1">IF(OR(L16='Tabla Impacto'!$C$12,L16='Tabla Impacto'!$D$12),"Leve",IF(OR(L16='Tabla Impacto'!$C$13,L16='Tabla Impacto'!$D$13),"Menor",IF(OR(L16='Tabla Impacto'!$C$14,L16='Tabla Impacto'!$D$14),"Moderado",IF(OR(L16='Tabla Impacto'!$C$15,L16='Tabla Impacto'!$D$15),"Mayor",IF(OR(L16='Tabla Impacto'!$C$16,L16='Tabla Impacto'!$D$16),"Catastrófico","")))))</f>
        <v>Mayor</v>
      </c>
      <c r="N16" s="282">
        <f ca="1">IF(M16="","",IF(M16="Leve",0.2,IF(M16="Menor",0.4,IF(M16="Moderado",0.6,IF(M16="Mayor",0.8,IF(M16="Catastrófico",1,))))))</f>
        <v>0.8</v>
      </c>
      <c r="O16" s="295" t="str">
        <f ca="1">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101">
        <v>1</v>
      </c>
      <c r="Q16" s="180" t="s">
        <v>274</v>
      </c>
      <c r="R16" s="87" t="s">
        <v>4</v>
      </c>
      <c r="S16" s="88" t="s">
        <v>14</v>
      </c>
      <c r="T16" s="88" t="s">
        <v>9</v>
      </c>
      <c r="U16" s="89" t="s">
        <v>242</v>
      </c>
      <c r="V16" s="88" t="s">
        <v>19</v>
      </c>
      <c r="W16" s="88" t="s">
        <v>22</v>
      </c>
      <c r="X16" s="88" t="s">
        <v>110</v>
      </c>
      <c r="Y16" s="90">
        <f>IFERROR(IF(R16="Probabilidad",(J16-(+J16*U16)),IF(R16="Impacto",J16,"")),"")</f>
        <v>0.42</v>
      </c>
      <c r="Z16" s="91" t="str">
        <f>IFERROR(IF(Y16="","",IF(Y16&lt;=0.2,"Muy Baja",IF(Y16&lt;=0.4,"Baja",IF(Y16&lt;=0.6,"Media",IF(Y16&lt;=0.8,"Alta","Muy Alta"))))),"")</f>
        <v>Media</v>
      </c>
      <c r="AA16" s="89">
        <f>+Y16</f>
        <v>0.42</v>
      </c>
      <c r="AB16" s="91" t="str">
        <f ca="1">IFERROR(IF(AC16="","",IF(AC16&lt;=0.2,"Leve",IF(AC16&lt;=0.4,"Menor",IF(AC16&lt;=0.6,"Moderado",IF(AC16&lt;=0.8,"Mayor","Catastrófico"))))),"")</f>
        <v>Mayor</v>
      </c>
      <c r="AC16" s="89">
        <f ca="1">IFERROR(IF(R16="Impacto",(N16-(+N16*U16)),IF(R16="Probabilidad",N16,"")),"")</f>
        <v>0.8</v>
      </c>
      <c r="AD16" s="92" t="str">
        <f ca="1">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88" t="s">
        <v>117</v>
      </c>
      <c r="AF16" s="178" t="s">
        <v>269</v>
      </c>
      <c r="AG16" s="178" t="s">
        <v>264</v>
      </c>
      <c r="AH16" s="93">
        <v>44408</v>
      </c>
      <c r="AI16" s="182" t="s">
        <v>284</v>
      </c>
      <c r="AJ16" s="181" t="s">
        <v>285</v>
      </c>
      <c r="AK16" s="89">
        <v>1</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38.75" customHeight="1" x14ac:dyDescent="0.3">
      <c r="B17" s="286"/>
      <c r="C17" s="283"/>
      <c r="D17" s="283"/>
      <c r="E17" s="283"/>
      <c r="F17" s="287"/>
      <c r="G17" s="283"/>
      <c r="H17" s="284"/>
      <c r="I17" s="285"/>
      <c r="J17" s="282"/>
      <c r="K17" s="293"/>
      <c r="L17" s="282">
        <f ca="1">IF(NOT(ISERROR(MATCH(K17,_xlfn.ANCHORARRAY(#REF!),0))),#REF!&amp;"Por favor no seleccionar los criterios de impacto",K17)</f>
        <v>0</v>
      </c>
      <c r="M17" s="285"/>
      <c r="N17" s="282"/>
      <c r="O17" s="295"/>
      <c r="P17" s="101">
        <v>2</v>
      </c>
      <c r="Q17" s="86" t="s">
        <v>272</v>
      </c>
      <c r="R17" s="87" t="s">
        <v>4</v>
      </c>
      <c r="S17" s="88" t="s">
        <v>15</v>
      </c>
      <c r="T17" s="88" t="s">
        <v>9</v>
      </c>
      <c r="U17" s="89">
        <v>0.4</v>
      </c>
      <c r="V17" s="88" t="s">
        <v>19</v>
      </c>
      <c r="W17" s="88" t="s">
        <v>22</v>
      </c>
      <c r="X17" s="88" t="s">
        <v>110</v>
      </c>
      <c r="Y17" s="90">
        <f>IFERROR(IF(AND(R16="Probabilidad",R17="Probabilidad"),(AA16-(+AA16*U17)),IF(R17="Probabilidad",(J16-(+J16*U17)),IF(R17="Impacto",AA16,""))),"")</f>
        <v>0.252</v>
      </c>
      <c r="Z17" s="91" t="str">
        <f t="shared" ref="Z17:Z19" si="0">IFERROR(IF(Y17="","",IF(Y17&lt;=0.2,"Muy Baja",IF(Y17&lt;=0.4,"Baja",IF(Y17&lt;=0.6,"Media",IF(Y17&lt;=0.8,"Alta","Muy Alta"))))),"")</f>
        <v>Baja</v>
      </c>
      <c r="AA17" s="89">
        <f t="shared" ref="AA17" si="1">+Y17</f>
        <v>0.252</v>
      </c>
      <c r="AB17" s="91" t="str">
        <f t="shared" ref="AB17:AB19" ca="1" si="2">IFERROR(IF(AC17="","",IF(AC17&lt;=0.2,"Leve",IF(AC17&lt;=0.4,"Menor",IF(AC17&lt;=0.6,"Moderado",IF(AC17&lt;=0.8,"Mayor","Catastrófico"))))),"")</f>
        <v>Mayor</v>
      </c>
      <c r="AC17" s="89">
        <f ca="1">IFERROR(IF(AND(R16="Impacto",R17="Impacto"),(AC16-(+AC16*U17)),IF(R17="Impacto",($N$16-(+$N$16*U17)),IF(R17="Probabilidad",AC16,""))),"")</f>
        <v>0.8</v>
      </c>
      <c r="AD17" s="92" t="str">
        <f t="shared" ref="AD17" ca="1" si="3">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Alto</v>
      </c>
      <c r="AE17" s="88" t="s">
        <v>117</v>
      </c>
      <c r="AF17" s="178" t="s">
        <v>268</v>
      </c>
      <c r="AG17" s="178" t="s">
        <v>264</v>
      </c>
      <c r="AH17" s="93">
        <v>44408</v>
      </c>
      <c r="AI17" s="182" t="s">
        <v>284</v>
      </c>
      <c r="AJ17" s="181" t="s">
        <v>286</v>
      </c>
      <c r="AK17" s="89">
        <v>1</v>
      </c>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151.5" customHeight="1" x14ac:dyDescent="0.3">
      <c r="B18" s="317">
        <v>2</v>
      </c>
      <c r="C18" s="283" t="s">
        <v>195</v>
      </c>
      <c r="D18" s="283" t="s">
        <v>270</v>
      </c>
      <c r="E18" s="283" t="s">
        <v>275</v>
      </c>
      <c r="F18" s="287" t="s">
        <v>276</v>
      </c>
      <c r="G18" s="283" t="s">
        <v>188</v>
      </c>
      <c r="H18" s="284">
        <v>40</v>
      </c>
      <c r="I18" s="285" t="str">
        <f>IF(H18&lt;=0,"",IF(H18&lt;=2,"Muy Baja",IF(H18&lt;=24,"Baja",IF(H18&lt;=500,"Media",IF(H18&lt;=5000,"Alta","Muy Alta")))))</f>
        <v>Media</v>
      </c>
      <c r="J18" s="282">
        <f>IF(I18="","",IF(I18="Muy Baja",0.2,IF(I18="Baja",0.4,IF(I18="Media",0.6,IF(I18="Alta",0.8,IF(I18="Muy Alta",1,))))))</f>
        <v>0.6</v>
      </c>
      <c r="K18" s="293" t="s">
        <v>135</v>
      </c>
      <c r="L18" s="282" t="str">
        <f ca="1">IF(NOT(ISERROR(MATCH(K18,'Tabla Impacto'!$B$222:$B$224,0))),'Tabla Impacto'!$F$224&amp;"Por favor no seleccionar los criterios de impacto(Afectación Económica o presupuestal y Pérdida Reputacional)",K18)</f>
        <v xml:space="preserve">     El riesgo afecta la imagen de la entidad con algunos usuarios de relevancia frente al logro de los objetivos</v>
      </c>
      <c r="M18" s="285" t="str">
        <f ca="1">IF(OR(L18='Tabla Impacto'!$C$12,L18='Tabla Impacto'!$D$12),"Leve",IF(OR(L18='Tabla Impacto'!$C$13,L18='Tabla Impacto'!$D$13),"Menor",IF(OR(L18='Tabla Impacto'!$C$14,L18='Tabla Impacto'!$D$14),"Moderado",IF(OR(L18='Tabla Impacto'!$C$15,L18='Tabla Impacto'!$D$15),"Mayor",IF(OR(L18='Tabla Impacto'!$C$16,L18='Tabla Impacto'!$D$16),"Catastrófico","")))))</f>
        <v>Moderado</v>
      </c>
      <c r="N18" s="282">
        <f ca="1">IF(M18="","",IF(M18="Leve",0.2,IF(M18="Menor",0.4,IF(M18="Moderado",0.6,IF(M18="Mayor",0.8,IF(M18="Catastrófico",1,))))))</f>
        <v>0.6</v>
      </c>
      <c r="O18" s="295" t="str">
        <f ca="1">IF(OR(AND(I18="Muy Baja",M18="Leve"),AND(I18="Muy Baja",M18="Menor"),AND(I18="Baja",M18="Leve")),"Bajo",IF(OR(AND(I18="Muy baja",M18="Moderado"),AND(I18="Baja",M18="Menor"),AND(I18="Baja",M18="Moderado"),AND(I18="Media",M18="Leve"),AND(I18="Media",M18="Menor"),AND(I18="Media",M18="Moderado"),AND(I18="Alta",M18="Leve"),AND(I18="Alta",M18="Menor")),"Moderado",IF(OR(AND(I18="Muy Baja",M18="Mayor"),AND(I18="Baja",M18="Mayor"),AND(I18="Media",M18="Mayor"),AND(I18="Alta",M18="Moderado"),AND(I18="Alta",M18="Mayor"),AND(I18="Muy Alta",M18="Leve"),AND(I18="Muy Alta",M18="Menor"),AND(I18="Muy Alta",M18="Moderado"),AND(I18="Muy Alta",M18="Mayor")),"Alto",IF(OR(AND(I18="Muy Baja",M18="Catastrófico"),AND(I18="Baja",M18="Catastrófico"),AND(I18="Media",M18="Catastrófico"),AND(I18="Alta",M18="Catastrófico"),AND(I18="Muy Alta",M18="Catastrófico")),"Extremo",""))))</f>
        <v>Moderado</v>
      </c>
      <c r="P18" s="101">
        <v>1</v>
      </c>
      <c r="Q18" s="86" t="s">
        <v>281</v>
      </c>
      <c r="R18" s="87" t="s">
        <v>4</v>
      </c>
      <c r="S18" s="88" t="s">
        <v>14</v>
      </c>
      <c r="T18" s="88" t="s">
        <v>9</v>
      </c>
      <c r="U18" s="89" t="str">
        <f>IF(AND(S18="Preventivo",T18="Automático"),"50%",IF(AND(S18="Preventivo",T18="Manual"),"40%",IF(AND(S18="Detectivo",T18="Automático"),"40%",IF(AND(S18="Detectivo",T18="Manual"),"30%",IF(AND(S18="Correctivo",T18="Automático"),"35%",IF(AND(S18="Correctivo",T18="Manual"),"25%",""))))))</f>
        <v>40%</v>
      </c>
      <c r="V18" s="88" t="s">
        <v>19</v>
      </c>
      <c r="W18" s="88" t="s">
        <v>23</v>
      </c>
      <c r="X18" s="88" t="s">
        <v>110</v>
      </c>
      <c r="Y18" s="90">
        <f>IFERROR(IF(R18="Probabilidad",(J18-(+J18*U18)),IF(R18="Impacto",J18,"")),"")</f>
        <v>0.36</v>
      </c>
      <c r="Z18" s="91" t="str">
        <f>IFERROR(IF(Y18="","",IF(Y18&lt;=0.2,"Muy Baja",IF(Y18&lt;=0.4,"Baja",IF(Y18&lt;=0.6,"Media",IF(Y18&lt;=0.8,"Alta","Muy Alta"))))),"")</f>
        <v>Baja</v>
      </c>
      <c r="AA18" s="89">
        <f>+Y18</f>
        <v>0.36</v>
      </c>
      <c r="AB18" s="91" t="str">
        <f ca="1">IFERROR(IF(AC18="","",IF(AC18&lt;=0.2,"Leve",IF(AC18&lt;=0.4,"Menor",IF(AC18&lt;=0.6,"Moderado",IF(AC18&lt;=0.8,"Mayor","Catastrófico"))))),"")</f>
        <v>Moderado</v>
      </c>
      <c r="AC18" s="89">
        <f ca="1">IFERROR(IF(R18="Impacto",(N18-(+N18*U18)),IF(R18="Probabilidad",N18,"")),"")</f>
        <v>0.6</v>
      </c>
      <c r="AD18" s="92" t="str">
        <f ca="1">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Moderado</v>
      </c>
      <c r="AE18" s="88" t="s">
        <v>117</v>
      </c>
      <c r="AF18" s="179" t="s">
        <v>273</v>
      </c>
      <c r="AG18" s="179" t="s">
        <v>264</v>
      </c>
      <c r="AH18" s="93">
        <v>44469</v>
      </c>
      <c r="AI18" s="182" t="s">
        <v>284</v>
      </c>
      <c r="AJ18" s="181" t="s">
        <v>287</v>
      </c>
      <c r="AK18" s="89">
        <v>1</v>
      </c>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151.5" customHeight="1" x14ac:dyDescent="0.3">
      <c r="B19" s="317"/>
      <c r="C19" s="283"/>
      <c r="D19" s="283"/>
      <c r="E19" s="283"/>
      <c r="F19" s="287"/>
      <c r="G19" s="283"/>
      <c r="H19" s="284"/>
      <c r="I19" s="285"/>
      <c r="J19" s="282"/>
      <c r="K19" s="293"/>
      <c r="L19" s="282">
        <f ca="1">IF(NOT(ISERROR(MATCH(K19,_xlfn.ANCHORARRAY(#REF!),0))),#REF!&amp;"Por favor no seleccionar los criterios de impacto",K19)</f>
        <v>0</v>
      </c>
      <c r="M19" s="285"/>
      <c r="N19" s="282"/>
      <c r="O19" s="295"/>
      <c r="P19" s="101">
        <v>2</v>
      </c>
      <c r="Q19" s="86" t="s">
        <v>282</v>
      </c>
      <c r="R19" s="87" t="s">
        <v>4</v>
      </c>
      <c r="S19" s="88" t="s">
        <v>14</v>
      </c>
      <c r="T19" s="88" t="s">
        <v>9</v>
      </c>
      <c r="U19" s="89" t="str">
        <f t="shared" ref="U19" si="4">IF(AND(S19="Preventivo",T19="Automático"),"50%",IF(AND(S19="Preventivo",T19="Manual"),"40%",IF(AND(S19="Detectivo",T19="Automático"),"40%",IF(AND(S19="Detectivo",T19="Manual"),"30%",IF(AND(S19="Correctivo",T19="Automático"),"35%",IF(AND(S19="Correctivo",T19="Manual"),"25%",""))))))</f>
        <v>40%</v>
      </c>
      <c r="V19" s="88" t="s">
        <v>19</v>
      </c>
      <c r="W19" s="88" t="s">
        <v>22</v>
      </c>
      <c r="X19" s="88" t="s">
        <v>110</v>
      </c>
      <c r="Y19" s="90">
        <f>IFERROR(IF(AND(R18="Probabilidad",R19="Probabilidad"),(AA18-(+AA18*U19)),IF(R19="Probabilidad",(J18-(+J18*U19)),IF(R19="Impacto",AA18,""))),"")</f>
        <v>0.216</v>
      </c>
      <c r="Z19" s="91" t="str">
        <f t="shared" si="0"/>
        <v>Baja</v>
      </c>
      <c r="AA19" s="89">
        <f t="shared" ref="AA19" si="5">+Y19</f>
        <v>0.216</v>
      </c>
      <c r="AB19" s="91" t="str">
        <f t="shared" ca="1" si="2"/>
        <v>Mayor</v>
      </c>
      <c r="AC19" s="89">
        <f ca="1">IFERROR(IF(AND(R18="Impacto",R19="Impacto"),(AC16-(+AC16*U19)),IF(R19="Impacto",($N$18-(+$N$18*U19)),IF(R19="Probabilidad",AC16,""))),"")</f>
        <v>0.8</v>
      </c>
      <c r="AD19" s="92" t="str">
        <f t="shared" ref="AD19" ca="1" si="6">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Alto</v>
      </c>
      <c r="AE19" s="88" t="s">
        <v>117</v>
      </c>
      <c r="AF19" s="179" t="s">
        <v>271</v>
      </c>
      <c r="AG19" s="179" t="s">
        <v>264</v>
      </c>
      <c r="AH19" s="93">
        <v>44499</v>
      </c>
      <c r="AI19" s="182" t="s">
        <v>284</v>
      </c>
      <c r="AJ19" s="181" t="s">
        <v>288</v>
      </c>
      <c r="AK19" s="89">
        <v>0</v>
      </c>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49.5" customHeight="1" thickBot="1" x14ac:dyDescent="0.35">
      <c r="B20" s="105"/>
      <c r="C20" s="297" t="s">
        <v>283</v>
      </c>
      <c r="D20" s="298"/>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9"/>
    </row>
    <row r="22" spans="2:69" x14ac:dyDescent="0.3">
      <c r="B22" s="1"/>
      <c r="C22" s="9" t="s">
        <v>124</v>
      </c>
      <c r="D22" s="1"/>
      <c r="E22" s="1"/>
      <c r="G22" s="1"/>
    </row>
  </sheetData>
  <dataConsolidate/>
  <mergeCells count="78">
    <mergeCell ref="AJ6:AK6"/>
    <mergeCell ref="AJ5:AK5"/>
    <mergeCell ref="AJ4:AK4"/>
    <mergeCell ref="F4:AI7"/>
    <mergeCell ref="B4:E7"/>
    <mergeCell ref="P13:X13"/>
    <mergeCell ref="Y13:AE13"/>
    <mergeCell ref="AF13:AK13"/>
    <mergeCell ref="C20:AK20"/>
    <mergeCell ref="AJ7:AK7"/>
    <mergeCell ref="B12:AK12"/>
    <mergeCell ref="B9:C9"/>
    <mergeCell ref="B10:C10"/>
    <mergeCell ref="B11:C11"/>
    <mergeCell ref="D9:AK9"/>
    <mergeCell ref="D10:AK10"/>
    <mergeCell ref="D11:AK11"/>
    <mergeCell ref="B18:B19"/>
    <mergeCell ref="C18:C19"/>
    <mergeCell ref="D18:D19"/>
    <mergeCell ref="B13:H13"/>
    <mergeCell ref="I13:O13"/>
    <mergeCell ref="L18:L19"/>
    <mergeCell ref="M18:M19"/>
    <mergeCell ref="N18:N19"/>
    <mergeCell ref="O18:O19"/>
    <mergeCell ref="J14:J15"/>
    <mergeCell ref="M14:M15"/>
    <mergeCell ref="N14:N15"/>
    <mergeCell ref="O14:O15"/>
    <mergeCell ref="K14:K15"/>
    <mergeCell ref="L14:L15"/>
    <mergeCell ref="O16:O17"/>
    <mergeCell ref="J16:J17"/>
    <mergeCell ref="K16:K17"/>
    <mergeCell ref="L16:L17"/>
    <mergeCell ref="M16:M17"/>
    <mergeCell ref="G18:G19"/>
    <mergeCell ref="H18:H19"/>
    <mergeCell ref="I18:I19"/>
    <mergeCell ref="J18:J19"/>
    <mergeCell ref="K18:K19"/>
    <mergeCell ref="B14:B15"/>
    <mergeCell ref="G14:G15"/>
    <mergeCell ref="F14:F15"/>
    <mergeCell ref="E14:E15"/>
    <mergeCell ref="D14:D15"/>
    <mergeCell ref="C14:C15"/>
    <mergeCell ref="AK14:AK15"/>
    <mergeCell ref="AJ14:AJ15"/>
    <mergeCell ref="AI14:AI15"/>
    <mergeCell ref="AH14:AH15"/>
    <mergeCell ref="AG14:AG15"/>
    <mergeCell ref="R14:R15"/>
    <mergeCell ref="S14:X14"/>
    <mergeCell ref="E18:E19"/>
    <mergeCell ref="F18:F19"/>
    <mergeCell ref="AF14:AF15"/>
    <mergeCell ref="AE14:AE15"/>
    <mergeCell ref="P14:P15"/>
    <mergeCell ref="AD14:AD15"/>
    <mergeCell ref="AC14:AC15"/>
    <mergeCell ref="Y14:Y15"/>
    <mergeCell ref="Q14:Q15"/>
    <mergeCell ref="AB14:AB15"/>
    <mergeCell ref="Z14:Z15"/>
    <mergeCell ref="AA14:AA15"/>
    <mergeCell ref="H14:H15"/>
    <mergeCell ref="I14:I15"/>
    <mergeCell ref="N16:N17"/>
    <mergeCell ref="G16:G17"/>
    <mergeCell ref="H16:H17"/>
    <mergeCell ref="I16:I17"/>
    <mergeCell ref="B16:B17"/>
    <mergeCell ref="C16:C17"/>
    <mergeCell ref="D16:D17"/>
    <mergeCell ref="E16:E17"/>
    <mergeCell ref="F16:F17"/>
  </mergeCells>
  <conditionalFormatting sqref="I16 I18 Z18:Z19">
    <cfRule type="cellIs" dxfId="42" priority="319" operator="equal">
      <formula>"Muy Alta"</formula>
    </cfRule>
    <cfRule type="cellIs" dxfId="41" priority="320" operator="equal">
      <formula>"Alta"</formula>
    </cfRule>
    <cfRule type="cellIs" dxfId="40" priority="321" operator="equal">
      <formula>"Media"</formula>
    </cfRule>
    <cfRule type="cellIs" dxfId="39" priority="322" operator="equal">
      <formula>"Baja"</formula>
    </cfRule>
    <cfRule type="cellIs" dxfId="38" priority="323" operator="equal">
      <formula>"Muy Baja"</formula>
    </cfRule>
  </conditionalFormatting>
  <conditionalFormatting sqref="M16 M18 AB18:AB19">
    <cfRule type="cellIs" dxfId="37" priority="314" operator="equal">
      <formula>"Catastrófico"</formula>
    </cfRule>
    <cfRule type="cellIs" dxfId="36" priority="315" operator="equal">
      <formula>"Mayor"</formula>
    </cfRule>
    <cfRule type="cellIs" dxfId="35" priority="316" operator="equal">
      <formula>"Moderado"</formula>
    </cfRule>
    <cfRule type="cellIs" dxfId="34" priority="317" operator="equal">
      <formula>"Menor"</formula>
    </cfRule>
    <cfRule type="cellIs" dxfId="33" priority="318" operator="equal">
      <formula>"Leve"</formula>
    </cfRule>
  </conditionalFormatting>
  <conditionalFormatting sqref="O16 AD18:AD19">
    <cfRule type="cellIs" dxfId="32" priority="310" operator="equal">
      <formula>"Extremo"</formula>
    </cfRule>
    <cfRule type="cellIs" dxfId="31" priority="311" operator="equal">
      <formula>"Alto"</formula>
    </cfRule>
    <cfRule type="cellIs" dxfId="30" priority="312" operator="equal">
      <formula>"Moderado"</formula>
    </cfRule>
    <cfRule type="cellIs" dxfId="29" priority="313" operator="equal">
      <formula>"Bajo"</formula>
    </cfRule>
  </conditionalFormatting>
  <conditionalFormatting sqref="Z16:Z17">
    <cfRule type="cellIs" dxfId="28" priority="305" operator="equal">
      <formula>"Muy Alta"</formula>
    </cfRule>
    <cfRule type="cellIs" dxfId="27" priority="306" operator="equal">
      <formula>"Alta"</formula>
    </cfRule>
    <cfRule type="cellIs" dxfId="26" priority="307" operator="equal">
      <formula>"Media"</formula>
    </cfRule>
    <cfRule type="cellIs" dxfId="25" priority="308" operator="equal">
      <formula>"Baja"</formula>
    </cfRule>
    <cfRule type="cellIs" dxfId="24" priority="309" operator="equal">
      <formula>"Muy Baja"</formula>
    </cfRule>
  </conditionalFormatting>
  <conditionalFormatting sqref="AB16:AB17">
    <cfRule type="cellIs" dxfId="23" priority="300" operator="equal">
      <formula>"Catastrófico"</formula>
    </cfRule>
    <cfRule type="cellIs" dxfId="22" priority="301" operator="equal">
      <formula>"Mayor"</formula>
    </cfRule>
    <cfRule type="cellIs" dxfId="21" priority="302" operator="equal">
      <formula>"Moderado"</formula>
    </cfRule>
    <cfRule type="cellIs" dxfId="20" priority="303" operator="equal">
      <formula>"Menor"</formula>
    </cfRule>
    <cfRule type="cellIs" dxfId="19" priority="304" operator="equal">
      <formula>"Leve"</formula>
    </cfRule>
  </conditionalFormatting>
  <conditionalFormatting sqref="AD16:AD17">
    <cfRule type="cellIs" dxfId="18" priority="296" operator="equal">
      <formula>"Extremo"</formula>
    </cfRule>
    <cfRule type="cellIs" dxfId="17" priority="297" operator="equal">
      <formula>"Alto"</formula>
    </cfRule>
    <cfRule type="cellIs" dxfId="16" priority="298" operator="equal">
      <formula>"Moderado"</formula>
    </cfRule>
    <cfRule type="cellIs" dxfId="15" priority="299" operator="equal">
      <formula>"Bajo"</formula>
    </cfRule>
  </conditionalFormatting>
  <conditionalFormatting sqref="O18">
    <cfRule type="cellIs" dxfId="14" priority="240" operator="equal">
      <formula>"Extremo"</formula>
    </cfRule>
    <cfRule type="cellIs" dxfId="13" priority="241" operator="equal">
      <formula>"Alto"</formula>
    </cfRule>
    <cfRule type="cellIs" dxfId="12" priority="242" operator="equal">
      <formula>"Moderado"</formula>
    </cfRule>
    <cfRule type="cellIs" dxfId="11" priority="243" operator="equal">
      <formula>"Bajo"</formula>
    </cfRule>
  </conditionalFormatting>
  <conditionalFormatting sqref="L16:L19">
    <cfRule type="containsText" dxfId="10" priority="1" operator="containsText" text="❌">
      <formula>NOT(ISERROR(SEARCH("❌",L16)))</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3">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AH16:AI19</xm:sqref>
        </x14:dataValidation>
        <x14:dataValidation type="list" allowBlank="1" showInputMessage="1" showErrorMessage="1">
          <x14:formula1>
            <xm:f>'Tabla Valoración controles'!$D$5:$D$7</xm:f>
          </x14:formula1>
          <xm:sqref>S16:S19</xm:sqref>
        </x14:dataValidation>
        <x14:dataValidation type="list" allowBlank="1" showInputMessage="1" showErrorMessage="1">
          <x14:formula1>
            <xm:f>'Tabla Valoración controles'!$D$8:$D$9</xm:f>
          </x14:formula1>
          <xm:sqref>T18:T19</xm:sqref>
        </x14:dataValidation>
        <x14:dataValidation type="list" allowBlank="1" showInputMessage="1" showErrorMessage="1">
          <x14:formula1>
            <xm:f>'Tabla Valoración controles'!$D$10:$D$11</xm:f>
          </x14:formula1>
          <xm:sqref>V17:V19</xm:sqref>
        </x14:dataValidation>
        <x14:dataValidation type="list" allowBlank="1" showInputMessage="1" showErrorMessage="1">
          <x14:formula1>
            <xm:f>'Tabla Valoración controles'!$D$12:$D$13</xm:f>
          </x14:formula1>
          <xm:sqref>W17:W19</xm:sqref>
        </x14:dataValidation>
        <x14:dataValidation type="list" allowBlank="1" showInputMessage="1" showErrorMessage="1">
          <x14:formula1>
            <xm:f>'Tabla Valoración controles'!$D$14:$D$15</xm:f>
          </x14:formula1>
          <xm:sqref>X18:X19</xm:sqref>
        </x14:dataValidation>
        <x14:dataValidation type="list" allowBlank="1" showInputMessage="1" showErrorMessage="1">
          <x14:formula1>
            <xm:f>'Opciones Tratamiento'!$B$13:$B$19</xm:f>
          </x14:formula1>
          <xm:sqref>G16:G19</xm:sqref>
        </x14:dataValidation>
        <x14:dataValidation type="list" allowBlank="1" showInputMessage="1" showErrorMessage="1">
          <x14:formula1>
            <xm:f>'Opciones Tratamiento'!$E$2:$E$4</xm:f>
          </x14:formula1>
          <xm:sqref>C16:C19</xm:sqref>
        </x14:dataValidation>
        <x14:dataValidation type="list" allowBlank="1" showInputMessage="1" showErrorMessage="1">
          <x14:formula1>
            <xm:f>'Opciones Tratamiento'!$B$2:$B$5</xm:f>
          </x14:formula1>
          <xm:sqref>AE16:AE19</xm:sqref>
        </x14:dataValidation>
        <x14:dataValidation type="list" allowBlank="1" showInputMessage="1" showErrorMessage="1">
          <x14:formula1>
            <xm:f>'Tabla Impacto'!$F$211:$F$222</xm:f>
          </x14:formula1>
          <xm:sqref>K16:K19</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AF16:AF19</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AG16:AG19</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AJ16:AJ19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B6" sqref="B6:D45"/>
    </sheetView>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35" t="s">
        <v>141</v>
      </c>
      <c r="C2" s="335"/>
      <c r="D2" s="335"/>
      <c r="E2" s="335"/>
      <c r="F2" s="335"/>
      <c r="G2" s="335"/>
      <c r="H2" s="335"/>
      <c r="I2" s="335"/>
      <c r="J2" s="373" t="s">
        <v>2</v>
      </c>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35"/>
      <c r="C3" s="335"/>
      <c r="D3" s="335"/>
      <c r="E3" s="335"/>
      <c r="F3" s="335"/>
      <c r="G3" s="335"/>
      <c r="H3" s="335"/>
      <c r="I3" s="335"/>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35"/>
      <c r="C4" s="335"/>
      <c r="D4" s="335"/>
      <c r="E4" s="335"/>
      <c r="F4" s="335"/>
      <c r="G4" s="335"/>
      <c r="H4" s="335"/>
      <c r="I4" s="335"/>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385" t="s">
        <v>4</v>
      </c>
      <c r="C6" s="385"/>
      <c r="D6" s="386"/>
      <c r="E6" s="374" t="s">
        <v>107</v>
      </c>
      <c r="F6" s="375"/>
      <c r="G6" s="375"/>
      <c r="H6" s="375"/>
      <c r="I6" s="376"/>
      <c r="J6" s="370" t="str">
        <f ca="1">IF(AND('MAPA DE RIESGO'!$I$16="Muy Alta",'MAPA DE RIESGO'!$M$16="Leve"),CONCATENATE("R",'MAPA DE RIESGO'!$B$16),"")</f>
        <v/>
      </c>
      <c r="K6" s="371"/>
      <c r="L6" s="371" t="str">
        <f ca="1">IF(AND('MAPA DE RIESGO'!$I$18="Muy Alta",'MAPA DE RIESGO'!$M$18="Leve"),CONCATENATE("R",'MAPA DE RIESGO'!$B$18),"")</f>
        <v/>
      </c>
      <c r="M6" s="371"/>
      <c r="N6" s="371" t="e">
        <f>IF(AND('MAPA DE RIESGO'!#REF!="Muy Alta",'MAPA DE RIESGO'!#REF!="Leve"),CONCATENATE("R",'MAPA DE RIESGO'!#REF!),"")</f>
        <v>#REF!</v>
      </c>
      <c r="O6" s="372"/>
      <c r="P6" s="370" t="str">
        <f ca="1">IF(AND('MAPA DE RIESGO'!$I$16="Muy Alta",'MAPA DE RIESGO'!$M$16="Menor"),CONCATENATE("R",'MAPA DE RIESGO'!$B$16),"")</f>
        <v/>
      </c>
      <c r="Q6" s="371"/>
      <c r="R6" s="371" t="str">
        <f ca="1">IF(AND('MAPA DE RIESGO'!$I$18="Muy Alta",'MAPA DE RIESGO'!$M$18="Menor"),CONCATENATE("R",'MAPA DE RIESGO'!$B$18),"")</f>
        <v/>
      </c>
      <c r="S6" s="371"/>
      <c r="T6" s="371" t="e">
        <f>IF(AND('MAPA DE RIESGO'!#REF!="Muy Alta",'MAPA DE RIESGO'!#REF!="Menor"),CONCATENATE("R",'MAPA DE RIESGO'!#REF!),"")</f>
        <v>#REF!</v>
      </c>
      <c r="U6" s="372"/>
      <c r="V6" s="370" t="str">
        <f ca="1">IF(AND('MAPA DE RIESGO'!$I$16="Muy Alta",'MAPA DE RIESGO'!$M$16="Moderado"),CONCATENATE("R",'MAPA DE RIESGO'!$B$16),"")</f>
        <v/>
      </c>
      <c r="W6" s="371"/>
      <c r="X6" s="371" t="str">
        <f ca="1">IF(AND('MAPA DE RIESGO'!$I$18="Muy Alta",'MAPA DE RIESGO'!$M$18="Moderado"),CONCATENATE("R",'MAPA DE RIESGO'!$B$18),"")</f>
        <v/>
      </c>
      <c r="Y6" s="371"/>
      <c r="Z6" s="371" t="e">
        <f>IF(AND('MAPA DE RIESGO'!#REF!="Muy Alta",'MAPA DE RIESGO'!#REF!="Moderado"),CONCATENATE("R",'MAPA DE RIESGO'!#REF!),"")</f>
        <v>#REF!</v>
      </c>
      <c r="AA6" s="372"/>
      <c r="AB6" s="370" t="str">
        <f ca="1">IF(AND('MAPA DE RIESGO'!$I$16="Muy Alta",'MAPA DE RIESGO'!$M$16="Mayor"),CONCATENATE("R",'MAPA DE RIESGO'!$B$16),"")</f>
        <v/>
      </c>
      <c r="AC6" s="371"/>
      <c r="AD6" s="371" t="str">
        <f ca="1">IF(AND('MAPA DE RIESGO'!$I$18="Muy Alta",'MAPA DE RIESGO'!$M$18="Mayor"),CONCATENATE("R",'MAPA DE RIESGO'!$B$18),"")</f>
        <v/>
      </c>
      <c r="AE6" s="371"/>
      <c r="AF6" s="371" t="e">
        <f>IF(AND('MAPA DE RIESGO'!#REF!="Muy Alta",'MAPA DE RIESGO'!#REF!="Mayor"),CONCATENATE("R",'MAPA DE RIESGO'!#REF!),"")</f>
        <v>#REF!</v>
      </c>
      <c r="AG6" s="372"/>
      <c r="AH6" s="360" t="str">
        <f ca="1">IF(AND('MAPA DE RIESGO'!$I$16="Muy Alta",'MAPA DE RIESGO'!$M$16="Catastrófico"),CONCATENATE("R",'MAPA DE RIESGO'!$B$16),"")</f>
        <v/>
      </c>
      <c r="AI6" s="361"/>
      <c r="AJ6" s="361" t="str">
        <f ca="1">IF(AND('MAPA DE RIESGO'!$I$18="Muy Alta",'MAPA DE RIESGO'!$M$18="Catastrófico"),CONCATENATE("R",'MAPA DE RIESGO'!$B$18),"")</f>
        <v/>
      </c>
      <c r="AK6" s="361"/>
      <c r="AL6" s="361" t="e">
        <f>IF(AND('MAPA DE RIESGO'!#REF!="Muy Alta",'MAPA DE RIESGO'!#REF!="Catastrófico"),CONCATENATE("R",'MAPA DE RIESGO'!#REF!),"")</f>
        <v>#REF!</v>
      </c>
      <c r="AM6" s="362"/>
      <c r="AO6" s="387" t="s">
        <v>71</v>
      </c>
      <c r="AP6" s="388"/>
      <c r="AQ6" s="388"/>
      <c r="AR6" s="388"/>
      <c r="AS6" s="388"/>
      <c r="AT6" s="389"/>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385"/>
      <c r="C7" s="385"/>
      <c r="D7" s="386"/>
      <c r="E7" s="377"/>
      <c r="F7" s="378"/>
      <c r="G7" s="378"/>
      <c r="H7" s="378"/>
      <c r="I7" s="379"/>
      <c r="J7" s="363"/>
      <c r="K7" s="364"/>
      <c r="L7" s="364"/>
      <c r="M7" s="364"/>
      <c r="N7" s="364"/>
      <c r="O7" s="366"/>
      <c r="P7" s="363"/>
      <c r="Q7" s="364"/>
      <c r="R7" s="364"/>
      <c r="S7" s="364"/>
      <c r="T7" s="364"/>
      <c r="U7" s="366"/>
      <c r="V7" s="363"/>
      <c r="W7" s="364"/>
      <c r="X7" s="364"/>
      <c r="Y7" s="364"/>
      <c r="Z7" s="364"/>
      <c r="AA7" s="366"/>
      <c r="AB7" s="363"/>
      <c r="AC7" s="364"/>
      <c r="AD7" s="364"/>
      <c r="AE7" s="364"/>
      <c r="AF7" s="364"/>
      <c r="AG7" s="366"/>
      <c r="AH7" s="354"/>
      <c r="AI7" s="355"/>
      <c r="AJ7" s="355"/>
      <c r="AK7" s="355"/>
      <c r="AL7" s="355"/>
      <c r="AM7" s="356"/>
      <c r="AN7" s="55"/>
      <c r="AO7" s="390"/>
      <c r="AP7" s="391"/>
      <c r="AQ7" s="391"/>
      <c r="AR7" s="391"/>
      <c r="AS7" s="391"/>
      <c r="AT7" s="392"/>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385"/>
      <c r="C8" s="385"/>
      <c r="D8" s="386"/>
      <c r="E8" s="377"/>
      <c r="F8" s="378"/>
      <c r="G8" s="378"/>
      <c r="H8" s="378"/>
      <c r="I8" s="379"/>
      <c r="J8" s="363" t="e">
        <f>IF(AND('MAPA DE RIESGO'!#REF!="Muy Alta",'MAPA DE RIESGO'!#REF!="Leve"),CONCATENATE("R",'MAPA DE RIESGO'!#REF!),"")</f>
        <v>#REF!</v>
      </c>
      <c r="K8" s="364"/>
      <c r="L8" s="365" t="e">
        <f>IF(AND('MAPA DE RIESGO'!#REF!="Muy Alta",'MAPA DE RIESGO'!#REF!="Leve"),CONCATENATE("R",'MAPA DE RIESGO'!#REF!),"")</f>
        <v>#REF!</v>
      </c>
      <c r="M8" s="365"/>
      <c r="N8" s="365" t="e">
        <f>IF(AND('MAPA DE RIESGO'!#REF!="Muy Alta",'MAPA DE RIESGO'!#REF!="Leve"),CONCATENATE("R",'MAPA DE RIESGO'!#REF!),"")</f>
        <v>#REF!</v>
      </c>
      <c r="O8" s="366"/>
      <c r="P8" s="363" t="e">
        <f>IF(AND('MAPA DE RIESGO'!#REF!="Muy Alta",'MAPA DE RIESGO'!#REF!="Menor"),CONCATENATE("R",'MAPA DE RIESGO'!#REF!),"")</f>
        <v>#REF!</v>
      </c>
      <c r="Q8" s="364"/>
      <c r="R8" s="365" t="e">
        <f>IF(AND('MAPA DE RIESGO'!#REF!="Muy Alta",'MAPA DE RIESGO'!#REF!="Menor"),CONCATENATE("R",'MAPA DE RIESGO'!#REF!),"")</f>
        <v>#REF!</v>
      </c>
      <c r="S8" s="365"/>
      <c r="T8" s="365" t="e">
        <f>IF(AND('MAPA DE RIESGO'!#REF!="Muy Alta",'MAPA DE RIESGO'!#REF!="Menor"),CONCATENATE("R",'MAPA DE RIESGO'!#REF!),"")</f>
        <v>#REF!</v>
      </c>
      <c r="U8" s="366"/>
      <c r="V8" s="363" t="e">
        <f>IF(AND('MAPA DE RIESGO'!#REF!="Muy Alta",'MAPA DE RIESGO'!#REF!="Moderado"),CONCATENATE("R",'MAPA DE RIESGO'!#REF!),"")</f>
        <v>#REF!</v>
      </c>
      <c r="W8" s="364"/>
      <c r="X8" s="365" t="e">
        <f>IF(AND('MAPA DE RIESGO'!#REF!="Muy Alta",'MAPA DE RIESGO'!#REF!="Moderado"),CONCATENATE("R",'MAPA DE RIESGO'!#REF!),"")</f>
        <v>#REF!</v>
      </c>
      <c r="Y8" s="365"/>
      <c r="Z8" s="365" t="e">
        <f>IF(AND('MAPA DE RIESGO'!#REF!="Muy Alta",'MAPA DE RIESGO'!#REF!="Moderado"),CONCATENATE("R",'MAPA DE RIESGO'!#REF!),"")</f>
        <v>#REF!</v>
      </c>
      <c r="AA8" s="366"/>
      <c r="AB8" s="363" t="e">
        <f>IF(AND('MAPA DE RIESGO'!#REF!="Muy Alta",'MAPA DE RIESGO'!#REF!="Mayor"),CONCATENATE("R",'MAPA DE RIESGO'!#REF!),"")</f>
        <v>#REF!</v>
      </c>
      <c r="AC8" s="364"/>
      <c r="AD8" s="365" t="e">
        <f>IF(AND('MAPA DE RIESGO'!#REF!="Muy Alta",'MAPA DE RIESGO'!#REF!="Mayor"),CONCATENATE("R",'MAPA DE RIESGO'!#REF!),"")</f>
        <v>#REF!</v>
      </c>
      <c r="AE8" s="365"/>
      <c r="AF8" s="365" t="e">
        <f>IF(AND('MAPA DE RIESGO'!#REF!="Muy Alta",'MAPA DE RIESGO'!#REF!="Mayor"),CONCATENATE("R",'MAPA DE RIESGO'!#REF!),"")</f>
        <v>#REF!</v>
      </c>
      <c r="AG8" s="366"/>
      <c r="AH8" s="354" t="e">
        <f>IF(AND('MAPA DE RIESGO'!#REF!="Muy Alta",'MAPA DE RIESGO'!#REF!="Catastrófico"),CONCATENATE("R",'MAPA DE RIESGO'!#REF!),"")</f>
        <v>#REF!</v>
      </c>
      <c r="AI8" s="355"/>
      <c r="AJ8" s="355" t="e">
        <f>IF(AND('MAPA DE RIESGO'!#REF!="Muy Alta",'MAPA DE RIESGO'!#REF!="Catastrófico"),CONCATENATE("R",'MAPA DE RIESGO'!#REF!),"")</f>
        <v>#REF!</v>
      </c>
      <c r="AK8" s="355"/>
      <c r="AL8" s="355" t="e">
        <f>IF(AND('MAPA DE RIESGO'!#REF!="Muy Alta",'MAPA DE RIESGO'!#REF!="Catastrófico"),CONCATENATE("R",'MAPA DE RIESGO'!#REF!),"")</f>
        <v>#REF!</v>
      </c>
      <c r="AM8" s="356"/>
      <c r="AN8" s="55"/>
      <c r="AO8" s="390"/>
      <c r="AP8" s="391"/>
      <c r="AQ8" s="391"/>
      <c r="AR8" s="391"/>
      <c r="AS8" s="391"/>
      <c r="AT8" s="392"/>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385"/>
      <c r="C9" s="385"/>
      <c r="D9" s="386"/>
      <c r="E9" s="377"/>
      <c r="F9" s="378"/>
      <c r="G9" s="378"/>
      <c r="H9" s="378"/>
      <c r="I9" s="379"/>
      <c r="J9" s="363"/>
      <c r="K9" s="364"/>
      <c r="L9" s="365"/>
      <c r="M9" s="365"/>
      <c r="N9" s="365"/>
      <c r="O9" s="366"/>
      <c r="P9" s="363"/>
      <c r="Q9" s="364"/>
      <c r="R9" s="365"/>
      <c r="S9" s="365"/>
      <c r="T9" s="365"/>
      <c r="U9" s="366"/>
      <c r="V9" s="363"/>
      <c r="W9" s="364"/>
      <c r="X9" s="365"/>
      <c r="Y9" s="365"/>
      <c r="Z9" s="365"/>
      <c r="AA9" s="366"/>
      <c r="AB9" s="363"/>
      <c r="AC9" s="364"/>
      <c r="AD9" s="365"/>
      <c r="AE9" s="365"/>
      <c r="AF9" s="365"/>
      <c r="AG9" s="366"/>
      <c r="AH9" s="354"/>
      <c r="AI9" s="355"/>
      <c r="AJ9" s="355"/>
      <c r="AK9" s="355"/>
      <c r="AL9" s="355"/>
      <c r="AM9" s="356"/>
      <c r="AN9" s="55"/>
      <c r="AO9" s="390"/>
      <c r="AP9" s="391"/>
      <c r="AQ9" s="391"/>
      <c r="AR9" s="391"/>
      <c r="AS9" s="391"/>
      <c r="AT9" s="392"/>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385"/>
      <c r="C10" s="385"/>
      <c r="D10" s="386"/>
      <c r="E10" s="377"/>
      <c r="F10" s="378"/>
      <c r="G10" s="378"/>
      <c r="H10" s="378"/>
      <c r="I10" s="379"/>
      <c r="J10" s="363" t="e">
        <f>IF(AND('MAPA DE RIESGO'!#REF!="Muy Alta",'MAPA DE RIESGO'!#REF!="Leve"),CONCATENATE("R",'MAPA DE RIESGO'!#REF!),"")</f>
        <v>#REF!</v>
      </c>
      <c r="K10" s="364"/>
      <c r="L10" s="365" t="e">
        <f>IF(AND('MAPA DE RIESGO'!#REF!="Muy Alta",'MAPA DE RIESGO'!#REF!="Leve"),CONCATENATE("R",'MAPA DE RIESGO'!#REF!),"")</f>
        <v>#REF!</v>
      </c>
      <c r="M10" s="365"/>
      <c r="N10" s="365" t="e">
        <f>IF(AND('MAPA DE RIESGO'!#REF!="Muy Alta",'MAPA DE RIESGO'!#REF!="Leve"),CONCATENATE("R",'MAPA DE RIESGO'!#REF!),"")</f>
        <v>#REF!</v>
      </c>
      <c r="O10" s="366"/>
      <c r="P10" s="363" t="e">
        <f>IF(AND('MAPA DE RIESGO'!#REF!="Muy Alta",'MAPA DE RIESGO'!#REF!="Menor"),CONCATENATE("R",'MAPA DE RIESGO'!#REF!),"")</f>
        <v>#REF!</v>
      </c>
      <c r="Q10" s="364"/>
      <c r="R10" s="365" t="e">
        <f>IF(AND('MAPA DE RIESGO'!#REF!="Muy Alta",'MAPA DE RIESGO'!#REF!="Menor"),CONCATENATE("R",'MAPA DE RIESGO'!#REF!),"")</f>
        <v>#REF!</v>
      </c>
      <c r="S10" s="365"/>
      <c r="T10" s="365" t="e">
        <f>IF(AND('MAPA DE RIESGO'!#REF!="Muy Alta",'MAPA DE RIESGO'!#REF!="Menor"),CONCATENATE("R",'MAPA DE RIESGO'!#REF!),"")</f>
        <v>#REF!</v>
      </c>
      <c r="U10" s="366"/>
      <c r="V10" s="363" t="e">
        <f>IF(AND('MAPA DE RIESGO'!#REF!="Muy Alta",'MAPA DE RIESGO'!#REF!="Moderado"),CONCATENATE("R",'MAPA DE RIESGO'!#REF!),"")</f>
        <v>#REF!</v>
      </c>
      <c r="W10" s="364"/>
      <c r="X10" s="365" t="e">
        <f>IF(AND('MAPA DE RIESGO'!#REF!="Muy Alta",'MAPA DE RIESGO'!#REF!="Moderado"),CONCATENATE("R",'MAPA DE RIESGO'!#REF!),"")</f>
        <v>#REF!</v>
      </c>
      <c r="Y10" s="365"/>
      <c r="Z10" s="365" t="e">
        <f>IF(AND('MAPA DE RIESGO'!#REF!="Muy Alta",'MAPA DE RIESGO'!#REF!="Moderado"),CONCATENATE("R",'MAPA DE RIESGO'!#REF!),"")</f>
        <v>#REF!</v>
      </c>
      <c r="AA10" s="366"/>
      <c r="AB10" s="363" t="e">
        <f>IF(AND('MAPA DE RIESGO'!#REF!="Muy Alta",'MAPA DE RIESGO'!#REF!="Mayor"),CONCATENATE("R",'MAPA DE RIESGO'!#REF!),"")</f>
        <v>#REF!</v>
      </c>
      <c r="AC10" s="364"/>
      <c r="AD10" s="365" t="e">
        <f>IF(AND('MAPA DE RIESGO'!#REF!="Muy Alta",'MAPA DE RIESGO'!#REF!="Mayor"),CONCATENATE("R",'MAPA DE RIESGO'!#REF!),"")</f>
        <v>#REF!</v>
      </c>
      <c r="AE10" s="365"/>
      <c r="AF10" s="365" t="e">
        <f>IF(AND('MAPA DE RIESGO'!#REF!="Muy Alta",'MAPA DE RIESGO'!#REF!="Mayor"),CONCATENATE("R",'MAPA DE RIESGO'!#REF!),"")</f>
        <v>#REF!</v>
      </c>
      <c r="AG10" s="366"/>
      <c r="AH10" s="354" t="e">
        <f>IF(AND('MAPA DE RIESGO'!#REF!="Muy Alta",'MAPA DE RIESGO'!#REF!="Catastrófico"),CONCATENATE("R",'MAPA DE RIESGO'!#REF!),"")</f>
        <v>#REF!</v>
      </c>
      <c r="AI10" s="355"/>
      <c r="AJ10" s="355" t="e">
        <f>IF(AND('MAPA DE RIESGO'!#REF!="Muy Alta",'MAPA DE RIESGO'!#REF!="Catastrófico"),CONCATENATE("R",'MAPA DE RIESGO'!#REF!),"")</f>
        <v>#REF!</v>
      </c>
      <c r="AK10" s="355"/>
      <c r="AL10" s="355" t="e">
        <f>IF(AND('MAPA DE RIESGO'!#REF!="Muy Alta",'MAPA DE RIESGO'!#REF!="Catastrófico"),CONCATENATE("R",'MAPA DE RIESGO'!#REF!),"")</f>
        <v>#REF!</v>
      </c>
      <c r="AM10" s="356"/>
      <c r="AN10" s="55"/>
      <c r="AO10" s="390"/>
      <c r="AP10" s="391"/>
      <c r="AQ10" s="391"/>
      <c r="AR10" s="391"/>
      <c r="AS10" s="391"/>
      <c r="AT10" s="392"/>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385"/>
      <c r="C11" s="385"/>
      <c r="D11" s="386"/>
      <c r="E11" s="377"/>
      <c r="F11" s="378"/>
      <c r="G11" s="378"/>
      <c r="H11" s="378"/>
      <c r="I11" s="379"/>
      <c r="J11" s="363"/>
      <c r="K11" s="364"/>
      <c r="L11" s="365"/>
      <c r="M11" s="365"/>
      <c r="N11" s="365"/>
      <c r="O11" s="366"/>
      <c r="P11" s="363"/>
      <c r="Q11" s="364"/>
      <c r="R11" s="365"/>
      <c r="S11" s="365"/>
      <c r="T11" s="365"/>
      <c r="U11" s="366"/>
      <c r="V11" s="363"/>
      <c r="W11" s="364"/>
      <c r="X11" s="365"/>
      <c r="Y11" s="365"/>
      <c r="Z11" s="365"/>
      <c r="AA11" s="366"/>
      <c r="AB11" s="363"/>
      <c r="AC11" s="364"/>
      <c r="AD11" s="365"/>
      <c r="AE11" s="365"/>
      <c r="AF11" s="365"/>
      <c r="AG11" s="366"/>
      <c r="AH11" s="354"/>
      <c r="AI11" s="355"/>
      <c r="AJ11" s="355"/>
      <c r="AK11" s="355"/>
      <c r="AL11" s="355"/>
      <c r="AM11" s="356"/>
      <c r="AN11" s="55"/>
      <c r="AO11" s="390"/>
      <c r="AP11" s="391"/>
      <c r="AQ11" s="391"/>
      <c r="AR11" s="391"/>
      <c r="AS11" s="391"/>
      <c r="AT11" s="392"/>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385"/>
      <c r="C12" s="385"/>
      <c r="D12" s="386"/>
      <c r="E12" s="377"/>
      <c r="F12" s="378"/>
      <c r="G12" s="378"/>
      <c r="H12" s="378"/>
      <c r="I12" s="379"/>
      <c r="J12" s="363" t="e">
        <f>IF(AND('MAPA DE RIESGO'!#REF!="Muy Alta",'MAPA DE RIESGO'!#REF!="Leve"),CONCATENATE("R",'MAPA DE RIESGO'!#REF!),"")</f>
        <v>#REF!</v>
      </c>
      <c r="K12" s="364"/>
      <c r="L12" s="365" t="str">
        <f>IF(AND('MAPA DE RIESGO'!$I$20="Muy Alta",'MAPA DE RIESGO'!$M$20="Leve"),CONCATENATE("R",'MAPA DE RIESGO'!$B$20),"")</f>
        <v/>
      </c>
      <c r="M12" s="365"/>
      <c r="N12" s="365" t="str">
        <f>IF(AND('MAPA DE RIESGO'!$I$26="Muy Alta",'MAPA DE RIESGO'!$M$26="Leve"),CONCATENATE("R",'MAPA DE RIESGO'!$B$26),"")</f>
        <v/>
      </c>
      <c r="O12" s="366"/>
      <c r="P12" s="363" t="e">
        <f>IF(AND('MAPA DE RIESGO'!#REF!="Muy Alta",'MAPA DE RIESGO'!#REF!="Menor"),CONCATENATE("R",'MAPA DE RIESGO'!#REF!),"")</f>
        <v>#REF!</v>
      </c>
      <c r="Q12" s="364"/>
      <c r="R12" s="365" t="str">
        <f>IF(AND('MAPA DE RIESGO'!$I$20="Muy Alta",'MAPA DE RIESGO'!$M$20="Menor"),CONCATENATE("R",'MAPA DE RIESGO'!$B$20),"")</f>
        <v/>
      </c>
      <c r="S12" s="365"/>
      <c r="T12" s="365" t="str">
        <f>IF(AND('MAPA DE RIESGO'!$I$26="Muy Alta",'MAPA DE RIESGO'!$M$26="Menor"),CONCATENATE("R",'MAPA DE RIESGO'!$B$26),"")</f>
        <v/>
      </c>
      <c r="U12" s="366"/>
      <c r="V12" s="363" t="e">
        <f>IF(AND('MAPA DE RIESGO'!#REF!="Muy Alta",'MAPA DE RIESGO'!#REF!="Moderado"),CONCATENATE("R",'MAPA DE RIESGO'!#REF!),"")</f>
        <v>#REF!</v>
      </c>
      <c r="W12" s="364"/>
      <c r="X12" s="365" t="str">
        <f>IF(AND('MAPA DE RIESGO'!$I$20="Muy Alta",'MAPA DE RIESGO'!$M$20="Moderado"),CONCATENATE("R",'MAPA DE RIESGO'!$B$20),"")</f>
        <v/>
      </c>
      <c r="Y12" s="365"/>
      <c r="Z12" s="365" t="str">
        <f>IF(AND('MAPA DE RIESGO'!$I$26="Muy Alta",'MAPA DE RIESGO'!$M$26="Moderado"),CONCATENATE("R",'MAPA DE RIESGO'!$B$26),"")</f>
        <v/>
      </c>
      <c r="AA12" s="366"/>
      <c r="AB12" s="363" t="e">
        <f>IF(AND('MAPA DE RIESGO'!#REF!="Muy Alta",'MAPA DE RIESGO'!#REF!="Mayor"),CONCATENATE("R",'MAPA DE RIESGO'!#REF!),"")</f>
        <v>#REF!</v>
      </c>
      <c r="AC12" s="364"/>
      <c r="AD12" s="365" t="str">
        <f>IF(AND('MAPA DE RIESGO'!$I$20="Muy Alta",'MAPA DE RIESGO'!$M$20="Mayor"),CONCATENATE("R",'MAPA DE RIESGO'!$B$20),"")</f>
        <v/>
      </c>
      <c r="AE12" s="365"/>
      <c r="AF12" s="365" t="str">
        <f>IF(AND('MAPA DE RIESGO'!$I$26="Muy Alta",'MAPA DE RIESGO'!$M$26="Mayor"),CONCATENATE("R",'MAPA DE RIESGO'!$B$26),"")</f>
        <v/>
      </c>
      <c r="AG12" s="366"/>
      <c r="AH12" s="354" t="e">
        <f>IF(AND('MAPA DE RIESGO'!#REF!="Muy Alta",'MAPA DE RIESGO'!#REF!="Catastrófico"),CONCATENATE("R",'MAPA DE RIESGO'!#REF!),"")</f>
        <v>#REF!</v>
      </c>
      <c r="AI12" s="355"/>
      <c r="AJ12" s="355" t="str">
        <f>IF(AND('MAPA DE RIESGO'!$I$20="Muy Alta",'MAPA DE RIESGO'!$M$20="Catastrófico"),CONCATENATE("R",'MAPA DE RIESGO'!$B$20),"")</f>
        <v/>
      </c>
      <c r="AK12" s="355"/>
      <c r="AL12" s="355" t="str">
        <f>IF(AND('MAPA DE RIESGO'!$I$26="Muy Alta",'MAPA DE RIESGO'!$M$26="Catastrófico"),CONCATENATE("R",'MAPA DE RIESGO'!$B$26),"")</f>
        <v/>
      </c>
      <c r="AM12" s="356"/>
      <c r="AN12" s="55"/>
      <c r="AO12" s="390"/>
      <c r="AP12" s="391"/>
      <c r="AQ12" s="391"/>
      <c r="AR12" s="391"/>
      <c r="AS12" s="391"/>
      <c r="AT12" s="392"/>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385"/>
      <c r="C13" s="385"/>
      <c r="D13" s="386"/>
      <c r="E13" s="380"/>
      <c r="F13" s="381"/>
      <c r="G13" s="381"/>
      <c r="H13" s="381"/>
      <c r="I13" s="382"/>
      <c r="J13" s="363"/>
      <c r="K13" s="364"/>
      <c r="L13" s="364"/>
      <c r="M13" s="364"/>
      <c r="N13" s="364"/>
      <c r="O13" s="366"/>
      <c r="P13" s="363"/>
      <c r="Q13" s="364"/>
      <c r="R13" s="364"/>
      <c r="S13" s="364"/>
      <c r="T13" s="364"/>
      <c r="U13" s="366"/>
      <c r="V13" s="363"/>
      <c r="W13" s="364"/>
      <c r="X13" s="364"/>
      <c r="Y13" s="364"/>
      <c r="Z13" s="364"/>
      <c r="AA13" s="366"/>
      <c r="AB13" s="363"/>
      <c r="AC13" s="364"/>
      <c r="AD13" s="364"/>
      <c r="AE13" s="364"/>
      <c r="AF13" s="364"/>
      <c r="AG13" s="366"/>
      <c r="AH13" s="357"/>
      <c r="AI13" s="358"/>
      <c r="AJ13" s="358"/>
      <c r="AK13" s="358"/>
      <c r="AL13" s="358"/>
      <c r="AM13" s="359"/>
      <c r="AN13" s="55"/>
      <c r="AO13" s="393"/>
      <c r="AP13" s="394"/>
      <c r="AQ13" s="394"/>
      <c r="AR13" s="394"/>
      <c r="AS13" s="394"/>
      <c r="AT13" s="39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385"/>
      <c r="C14" s="385"/>
      <c r="D14" s="386"/>
      <c r="E14" s="374" t="s">
        <v>106</v>
      </c>
      <c r="F14" s="375"/>
      <c r="G14" s="375"/>
      <c r="H14" s="375"/>
      <c r="I14" s="375"/>
      <c r="J14" s="351" t="str">
        <f ca="1">IF(AND('MAPA DE RIESGO'!$I$16="Alta",'MAPA DE RIESGO'!$M$16="Leve"),CONCATENATE("R",'MAPA DE RIESGO'!$B$16),"")</f>
        <v/>
      </c>
      <c r="K14" s="352"/>
      <c r="L14" s="352" t="str">
        <f ca="1">IF(AND('MAPA DE RIESGO'!$I$18="Alta",'MAPA DE RIESGO'!$M$18="Leve"),CONCATENATE("R",'MAPA DE RIESGO'!$B$18),"")</f>
        <v/>
      </c>
      <c r="M14" s="352"/>
      <c r="N14" s="352" t="e">
        <f>IF(AND('MAPA DE RIESGO'!#REF!="Alta",'MAPA DE RIESGO'!#REF!="Leve"),CONCATENATE("R",'MAPA DE RIESGO'!#REF!),"")</f>
        <v>#REF!</v>
      </c>
      <c r="O14" s="353"/>
      <c r="P14" s="351" t="str">
        <f ca="1">IF(AND('MAPA DE RIESGO'!$I$16="Alta",'MAPA DE RIESGO'!$M$16="Menor"),CONCATENATE("R",'MAPA DE RIESGO'!$B$16),"")</f>
        <v/>
      </c>
      <c r="Q14" s="352"/>
      <c r="R14" s="352" t="str">
        <f ca="1">IF(AND('MAPA DE RIESGO'!$I$18="Alta",'MAPA DE RIESGO'!$M$18="Menor"),CONCATENATE("R",'MAPA DE RIESGO'!$B$18),"")</f>
        <v/>
      </c>
      <c r="S14" s="352"/>
      <c r="T14" s="352" t="e">
        <f>IF(AND('MAPA DE RIESGO'!#REF!="Alta",'MAPA DE RIESGO'!#REF!="Menor"),CONCATENATE("R",'MAPA DE RIESGO'!#REF!),"")</f>
        <v>#REF!</v>
      </c>
      <c r="U14" s="353"/>
      <c r="V14" s="370" t="str">
        <f ca="1">IF(AND('MAPA DE RIESGO'!$I$16="Alta",'MAPA DE RIESGO'!$M$16="Moderado"),CONCATENATE("R",'MAPA DE RIESGO'!$B$16),"")</f>
        <v/>
      </c>
      <c r="W14" s="371"/>
      <c r="X14" s="371" t="str">
        <f ca="1">IF(AND('MAPA DE RIESGO'!$I$18="Alta",'MAPA DE RIESGO'!$M$18="Moderado"),CONCATENATE("R",'MAPA DE RIESGO'!$B$18),"")</f>
        <v/>
      </c>
      <c r="Y14" s="371"/>
      <c r="Z14" s="371" t="e">
        <f>IF(AND('MAPA DE RIESGO'!#REF!="Alta",'MAPA DE RIESGO'!#REF!="Moderado"),CONCATENATE("R",'MAPA DE RIESGO'!#REF!),"")</f>
        <v>#REF!</v>
      </c>
      <c r="AA14" s="372"/>
      <c r="AB14" s="370" t="str">
        <f ca="1">IF(AND('MAPA DE RIESGO'!$I$16="Alta",'MAPA DE RIESGO'!$M$16="Mayor"),CONCATENATE("R",'MAPA DE RIESGO'!$B$16),"")</f>
        <v/>
      </c>
      <c r="AC14" s="371"/>
      <c r="AD14" s="371" t="str">
        <f ca="1">IF(AND('MAPA DE RIESGO'!$I$18="Alta",'MAPA DE RIESGO'!$M$18="Mayor"),CONCATENATE("R",'MAPA DE RIESGO'!$B$18),"")</f>
        <v/>
      </c>
      <c r="AE14" s="371"/>
      <c r="AF14" s="371" t="e">
        <f>IF(AND('MAPA DE RIESGO'!#REF!="Alta",'MAPA DE RIESGO'!#REF!="Mayor"),CONCATENATE("R",'MAPA DE RIESGO'!#REF!),"")</f>
        <v>#REF!</v>
      </c>
      <c r="AG14" s="372"/>
      <c r="AH14" s="360" t="str">
        <f ca="1">IF(AND('MAPA DE RIESGO'!$I$16="Alta",'MAPA DE RIESGO'!$M$16="Catastrófico"),CONCATENATE("R",'MAPA DE RIESGO'!$B$16),"")</f>
        <v/>
      </c>
      <c r="AI14" s="361"/>
      <c r="AJ14" s="361" t="str">
        <f ca="1">IF(AND('MAPA DE RIESGO'!$I$18="Alta",'MAPA DE RIESGO'!$M$18="Catastrófico"),CONCATENATE("R",'MAPA DE RIESGO'!$B$18),"")</f>
        <v/>
      </c>
      <c r="AK14" s="361"/>
      <c r="AL14" s="361" t="e">
        <f>IF(AND('MAPA DE RIESGO'!#REF!="Alta",'MAPA DE RIESGO'!#REF!="Catastrófico"),CONCATENATE("R",'MAPA DE RIESGO'!#REF!),"")</f>
        <v>#REF!</v>
      </c>
      <c r="AM14" s="362"/>
      <c r="AN14" s="55"/>
      <c r="AO14" s="396" t="s">
        <v>72</v>
      </c>
      <c r="AP14" s="397"/>
      <c r="AQ14" s="397"/>
      <c r="AR14" s="397"/>
      <c r="AS14" s="397"/>
      <c r="AT14" s="398"/>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385"/>
      <c r="C15" s="385"/>
      <c r="D15" s="386"/>
      <c r="E15" s="377"/>
      <c r="F15" s="378"/>
      <c r="G15" s="378"/>
      <c r="H15" s="378"/>
      <c r="I15" s="383"/>
      <c r="J15" s="345"/>
      <c r="K15" s="346"/>
      <c r="L15" s="346"/>
      <c r="M15" s="346"/>
      <c r="N15" s="346"/>
      <c r="O15" s="347"/>
      <c r="P15" s="345"/>
      <c r="Q15" s="346"/>
      <c r="R15" s="346"/>
      <c r="S15" s="346"/>
      <c r="T15" s="346"/>
      <c r="U15" s="347"/>
      <c r="V15" s="363"/>
      <c r="W15" s="364"/>
      <c r="X15" s="364"/>
      <c r="Y15" s="364"/>
      <c r="Z15" s="364"/>
      <c r="AA15" s="366"/>
      <c r="AB15" s="363"/>
      <c r="AC15" s="364"/>
      <c r="AD15" s="364"/>
      <c r="AE15" s="364"/>
      <c r="AF15" s="364"/>
      <c r="AG15" s="366"/>
      <c r="AH15" s="354"/>
      <c r="AI15" s="355"/>
      <c r="AJ15" s="355"/>
      <c r="AK15" s="355"/>
      <c r="AL15" s="355"/>
      <c r="AM15" s="356"/>
      <c r="AN15" s="55"/>
      <c r="AO15" s="399"/>
      <c r="AP15" s="400"/>
      <c r="AQ15" s="400"/>
      <c r="AR15" s="400"/>
      <c r="AS15" s="400"/>
      <c r="AT15" s="401"/>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385"/>
      <c r="C16" s="385"/>
      <c r="D16" s="386"/>
      <c r="E16" s="377"/>
      <c r="F16" s="378"/>
      <c r="G16" s="378"/>
      <c r="H16" s="378"/>
      <c r="I16" s="383"/>
      <c r="J16" s="345" t="e">
        <f>IF(AND('MAPA DE RIESGO'!#REF!="Alta",'MAPA DE RIESGO'!#REF!="Leve"),CONCATENATE("R",'MAPA DE RIESGO'!#REF!),"")</f>
        <v>#REF!</v>
      </c>
      <c r="K16" s="346"/>
      <c r="L16" s="346" t="e">
        <f>IF(AND('MAPA DE RIESGO'!#REF!="Alta",'MAPA DE RIESGO'!#REF!="Leve"),CONCATENATE("R",'MAPA DE RIESGO'!#REF!),"")</f>
        <v>#REF!</v>
      </c>
      <c r="M16" s="346"/>
      <c r="N16" s="346" t="e">
        <f>IF(AND('MAPA DE RIESGO'!#REF!="Alta",'MAPA DE RIESGO'!#REF!="Leve"),CONCATENATE("R",'MAPA DE RIESGO'!#REF!),"")</f>
        <v>#REF!</v>
      </c>
      <c r="O16" s="347"/>
      <c r="P16" s="345" t="e">
        <f>IF(AND('MAPA DE RIESGO'!#REF!="Alta",'MAPA DE RIESGO'!#REF!="Menor"),CONCATENATE("R",'MAPA DE RIESGO'!#REF!),"")</f>
        <v>#REF!</v>
      </c>
      <c r="Q16" s="346"/>
      <c r="R16" s="346" t="e">
        <f>IF(AND('MAPA DE RIESGO'!#REF!="Alta",'MAPA DE RIESGO'!#REF!="Menor"),CONCATENATE("R",'MAPA DE RIESGO'!#REF!),"")</f>
        <v>#REF!</v>
      </c>
      <c r="S16" s="346"/>
      <c r="T16" s="346" t="e">
        <f>IF(AND('MAPA DE RIESGO'!#REF!="Alta",'MAPA DE RIESGO'!#REF!="Menor"),CONCATENATE("R",'MAPA DE RIESGO'!#REF!),"")</f>
        <v>#REF!</v>
      </c>
      <c r="U16" s="347"/>
      <c r="V16" s="363" t="e">
        <f>IF(AND('MAPA DE RIESGO'!#REF!="Alta",'MAPA DE RIESGO'!#REF!="Moderado"),CONCATENATE("R",'MAPA DE RIESGO'!#REF!),"")</f>
        <v>#REF!</v>
      </c>
      <c r="W16" s="364"/>
      <c r="X16" s="365" t="e">
        <f>IF(AND('MAPA DE RIESGO'!#REF!="Alta",'MAPA DE RIESGO'!#REF!="Moderado"),CONCATENATE("R",'MAPA DE RIESGO'!#REF!),"")</f>
        <v>#REF!</v>
      </c>
      <c r="Y16" s="365"/>
      <c r="Z16" s="365" t="e">
        <f>IF(AND('MAPA DE RIESGO'!#REF!="Alta",'MAPA DE RIESGO'!#REF!="Moderado"),CONCATENATE("R",'MAPA DE RIESGO'!#REF!),"")</f>
        <v>#REF!</v>
      </c>
      <c r="AA16" s="366"/>
      <c r="AB16" s="363" t="e">
        <f>IF(AND('MAPA DE RIESGO'!#REF!="Alta",'MAPA DE RIESGO'!#REF!="Mayor"),CONCATENATE("R",'MAPA DE RIESGO'!#REF!),"")</f>
        <v>#REF!</v>
      </c>
      <c r="AC16" s="364"/>
      <c r="AD16" s="365" t="e">
        <f>IF(AND('MAPA DE RIESGO'!#REF!="Alta",'MAPA DE RIESGO'!#REF!="Mayor"),CONCATENATE("R",'MAPA DE RIESGO'!#REF!),"")</f>
        <v>#REF!</v>
      </c>
      <c r="AE16" s="365"/>
      <c r="AF16" s="365" t="e">
        <f>IF(AND('MAPA DE RIESGO'!#REF!="Alta",'MAPA DE RIESGO'!#REF!="Mayor"),CONCATENATE("R",'MAPA DE RIESGO'!#REF!),"")</f>
        <v>#REF!</v>
      </c>
      <c r="AG16" s="366"/>
      <c r="AH16" s="354" t="e">
        <f>IF(AND('MAPA DE RIESGO'!#REF!="Alta",'MAPA DE RIESGO'!#REF!="Catastrófico"),CONCATENATE("R",'MAPA DE RIESGO'!#REF!),"")</f>
        <v>#REF!</v>
      </c>
      <c r="AI16" s="355"/>
      <c r="AJ16" s="355" t="e">
        <f>IF(AND('MAPA DE RIESGO'!#REF!="Alta",'MAPA DE RIESGO'!#REF!="Catastrófico"),CONCATENATE("R",'MAPA DE RIESGO'!#REF!),"")</f>
        <v>#REF!</v>
      </c>
      <c r="AK16" s="355"/>
      <c r="AL16" s="355" t="e">
        <f>IF(AND('MAPA DE RIESGO'!#REF!="Alta",'MAPA DE RIESGO'!#REF!="Catastrófico"),CONCATENATE("R",'MAPA DE RIESGO'!#REF!),"")</f>
        <v>#REF!</v>
      </c>
      <c r="AM16" s="356"/>
      <c r="AN16" s="55"/>
      <c r="AO16" s="399"/>
      <c r="AP16" s="400"/>
      <c r="AQ16" s="400"/>
      <c r="AR16" s="400"/>
      <c r="AS16" s="400"/>
      <c r="AT16" s="401"/>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385"/>
      <c r="C17" s="385"/>
      <c r="D17" s="386"/>
      <c r="E17" s="377"/>
      <c r="F17" s="378"/>
      <c r="G17" s="378"/>
      <c r="H17" s="378"/>
      <c r="I17" s="383"/>
      <c r="J17" s="345"/>
      <c r="K17" s="346"/>
      <c r="L17" s="346"/>
      <c r="M17" s="346"/>
      <c r="N17" s="346"/>
      <c r="O17" s="347"/>
      <c r="P17" s="345"/>
      <c r="Q17" s="346"/>
      <c r="R17" s="346"/>
      <c r="S17" s="346"/>
      <c r="T17" s="346"/>
      <c r="U17" s="347"/>
      <c r="V17" s="363"/>
      <c r="W17" s="364"/>
      <c r="X17" s="365"/>
      <c r="Y17" s="365"/>
      <c r="Z17" s="365"/>
      <c r="AA17" s="366"/>
      <c r="AB17" s="363"/>
      <c r="AC17" s="364"/>
      <c r="AD17" s="365"/>
      <c r="AE17" s="365"/>
      <c r="AF17" s="365"/>
      <c r="AG17" s="366"/>
      <c r="AH17" s="354"/>
      <c r="AI17" s="355"/>
      <c r="AJ17" s="355"/>
      <c r="AK17" s="355"/>
      <c r="AL17" s="355"/>
      <c r="AM17" s="356"/>
      <c r="AN17" s="55"/>
      <c r="AO17" s="399"/>
      <c r="AP17" s="400"/>
      <c r="AQ17" s="400"/>
      <c r="AR17" s="400"/>
      <c r="AS17" s="400"/>
      <c r="AT17" s="401"/>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385"/>
      <c r="C18" s="385"/>
      <c r="D18" s="386"/>
      <c r="E18" s="377"/>
      <c r="F18" s="378"/>
      <c r="G18" s="378"/>
      <c r="H18" s="378"/>
      <c r="I18" s="383"/>
      <c r="J18" s="345" t="e">
        <f>IF(AND('MAPA DE RIESGO'!#REF!="Alta",'MAPA DE RIESGO'!#REF!="Leve"),CONCATENATE("R",'MAPA DE RIESGO'!#REF!),"")</f>
        <v>#REF!</v>
      </c>
      <c r="K18" s="346"/>
      <c r="L18" s="346" t="e">
        <f>IF(AND('MAPA DE RIESGO'!#REF!="Alta",'MAPA DE RIESGO'!#REF!="Leve"),CONCATENATE("R",'MAPA DE RIESGO'!#REF!),"")</f>
        <v>#REF!</v>
      </c>
      <c r="M18" s="346"/>
      <c r="N18" s="346" t="e">
        <f>IF(AND('MAPA DE RIESGO'!#REF!="Alta",'MAPA DE RIESGO'!#REF!="Leve"),CONCATENATE("R",'MAPA DE RIESGO'!#REF!),"")</f>
        <v>#REF!</v>
      </c>
      <c r="O18" s="347"/>
      <c r="P18" s="345" t="e">
        <f>IF(AND('MAPA DE RIESGO'!#REF!="Alta",'MAPA DE RIESGO'!#REF!="Menor"),CONCATENATE("R",'MAPA DE RIESGO'!#REF!),"")</f>
        <v>#REF!</v>
      </c>
      <c r="Q18" s="346"/>
      <c r="R18" s="346" t="e">
        <f>IF(AND('MAPA DE RIESGO'!#REF!="Alta",'MAPA DE RIESGO'!#REF!="Menor"),CONCATENATE("R",'MAPA DE RIESGO'!#REF!),"")</f>
        <v>#REF!</v>
      </c>
      <c r="S18" s="346"/>
      <c r="T18" s="346" t="e">
        <f>IF(AND('MAPA DE RIESGO'!#REF!="Alta",'MAPA DE RIESGO'!#REF!="Menor"),CONCATENATE("R",'MAPA DE RIESGO'!#REF!),"")</f>
        <v>#REF!</v>
      </c>
      <c r="U18" s="347"/>
      <c r="V18" s="363" t="e">
        <f>IF(AND('MAPA DE RIESGO'!#REF!="Alta",'MAPA DE RIESGO'!#REF!="Moderado"),CONCATENATE("R",'MAPA DE RIESGO'!#REF!),"")</f>
        <v>#REF!</v>
      </c>
      <c r="W18" s="364"/>
      <c r="X18" s="365" t="e">
        <f>IF(AND('MAPA DE RIESGO'!#REF!="Alta",'MAPA DE RIESGO'!#REF!="Moderado"),CONCATENATE("R",'MAPA DE RIESGO'!#REF!),"")</f>
        <v>#REF!</v>
      </c>
      <c r="Y18" s="365"/>
      <c r="Z18" s="365" t="e">
        <f>IF(AND('MAPA DE RIESGO'!#REF!="Alta",'MAPA DE RIESGO'!#REF!="Moderado"),CONCATENATE("R",'MAPA DE RIESGO'!#REF!),"")</f>
        <v>#REF!</v>
      </c>
      <c r="AA18" s="366"/>
      <c r="AB18" s="363" t="e">
        <f>IF(AND('MAPA DE RIESGO'!#REF!="Alta",'MAPA DE RIESGO'!#REF!="Mayor"),CONCATENATE("R",'MAPA DE RIESGO'!#REF!),"")</f>
        <v>#REF!</v>
      </c>
      <c r="AC18" s="364"/>
      <c r="AD18" s="365" t="e">
        <f>IF(AND('MAPA DE RIESGO'!#REF!="Alta",'MAPA DE RIESGO'!#REF!="Mayor"),CONCATENATE("R",'MAPA DE RIESGO'!#REF!),"")</f>
        <v>#REF!</v>
      </c>
      <c r="AE18" s="365"/>
      <c r="AF18" s="365" t="e">
        <f>IF(AND('MAPA DE RIESGO'!#REF!="Alta",'MAPA DE RIESGO'!#REF!="Mayor"),CONCATENATE("R",'MAPA DE RIESGO'!#REF!),"")</f>
        <v>#REF!</v>
      </c>
      <c r="AG18" s="366"/>
      <c r="AH18" s="354" t="e">
        <f>IF(AND('MAPA DE RIESGO'!#REF!="Alta",'MAPA DE RIESGO'!#REF!="Catastrófico"),CONCATENATE("R",'MAPA DE RIESGO'!#REF!),"")</f>
        <v>#REF!</v>
      </c>
      <c r="AI18" s="355"/>
      <c r="AJ18" s="355" t="e">
        <f>IF(AND('MAPA DE RIESGO'!#REF!="Alta",'MAPA DE RIESGO'!#REF!="Catastrófico"),CONCATENATE("R",'MAPA DE RIESGO'!#REF!),"")</f>
        <v>#REF!</v>
      </c>
      <c r="AK18" s="355"/>
      <c r="AL18" s="355" t="e">
        <f>IF(AND('MAPA DE RIESGO'!#REF!="Alta",'MAPA DE RIESGO'!#REF!="Catastrófico"),CONCATENATE("R",'MAPA DE RIESGO'!#REF!),"")</f>
        <v>#REF!</v>
      </c>
      <c r="AM18" s="356"/>
      <c r="AN18" s="55"/>
      <c r="AO18" s="399"/>
      <c r="AP18" s="400"/>
      <c r="AQ18" s="400"/>
      <c r="AR18" s="400"/>
      <c r="AS18" s="400"/>
      <c r="AT18" s="401"/>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385"/>
      <c r="C19" s="385"/>
      <c r="D19" s="386"/>
      <c r="E19" s="377"/>
      <c r="F19" s="378"/>
      <c r="G19" s="378"/>
      <c r="H19" s="378"/>
      <c r="I19" s="383"/>
      <c r="J19" s="345"/>
      <c r="K19" s="346"/>
      <c r="L19" s="346"/>
      <c r="M19" s="346"/>
      <c r="N19" s="346"/>
      <c r="O19" s="347"/>
      <c r="P19" s="345"/>
      <c r="Q19" s="346"/>
      <c r="R19" s="346"/>
      <c r="S19" s="346"/>
      <c r="T19" s="346"/>
      <c r="U19" s="347"/>
      <c r="V19" s="363"/>
      <c r="W19" s="364"/>
      <c r="X19" s="365"/>
      <c r="Y19" s="365"/>
      <c r="Z19" s="365"/>
      <c r="AA19" s="366"/>
      <c r="AB19" s="363"/>
      <c r="AC19" s="364"/>
      <c r="AD19" s="365"/>
      <c r="AE19" s="365"/>
      <c r="AF19" s="365"/>
      <c r="AG19" s="366"/>
      <c r="AH19" s="354"/>
      <c r="AI19" s="355"/>
      <c r="AJ19" s="355"/>
      <c r="AK19" s="355"/>
      <c r="AL19" s="355"/>
      <c r="AM19" s="356"/>
      <c r="AN19" s="55"/>
      <c r="AO19" s="399"/>
      <c r="AP19" s="400"/>
      <c r="AQ19" s="400"/>
      <c r="AR19" s="400"/>
      <c r="AS19" s="400"/>
      <c r="AT19" s="401"/>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385"/>
      <c r="C20" s="385"/>
      <c r="D20" s="386"/>
      <c r="E20" s="377"/>
      <c r="F20" s="378"/>
      <c r="G20" s="378"/>
      <c r="H20" s="378"/>
      <c r="I20" s="383"/>
      <c r="J20" s="345" t="e">
        <f>IF(AND('MAPA DE RIESGO'!#REF!="Alta",'MAPA DE RIESGO'!#REF!="Leve"),CONCATENATE("R",'MAPA DE RIESGO'!#REF!),"")</f>
        <v>#REF!</v>
      </c>
      <c r="K20" s="346"/>
      <c r="L20" s="346" t="str">
        <f>IF(AND('MAPA DE RIESGO'!$I$20="Alta",'MAPA DE RIESGO'!$M$20="Leve"),CONCATENATE("R",'MAPA DE RIESGO'!$B$20),"")</f>
        <v/>
      </c>
      <c r="M20" s="346"/>
      <c r="N20" s="346" t="str">
        <f>IF(AND('MAPA DE RIESGO'!$I$26="Alta",'MAPA DE RIESGO'!$M$26="Leve"),CONCATENATE("R",'MAPA DE RIESGO'!$B$26),"")</f>
        <v/>
      </c>
      <c r="O20" s="347"/>
      <c r="P20" s="345" t="e">
        <f>IF(AND('MAPA DE RIESGO'!#REF!="Alta",'MAPA DE RIESGO'!#REF!="Menor"),CONCATENATE("R",'MAPA DE RIESGO'!#REF!),"")</f>
        <v>#REF!</v>
      </c>
      <c r="Q20" s="346"/>
      <c r="R20" s="346" t="str">
        <f>IF(AND('MAPA DE RIESGO'!$I$20="Alta",'MAPA DE RIESGO'!$M$20="Menor"),CONCATENATE("R",'MAPA DE RIESGO'!$B$20),"")</f>
        <v/>
      </c>
      <c r="S20" s="346"/>
      <c r="T20" s="346" t="str">
        <f>IF(AND('MAPA DE RIESGO'!$I$26="Alta",'MAPA DE RIESGO'!$M$26="Menor"),CONCATENATE("R",'MAPA DE RIESGO'!$B$26),"")</f>
        <v/>
      </c>
      <c r="U20" s="347"/>
      <c r="V20" s="363" t="e">
        <f>IF(AND('MAPA DE RIESGO'!#REF!="Alta",'MAPA DE RIESGO'!#REF!="Moderado"),CONCATENATE("R",'MAPA DE RIESGO'!#REF!),"")</f>
        <v>#REF!</v>
      </c>
      <c r="W20" s="364"/>
      <c r="X20" s="365" t="str">
        <f>IF(AND('MAPA DE RIESGO'!$I$20="Alta",'MAPA DE RIESGO'!$M$20="Moderado"),CONCATENATE("R",'MAPA DE RIESGO'!$B$20),"")</f>
        <v/>
      </c>
      <c r="Y20" s="365"/>
      <c r="Z20" s="365" t="str">
        <f>IF(AND('MAPA DE RIESGO'!$I$26="Alta",'MAPA DE RIESGO'!$M$26="Moderado"),CONCATENATE("R",'MAPA DE RIESGO'!$B$26),"")</f>
        <v/>
      </c>
      <c r="AA20" s="366"/>
      <c r="AB20" s="363" t="e">
        <f>IF(AND('MAPA DE RIESGO'!#REF!="Alta",'MAPA DE RIESGO'!#REF!="Mayor"),CONCATENATE("R",'MAPA DE RIESGO'!#REF!),"")</f>
        <v>#REF!</v>
      </c>
      <c r="AC20" s="364"/>
      <c r="AD20" s="365" t="str">
        <f>IF(AND('MAPA DE RIESGO'!$I$20="Alta",'MAPA DE RIESGO'!$M$20="Mayor"),CONCATENATE("R",'MAPA DE RIESGO'!$B$20),"")</f>
        <v/>
      </c>
      <c r="AE20" s="365"/>
      <c r="AF20" s="365" t="str">
        <f>IF(AND('MAPA DE RIESGO'!$I$26="Alta",'MAPA DE RIESGO'!$M$26="Mayor"),CONCATENATE("R",'MAPA DE RIESGO'!$B$26),"")</f>
        <v/>
      </c>
      <c r="AG20" s="366"/>
      <c r="AH20" s="354" t="e">
        <f>IF(AND('MAPA DE RIESGO'!#REF!="Alta",'MAPA DE RIESGO'!#REF!="Catastrófico"),CONCATENATE("R",'MAPA DE RIESGO'!#REF!),"")</f>
        <v>#REF!</v>
      </c>
      <c r="AI20" s="355"/>
      <c r="AJ20" s="355" t="str">
        <f>IF(AND('MAPA DE RIESGO'!$I$20="Alta",'MAPA DE RIESGO'!$M$20="Catastrófico"),CONCATENATE("R",'MAPA DE RIESGO'!$B$20),"")</f>
        <v/>
      </c>
      <c r="AK20" s="355"/>
      <c r="AL20" s="355" t="str">
        <f>IF(AND('MAPA DE RIESGO'!$I$26="Alta",'MAPA DE RIESGO'!$M$26="Catastrófico"),CONCATENATE("R",'MAPA DE RIESGO'!$B$26),"")</f>
        <v/>
      </c>
      <c r="AM20" s="356"/>
      <c r="AN20" s="55"/>
      <c r="AO20" s="399"/>
      <c r="AP20" s="400"/>
      <c r="AQ20" s="400"/>
      <c r="AR20" s="400"/>
      <c r="AS20" s="400"/>
      <c r="AT20" s="401"/>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385"/>
      <c r="C21" s="385"/>
      <c r="D21" s="386"/>
      <c r="E21" s="380"/>
      <c r="F21" s="381"/>
      <c r="G21" s="381"/>
      <c r="H21" s="381"/>
      <c r="I21" s="381"/>
      <c r="J21" s="348"/>
      <c r="K21" s="349"/>
      <c r="L21" s="349"/>
      <c r="M21" s="349"/>
      <c r="N21" s="349"/>
      <c r="O21" s="350"/>
      <c r="P21" s="348"/>
      <c r="Q21" s="349"/>
      <c r="R21" s="349"/>
      <c r="S21" s="349"/>
      <c r="T21" s="349"/>
      <c r="U21" s="350"/>
      <c r="V21" s="367"/>
      <c r="W21" s="368"/>
      <c r="X21" s="368"/>
      <c r="Y21" s="368"/>
      <c r="Z21" s="368"/>
      <c r="AA21" s="369"/>
      <c r="AB21" s="367"/>
      <c r="AC21" s="368"/>
      <c r="AD21" s="368"/>
      <c r="AE21" s="368"/>
      <c r="AF21" s="368"/>
      <c r="AG21" s="369"/>
      <c r="AH21" s="357"/>
      <c r="AI21" s="358"/>
      <c r="AJ21" s="358"/>
      <c r="AK21" s="358"/>
      <c r="AL21" s="358"/>
      <c r="AM21" s="359"/>
      <c r="AN21" s="55"/>
      <c r="AO21" s="402"/>
      <c r="AP21" s="403"/>
      <c r="AQ21" s="403"/>
      <c r="AR21" s="403"/>
      <c r="AS21" s="403"/>
      <c r="AT21" s="404"/>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385"/>
      <c r="C22" s="385"/>
      <c r="D22" s="386"/>
      <c r="E22" s="374" t="s">
        <v>108</v>
      </c>
      <c r="F22" s="375"/>
      <c r="G22" s="375"/>
      <c r="H22" s="375"/>
      <c r="I22" s="376"/>
      <c r="J22" s="351" t="str">
        <f ca="1">IF(AND('MAPA DE RIESGO'!$I$16="Media",'MAPA DE RIESGO'!$M$16="Leve"),CONCATENATE("R",'MAPA DE RIESGO'!$B$16),"")</f>
        <v/>
      </c>
      <c r="K22" s="352"/>
      <c r="L22" s="352" t="str">
        <f ca="1">IF(AND('MAPA DE RIESGO'!$I$18="Media",'MAPA DE RIESGO'!$M$18="Leve"),CONCATENATE("R",'MAPA DE RIESGO'!$B$18),"")</f>
        <v/>
      </c>
      <c r="M22" s="352"/>
      <c r="N22" s="352" t="e">
        <f>IF(AND('MAPA DE RIESGO'!#REF!="Media",'MAPA DE RIESGO'!#REF!="Leve"),CONCATENATE("R",'MAPA DE RIESGO'!#REF!),"")</f>
        <v>#REF!</v>
      </c>
      <c r="O22" s="353"/>
      <c r="P22" s="351" t="str">
        <f ca="1">IF(AND('MAPA DE RIESGO'!$I$16="Media",'MAPA DE RIESGO'!$M$16="Menor"),CONCATENATE("R",'MAPA DE RIESGO'!$B$16),"")</f>
        <v/>
      </c>
      <c r="Q22" s="352"/>
      <c r="R22" s="352" t="str">
        <f ca="1">IF(AND('MAPA DE RIESGO'!$I$18="Media",'MAPA DE RIESGO'!$M$18="Menor"),CONCATENATE("R",'MAPA DE RIESGO'!$B$18),"")</f>
        <v/>
      </c>
      <c r="S22" s="352"/>
      <c r="T22" s="352" t="e">
        <f>IF(AND('MAPA DE RIESGO'!#REF!="Media",'MAPA DE RIESGO'!#REF!="Menor"),CONCATENATE("R",'MAPA DE RIESGO'!#REF!),"")</f>
        <v>#REF!</v>
      </c>
      <c r="U22" s="353"/>
      <c r="V22" s="351" t="str">
        <f ca="1">IF(AND('MAPA DE RIESGO'!$I$16="Media",'MAPA DE RIESGO'!$M$16="Moderado"),CONCATENATE("R",'MAPA DE RIESGO'!$B$16),"")</f>
        <v/>
      </c>
      <c r="W22" s="352"/>
      <c r="X22" s="352" t="str">
        <f ca="1">IF(AND('MAPA DE RIESGO'!$I$18="Media",'MAPA DE RIESGO'!$M$18="Moderado"),CONCATENATE("R",'MAPA DE RIESGO'!$B$18),"")</f>
        <v>R2</v>
      </c>
      <c r="Y22" s="352"/>
      <c r="Z22" s="352" t="e">
        <f>IF(AND('MAPA DE RIESGO'!#REF!="Media",'MAPA DE RIESGO'!#REF!="Moderado"),CONCATENATE("R",'MAPA DE RIESGO'!#REF!),"")</f>
        <v>#REF!</v>
      </c>
      <c r="AA22" s="353"/>
      <c r="AB22" s="370" t="str">
        <f ca="1">IF(AND('MAPA DE RIESGO'!$I$16="Media",'MAPA DE RIESGO'!$M$16="Mayor"),CONCATENATE("R",'MAPA DE RIESGO'!$B$16),"")</f>
        <v>R1</v>
      </c>
      <c r="AC22" s="371"/>
      <c r="AD22" s="371" t="str">
        <f ca="1">IF(AND('MAPA DE RIESGO'!$I$18="Media",'MAPA DE RIESGO'!$M$18="Mayor"),CONCATENATE("R",'MAPA DE RIESGO'!$B$18),"")</f>
        <v/>
      </c>
      <c r="AE22" s="371"/>
      <c r="AF22" s="371" t="e">
        <f>IF(AND('MAPA DE RIESGO'!#REF!="Media",'MAPA DE RIESGO'!#REF!="Mayor"),CONCATENATE("R",'MAPA DE RIESGO'!#REF!),"")</f>
        <v>#REF!</v>
      </c>
      <c r="AG22" s="372"/>
      <c r="AH22" s="360" t="str">
        <f ca="1">IF(AND('MAPA DE RIESGO'!$I$16="Media",'MAPA DE RIESGO'!$M$16="Catastrófico"),CONCATENATE("R",'MAPA DE RIESGO'!$B$16),"")</f>
        <v/>
      </c>
      <c r="AI22" s="361"/>
      <c r="AJ22" s="361" t="str">
        <f ca="1">IF(AND('MAPA DE RIESGO'!$I$18="Media",'MAPA DE RIESGO'!$M$18="Catastrófico"),CONCATENATE("R",'MAPA DE RIESGO'!$B$18),"")</f>
        <v/>
      </c>
      <c r="AK22" s="361"/>
      <c r="AL22" s="361" t="e">
        <f>IF(AND('MAPA DE RIESGO'!#REF!="Media",'MAPA DE RIESGO'!#REF!="Catastrófico"),CONCATENATE("R",'MAPA DE RIESGO'!#REF!),"")</f>
        <v>#REF!</v>
      </c>
      <c r="AM22" s="362"/>
      <c r="AN22" s="55"/>
      <c r="AO22" s="405" t="s">
        <v>73</v>
      </c>
      <c r="AP22" s="406"/>
      <c r="AQ22" s="406"/>
      <c r="AR22" s="406"/>
      <c r="AS22" s="406"/>
      <c r="AT22" s="407"/>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385"/>
      <c r="C23" s="385"/>
      <c r="D23" s="386"/>
      <c r="E23" s="377"/>
      <c r="F23" s="378"/>
      <c r="G23" s="378"/>
      <c r="H23" s="378"/>
      <c r="I23" s="379"/>
      <c r="J23" s="345"/>
      <c r="K23" s="346"/>
      <c r="L23" s="346"/>
      <c r="M23" s="346"/>
      <c r="N23" s="346"/>
      <c r="O23" s="347"/>
      <c r="P23" s="345"/>
      <c r="Q23" s="346"/>
      <c r="R23" s="346"/>
      <c r="S23" s="346"/>
      <c r="T23" s="346"/>
      <c r="U23" s="347"/>
      <c r="V23" s="345"/>
      <c r="W23" s="346"/>
      <c r="X23" s="346"/>
      <c r="Y23" s="346"/>
      <c r="Z23" s="346"/>
      <c r="AA23" s="347"/>
      <c r="AB23" s="363"/>
      <c r="AC23" s="364"/>
      <c r="AD23" s="364"/>
      <c r="AE23" s="364"/>
      <c r="AF23" s="364"/>
      <c r="AG23" s="366"/>
      <c r="AH23" s="354"/>
      <c r="AI23" s="355"/>
      <c r="AJ23" s="355"/>
      <c r="AK23" s="355"/>
      <c r="AL23" s="355"/>
      <c r="AM23" s="356"/>
      <c r="AN23" s="55"/>
      <c r="AO23" s="408"/>
      <c r="AP23" s="409"/>
      <c r="AQ23" s="409"/>
      <c r="AR23" s="409"/>
      <c r="AS23" s="409"/>
      <c r="AT23" s="410"/>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385"/>
      <c r="C24" s="385"/>
      <c r="D24" s="386"/>
      <c r="E24" s="377"/>
      <c r="F24" s="378"/>
      <c r="G24" s="378"/>
      <c r="H24" s="378"/>
      <c r="I24" s="379"/>
      <c r="J24" s="345" t="e">
        <f>IF(AND('MAPA DE RIESGO'!#REF!="Media",'MAPA DE RIESGO'!#REF!="Leve"),CONCATENATE("R",'MAPA DE RIESGO'!#REF!),"")</f>
        <v>#REF!</v>
      </c>
      <c r="K24" s="346"/>
      <c r="L24" s="346" t="e">
        <f>IF(AND('MAPA DE RIESGO'!#REF!="Media",'MAPA DE RIESGO'!#REF!="Leve"),CONCATENATE("R",'MAPA DE RIESGO'!#REF!),"")</f>
        <v>#REF!</v>
      </c>
      <c r="M24" s="346"/>
      <c r="N24" s="346" t="e">
        <f>IF(AND('MAPA DE RIESGO'!#REF!="Media",'MAPA DE RIESGO'!#REF!="Leve"),CONCATENATE("R",'MAPA DE RIESGO'!#REF!),"")</f>
        <v>#REF!</v>
      </c>
      <c r="O24" s="347"/>
      <c r="P24" s="345" t="e">
        <f>IF(AND('MAPA DE RIESGO'!#REF!="Media",'MAPA DE RIESGO'!#REF!="Menor"),CONCATENATE("R",'MAPA DE RIESGO'!#REF!),"")</f>
        <v>#REF!</v>
      </c>
      <c r="Q24" s="346"/>
      <c r="R24" s="346" t="e">
        <f>IF(AND('MAPA DE RIESGO'!#REF!="Media",'MAPA DE RIESGO'!#REF!="Menor"),CONCATENATE("R",'MAPA DE RIESGO'!#REF!),"")</f>
        <v>#REF!</v>
      </c>
      <c r="S24" s="346"/>
      <c r="T24" s="346" t="e">
        <f>IF(AND('MAPA DE RIESGO'!#REF!="Media",'MAPA DE RIESGO'!#REF!="Menor"),CONCATENATE("R",'MAPA DE RIESGO'!#REF!),"")</f>
        <v>#REF!</v>
      </c>
      <c r="U24" s="347"/>
      <c r="V24" s="345" t="e">
        <f>IF(AND('MAPA DE RIESGO'!#REF!="Media",'MAPA DE RIESGO'!#REF!="Moderado"),CONCATENATE("R",'MAPA DE RIESGO'!#REF!),"")</f>
        <v>#REF!</v>
      </c>
      <c r="W24" s="346"/>
      <c r="X24" s="346" t="e">
        <f>IF(AND('MAPA DE RIESGO'!#REF!="Media",'MAPA DE RIESGO'!#REF!="Moderado"),CONCATENATE("R",'MAPA DE RIESGO'!#REF!),"")</f>
        <v>#REF!</v>
      </c>
      <c r="Y24" s="346"/>
      <c r="Z24" s="346" t="e">
        <f>IF(AND('MAPA DE RIESGO'!#REF!="Media",'MAPA DE RIESGO'!#REF!="Moderado"),CONCATENATE("R",'MAPA DE RIESGO'!#REF!),"")</f>
        <v>#REF!</v>
      </c>
      <c r="AA24" s="347"/>
      <c r="AB24" s="363" t="e">
        <f>IF(AND('MAPA DE RIESGO'!#REF!="Media",'MAPA DE RIESGO'!#REF!="Mayor"),CONCATENATE("R",'MAPA DE RIESGO'!#REF!),"")</f>
        <v>#REF!</v>
      </c>
      <c r="AC24" s="364"/>
      <c r="AD24" s="365" t="e">
        <f>IF(AND('MAPA DE RIESGO'!#REF!="Media",'MAPA DE RIESGO'!#REF!="Mayor"),CONCATENATE("R",'MAPA DE RIESGO'!#REF!),"")</f>
        <v>#REF!</v>
      </c>
      <c r="AE24" s="365"/>
      <c r="AF24" s="365" t="e">
        <f>IF(AND('MAPA DE RIESGO'!#REF!="Media",'MAPA DE RIESGO'!#REF!="Mayor"),CONCATENATE("R",'MAPA DE RIESGO'!#REF!),"")</f>
        <v>#REF!</v>
      </c>
      <c r="AG24" s="366"/>
      <c r="AH24" s="354" t="e">
        <f>IF(AND('MAPA DE RIESGO'!#REF!="Media",'MAPA DE RIESGO'!#REF!="Catastrófico"),CONCATENATE("R",'MAPA DE RIESGO'!#REF!),"")</f>
        <v>#REF!</v>
      </c>
      <c r="AI24" s="355"/>
      <c r="AJ24" s="355" t="e">
        <f>IF(AND('MAPA DE RIESGO'!#REF!="Media",'MAPA DE RIESGO'!#REF!="Catastrófico"),CONCATENATE("R",'MAPA DE RIESGO'!#REF!),"")</f>
        <v>#REF!</v>
      </c>
      <c r="AK24" s="355"/>
      <c r="AL24" s="355" t="e">
        <f>IF(AND('MAPA DE RIESGO'!#REF!="Media",'MAPA DE RIESGO'!#REF!="Catastrófico"),CONCATENATE("R",'MAPA DE RIESGO'!#REF!),"")</f>
        <v>#REF!</v>
      </c>
      <c r="AM24" s="356"/>
      <c r="AN24" s="55"/>
      <c r="AO24" s="408"/>
      <c r="AP24" s="409"/>
      <c r="AQ24" s="409"/>
      <c r="AR24" s="409"/>
      <c r="AS24" s="409"/>
      <c r="AT24" s="410"/>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385"/>
      <c r="C25" s="385"/>
      <c r="D25" s="386"/>
      <c r="E25" s="377"/>
      <c r="F25" s="378"/>
      <c r="G25" s="378"/>
      <c r="H25" s="378"/>
      <c r="I25" s="379"/>
      <c r="J25" s="345"/>
      <c r="K25" s="346"/>
      <c r="L25" s="346"/>
      <c r="M25" s="346"/>
      <c r="N25" s="346"/>
      <c r="O25" s="347"/>
      <c r="P25" s="345"/>
      <c r="Q25" s="346"/>
      <c r="R25" s="346"/>
      <c r="S25" s="346"/>
      <c r="T25" s="346"/>
      <c r="U25" s="347"/>
      <c r="V25" s="345"/>
      <c r="W25" s="346"/>
      <c r="X25" s="346"/>
      <c r="Y25" s="346"/>
      <c r="Z25" s="346"/>
      <c r="AA25" s="347"/>
      <c r="AB25" s="363"/>
      <c r="AC25" s="364"/>
      <c r="AD25" s="365"/>
      <c r="AE25" s="365"/>
      <c r="AF25" s="365"/>
      <c r="AG25" s="366"/>
      <c r="AH25" s="354"/>
      <c r="AI25" s="355"/>
      <c r="AJ25" s="355"/>
      <c r="AK25" s="355"/>
      <c r="AL25" s="355"/>
      <c r="AM25" s="356"/>
      <c r="AN25" s="55"/>
      <c r="AO25" s="408"/>
      <c r="AP25" s="409"/>
      <c r="AQ25" s="409"/>
      <c r="AR25" s="409"/>
      <c r="AS25" s="409"/>
      <c r="AT25" s="410"/>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385"/>
      <c r="C26" s="385"/>
      <c r="D26" s="386"/>
      <c r="E26" s="377"/>
      <c r="F26" s="378"/>
      <c r="G26" s="378"/>
      <c r="H26" s="378"/>
      <c r="I26" s="379"/>
      <c r="J26" s="345" t="e">
        <f>IF(AND('MAPA DE RIESGO'!#REF!="Media",'MAPA DE RIESGO'!#REF!="Leve"),CONCATENATE("R",'MAPA DE RIESGO'!#REF!),"")</f>
        <v>#REF!</v>
      </c>
      <c r="K26" s="346"/>
      <c r="L26" s="346" t="e">
        <f>IF(AND('MAPA DE RIESGO'!#REF!="Media",'MAPA DE RIESGO'!#REF!="Leve"),CONCATENATE("R",'MAPA DE RIESGO'!#REF!),"")</f>
        <v>#REF!</v>
      </c>
      <c r="M26" s="346"/>
      <c r="N26" s="346" t="e">
        <f>IF(AND('MAPA DE RIESGO'!#REF!="Media",'MAPA DE RIESGO'!#REF!="Leve"),CONCATENATE("R",'MAPA DE RIESGO'!#REF!),"")</f>
        <v>#REF!</v>
      </c>
      <c r="O26" s="347"/>
      <c r="P26" s="345" t="e">
        <f>IF(AND('MAPA DE RIESGO'!#REF!="Media",'MAPA DE RIESGO'!#REF!="Menor"),CONCATENATE("R",'MAPA DE RIESGO'!#REF!),"")</f>
        <v>#REF!</v>
      </c>
      <c r="Q26" s="346"/>
      <c r="R26" s="346" t="e">
        <f>IF(AND('MAPA DE RIESGO'!#REF!="Media",'MAPA DE RIESGO'!#REF!="Menor"),CONCATENATE("R",'MAPA DE RIESGO'!#REF!),"")</f>
        <v>#REF!</v>
      </c>
      <c r="S26" s="346"/>
      <c r="T26" s="346" t="e">
        <f>IF(AND('MAPA DE RIESGO'!#REF!="Media",'MAPA DE RIESGO'!#REF!="Menor"),CONCATENATE("R",'MAPA DE RIESGO'!#REF!),"")</f>
        <v>#REF!</v>
      </c>
      <c r="U26" s="347"/>
      <c r="V26" s="345" t="e">
        <f>IF(AND('MAPA DE RIESGO'!#REF!="Media",'MAPA DE RIESGO'!#REF!="Moderado"),CONCATENATE("R",'MAPA DE RIESGO'!#REF!),"")</f>
        <v>#REF!</v>
      </c>
      <c r="W26" s="346"/>
      <c r="X26" s="346" t="e">
        <f>IF(AND('MAPA DE RIESGO'!#REF!="Media",'MAPA DE RIESGO'!#REF!="Moderado"),CONCATENATE("R",'MAPA DE RIESGO'!#REF!),"")</f>
        <v>#REF!</v>
      </c>
      <c r="Y26" s="346"/>
      <c r="Z26" s="346" t="e">
        <f>IF(AND('MAPA DE RIESGO'!#REF!="Media",'MAPA DE RIESGO'!#REF!="Moderado"),CONCATENATE("R",'MAPA DE RIESGO'!#REF!),"")</f>
        <v>#REF!</v>
      </c>
      <c r="AA26" s="347"/>
      <c r="AB26" s="363" t="e">
        <f>IF(AND('MAPA DE RIESGO'!#REF!="Media",'MAPA DE RIESGO'!#REF!="Mayor"),CONCATENATE("R",'MAPA DE RIESGO'!#REF!),"")</f>
        <v>#REF!</v>
      </c>
      <c r="AC26" s="364"/>
      <c r="AD26" s="365" t="e">
        <f>IF(AND('MAPA DE RIESGO'!#REF!="Media",'MAPA DE RIESGO'!#REF!="Mayor"),CONCATENATE("R",'MAPA DE RIESGO'!#REF!),"")</f>
        <v>#REF!</v>
      </c>
      <c r="AE26" s="365"/>
      <c r="AF26" s="365" t="e">
        <f>IF(AND('MAPA DE RIESGO'!#REF!="Media",'MAPA DE RIESGO'!#REF!="Mayor"),CONCATENATE("R",'MAPA DE RIESGO'!#REF!),"")</f>
        <v>#REF!</v>
      </c>
      <c r="AG26" s="366"/>
      <c r="AH26" s="354" t="e">
        <f>IF(AND('MAPA DE RIESGO'!#REF!="Media",'MAPA DE RIESGO'!#REF!="Catastrófico"),CONCATENATE("R",'MAPA DE RIESGO'!#REF!),"")</f>
        <v>#REF!</v>
      </c>
      <c r="AI26" s="355"/>
      <c r="AJ26" s="355" t="e">
        <f>IF(AND('MAPA DE RIESGO'!#REF!="Media",'MAPA DE RIESGO'!#REF!="Catastrófico"),CONCATENATE("R",'MAPA DE RIESGO'!#REF!),"")</f>
        <v>#REF!</v>
      </c>
      <c r="AK26" s="355"/>
      <c r="AL26" s="355" t="e">
        <f>IF(AND('MAPA DE RIESGO'!#REF!="Media",'MAPA DE RIESGO'!#REF!="Catastrófico"),CONCATENATE("R",'MAPA DE RIESGO'!#REF!),"")</f>
        <v>#REF!</v>
      </c>
      <c r="AM26" s="356"/>
      <c r="AN26" s="55"/>
      <c r="AO26" s="408"/>
      <c r="AP26" s="409"/>
      <c r="AQ26" s="409"/>
      <c r="AR26" s="409"/>
      <c r="AS26" s="409"/>
      <c r="AT26" s="410"/>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385"/>
      <c r="C27" s="385"/>
      <c r="D27" s="386"/>
      <c r="E27" s="377"/>
      <c r="F27" s="378"/>
      <c r="G27" s="378"/>
      <c r="H27" s="378"/>
      <c r="I27" s="379"/>
      <c r="J27" s="345"/>
      <c r="K27" s="346"/>
      <c r="L27" s="346"/>
      <c r="M27" s="346"/>
      <c r="N27" s="346"/>
      <c r="O27" s="347"/>
      <c r="P27" s="345"/>
      <c r="Q27" s="346"/>
      <c r="R27" s="346"/>
      <c r="S27" s="346"/>
      <c r="T27" s="346"/>
      <c r="U27" s="347"/>
      <c r="V27" s="345"/>
      <c r="W27" s="346"/>
      <c r="X27" s="346"/>
      <c r="Y27" s="346"/>
      <c r="Z27" s="346"/>
      <c r="AA27" s="347"/>
      <c r="AB27" s="363"/>
      <c r="AC27" s="364"/>
      <c r="AD27" s="365"/>
      <c r="AE27" s="365"/>
      <c r="AF27" s="365"/>
      <c r="AG27" s="366"/>
      <c r="AH27" s="354"/>
      <c r="AI27" s="355"/>
      <c r="AJ27" s="355"/>
      <c r="AK27" s="355"/>
      <c r="AL27" s="355"/>
      <c r="AM27" s="356"/>
      <c r="AN27" s="55"/>
      <c r="AO27" s="408"/>
      <c r="AP27" s="409"/>
      <c r="AQ27" s="409"/>
      <c r="AR27" s="409"/>
      <c r="AS27" s="409"/>
      <c r="AT27" s="410"/>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385"/>
      <c r="C28" s="385"/>
      <c r="D28" s="386"/>
      <c r="E28" s="377"/>
      <c r="F28" s="378"/>
      <c r="G28" s="378"/>
      <c r="H28" s="378"/>
      <c r="I28" s="379"/>
      <c r="J28" s="345" t="e">
        <f>IF(AND('MAPA DE RIESGO'!#REF!="Media",'MAPA DE RIESGO'!#REF!="Leve"),CONCATENATE("R",'MAPA DE RIESGO'!#REF!),"")</f>
        <v>#REF!</v>
      </c>
      <c r="K28" s="346"/>
      <c r="L28" s="346" t="str">
        <f>IF(AND('MAPA DE RIESGO'!$I$20="Media",'MAPA DE RIESGO'!$M$20="Leve"),CONCATENATE("R",'MAPA DE RIESGO'!$B$20),"")</f>
        <v/>
      </c>
      <c r="M28" s="346"/>
      <c r="N28" s="346" t="str">
        <f>IF(AND('MAPA DE RIESGO'!$I$26="Media",'MAPA DE RIESGO'!$M$26="Leve"),CONCATENATE("R",'MAPA DE RIESGO'!$B$26),"")</f>
        <v/>
      </c>
      <c r="O28" s="347"/>
      <c r="P28" s="345" t="e">
        <f>IF(AND('MAPA DE RIESGO'!#REF!="Media",'MAPA DE RIESGO'!#REF!="Menor"),CONCATENATE("R",'MAPA DE RIESGO'!#REF!),"")</f>
        <v>#REF!</v>
      </c>
      <c r="Q28" s="346"/>
      <c r="R28" s="346" t="str">
        <f>IF(AND('MAPA DE RIESGO'!$I$20="Media",'MAPA DE RIESGO'!$M$20="Menor"),CONCATENATE("R",'MAPA DE RIESGO'!$B$20),"")</f>
        <v/>
      </c>
      <c r="S28" s="346"/>
      <c r="T28" s="346" t="str">
        <f>IF(AND('MAPA DE RIESGO'!$I$26="Media",'MAPA DE RIESGO'!$M$26="Menor"),CONCATENATE("R",'MAPA DE RIESGO'!$B$26),"")</f>
        <v/>
      </c>
      <c r="U28" s="347"/>
      <c r="V28" s="345" t="e">
        <f>IF(AND('MAPA DE RIESGO'!#REF!="Media",'MAPA DE RIESGO'!#REF!="Moderado"),CONCATENATE("R",'MAPA DE RIESGO'!#REF!),"")</f>
        <v>#REF!</v>
      </c>
      <c r="W28" s="346"/>
      <c r="X28" s="346" t="str">
        <f>IF(AND('MAPA DE RIESGO'!$I$20="Media",'MAPA DE RIESGO'!$M$20="Moderado"),CONCATENATE("R",'MAPA DE RIESGO'!$B$20),"")</f>
        <v/>
      </c>
      <c r="Y28" s="346"/>
      <c r="Z28" s="346" t="str">
        <f>IF(AND('MAPA DE RIESGO'!$I$26="Media",'MAPA DE RIESGO'!$M$26="Moderado"),CONCATENATE("R",'MAPA DE RIESGO'!$B$26),"")</f>
        <v/>
      </c>
      <c r="AA28" s="347"/>
      <c r="AB28" s="363" t="e">
        <f>IF(AND('MAPA DE RIESGO'!#REF!="Media",'MAPA DE RIESGO'!#REF!="Mayor"),CONCATENATE("R",'MAPA DE RIESGO'!#REF!),"")</f>
        <v>#REF!</v>
      </c>
      <c r="AC28" s="364"/>
      <c r="AD28" s="365" t="str">
        <f>IF(AND('MAPA DE RIESGO'!$I$20="Media",'MAPA DE RIESGO'!$M$20="Mayor"),CONCATENATE("R",'MAPA DE RIESGO'!$B$20),"")</f>
        <v/>
      </c>
      <c r="AE28" s="365"/>
      <c r="AF28" s="365" t="str">
        <f>IF(AND('MAPA DE RIESGO'!$I$26="Media",'MAPA DE RIESGO'!$M$26="Mayor"),CONCATENATE("R",'MAPA DE RIESGO'!$B$26),"")</f>
        <v/>
      </c>
      <c r="AG28" s="366"/>
      <c r="AH28" s="354" t="e">
        <f>IF(AND('MAPA DE RIESGO'!#REF!="Media",'MAPA DE RIESGO'!#REF!="Catastrófico"),CONCATENATE("R",'MAPA DE RIESGO'!#REF!),"")</f>
        <v>#REF!</v>
      </c>
      <c r="AI28" s="355"/>
      <c r="AJ28" s="355" t="str">
        <f>IF(AND('MAPA DE RIESGO'!$I$20="Media",'MAPA DE RIESGO'!$M$20="Catastrófico"),CONCATENATE("R",'MAPA DE RIESGO'!$B$20),"")</f>
        <v/>
      </c>
      <c r="AK28" s="355"/>
      <c r="AL28" s="355" t="str">
        <f>IF(AND('MAPA DE RIESGO'!$I$26="Media",'MAPA DE RIESGO'!$M$26="Catastrófico"),CONCATENATE("R",'MAPA DE RIESGO'!$B$26),"")</f>
        <v/>
      </c>
      <c r="AM28" s="356"/>
      <c r="AN28" s="55"/>
      <c r="AO28" s="408"/>
      <c r="AP28" s="409"/>
      <c r="AQ28" s="409"/>
      <c r="AR28" s="409"/>
      <c r="AS28" s="409"/>
      <c r="AT28" s="410"/>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385"/>
      <c r="C29" s="385"/>
      <c r="D29" s="386"/>
      <c r="E29" s="380"/>
      <c r="F29" s="381"/>
      <c r="G29" s="381"/>
      <c r="H29" s="381"/>
      <c r="I29" s="382"/>
      <c r="J29" s="345"/>
      <c r="K29" s="346"/>
      <c r="L29" s="346"/>
      <c r="M29" s="346"/>
      <c r="N29" s="346"/>
      <c r="O29" s="347"/>
      <c r="P29" s="348"/>
      <c r="Q29" s="349"/>
      <c r="R29" s="349"/>
      <c r="S29" s="349"/>
      <c r="T29" s="349"/>
      <c r="U29" s="350"/>
      <c r="V29" s="348"/>
      <c r="W29" s="349"/>
      <c r="X29" s="349"/>
      <c r="Y29" s="349"/>
      <c r="Z29" s="349"/>
      <c r="AA29" s="350"/>
      <c r="AB29" s="367"/>
      <c r="AC29" s="368"/>
      <c r="AD29" s="368"/>
      <c r="AE29" s="368"/>
      <c r="AF29" s="368"/>
      <c r="AG29" s="369"/>
      <c r="AH29" s="357"/>
      <c r="AI29" s="358"/>
      <c r="AJ29" s="358"/>
      <c r="AK29" s="358"/>
      <c r="AL29" s="358"/>
      <c r="AM29" s="359"/>
      <c r="AN29" s="55"/>
      <c r="AO29" s="411"/>
      <c r="AP29" s="412"/>
      <c r="AQ29" s="412"/>
      <c r="AR29" s="412"/>
      <c r="AS29" s="412"/>
      <c r="AT29" s="413"/>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385"/>
      <c r="C30" s="385"/>
      <c r="D30" s="386"/>
      <c r="E30" s="374" t="s">
        <v>105</v>
      </c>
      <c r="F30" s="375"/>
      <c r="G30" s="375"/>
      <c r="H30" s="375"/>
      <c r="I30" s="375"/>
      <c r="J30" s="342" t="str">
        <f ca="1">IF(AND('MAPA DE RIESGO'!$I$16="Baja",'MAPA DE RIESGO'!$M$16="Leve"),CONCATENATE("R",'MAPA DE RIESGO'!$B$16),"")</f>
        <v/>
      </c>
      <c r="K30" s="343"/>
      <c r="L30" s="343" t="str">
        <f ca="1">IF(AND('MAPA DE RIESGO'!$I$18="Baja",'MAPA DE RIESGO'!$M$18="Leve"),CONCATENATE("R",'MAPA DE RIESGO'!$B$18),"")</f>
        <v/>
      </c>
      <c r="M30" s="343"/>
      <c r="N30" s="343" t="e">
        <f>IF(AND('MAPA DE RIESGO'!#REF!="Baja",'MAPA DE RIESGO'!#REF!="Leve"),CONCATENATE("R",'MAPA DE RIESGO'!#REF!),"")</f>
        <v>#REF!</v>
      </c>
      <c r="O30" s="344"/>
      <c r="P30" s="352" t="str">
        <f ca="1">IF(AND('MAPA DE RIESGO'!$I$16="Baja",'MAPA DE RIESGO'!$M$16="Menor"),CONCATENATE("R",'MAPA DE RIESGO'!$B$16),"")</f>
        <v/>
      </c>
      <c r="Q30" s="352"/>
      <c r="R30" s="352" t="str">
        <f ca="1">IF(AND('MAPA DE RIESGO'!$I$18="Baja",'MAPA DE RIESGO'!$M$18="Menor"),CONCATENATE("R",'MAPA DE RIESGO'!$B$18),"")</f>
        <v/>
      </c>
      <c r="S30" s="352"/>
      <c r="T30" s="352" t="e">
        <f>IF(AND('MAPA DE RIESGO'!#REF!="Baja",'MAPA DE RIESGO'!#REF!="Menor"),CONCATENATE("R",'MAPA DE RIESGO'!#REF!),"")</f>
        <v>#REF!</v>
      </c>
      <c r="U30" s="353"/>
      <c r="V30" s="351" t="str">
        <f ca="1">IF(AND('MAPA DE RIESGO'!$I$16="Baja",'MAPA DE RIESGO'!$M$16="Moderado"),CONCATENATE("R",'MAPA DE RIESGO'!$B$16),"")</f>
        <v/>
      </c>
      <c r="W30" s="352"/>
      <c r="X30" s="352" t="str">
        <f ca="1">IF(AND('MAPA DE RIESGO'!$I$18="Baja",'MAPA DE RIESGO'!$M$18="Moderado"),CONCATENATE("R",'MAPA DE RIESGO'!$B$18),"")</f>
        <v/>
      </c>
      <c r="Y30" s="352"/>
      <c r="Z30" s="352" t="e">
        <f>IF(AND('MAPA DE RIESGO'!#REF!="Baja",'MAPA DE RIESGO'!#REF!="Moderado"),CONCATENATE("R",'MAPA DE RIESGO'!#REF!),"")</f>
        <v>#REF!</v>
      </c>
      <c r="AA30" s="353"/>
      <c r="AB30" s="370" t="str">
        <f ca="1">IF(AND('MAPA DE RIESGO'!$I$16="Baja",'MAPA DE RIESGO'!$M$16="Mayor"),CONCATENATE("R",'MAPA DE RIESGO'!$B$16),"")</f>
        <v/>
      </c>
      <c r="AC30" s="371"/>
      <c r="AD30" s="371" t="str">
        <f ca="1">IF(AND('MAPA DE RIESGO'!$I$18="Baja",'MAPA DE RIESGO'!$M$18="Mayor"),CONCATENATE("R",'MAPA DE RIESGO'!$B$18),"")</f>
        <v/>
      </c>
      <c r="AE30" s="371"/>
      <c r="AF30" s="371" t="e">
        <f>IF(AND('MAPA DE RIESGO'!#REF!="Baja",'MAPA DE RIESGO'!#REF!="Mayor"),CONCATENATE("R",'MAPA DE RIESGO'!#REF!),"")</f>
        <v>#REF!</v>
      </c>
      <c r="AG30" s="372"/>
      <c r="AH30" s="360" t="str">
        <f ca="1">IF(AND('MAPA DE RIESGO'!$I$16="Baja",'MAPA DE RIESGO'!$M$16="Catastrófico"),CONCATENATE("R",'MAPA DE RIESGO'!$B$16),"")</f>
        <v/>
      </c>
      <c r="AI30" s="361"/>
      <c r="AJ30" s="361" t="str">
        <f ca="1">IF(AND('MAPA DE RIESGO'!$I$18="Baja",'MAPA DE RIESGO'!$M$18="Catastrófico"),CONCATENATE("R",'MAPA DE RIESGO'!$B$18),"")</f>
        <v/>
      </c>
      <c r="AK30" s="361"/>
      <c r="AL30" s="361" t="e">
        <f>IF(AND('MAPA DE RIESGO'!#REF!="Baja",'MAPA DE RIESGO'!#REF!="Catastrófico"),CONCATENATE("R",'MAPA DE RIESGO'!#REF!),"")</f>
        <v>#REF!</v>
      </c>
      <c r="AM30" s="362"/>
      <c r="AN30" s="55"/>
      <c r="AO30" s="414" t="s">
        <v>74</v>
      </c>
      <c r="AP30" s="415"/>
      <c r="AQ30" s="415"/>
      <c r="AR30" s="415"/>
      <c r="AS30" s="415"/>
      <c r="AT30" s="416"/>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385"/>
      <c r="C31" s="385"/>
      <c r="D31" s="386"/>
      <c r="E31" s="377"/>
      <c r="F31" s="378"/>
      <c r="G31" s="378"/>
      <c r="H31" s="378"/>
      <c r="I31" s="383"/>
      <c r="J31" s="336"/>
      <c r="K31" s="337"/>
      <c r="L31" s="337"/>
      <c r="M31" s="337"/>
      <c r="N31" s="337"/>
      <c r="O31" s="338"/>
      <c r="P31" s="346"/>
      <c r="Q31" s="346"/>
      <c r="R31" s="346"/>
      <c r="S31" s="346"/>
      <c r="T31" s="346"/>
      <c r="U31" s="347"/>
      <c r="V31" s="345"/>
      <c r="W31" s="346"/>
      <c r="X31" s="346"/>
      <c r="Y31" s="346"/>
      <c r="Z31" s="346"/>
      <c r="AA31" s="347"/>
      <c r="AB31" s="363"/>
      <c r="AC31" s="364"/>
      <c r="AD31" s="364"/>
      <c r="AE31" s="364"/>
      <c r="AF31" s="364"/>
      <c r="AG31" s="366"/>
      <c r="AH31" s="354"/>
      <c r="AI31" s="355"/>
      <c r="AJ31" s="355"/>
      <c r="AK31" s="355"/>
      <c r="AL31" s="355"/>
      <c r="AM31" s="356"/>
      <c r="AN31" s="55"/>
      <c r="AO31" s="417"/>
      <c r="AP31" s="418"/>
      <c r="AQ31" s="418"/>
      <c r="AR31" s="418"/>
      <c r="AS31" s="418"/>
      <c r="AT31" s="419"/>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385"/>
      <c r="C32" s="385"/>
      <c r="D32" s="386"/>
      <c r="E32" s="377"/>
      <c r="F32" s="378"/>
      <c r="G32" s="378"/>
      <c r="H32" s="378"/>
      <c r="I32" s="383"/>
      <c r="J32" s="336" t="e">
        <f>IF(AND('MAPA DE RIESGO'!#REF!="Baja",'MAPA DE RIESGO'!#REF!="Leve"),CONCATENATE("R",'MAPA DE RIESGO'!#REF!),"")</f>
        <v>#REF!</v>
      </c>
      <c r="K32" s="337"/>
      <c r="L32" s="337" t="e">
        <f>IF(AND('MAPA DE RIESGO'!#REF!="Baja",'MAPA DE RIESGO'!#REF!="Leve"),CONCATENATE("R",'MAPA DE RIESGO'!#REF!),"")</f>
        <v>#REF!</v>
      </c>
      <c r="M32" s="337"/>
      <c r="N32" s="337" t="e">
        <f>IF(AND('MAPA DE RIESGO'!#REF!="Baja",'MAPA DE RIESGO'!#REF!="Leve"),CONCATENATE("R",'MAPA DE RIESGO'!#REF!),"")</f>
        <v>#REF!</v>
      </c>
      <c r="O32" s="338"/>
      <c r="P32" s="346" t="e">
        <f>IF(AND('MAPA DE RIESGO'!#REF!="Baja",'MAPA DE RIESGO'!#REF!="Menor"),CONCATENATE("R",'MAPA DE RIESGO'!#REF!),"")</f>
        <v>#REF!</v>
      </c>
      <c r="Q32" s="346"/>
      <c r="R32" s="346" t="e">
        <f>IF(AND('MAPA DE RIESGO'!#REF!="Baja",'MAPA DE RIESGO'!#REF!="Menor"),CONCATENATE("R",'MAPA DE RIESGO'!#REF!),"")</f>
        <v>#REF!</v>
      </c>
      <c r="S32" s="346"/>
      <c r="T32" s="346" t="e">
        <f>IF(AND('MAPA DE RIESGO'!#REF!="Baja",'MAPA DE RIESGO'!#REF!="Menor"),CONCATENATE("R",'MAPA DE RIESGO'!#REF!),"")</f>
        <v>#REF!</v>
      </c>
      <c r="U32" s="347"/>
      <c r="V32" s="345" t="e">
        <f>IF(AND('MAPA DE RIESGO'!#REF!="Baja",'MAPA DE RIESGO'!#REF!="Moderado"),CONCATENATE("R",'MAPA DE RIESGO'!#REF!),"")</f>
        <v>#REF!</v>
      </c>
      <c r="W32" s="346"/>
      <c r="X32" s="346" t="e">
        <f>IF(AND('MAPA DE RIESGO'!#REF!="Baja",'MAPA DE RIESGO'!#REF!="Moderado"),CONCATENATE("R",'MAPA DE RIESGO'!#REF!),"")</f>
        <v>#REF!</v>
      </c>
      <c r="Y32" s="346"/>
      <c r="Z32" s="346" t="e">
        <f>IF(AND('MAPA DE RIESGO'!#REF!="Baja",'MAPA DE RIESGO'!#REF!="Moderado"),CONCATENATE("R",'MAPA DE RIESGO'!#REF!),"")</f>
        <v>#REF!</v>
      </c>
      <c r="AA32" s="347"/>
      <c r="AB32" s="363" t="e">
        <f>IF(AND('MAPA DE RIESGO'!#REF!="Baja",'MAPA DE RIESGO'!#REF!="Mayor"),CONCATENATE("R",'MAPA DE RIESGO'!#REF!),"")</f>
        <v>#REF!</v>
      </c>
      <c r="AC32" s="364"/>
      <c r="AD32" s="365" t="e">
        <f>IF(AND('MAPA DE RIESGO'!#REF!="Baja",'MAPA DE RIESGO'!#REF!="Mayor"),CONCATENATE("R",'MAPA DE RIESGO'!#REF!),"")</f>
        <v>#REF!</v>
      </c>
      <c r="AE32" s="365"/>
      <c r="AF32" s="365" t="e">
        <f>IF(AND('MAPA DE RIESGO'!#REF!="Baja",'MAPA DE RIESGO'!#REF!="Mayor"),CONCATENATE("R",'MAPA DE RIESGO'!#REF!),"")</f>
        <v>#REF!</v>
      </c>
      <c r="AG32" s="366"/>
      <c r="AH32" s="354" t="e">
        <f>IF(AND('MAPA DE RIESGO'!#REF!="Baja",'MAPA DE RIESGO'!#REF!="Catastrófico"),CONCATENATE("R",'MAPA DE RIESGO'!#REF!),"")</f>
        <v>#REF!</v>
      </c>
      <c r="AI32" s="355"/>
      <c r="AJ32" s="355" t="e">
        <f>IF(AND('MAPA DE RIESGO'!#REF!="Baja",'MAPA DE RIESGO'!#REF!="Catastrófico"),CONCATENATE("R",'MAPA DE RIESGO'!#REF!),"")</f>
        <v>#REF!</v>
      </c>
      <c r="AK32" s="355"/>
      <c r="AL32" s="355" t="e">
        <f>IF(AND('MAPA DE RIESGO'!#REF!="Baja",'MAPA DE RIESGO'!#REF!="Catastrófico"),CONCATENATE("R",'MAPA DE RIESGO'!#REF!),"")</f>
        <v>#REF!</v>
      </c>
      <c r="AM32" s="356"/>
      <c r="AN32" s="55"/>
      <c r="AO32" s="417"/>
      <c r="AP32" s="418"/>
      <c r="AQ32" s="418"/>
      <c r="AR32" s="418"/>
      <c r="AS32" s="418"/>
      <c r="AT32" s="419"/>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385"/>
      <c r="C33" s="385"/>
      <c r="D33" s="386"/>
      <c r="E33" s="377"/>
      <c r="F33" s="378"/>
      <c r="G33" s="378"/>
      <c r="H33" s="378"/>
      <c r="I33" s="383"/>
      <c r="J33" s="336"/>
      <c r="K33" s="337"/>
      <c r="L33" s="337"/>
      <c r="M33" s="337"/>
      <c r="N33" s="337"/>
      <c r="O33" s="338"/>
      <c r="P33" s="346"/>
      <c r="Q33" s="346"/>
      <c r="R33" s="346"/>
      <c r="S33" s="346"/>
      <c r="T33" s="346"/>
      <c r="U33" s="347"/>
      <c r="V33" s="345"/>
      <c r="W33" s="346"/>
      <c r="X33" s="346"/>
      <c r="Y33" s="346"/>
      <c r="Z33" s="346"/>
      <c r="AA33" s="347"/>
      <c r="AB33" s="363"/>
      <c r="AC33" s="364"/>
      <c r="AD33" s="365"/>
      <c r="AE33" s="365"/>
      <c r="AF33" s="365"/>
      <c r="AG33" s="366"/>
      <c r="AH33" s="354"/>
      <c r="AI33" s="355"/>
      <c r="AJ33" s="355"/>
      <c r="AK33" s="355"/>
      <c r="AL33" s="355"/>
      <c r="AM33" s="356"/>
      <c r="AN33" s="55"/>
      <c r="AO33" s="417"/>
      <c r="AP33" s="418"/>
      <c r="AQ33" s="418"/>
      <c r="AR33" s="418"/>
      <c r="AS33" s="418"/>
      <c r="AT33" s="419"/>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385"/>
      <c r="C34" s="385"/>
      <c r="D34" s="386"/>
      <c r="E34" s="377"/>
      <c r="F34" s="378"/>
      <c r="G34" s="378"/>
      <c r="H34" s="378"/>
      <c r="I34" s="383"/>
      <c r="J34" s="336" t="e">
        <f>IF(AND('MAPA DE RIESGO'!#REF!="Baja",'MAPA DE RIESGO'!#REF!="Leve"),CONCATENATE("R",'MAPA DE RIESGO'!#REF!),"")</f>
        <v>#REF!</v>
      </c>
      <c r="K34" s="337"/>
      <c r="L34" s="337" t="e">
        <f>IF(AND('MAPA DE RIESGO'!#REF!="Baja",'MAPA DE RIESGO'!#REF!="Leve"),CONCATENATE("R",'MAPA DE RIESGO'!#REF!),"")</f>
        <v>#REF!</v>
      </c>
      <c r="M34" s="337"/>
      <c r="N34" s="337" t="e">
        <f>IF(AND('MAPA DE RIESGO'!#REF!="Baja",'MAPA DE RIESGO'!#REF!="Leve"),CONCATENATE("R",'MAPA DE RIESGO'!#REF!),"")</f>
        <v>#REF!</v>
      </c>
      <c r="O34" s="338"/>
      <c r="P34" s="346" t="e">
        <f>IF(AND('MAPA DE RIESGO'!#REF!="Baja",'MAPA DE RIESGO'!#REF!="Menor"),CONCATENATE("R",'MAPA DE RIESGO'!#REF!),"")</f>
        <v>#REF!</v>
      </c>
      <c r="Q34" s="346"/>
      <c r="R34" s="346" t="e">
        <f>IF(AND('MAPA DE RIESGO'!#REF!="Baja",'MAPA DE RIESGO'!#REF!="Menor"),CONCATENATE("R",'MAPA DE RIESGO'!#REF!),"")</f>
        <v>#REF!</v>
      </c>
      <c r="S34" s="346"/>
      <c r="T34" s="346" t="e">
        <f>IF(AND('MAPA DE RIESGO'!#REF!="Baja",'MAPA DE RIESGO'!#REF!="Menor"),CONCATENATE("R",'MAPA DE RIESGO'!#REF!),"")</f>
        <v>#REF!</v>
      </c>
      <c r="U34" s="347"/>
      <c r="V34" s="345" t="e">
        <f>IF(AND('MAPA DE RIESGO'!#REF!="Baja",'MAPA DE RIESGO'!#REF!="Moderado"),CONCATENATE("R",'MAPA DE RIESGO'!#REF!),"")</f>
        <v>#REF!</v>
      </c>
      <c r="W34" s="346"/>
      <c r="X34" s="346" t="e">
        <f>IF(AND('MAPA DE RIESGO'!#REF!="Baja",'MAPA DE RIESGO'!#REF!="Moderado"),CONCATENATE("R",'MAPA DE RIESGO'!#REF!),"")</f>
        <v>#REF!</v>
      </c>
      <c r="Y34" s="346"/>
      <c r="Z34" s="346" t="e">
        <f>IF(AND('MAPA DE RIESGO'!#REF!="Baja",'MAPA DE RIESGO'!#REF!="Moderado"),CONCATENATE("R",'MAPA DE RIESGO'!#REF!),"")</f>
        <v>#REF!</v>
      </c>
      <c r="AA34" s="347"/>
      <c r="AB34" s="363" t="e">
        <f>IF(AND('MAPA DE RIESGO'!#REF!="Baja",'MAPA DE RIESGO'!#REF!="Mayor"),CONCATENATE("R",'MAPA DE RIESGO'!#REF!),"")</f>
        <v>#REF!</v>
      </c>
      <c r="AC34" s="364"/>
      <c r="AD34" s="365" t="e">
        <f>IF(AND('MAPA DE RIESGO'!#REF!="Baja",'MAPA DE RIESGO'!#REF!="Mayor"),CONCATENATE("R",'MAPA DE RIESGO'!#REF!),"")</f>
        <v>#REF!</v>
      </c>
      <c r="AE34" s="365"/>
      <c r="AF34" s="365" t="e">
        <f>IF(AND('MAPA DE RIESGO'!#REF!="Baja",'MAPA DE RIESGO'!#REF!="Mayor"),CONCATENATE("R",'MAPA DE RIESGO'!#REF!),"")</f>
        <v>#REF!</v>
      </c>
      <c r="AG34" s="366"/>
      <c r="AH34" s="354" t="e">
        <f>IF(AND('MAPA DE RIESGO'!#REF!="Baja",'MAPA DE RIESGO'!#REF!="Catastrófico"),CONCATENATE("R",'MAPA DE RIESGO'!#REF!),"")</f>
        <v>#REF!</v>
      </c>
      <c r="AI34" s="355"/>
      <c r="AJ34" s="355" t="e">
        <f>IF(AND('MAPA DE RIESGO'!#REF!="Baja",'MAPA DE RIESGO'!#REF!="Catastrófico"),CONCATENATE("R",'MAPA DE RIESGO'!#REF!),"")</f>
        <v>#REF!</v>
      </c>
      <c r="AK34" s="355"/>
      <c r="AL34" s="355" t="e">
        <f>IF(AND('MAPA DE RIESGO'!#REF!="Baja",'MAPA DE RIESGO'!#REF!="Catastrófico"),CONCATENATE("R",'MAPA DE RIESGO'!#REF!),"")</f>
        <v>#REF!</v>
      </c>
      <c r="AM34" s="356"/>
      <c r="AN34" s="55"/>
      <c r="AO34" s="417"/>
      <c r="AP34" s="418"/>
      <c r="AQ34" s="418"/>
      <c r="AR34" s="418"/>
      <c r="AS34" s="418"/>
      <c r="AT34" s="419"/>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385"/>
      <c r="C35" s="385"/>
      <c r="D35" s="386"/>
      <c r="E35" s="377"/>
      <c r="F35" s="378"/>
      <c r="G35" s="378"/>
      <c r="H35" s="378"/>
      <c r="I35" s="383"/>
      <c r="J35" s="336"/>
      <c r="K35" s="337"/>
      <c r="L35" s="337"/>
      <c r="M35" s="337"/>
      <c r="N35" s="337"/>
      <c r="O35" s="338"/>
      <c r="P35" s="346"/>
      <c r="Q35" s="346"/>
      <c r="R35" s="346"/>
      <c r="S35" s="346"/>
      <c r="T35" s="346"/>
      <c r="U35" s="347"/>
      <c r="V35" s="345"/>
      <c r="W35" s="346"/>
      <c r="X35" s="346"/>
      <c r="Y35" s="346"/>
      <c r="Z35" s="346"/>
      <c r="AA35" s="347"/>
      <c r="AB35" s="363"/>
      <c r="AC35" s="364"/>
      <c r="AD35" s="365"/>
      <c r="AE35" s="365"/>
      <c r="AF35" s="365"/>
      <c r="AG35" s="366"/>
      <c r="AH35" s="354"/>
      <c r="AI35" s="355"/>
      <c r="AJ35" s="355"/>
      <c r="AK35" s="355"/>
      <c r="AL35" s="355"/>
      <c r="AM35" s="356"/>
      <c r="AN35" s="55"/>
      <c r="AO35" s="417"/>
      <c r="AP35" s="418"/>
      <c r="AQ35" s="418"/>
      <c r="AR35" s="418"/>
      <c r="AS35" s="418"/>
      <c r="AT35" s="419"/>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385"/>
      <c r="C36" s="385"/>
      <c r="D36" s="386"/>
      <c r="E36" s="377"/>
      <c r="F36" s="378"/>
      <c r="G36" s="378"/>
      <c r="H36" s="378"/>
      <c r="I36" s="383"/>
      <c r="J36" s="336" t="e">
        <f>IF(AND('MAPA DE RIESGO'!#REF!="Baja",'MAPA DE RIESGO'!#REF!="Leve"),CONCATENATE("R",'MAPA DE RIESGO'!#REF!),"")</f>
        <v>#REF!</v>
      </c>
      <c r="K36" s="337"/>
      <c r="L36" s="337" t="str">
        <f>IF(AND('MAPA DE RIESGO'!$I$20="Baja",'MAPA DE RIESGO'!$M$20="Leve"),CONCATENATE("R",'MAPA DE RIESGO'!$B$20),"")</f>
        <v/>
      </c>
      <c r="M36" s="337"/>
      <c r="N36" s="337" t="str">
        <f>IF(AND('MAPA DE RIESGO'!$I$26="Baja",'MAPA DE RIESGO'!$M$26="Leve"),CONCATENATE("R",'MAPA DE RIESGO'!$B$26),"")</f>
        <v/>
      </c>
      <c r="O36" s="338"/>
      <c r="P36" s="346" t="e">
        <f>IF(AND('MAPA DE RIESGO'!#REF!="Baja",'MAPA DE RIESGO'!#REF!="Menor"),CONCATENATE("R",'MAPA DE RIESGO'!#REF!),"")</f>
        <v>#REF!</v>
      </c>
      <c r="Q36" s="346"/>
      <c r="R36" s="346" t="str">
        <f>IF(AND('MAPA DE RIESGO'!$I$20="Baja",'MAPA DE RIESGO'!$M$20="Menor"),CONCATENATE("R",'MAPA DE RIESGO'!$B$20),"")</f>
        <v/>
      </c>
      <c r="S36" s="346"/>
      <c r="T36" s="346" t="str">
        <f>IF(AND('MAPA DE RIESGO'!$I$26="Baja",'MAPA DE RIESGO'!$M$26="Menor"),CONCATENATE("R",'MAPA DE RIESGO'!$B$26),"")</f>
        <v/>
      </c>
      <c r="U36" s="347"/>
      <c r="V36" s="345" t="e">
        <f>IF(AND('MAPA DE RIESGO'!#REF!="Baja",'MAPA DE RIESGO'!#REF!="Moderado"),CONCATENATE("R",'MAPA DE RIESGO'!#REF!),"")</f>
        <v>#REF!</v>
      </c>
      <c r="W36" s="346"/>
      <c r="X36" s="346" t="str">
        <f>IF(AND('MAPA DE RIESGO'!$I$20="Baja",'MAPA DE RIESGO'!$M$20="Moderado"),CONCATENATE("R",'MAPA DE RIESGO'!$B$20),"")</f>
        <v/>
      </c>
      <c r="Y36" s="346"/>
      <c r="Z36" s="346" t="str">
        <f>IF(AND('MAPA DE RIESGO'!$I$26="Baja",'MAPA DE RIESGO'!$M$26="Moderado"),CONCATENATE("R",'MAPA DE RIESGO'!$B$26),"")</f>
        <v/>
      </c>
      <c r="AA36" s="347"/>
      <c r="AB36" s="363" t="e">
        <f>IF(AND('MAPA DE RIESGO'!#REF!="Baja",'MAPA DE RIESGO'!#REF!="Mayor"),CONCATENATE("R",'MAPA DE RIESGO'!#REF!),"")</f>
        <v>#REF!</v>
      </c>
      <c r="AC36" s="364"/>
      <c r="AD36" s="365" t="str">
        <f>IF(AND('MAPA DE RIESGO'!$I$20="Baja",'MAPA DE RIESGO'!$M$20="Mayor"),CONCATENATE("R",'MAPA DE RIESGO'!$B$20),"")</f>
        <v/>
      </c>
      <c r="AE36" s="365"/>
      <c r="AF36" s="365" t="str">
        <f>IF(AND('MAPA DE RIESGO'!$I$26="Baja",'MAPA DE RIESGO'!$M$26="Mayor"),CONCATENATE("R",'MAPA DE RIESGO'!$B$26),"")</f>
        <v/>
      </c>
      <c r="AG36" s="366"/>
      <c r="AH36" s="354" t="e">
        <f>IF(AND('MAPA DE RIESGO'!#REF!="Baja",'MAPA DE RIESGO'!#REF!="Catastrófico"),CONCATENATE("R",'MAPA DE RIESGO'!#REF!),"")</f>
        <v>#REF!</v>
      </c>
      <c r="AI36" s="355"/>
      <c r="AJ36" s="355" t="str">
        <f>IF(AND('MAPA DE RIESGO'!$I$20="Baja",'MAPA DE RIESGO'!$M$20="Catastrófico"),CONCATENATE("R",'MAPA DE RIESGO'!$B$20),"")</f>
        <v/>
      </c>
      <c r="AK36" s="355"/>
      <c r="AL36" s="355" t="str">
        <f>IF(AND('MAPA DE RIESGO'!$I$26="Baja",'MAPA DE RIESGO'!$M$26="Catastrófico"),CONCATENATE("R",'MAPA DE RIESGO'!$B$26),"")</f>
        <v/>
      </c>
      <c r="AM36" s="356"/>
      <c r="AN36" s="55"/>
      <c r="AO36" s="417"/>
      <c r="AP36" s="418"/>
      <c r="AQ36" s="418"/>
      <c r="AR36" s="418"/>
      <c r="AS36" s="418"/>
      <c r="AT36" s="419"/>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385"/>
      <c r="C37" s="385"/>
      <c r="D37" s="386"/>
      <c r="E37" s="380"/>
      <c r="F37" s="381"/>
      <c r="G37" s="381"/>
      <c r="H37" s="381"/>
      <c r="I37" s="381"/>
      <c r="J37" s="339"/>
      <c r="K37" s="340"/>
      <c r="L37" s="340"/>
      <c r="M37" s="340"/>
      <c r="N37" s="340"/>
      <c r="O37" s="341"/>
      <c r="P37" s="349"/>
      <c r="Q37" s="349"/>
      <c r="R37" s="349"/>
      <c r="S37" s="349"/>
      <c r="T37" s="349"/>
      <c r="U37" s="350"/>
      <c r="V37" s="348"/>
      <c r="W37" s="349"/>
      <c r="X37" s="349"/>
      <c r="Y37" s="349"/>
      <c r="Z37" s="349"/>
      <c r="AA37" s="350"/>
      <c r="AB37" s="367"/>
      <c r="AC37" s="368"/>
      <c r="AD37" s="368"/>
      <c r="AE37" s="368"/>
      <c r="AF37" s="368"/>
      <c r="AG37" s="369"/>
      <c r="AH37" s="357"/>
      <c r="AI37" s="358"/>
      <c r="AJ37" s="358"/>
      <c r="AK37" s="358"/>
      <c r="AL37" s="358"/>
      <c r="AM37" s="359"/>
      <c r="AN37" s="55"/>
      <c r="AO37" s="420"/>
      <c r="AP37" s="421"/>
      <c r="AQ37" s="421"/>
      <c r="AR37" s="421"/>
      <c r="AS37" s="421"/>
      <c r="AT37" s="422"/>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385"/>
      <c r="C38" s="385"/>
      <c r="D38" s="386"/>
      <c r="E38" s="374" t="s">
        <v>104</v>
      </c>
      <c r="F38" s="375"/>
      <c r="G38" s="375"/>
      <c r="H38" s="375"/>
      <c r="I38" s="376"/>
      <c r="J38" s="342" t="str">
        <f ca="1">IF(AND('MAPA DE RIESGO'!$I$16="Muy Baja",'MAPA DE RIESGO'!$M$16="Leve"),CONCATENATE("R",'MAPA DE RIESGO'!$B$16),"")</f>
        <v/>
      </c>
      <c r="K38" s="343"/>
      <c r="L38" s="343" t="str">
        <f ca="1">IF(AND('MAPA DE RIESGO'!$I$18="Muy Baja",'MAPA DE RIESGO'!$M$18="Leve"),CONCATENATE("R",'MAPA DE RIESGO'!$B$18),"")</f>
        <v/>
      </c>
      <c r="M38" s="343"/>
      <c r="N38" s="343" t="e">
        <f>IF(AND('MAPA DE RIESGO'!#REF!="Muy Baja",'MAPA DE RIESGO'!#REF!="Leve"),CONCATENATE("R",'MAPA DE RIESGO'!#REF!),"")</f>
        <v>#REF!</v>
      </c>
      <c r="O38" s="344"/>
      <c r="P38" s="342" t="str">
        <f ca="1">IF(AND('MAPA DE RIESGO'!$I$16="Muy Baja",'MAPA DE RIESGO'!$M$16="Menor"),CONCATENATE("R",'MAPA DE RIESGO'!$B$16),"")</f>
        <v/>
      </c>
      <c r="Q38" s="343"/>
      <c r="R38" s="343" t="str">
        <f ca="1">IF(AND('MAPA DE RIESGO'!$I$18="Muy Baja",'MAPA DE RIESGO'!$M$18="Menor"),CONCATENATE("R",'MAPA DE RIESGO'!$B$18),"")</f>
        <v/>
      </c>
      <c r="S38" s="343"/>
      <c r="T38" s="343" t="e">
        <f>IF(AND('MAPA DE RIESGO'!#REF!="Muy Baja",'MAPA DE RIESGO'!#REF!="Menor"),CONCATENATE("R",'MAPA DE RIESGO'!#REF!),"")</f>
        <v>#REF!</v>
      </c>
      <c r="U38" s="344"/>
      <c r="V38" s="351" t="str">
        <f ca="1">IF(AND('MAPA DE RIESGO'!$I$16="Muy Baja",'MAPA DE RIESGO'!$M$16="Moderado"),CONCATENATE("R",'MAPA DE RIESGO'!$B$16),"")</f>
        <v/>
      </c>
      <c r="W38" s="352"/>
      <c r="X38" s="352" t="str">
        <f ca="1">IF(AND('MAPA DE RIESGO'!$I$18="Muy Baja",'MAPA DE RIESGO'!$M$18="Moderado"),CONCATENATE("R",'MAPA DE RIESGO'!$B$18),"")</f>
        <v/>
      </c>
      <c r="Y38" s="352"/>
      <c r="Z38" s="352" t="e">
        <f>IF(AND('MAPA DE RIESGO'!#REF!="Muy Baja",'MAPA DE RIESGO'!#REF!="Moderado"),CONCATENATE("R",'MAPA DE RIESGO'!#REF!),"")</f>
        <v>#REF!</v>
      </c>
      <c r="AA38" s="353"/>
      <c r="AB38" s="370" t="str">
        <f ca="1">IF(AND('MAPA DE RIESGO'!$I$16="Muy Baja",'MAPA DE RIESGO'!$M$16="Mayor"),CONCATENATE("R",'MAPA DE RIESGO'!$B$16),"")</f>
        <v/>
      </c>
      <c r="AC38" s="371"/>
      <c r="AD38" s="371" t="str">
        <f ca="1">IF(AND('MAPA DE RIESGO'!$I$18="Muy Baja",'MAPA DE RIESGO'!$M$18="Mayor"),CONCATENATE("R",'MAPA DE RIESGO'!$B$18),"")</f>
        <v/>
      </c>
      <c r="AE38" s="371"/>
      <c r="AF38" s="371" t="e">
        <f>IF(AND('MAPA DE RIESGO'!#REF!="Muy Baja",'MAPA DE RIESGO'!#REF!="Mayor"),CONCATENATE("R",'MAPA DE RIESGO'!#REF!),"")</f>
        <v>#REF!</v>
      </c>
      <c r="AG38" s="372"/>
      <c r="AH38" s="360" t="str">
        <f ca="1">IF(AND('MAPA DE RIESGO'!$I$16="Muy Baja",'MAPA DE RIESGO'!$M$16="Catastrófico"),CONCATENATE("R",'MAPA DE RIESGO'!$B$16),"")</f>
        <v/>
      </c>
      <c r="AI38" s="361"/>
      <c r="AJ38" s="361" t="str">
        <f ca="1">IF(AND('MAPA DE RIESGO'!$I$18="Muy Baja",'MAPA DE RIESGO'!$M$18="Catastrófico"),CONCATENATE("R",'MAPA DE RIESGO'!$B$18),"")</f>
        <v/>
      </c>
      <c r="AK38" s="361"/>
      <c r="AL38" s="361" t="e">
        <f>IF(AND('MAPA DE RIESGO'!#REF!="Muy Baja",'MAPA DE RIESGO'!#REF!="Catastrófico"),CONCATENATE("R",'MAPA DE RIESGO'!#REF!),"")</f>
        <v>#REF!</v>
      </c>
      <c r="AM38" s="362"/>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385"/>
      <c r="C39" s="385"/>
      <c r="D39" s="386"/>
      <c r="E39" s="377"/>
      <c r="F39" s="378"/>
      <c r="G39" s="378"/>
      <c r="H39" s="378"/>
      <c r="I39" s="379"/>
      <c r="J39" s="336"/>
      <c r="K39" s="337"/>
      <c r="L39" s="337"/>
      <c r="M39" s="337"/>
      <c r="N39" s="337"/>
      <c r="O39" s="338"/>
      <c r="P39" s="336"/>
      <c r="Q39" s="337"/>
      <c r="R39" s="337"/>
      <c r="S39" s="337"/>
      <c r="T39" s="337"/>
      <c r="U39" s="338"/>
      <c r="V39" s="345"/>
      <c r="W39" s="346"/>
      <c r="X39" s="346"/>
      <c r="Y39" s="346"/>
      <c r="Z39" s="346"/>
      <c r="AA39" s="347"/>
      <c r="AB39" s="363"/>
      <c r="AC39" s="364"/>
      <c r="AD39" s="364"/>
      <c r="AE39" s="364"/>
      <c r="AF39" s="364"/>
      <c r="AG39" s="366"/>
      <c r="AH39" s="354"/>
      <c r="AI39" s="355"/>
      <c r="AJ39" s="355"/>
      <c r="AK39" s="355"/>
      <c r="AL39" s="355"/>
      <c r="AM39" s="356"/>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385"/>
      <c r="C40" s="385"/>
      <c r="D40" s="386"/>
      <c r="E40" s="377"/>
      <c r="F40" s="378"/>
      <c r="G40" s="378"/>
      <c r="H40" s="378"/>
      <c r="I40" s="379"/>
      <c r="J40" s="336" t="e">
        <f>IF(AND('MAPA DE RIESGO'!#REF!="Muy Baja",'MAPA DE RIESGO'!#REF!="Leve"),CONCATENATE("R",'MAPA DE RIESGO'!#REF!),"")</f>
        <v>#REF!</v>
      </c>
      <c r="K40" s="337"/>
      <c r="L40" s="337" t="e">
        <f>IF(AND('MAPA DE RIESGO'!#REF!="Muy Baja",'MAPA DE RIESGO'!#REF!="Leve"),CONCATENATE("R",'MAPA DE RIESGO'!#REF!),"")</f>
        <v>#REF!</v>
      </c>
      <c r="M40" s="337"/>
      <c r="N40" s="337" t="e">
        <f>IF(AND('MAPA DE RIESGO'!#REF!="Muy Baja",'MAPA DE RIESGO'!#REF!="Leve"),CONCATENATE("R",'MAPA DE RIESGO'!#REF!),"")</f>
        <v>#REF!</v>
      </c>
      <c r="O40" s="338"/>
      <c r="P40" s="336" t="e">
        <f>IF(AND('MAPA DE RIESGO'!#REF!="Muy Baja",'MAPA DE RIESGO'!#REF!="Menor"),CONCATENATE("R",'MAPA DE RIESGO'!#REF!),"")</f>
        <v>#REF!</v>
      </c>
      <c r="Q40" s="337"/>
      <c r="R40" s="337" t="e">
        <f>IF(AND('MAPA DE RIESGO'!#REF!="Muy Baja",'MAPA DE RIESGO'!#REF!="Menor"),CONCATENATE("R",'MAPA DE RIESGO'!#REF!),"")</f>
        <v>#REF!</v>
      </c>
      <c r="S40" s="337"/>
      <c r="T40" s="337" t="e">
        <f>IF(AND('MAPA DE RIESGO'!#REF!="Muy Baja",'MAPA DE RIESGO'!#REF!="Menor"),CONCATENATE("R",'MAPA DE RIESGO'!#REF!),"")</f>
        <v>#REF!</v>
      </c>
      <c r="U40" s="338"/>
      <c r="V40" s="345" t="e">
        <f>IF(AND('MAPA DE RIESGO'!#REF!="Muy Baja",'MAPA DE RIESGO'!#REF!="Moderado"),CONCATENATE("R",'MAPA DE RIESGO'!#REF!),"")</f>
        <v>#REF!</v>
      </c>
      <c r="W40" s="346"/>
      <c r="X40" s="346" t="e">
        <f>IF(AND('MAPA DE RIESGO'!#REF!="Muy Baja",'MAPA DE RIESGO'!#REF!="Moderado"),CONCATENATE("R",'MAPA DE RIESGO'!#REF!),"")</f>
        <v>#REF!</v>
      </c>
      <c r="Y40" s="346"/>
      <c r="Z40" s="346" t="e">
        <f>IF(AND('MAPA DE RIESGO'!#REF!="Muy Baja",'MAPA DE RIESGO'!#REF!="Moderado"),CONCATENATE("R",'MAPA DE RIESGO'!#REF!),"")</f>
        <v>#REF!</v>
      </c>
      <c r="AA40" s="347"/>
      <c r="AB40" s="363" t="e">
        <f>IF(AND('MAPA DE RIESGO'!#REF!="Muy Baja",'MAPA DE RIESGO'!#REF!="Mayor"),CONCATENATE("R",'MAPA DE RIESGO'!#REF!),"")</f>
        <v>#REF!</v>
      </c>
      <c r="AC40" s="364"/>
      <c r="AD40" s="365" t="e">
        <f>IF(AND('MAPA DE RIESGO'!#REF!="Muy Baja",'MAPA DE RIESGO'!#REF!="Mayor"),CONCATENATE("R",'MAPA DE RIESGO'!#REF!),"")</f>
        <v>#REF!</v>
      </c>
      <c r="AE40" s="365"/>
      <c r="AF40" s="365" t="e">
        <f>IF(AND('MAPA DE RIESGO'!#REF!="Muy Baja",'MAPA DE RIESGO'!#REF!="Mayor"),CONCATENATE("R",'MAPA DE RIESGO'!#REF!),"")</f>
        <v>#REF!</v>
      </c>
      <c r="AG40" s="366"/>
      <c r="AH40" s="354" t="e">
        <f>IF(AND('MAPA DE RIESGO'!#REF!="Muy Baja",'MAPA DE RIESGO'!#REF!="Catastrófico"),CONCATENATE("R",'MAPA DE RIESGO'!#REF!),"")</f>
        <v>#REF!</v>
      </c>
      <c r="AI40" s="355"/>
      <c r="AJ40" s="355" t="e">
        <f>IF(AND('MAPA DE RIESGO'!#REF!="Muy Baja",'MAPA DE RIESGO'!#REF!="Catastrófico"),CONCATENATE("R",'MAPA DE RIESGO'!#REF!),"")</f>
        <v>#REF!</v>
      </c>
      <c r="AK40" s="355"/>
      <c r="AL40" s="355" t="e">
        <f>IF(AND('MAPA DE RIESGO'!#REF!="Muy Baja",'MAPA DE RIESGO'!#REF!="Catastrófico"),CONCATENATE("R",'MAPA DE RIESGO'!#REF!),"")</f>
        <v>#REF!</v>
      </c>
      <c r="AM40" s="356"/>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385"/>
      <c r="C41" s="385"/>
      <c r="D41" s="386"/>
      <c r="E41" s="377"/>
      <c r="F41" s="378"/>
      <c r="G41" s="378"/>
      <c r="H41" s="378"/>
      <c r="I41" s="379"/>
      <c r="J41" s="336"/>
      <c r="K41" s="337"/>
      <c r="L41" s="337"/>
      <c r="M41" s="337"/>
      <c r="N41" s="337"/>
      <c r="O41" s="338"/>
      <c r="P41" s="336"/>
      <c r="Q41" s="337"/>
      <c r="R41" s="337"/>
      <c r="S41" s="337"/>
      <c r="T41" s="337"/>
      <c r="U41" s="338"/>
      <c r="V41" s="345"/>
      <c r="W41" s="346"/>
      <c r="X41" s="346"/>
      <c r="Y41" s="346"/>
      <c r="Z41" s="346"/>
      <c r="AA41" s="347"/>
      <c r="AB41" s="363"/>
      <c r="AC41" s="364"/>
      <c r="AD41" s="365"/>
      <c r="AE41" s="365"/>
      <c r="AF41" s="365"/>
      <c r="AG41" s="366"/>
      <c r="AH41" s="354"/>
      <c r="AI41" s="355"/>
      <c r="AJ41" s="355"/>
      <c r="AK41" s="355"/>
      <c r="AL41" s="355"/>
      <c r="AM41" s="356"/>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385"/>
      <c r="C42" s="385"/>
      <c r="D42" s="386"/>
      <c r="E42" s="377"/>
      <c r="F42" s="378"/>
      <c r="G42" s="378"/>
      <c r="H42" s="378"/>
      <c r="I42" s="379"/>
      <c r="J42" s="336" t="e">
        <f>IF(AND('MAPA DE RIESGO'!#REF!="Muy Baja",'MAPA DE RIESGO'!#REF!="Leve"),CONCATENATE("R",'MAPA DE RIESGO'!#REF!),"")</f>
        <v>#REF!</v>
      </c>
      <c r="K42" s="337"/>
      <c r="L42" s="337" t="e">
        <f>IF(AND('MAPA DE RIESGO'!#REF!="Muy Baja",'MAPA DE RIESGO'!#REF!="Leve"),CONCATENATE("R",'MAPA DE RIESGO'!#REF!),"")</f>
        <v>#REF!</v>
      </c>
      <c r="M42" s="337"/>
      <c r="N42" s="337" t="e">
        <f>IF(AND('MAPA DE RIESGO'!#REF!="Muy Baja",'MAPA DE RIESGO'!#REF!="Leve"),CONCATENATE("R",'MAPA DE RIESGO'!#REF!),"")</f>
        <v>#REF!</v>
      </c>
      <c r="O42" s="338"/>
      <c r="P42" s="336" t="e">
        <f>IF(AND('MAPA DE RIESGO'!#REF!="Muy Baja",'MAPA DE RIESGO'!#REF!="Menor"),CONCATENATE("R",'MAPA DE RIESGO'!#REF!),"")</f>
        <v>#REF!</v>
      </c>
      <c r="Q42" s="337"/>
      <c r="R42" s="337" t="e">
        <f>IF(AND('MAPA DE RIESGO'!#REF!="Muy Baja",'MAPA DE RIESGO'!#REF!="Menor"),CONCATENATE("R",'MAPA DE RIESGO'!#REF!),"")</f>
        <v>#REF!</v>
      </c>
      <c r="S42" s="337"/>
      <c r="T42" s="337" t="e">
        <f>IF(AND('MAPA DE RIESGO'!#REF!="Muy Baja",'MAPA DE RIESGO'!#REF!="Menor"),CONCATENATE("R",'MAPA DE RIESGO'!#REF!),"")</f>
        <v>#REF!</v>
      </c>
      <c r="U42" s="338"/>
      <c r="V42" s="345" t="e">
        <f>IF(AND('MAPA DE RIESGO'!#REF!="Muy Baja",'MAPA DE RIESGO'!#REF!="Moderado"),CONCATENATE("R",'MAPA DE RIESGO'!#REF!),"")</f>
        <v>#REF!</v>
      </c>
      <c r="W42" s="346"/>
      <c r="X42" s="346" t="e">
        <f>IF(AND('MAPA DE RIESGO'!#REF!="Muy Baja",'MAPA DE RIESGO'!#REF!="Moderado"),CONCATENATE("R",'MAPA DE RIESGO'!#REF!),"")</f>
        <v>#REF!</v>
      </c>
      <c r="Y42" s="346"/>
      <c r="Z42" s="346" t="e">
        <f>IF(AND('MAPA DE RIESGO'!#REF!="Muy Baja",'MAPA DE RIESGO'!#REF!="Moderado"),CONCATENATE("R",'MAPA DE RIESGO'!#REF!),"")</f>
        <v>#REF!</v>
      </c>
      <c r="AA42" s="347"/>
      <c r="AB42" s="363" t="e">
        <f>IF(AND('MAPA DE RIESGO'!#REF!="Muy Baja",'MAPA DE RIESGO'!#REF!="Mayor"),CONCATENATE("R",'MAPA DE RIESGO'!#REF!),"")</f>
        <v>#REF!</v>
      </c>
      <c r="AC42" s="364"/>
      <c r="AD42" s="365" t="e">
        <f>IF(AND('MAPA DE RIESGO'!#REF!="Muy Baja",'MAPA DE RIESGO'!#REF!="Mayor"),CONCATENATE("R",'MAPA DE RIESGO'!#REF!),"")</f>
        <v>#REF!</v>
      </c>
      <c r="AE42" s="365"/>
      <c r="AF42" s="365" t="e">
        <f>IF(AND('MAPA DE RIESGO'!#REF!="Muy Baja",'MAPA DE RIESGO'!#REF!="Mayor"),CONCATENATE("R",'MAPA DE RIESGO'!#REF!),"")</f>
        <v>#REF!</v>
      </c>
      <c r="AG42" s="366"/>
      <c r="AH42" s="354" t="e">
        <f>IF(AND('MAPA DE RIESGO'!#REF!="Muy Baja",'MAPA DE RIESGO'!#REF!="Catastrófico"),CONCATENATE("R",'MAPA DE RIESGO'!#REF!),"")</f>
        <v>#REF!</v>
      </c>
      <c r="AI42" s="355"/>
      <c r="AJ42" s="355" t="e">
        <f>IF(AND('MAPA DE RIESGO'!#REF!="Muy Baja",'MAPA DE RIESGO'!#REF!="Catastrófico"),CONCATENATE("R",'MAPA DE RIESGO'!#REF!),"")</f>
        <v>#REF!</v>
      </c>
      <c r="AK42" s="355"/>
      <c r="AL42" s="355" t="e">
        <f>IF(AND('MAPA DE RIESGO'!#REF!="Muy Baja",'MAPA DE RIESGO'!#REF!="Catastrófico"),CONCATENATE("R",'MAPA DE RIESGO'!#REF!),"")</f>
        <v>#REF!</v>
      </c>
      <c r="AM42" s="356"/>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385"/>
      <c r="C43" s="385"/>
      <c r="D43" s="386"/>
      <c r="E43" s="377"/>
      <c r="F43" s="378"/>
      <c r="G43" s="378"/>
      <c r="H43" s="378"/>
      <c r="I43" s="379"/>
      <c r="J43" s="336"/>
      <c r="K43" s="337"/>
      <c r="L43" s="337"/>
      <c r="M43" s="337"/>
      <c r="N43" s="337"/>
      <c r="O43" s="338"/>
      <c r="P43" s="336"/>
      <c r="Q43" s="337"/>
      <c r="R43" s="337"/>
      <c r="S43" s="337"/>
      <c r="T43" s="337"/>
      <c r="U43" s="338"/>
      <c r="V43" s="345"/>
      <c r="W43" s="346"/>
      <c r="X43" s="346"/>
      <c r="Y43" s="346"/>
      <c r="Z43" s="346"/>
      <c r="AA43" s="347"/>
      <c r="AB43" s="363"/>
      <c r="AC43" s="364"/>
      <c r="AD43" s="365"/>
      <c r="AE43" s="365"/>
      <c r="AF43" s="365"/>
      <c r="AG43" s="366"/>
      <c r="AH43" s="354"/>
      <c r="AI43" s="355"/>
      <c r="AJ43" s="355"/>
      <c r="AK43" s="355"/>
      <c r="AL43" s="355"/>
      <c r="AM43" s="356"/>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385"/>
      <c r="C44" s="385"/>
      <c r="D44" s="386"/>
      <c r="E44" s="377"/>
      <c r="F44" s="378"/>
      <c r="G44" s="378"/>
      <c r="H44" s="378"/>
      <c r="I44" s="379"/>
      <c r="J44" s="336" t="e">
        <f>IF(AND('MAPA DE RIESGO'!#REF!="Muy Baja",'MAPA DE RIESGO'!#REF!="Leve"),CONCATENATE("R",'MAPA DE RIESGO'!#REF!),"")</f>
        <v>#REF!</v>
      </c>
      <c r="K44" s="337"/>
      <c r="L44" s="337" t="str">
        <f>IF(AND('MAPA DE RIESGO'!$I$20="Muy Baja",'MAPA DE RIESGO'!$M$20="Leve"),CONCATENATE("R",'MAPA DE RIESGO'!$B$20),"")</f>
        <v/>
      </c>
      <c r="M44" s="337"/>
      <c r="N44" s="337" t="str">
        <f>IF(AND('MAPA DE RIESGO'!$I$26="Muy Baja",'MAPA DE RIESGO'!$M$26="Leve"),CONCATENATE("R",'MAPA DE RIESGO'!$B$26),"")</f>
        <v/>
      </c>
      <c r="O44" s="338"/>
      <c r="P44" s="336" t="e">
        <f>IF(AND('MAPA DE RIESGO'!#REF!="Muy Baja",'MAPA DE RIESGO'!#REF!="Menor"),CONCATENATE("R",'MAPA DE RIESGO'!#REF!),"")</f>
        <v>#REF!</v>
      </c>
      <c r="Q44" s="337"/>
      <c r="R44" s="337" t="str">
        <f>IF(AND('MAPA DE RIESGO'!$I$20="Muy Baja",'MAPA DE RIESGO'!$M$20="Menor"),CONCATENATE("R",'MAPA DE RIESGO'!$B$20),"")</f>
        <v/>
      </c>
      <c r="S44" s="337"/>
      <c r="T44" s="337" t="str">
        <f>IF(AND('MAPA DE RIESGO'!$I$26="Muy Baja",'MAPA DE RIESGO'!$M$26="Menor"),CONCATENATE("R",'MAPA DE RIESGO'!$B$26),"")</f>
        <v/>
      </c>
      <c r="U44" s="338"/>
      <c r="V44" s="345" t="e">
        <f>IF(AND('MAPA DE RIESGO'!#REF!="Muy Baja",'MAPA DE RIESGO'!#REF!="Moderado"),CONCATENATE("R",'MAPA DE RIESGO'!#REF!),"")</f>
        <v>#REF!</v>
      </c>
      <c r="W44" s="346"/>
      <c r="X44" s="346" t="str">
        <f>IF(AND('MAPA DE RIESGO'!$I$20="Muy Baja",'MAPA DE RIESGO'!$M$20="Moderado"),CONCATENATE("R",'MAPA DE RIESGO'!$B$20),"")</f>
        <v/>
      </c>
      <c r="Y44" s="346"/>
      <c r="Z44" s="346" t="str">
        <f>IF(AND('MAPA DE RIESGO'!$I$26="Muy Baja",'MAPA DE RIESGO'!$M$26="Moderado"),CONCATENATE("R",'MAPA DE RIESGO'!$B$26),"")</f>
        <v/>
      </c>
      <c r="AA44" s="347"/>
      <c r="AB44" s="363" t="e">
        <f>IF(AND('MAPA DE RIESGO'!#REF!="Muy Baja",'MAPA DE RIESGO'!#REF!="Mayor"),CONCATENATE("R",'MAPA DE RIESGO'!#REF!),"")</f>
        <v>#REF!</v>
      </c>
      <c r="AC44" s="364"/>
      <c r="AD44" s="365" t="str">
        <f>IF(AND('MAPA DE RIESGO'!$I$20="Muy Baja",'MAPA DE RIESGO'!$M$20="Mayor"),CONCATENATE("R",'MAPA DE RIESGO'!$B$20),"")</f>
        <v/>
      </c>
      <c r="AE44" s="365"/>
      <c r="AF44" s="365" t="str">
        <f>IF(AND('MAPA DE RIESGO'!$I$26="Muy Baja",'MAPA DE RIESGO'!$M$26="Mayor"),CONCATENATE("R",'MAPA DE RIESGO'!$B$26),"")</f>
        <v/>
      </c>
      <c r="AG44" s="366"/>
      <c r="AH44" s="354" t="e">
        <f>IF(AND('MAPA DE RIESGO'!#REF!="Muy Baja",'MAPA DE RIESGO'!#REF!="Catastrófico"),CONCATENATE("R",'MAPA DE RIESGO'!#REF!),"")</f>
        <v>#REF!</v>
      </c>
      <c r="AI44" s="355"/>
      <c r="AJ44" s="355" t="str">
        <f>IF(AND('MAPA DE RIESGO'!$I$20="Muy Baja",'MAPA DE RIESGO'!$M$20="Catastrófico"),CONCATENATE("R",'MAPA DE RIESGO'!$B$20),"")</f>
        <v/>
      </c>
      <c r="AK44" s="355"/>
      <c r="AL44" s="355" t="str">
        <f>IF(AND('MAPA DE RIESGO'!$I$26="Muy Baja",'MAPA DE RIESGO'!$M$26="Catastrófico"),CONCATENATE("R",'MAPA DE RIESGO'!$B$26),"")</f>
        <v/>
      </c>
      <c r="AM44" s="356"/>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385"/>
      <c r="C45" s="385"/>
      <c r="D45" s="386"/>
      <c r="E45" s="380"/>
      <c r="F45" s="381"/>
      <c r="G45" s="381"/>
      <c r="H45" s="381"/>
      <c r="I45" s="382"/>
      <c r="J45" s="339"/>
      <c r="K45" s="340"/>
      <c r="L45" s="340"/>
      <c r="M45" s="340"/>
      <c r="N45" s="340"/>
      <c r="O45" s="341"/>
      <c r="P45" s="339"/>
      <c r="Q45" s="340"/>
      <c r="R45" s="340"/>
      <c r="S45" s="340"/>
      <c r="T45" s="340"/>
      <c r="U45" s="341"/>
      <c r="V45" s="348"/>
      <c r="W45" s="349"/>
      <c r="X45" s="349"/>
      <c r="Y45" s="349"/>
      <c r="Z45" s="349"/>
      <c r="AA45" s="350"/>
      <c r="AB45" s="367"/>
      <c r="AC45" s="368"/>
      <c r="AD45" s="368"/>
      <c r="AE45" s="368"/>
      <c r="AF45" s="368"/>
      <c r="AG45" s="369"/>
      <c r="AH45" s="357"/>
      <c r="AI45" s="358"/>
      <c r="AJ45" s="358"/>
      <c r="AK45" s="358"/>
      <c r="AL45" s="358"/>
      <c r="AM45" s="359"/>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374" t="s">
        <v>103</v>
      </c>
      <c r="K46" s="375"/>
      <c r="L46" s="375"/>
      <c r="M46" s="375"/>
      <c r="N46" s="375"/>
      <c r="O46" s="376"/>
      <c r="P46" s="374" t="s">
        <v>102</v>
      </c>
      <c r="Q46" s="375"/>
      <c r="R46" s="375"/>
      <c r="S46" s="375"/>
      <c r="T46" s="375"/>
      <c r="U46" s="376"/>
      <c r="V46" s="374" t="s">
        <v>101</v>
      </c>
      <c r="W46" s="375"/>
      <c r="X46" s="375"/>
      <c r="Y46" s="375"/>
      <c r="Z46" s="375"/>
      <c r="AA46" s="376"/>
      <c r="AB46" s="374" t="s">
        <v>100</v>
      </c>
      <c r="AC46" s="384"/>
      <c r="AD46" s="375"/>
      <c r="AE46" s="375"/>
      <c r="AF46" s="375"/>
      <c r="AG46" s="376"/>
      <c r="AH46" s="374" t="s">
        <v>99</v>
      </c>
      <c r="AI46" s="375"/>
      <c r="AJ46" s="375"/>
      <c r="AK46" s="375"/>
      <c r="AL46" s="375"/>
      <c r="AM46" s="376"/>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377"/>
      <c r="K47" s="378"/>
      <c r="L47" s="378"/>
      <c r="M47" s="378"/>
      <c r="N47" s="378"/>
      <c r="O47" s="379"/>
      <c r="P47" s="377"/>
      <c r="Q47" s="378"/>
      <c r="R47" s="378"/>
      <c r="S47" s="378"/>
      <c r="T47" s="378"/>
      <c r="U47" s="379"/>
      <c r="V47" s="377"/>
      <c r="W47" s="378"/>
      <c r="X47" s="378"/>
      <c r="Y47" s="378"/>
      <c r="Z47" s="378"/>
      <c r="AA47" s="379"/>
      <c r="AB47" s="377"/>
      <c r="AC47" s="378"/>
      <c r="AD47" s="378"/>
      <c r="AE47" s="378"/>
      <c r="AF47" s="378"/>
      <c r="AG47" s="379"/>
      <c r="AH47" s="377"/>
      <c r="AI47" s="378"/>
      <c r="AJ47" s="378"/>
      <c r="AK47" s="378"/>
      <c r="AL47" s="378"/>
      <c r="AM47" s="379"/>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377"/>
      <c r="K48" s="378"/>
      <c r="L48" s="378"/>
      <c r="M48" s="378"/>
      <c r="N48" s="378"/>
      <c r="O48" s="379"/>
      <c r="P48" s="377"/>
      <c r="Q48" s="378"/>
      <c r="R48" s="378"/>
      <c r="S48" s="378"/>
      <c r="T48" s="378"/>
      <c r="U48" s="379"/>
      <c r="V48" s="377"/>
      <c r="W48" s="378"/>
      <c r="X48" s="378"/>
      <c r="Y48" s="378"/>
      <c r="Z48" s="378"/>
      <c r="AA48" s="379"/>
      <c r="AB48" s="377"/>
      <c r="AC48" s="378"/>
      <c r="AD48" s="378"/>
      <c r="AE48" s="378"/>
      <c r="AF48" s="378"/>
      <c r="AG48" s="379"/>
      <c r="AH48" s="377"/>
      <c r="AI48" s="378"/>
      <c r="AJ48" s="378"/>
      <c r="AK48" s="378"/>
      <c r="AL48" s="378"/>
      <c r="AM48" s="379"/>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377"/>
      <c r="K49" s="378"/>
      <c r="L49" s="378"/>
      <c r="M49" s="378"/>
      <c r="N49" s="378"/>
      <c r="O49" s="379"/>
      <c r="P49" s="377"/>
      <c r="Q49" s="378"/>
      <c r="R49" s="378"/>
      <c r="S49" s="378"/>
      <c r="T49" s="378"/>
      <c r="U49" s="379"/>
      <c r="V49" s="377"/>
      <c r="W49" s="378"/>
      <c r="X49" s="378"/>
      <c r="Y49" s="378"/>
      <c r="Z49" s="378"/>
      <c r="AA49" s="379"/>
      <c r="AB49" s="377"/>
      <c r="AC49" s="378"/>
      <c r="AD49" s="378"/>
      <c r="AE49" s="378"/>
      <c r="AF49" s="378"/>
      <c r="AG49" s="379"/>
      <c r="AH49" s="377"/>
      <c r="AI49" s="378"/>
      <c r="AJ49" s="378"/>
      <c r="AK49" s="378"/>
      <c r="AL49" s="378"/>
      <c r="AM49" s="379"/>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377"/>
      <c r="K50" s="378"/>
      <c r="L50" s="378"/>
      <c r="M50" s="378"/>
      <c r="N50" s="378"/>
      <c r="O50" s="379"/>
      <c r="P50" s="377"/>
      <c r="Q50" s="378"/>
      <c r="R50" s="378"/>
      <c r="S50" s="378"/>
      <c r="T50" s="378"/>
      <c r="U50" s="379"/>
      <c r="V50" s="377"/>
      <c r="W50" s="378"/>
      <c r="X50" s="378"/>
      <c r="Y50" s="378"/>
      <c r="Z50" s="378"/>
      <c r="AA50" s="379"/>
      <c r="AB50" s="377"/>
      <c r="AC50" s="378"/>
      <c r="AD50" s="378"/>
      <c r="AE50" s="378"/>
      <c r="AF50" s="378"/>
      <c r="AG50" s="379"/>
      <c r="AH50" s="377"/>
      <c r="AI50" s="378"/>
      <c r="AJ50" s="378"/>
      <c r="AK50" s="378"/>
      <c r="AL50" s="378"/>
      <c r="AM50" s="379"/>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380"/>
      <c r="K51" s="381"/>
      <c r="L51" s="381"/>
      <c r="M51" s="381"/>
      <c r="N51" s="381"/>
      <c r="O51" s="382"/>
      <c r="P51" s="380"/>
      <c r="Q51" s="381"/>
      <c r="R51" s="381"/>
      <c r="S51" s="381"/>
      <c r="T51" s="381"/>
      <c r="U51" s="382"/>
      <c r="V51" s="380"/>
      <c r="W51" s="381"/>
      <c r="X51" s="381"/>
      <c r="Y51" s="381"/>
      <c r="Z51" s="381"/>
      <c r="AA51" s="382"/>
      <c r="AB51" s="380"/>
      <c r="AC51" s="381"/>
      <c r="AD51" s="381"/>
      <c r="AE51" s="381"/>
      <c r="AF51" s="381"/>
      <c r="AG51" s="382"/>
      <c r="AH51" s="380"/>
      <c r="AI51" s="381"/>
      <c r="AJ51" s="381"/>
      <c r="AK51" s="381"/>
      <c r="AL51" s="381"/>
      <c r="AM51" s="382"/>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election activeCell="B6" sqref="B6:D55"/>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140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335" t="s">
        <v>140</v>
      </c>
      <c r="C2" s="335"/>
      <c r="D2" s="335"/>
      <c r="E2" s="335"/>
      <c r="F2" s="335"/>
      <c r="G2" s="335"/>
      <c r="H2" s="335"/>
      <c r="I2" s="335"/>
      <c r="J2" s="373" t="s">
        <v>2</v>
      </c>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335"/>
      <c r="C3" s="335"/>
      <c r="D3" s="335"/>
      <c r="E3" s="335"/>
      <c r="F3" s="335"/>
      <c r="G3" s="335"/>
      <c r="H3" s="335"/>
      <c r="I3" s="335"/>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335"/>
      <c r="C4" s="335"/>
      <c r="D4" s="335"/>
      <c r="E4" s="335"/>
      <c r="F4" s="335"/>
      <c r="G4" s="335"/>
      <c r="H4" s="335"/>
      <c r="I4" s="335"/>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373"/>
      <c r="AM4" s="373"/>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385" t="s">
        <v>4</v>
      </c>
      <c r="C6" s="385"/>
      <c r="D6" s="386"/>
      <c r="E6" s="423" t="s">
        <v>107</v>
      </c>
      <c r="F6" s="424"/>
      <c r="G6" s="424"/>
      <c r="H6" s="424"/>
      <c r="I6" s="425"/>
      <c r="J6" s="17" t="str">
        <f ca="1">IF(AND('MAPA DE RIESGO'!$Z$16="Muy Alta",'MAPA DE RIESGO'!$AB$16="Leve"),CONCATENATE("R1C",'MAPA DE RIESGO'!$P$16),"")</f>
        <v/>
      </c>
      <c r="K6" s="18" t="str">
        <f ca="1">IF(AND('MAPA DE RIESGO'!$Z$17="Muy Alta",'MAPA DE RIESGO'!$AB$17="Leve"),CONCATENATE("R1C",'MAPA DE RIESGO'!$P$17),"")</f>
        <v/>
      </c>
      <c r="L6" s="18" t="e">
        <f>IF(AND('MAPA DE RIESGO'!#REF!="Muy Alta",'MAPA DE RIESGO'!#REF!="Leve"),CONCATENATE("R1C",'MAPA DE RIESGO'!#REF!),"")</f>
        <v>#REF!</v>
      </c>
      <c r="M6" s="18" t="e">
        <f>IF(AND('MAPA DE RIESGO'!#REF!="Muy Alta",'MAPA DE RIESGO'!#REF!="Leve"),CONCATENATE("R1C",'MAPA DE RIESGO'!#REF!),"")</f>
        <v>#REF!</v>
      </c>
      <c r="N6" s="18" t="e">
        <f>IF(AND('MAPA DE RIESGO'!#REF!="Muy Alta",'MAPA DE RIESGO'!#REF!="Leve"),CONCATENATE("R1C",'MAPA DE RIESGO'!#REF!),"")</f>
        <v>#REF!</v>
      </c>
      <c r="O6" s="19" t="e">
        <f>IF(AND('MAPA DE RIESGO'!#REF!="Muy Alta",'MAPA DE RIESGO'!#REF!="Leve"),CONCATENATE("R1C",'MAPA DE RIESGO'!#REF!),"")</f>
        <v>#REF!</v>
      </c>
      <c r="P6" s="17" t="str">
        <f ca="1">IF(AND('MAPA DE RIESGO'!$Z$16="Muy Alta",'MAPA DE RIESGO'!$AB$16="Menor"),CONCATENATE("R1C",'MAPA DE RIESGO'!$P$16),"")</f>
        <v/>
      </c>
      <c r="Q6" s="18" t="str">
        <f ca="1">IF(AND('MAPA DE RIESGO'!$Z$17="Muy Alta",'MAPA DE RIESGO'!$AB$17="Menor"),CONCATENATE("R1C",'MAPA DE RIESGO'!$P$17),"")</f>
        <v/>
      </c>
      <c r="R6" s="18" t="e">
        <f>IF(AND('MAPA DE RIESGO'!#REF!="Muy Alta",'MAPA DE RIESGO'!#REF!="Menor"),CONCATENATE("R1C",'MAPA DE RIESGO'!#REF!),"")</f>
        <v>#REF!</v>
      </c>
      <c r="S6" s="18" t="e">
        <f>IF(AND('MAPA DE RIESGO'!#REF!="Muy Alta",'MAPA DE RIESGO'!#REF!="Menor"),CONCATENATE("R1C",'MAPA DE RIESGO'!#REF!),"")</f>
        <v>#REF!</v>
      </c>
      <c r="T6" s="18" t="e">
        <f>IF(AND('MAPA DE RIESGO'!#REF!="Muy Alta",'MAPA DE RIESGO'!#REF!="Menor"),CONCATENATE("R1C",'MAPA DE RIESGO'!#REF!),"")</f>
        <v>#REF!</v>
      </c>
      <c r="U6" s="19" t="e">
        <f>IF(AND('MAPA DE RIESGO'!#REF!="Muy Alta",'MAPA DE RIESGO'!#REF!="Menor"),CONCATENATE("R1C",'MAPA DE RIESGO'!#REF!),"")</f>
        <v>#REF!</v>
      </c>
      <c r="V6" s="17" t="str">
        <f ca="1">IF(AND('MAPA DE RIESGO'!$Z$16="Muy Alta",'MAPA DE RIESGO'!$AB$16="Moderado"),CONCATENATE("R1C",'MAPA DE RIESGO'!$P$16),"")</f>
        <v/>
      </c>
      <c r="W6" s="18" t="str">
        <f ca="1">IF(AND('MAPA DE RIESGO'!$Z$17="Muy Alta",'MAPA DE RIESGO'!$AB$17="Moderado"),CONCATENATE("R1C",'MAPA DE RIESGO'!$P$17),"")</f>
        <v/>
      </c>
      <c r="X6" s="18" t="e">
        <f>IF(AND('MAPA DE RIESGO'!#REF!="Muy Alta",'MAPA DE RIESGO'!#REF!="Moderado"),CONCATENATE("R1C",'MAPA DE RIESGO'!#REF!),"")</f>
        <v>#REF!</v>
      </c>
      <c r="Y6" s="18" t="e">
        <f>IF(AND('MAPA DE RIESGO'!#REF!="Muy Alta",'MAPA DE RIESGO'!#REF!="Moderado"),CONCATENATE("R1C",'MAPA DE RIESGO'!#REF!),"")</f>
        <v>#REF!</v>
      </c>
      <c r="Z6" s="18" t="e">
        <f>IF(AND('MAPA DE RIESGO'!#REF!="Muy Alta",'MAPA DE RIESGO'!#REF!="Moderado"),CONCATENATE("R1C",'MAPA DE RIESGO'!#REF!),"")</f>
        <v>#REF!</v>
      </c>
      <c r="AA6" s="19" t="e">
        <f>IF(AND('MAPA DE RIESGO'!#REF!="Muy Alta",'MAPA DE RIESGO'!#REF!="Moderado"),CONCATENATE("R1C",'MAPA DE RIESGO'!#REF!),"")</f>
        <v>#REF!</v>
      </c>
      <c r="AB6" s="17" t="str">
        <f ca="1">IF(AND('MAPA DE RIESGO'!$Z$16="Muy Alta",'MAPA DE RIESGO'!$AB$16="Mayor"),CONCATENATE("R1C",'MAPA DE RIESGO'!$P$16),"")</f>
        <v/>
      </c>
      <c r="AC6" s="18" t="str">
        <f ca="1">IF(AND('MAPA DE RIESGO'!$Z$17="Muy Alta",'MAPA DE RIESGO'!$AB$17="Mayor"),CONCATENATE("R1C",'MAPA DE RIESGO'!$P$17),"")</f>
        <v/>
      </c>
      <c r="AD6" s="18" t="e">
        <f>IF(AND('MAPA DE RIESGO'!#REF!="Muy Alta",'MAPA DE RIESGO'!#REF!="Mayor"),CONCATENATE("R1C",'MAPA DE RIESGO'!#REF!),"")</f>
        <v>#REF!</v>
      </c>
      <c r="AE6" s="18" t="e">
        <f>IF(AND('MAPA DE RIESGO'!#REF!="Muy Alta",'MAPA DE RIESGO'!#REF!="Mayor"),CONCATENATE("R1C",'MAPA DE RIESGO'!#REF!),"")</f>
        <v>#REF!</v>
      </c>
      <c r="AF6" s="18" t="e">
        <f>IF(AND('MAPA DE RIESGO'!#REF!="Muy Alta",'MAPA DE RIESGO'!#REF!="Mayor"),CONCATENATE("R1C",'MAPA DE RIESGO'!#REF!),"")</f>
        <v>#REF!</v>
      </c>
      <c r="AG6" s="19" t="e">
        <f>IF(AND('MAPA DE RIESGO'!#REF!="Muy Alta",'MAPA DE RIESGO'!#REF!="Mayor"),CONCATENATE("R1C",'MAPA DE RIESGO'!#REF!),"")</f>
        <v>#REF!</v>
      </c>
      <c r="AH6" s="20" t="str">
        <f ca="1">IF(AND('MAPA DE RIESGO'!$Z$16="Muy Alta",'MAPA DE RIESGO'!$AB$16="Catastrófico"),CONCATENATE("R1C",'MAPA DE RIESGO'!$P$16),"")</f>
        <v/>
      </c>
      <c r="AI6" s="21" t="str">
        <f ca="1">IF(AND('MAPA DE RIESGO'!$Z$17="Muy Alta",'MAPA DE RIESGO'!$AB$17="Catastrófico"),CONCATENATE("R1C",'MAPA DE RIESGO'!$P$17),"")</f>
        <v/>
      </c>
      <c r="AJ6" s="21" t="e">
        <f>IF(AND('MAPA DE RIESGO'!#REF!="Muy Alta",'MAPA DE RIESGO'!#REF!="Catastrófico"),CONCATENATE("R1C",'MAPA DE RIESGO'!#REF!),"")</f>
        <v>#REF!</v>
      </c>
      <c r="AK6" s="21" t="e">
        <f>IF(AND('MAPA DE RIESGO'!#REF!="Muy Alta",'MAPA DE RIESGO'!#REF!="Catastrófico"),CONCATENATE("R1C",'MAPA DE RIESGO'!#REF!),"")</f>
        <v>#REF!</v>
      </c>
      <c r="AL6" s="21" t="e">
        <f>IF(AND('MAPA DE RIESGO'!#REF!="Muy Alta",'MAPA DE RIESGO'!#REF!="Catastrófico"),CONCATENATE("R1C",'MAPA DE RIESGO'!#REF!),"")</f>
        <v>#REF!</v>
      </c>
      <c r="AM6" s="22" t="e">
        <f>IF(AND('MAPA DE RIESGO'!#REF!="Muy Alta",'MAPA DE RIESGO'!#REF!="Catastrófico"),CONCATENATE("R1C",'MAPA DE RIESGO'!#REF!),"")</f>
        <v>#REF!</v>
      </c>
      <c r="AN6" s="55"/>
      <c r="AO6" s="444" t="s">
        <v>71</v>
      </c>
      <c r="AP6" s="445"/>
      <c r="AQ6" s="445"/>
      <c r="AR6" s="445"/>
      <c r="AS6" s="445"/>
      <c r="AT6" s="446"/>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385"/>
      <c r="C7" s="385"/>
      <c r="D7" s="386"/>
      <c r="E7" s="426"/>
      <c r="F7" s="427"/>
      <c r="G7" s="427"/>
      <c r="H7" s="427"/>
      <c r="I7" s="428"/>
      <c r="J7" s="23" t="str">
        <f ca="1">IF(AND('MAPA DE RIESGO'!$Z$18="Muy Alta",'MAPA DE RIESGO'!$AB$18="Leve"),CONCATENATE("R2C",'MAPA DE RIESGO'!$P$18),"")</f>
        <v/>
      </c>
      <c r="K7" s="24" t="str">
        <f ca="1">IF(AND('MAPA DE RIESGO'!$Z$19="Muy Alta",'MAPA DE RIESGO'!$AB$19="Leve"),CONCATENATE("R2C",'MAPA DE RIESGO'!$P$19),"")</f>
        <v/>
      </c>
      <c r="L7" s="24" t="e">
        <f>IF(AND('MAPA DE RIESGO'!#REF!="Muy Alta",'MAPA DE RIESGO'!#REF!="Leve"),CONCATENATE("R2C",'MAPA DE RIESGO'!#REF!),"")</f>
        <v>#REF!</v>
      </c>
      <c r="M7" s="24" t="e">
        <f>IF(AND('MAPA DE RIESGO'!#REF!="Muy Alta",'MAPA DE RIESGO'!#REF!="Leve"),CONCATENATE("R2C",'MAPA DE RIESGO'!#REF!),"")</f>
        <v>#REF!</v>
      </c>
      <c r="N7" s="24" t="e">
        <f>IF(AND('MAPA DE RIESGO'!#REF!="Muy Alta",'MAPA DE RIESGO'!#REF!="Leve"),CONCATENATE("R2C",'MAPA DE RIESGO'!#REF!),"")</f>
        <v>#REF!</v>
      </c>
      <c r="O7" s="25" t="e">
        <f>IF(AND('MAPA DE RIESGO'!#REF!="Muy Alta",'MAPA DE RIESGO'!#REF!="Leve"),CONCATENATE("R2C",'MAPA DE RIESGO'!#REF!),"")</f>
        <v>#REF!</v>
      </c>
      <c r="P7" s="23" t="str">
        <f ca="1">IF(AND('MAPA DE RIESGO'!$Z$18="Muy Alta",'MAPA DE RIESGO'!$AB$18="Menor"),CONCATENATE("R2C",'MAPA DE RIESGO'!$P$18),"")</f>
        <v/>
      </c>
      <c r="Q7" s="24" t="str">
        <f ca="1">IF(AND('MAPA DE RIESGO'!$Z$19="Muy Alta",'MAPA DE RIESGO'!$AB$19="Menor"),CONCATENATE("R2C",'MAPA DE RIESGO'!$P$19),"")</f>
        <v/>
      </c>
      <c r="R7" s="24" t="e">
        <f>IF(AND('MAPA DE RIESGO'!#REF!="Muy Alta",'MAPA DE RIESGO'!#REF!="Menor"),CONCATENATE("R2C",'MAPA DE RIESGO'!#REF!),"")</f>
        <v>#REF!</v>
      </c>
      <c r="S7" s="24" t="e">
        <f>IF(AND('MAPA DE RIESGO'!#REF!="Muy Alta",'MAPA DE RIESGO'!#REF!="Menor"),CONCATENATE("R2C",'MAPA DE RIESGO'!#REF!),"")</f>
        <v>#REF!</v>
      </c>
      <c r="T7" s="24" t="e">
        <f>IF(AND('MAPA DE RIESGO'!#REF!="Muy Alta",'MAPA DE RIESGO'!#REF!="Menor"),CONCATENATE("R2C",'MAPA DE RIESGO'!#REF!),"")</f>
        <v>#REF!</v>
      </c>
      <c r="U7" s="25" t="e">
        <f>IF(AND('MAPA DE RIESGO'!#REF!="Muy Alta",'MAPA DE RIESGO'!#REF!="Menor"),CONCATENATE("R2C",'MAPA DE RIESGO'!#REF!),"")</f>
        <v>#REF!</v>
      </c>
      <c r="V7" s="23" t="str">
        <f ca="1">IF(AND('MAPA DE RIESGO'!$Z$18="Muy Alta",'MAPA DE RIESGO'!$AB$18="Moderado"),CONCATENATE("R2C",'MAPA DE RIESGO'!$P$18),"")</f>
        <v/>
      </c>
      <c r="W7" s="24" t="str">
        <f ca="1">IF(AND('MAPA DE RIESGO'!$Z$19="Muy Alta",'MAPA DE RIESGO'!$AB$19="Moderado"),CONCATENATE("R2C",'MAPA DE RIESGO'!$P$19),"")</f>
        <v/>
      </c>
      <c r="X7" s="24" t="e">
        <f>IF(AND('MAPA DE RIESGO'!#REF!="Muy Alta",'MAPA DE RIESGO'!#REF!="Moderado"),CONCATENATE("R2C",'MAPA DE RIESGO'!#REF!),"")</f>
        <v>#REF!</v>
      </c>
      <c r="Y7" s="24" t="e">
        <f>IF(AND('MAPA DE RIESGO'!#REF!="Muy Alta",'MAPA DE RIESGO'!#REF!="Moderado"),CONCATENATE("R2C",'MAPA DE RIESGO'!#REF!),"")</f>
        <v>#REF!</v>
      </c>
      <c r="Z7" s="24" t="e">
        <f>IF(AND('MAPA DE RIESGO'!#REF!="Muy Alta",'MAPA DE RIESGO'!#REF!="Moderado"),CONCATENATE("R2C",'MAPA DE RIESGO'!#REF!),"")</f>
        <v>#REF!</v>
      </c>
      <c r="AA7" s="25" t="e">
        <f>IF(AND('MAPA DE RIESGO'!#REF!="Muy Alta",'MAPA DE RIESGO'!#REF!="Moderado"),CONCATENATE("R2C",'MAPA DE RIESGO'!#REF!),"")</f>
        <v>#REF!</v>
      </c>
      <c r="AB7" s="23" t="str">
        <f ca="1">IF(AND('MAPA DE RIESGO'!$Z$18="Muy Alta",'MAPA DE RIESGO'!$AB$18="Mayor"),CONCATENATE("R2C",'MAPA DE RIESGO'!$P$18),"")</f>
        <v/>
      </c>
      <c r="AC7" s="24" t="str">
        <f ca="1">IF(AND('MAPA DE RIESGO'!$Z$19="Muy Alta",'MAPA DE RIESGO'!$AB$19="Mayor"),CONCATENATE("R2C",'MAPA DE RIESGO'!$P$19),"")</f>
        <v/>
      </c>
      <c r="AD7" s="24" t="e">
        <f>IF(AND('MAPA DE RIESGO'!#REF!="Muy Alta",'MAPA DE RIESGO'!#REF!="Mayor"),CONCATENATE("R2C",'MAPA DE RIESGO'!#REF!),"")</f>
        <v>#REF!</v>
      </c>
      <c r="AE7" s="24" t="e">
        <f>IF(AND('MAPA DE RIESGO'!#REF!="Muy Alta",'MAPA DE RIESGO'!#REF!="Mayor"),CONCATENATE("R2C",'MAPA DE RIESGO'!#REF!),"")</f>
        <v>#REF!</v>
      </c>
      <c r="AF7" s="24" t="e">
        <f>IF(AND('MAPA DE RIESGO'!#REF!="Muy Alta",'MAPA DE RIESGO'!#REF!="Mayor"),CONCATENATE("R2C",'MAPA DE RIESGO'!#REF!),"")</f>
        <v>#REF!</v>
      </c>
      <c r="AG7" s="25" t="e">
        <f>IF(AND('MAPA DE RIESGO'!#REF!="Muy Alta",'MAPA DE RIESGO'!#REF!="Mayor"),CONCATENATE("R2C",'MAPA DE RIESGO'!#REF!),"")</f>
        <v>#REF!</v>
      </c>
      <c r="AH7" s="26" t="str">
        <f ca="1">IF(AND('MAPA DE RIESGO'!$Z$18="Muy Alta",'MAPA DE RIESGO'!$AB$18="Catastrófico"),CONCATENATE("R2C",'MAPA DE RIESGO'!$P$18),"")</f>
        <v/>
      </c>
      <c r="AI7" s="27" t="str">
        <f ca="1">IF(AND('MAPA DE RIESGO'!$Z$19="Muy Alta",'MAPA DE RIESGO'!$AB$19="Catastrófico"),CONCATENATE("R2C",'MAPA DE RIESGO'!$P$19),"")</f>
        <v/>
      </c>
      <c r="AJ7" s="27" t="e">
        <f>IF(AND('MAPA DE RIESGO'!#REF!="Muy Alta",'MAPA DE RIESGO'!#REF!="Catastrófico"),CONCATENATE("R2C",'MAPA DE RIESGO'!#REF!),"")</f>
        <v>#REF!</v>
      </c>
      <c r="AK7" s="27" t="e">
        <f>IF(AND('MAPA DE RIESGO'!#REF!="Muy Alta",'MAPA DE RIESGO'!#REF!="Catastrófico"),CONCATENATE("R2C",'MAPA DE RIESGO'!#REF!),"")</f>
        <v>#REF!</v>
      </c>
      <c r="AL7" s="27" t="e">
        <f>IF(AND('MAPA DE RIESGO'!#REF!="Muy Alta",'MAPA DE RIESGO'!#REF!="Catastrófico"),CONCATENATE("R2C",'MAPA DE RIESGO'!#REF!),"")</f>
        <v>#REF!</v>
      </c>
      <c r="AM7" s="28" t="e">
        <f>IF(AND('MAPA DE RIESGO'!#REF!="Muy Alta",'MAPA DE RIESGO'!#REF!="Catastrófico"),CONCATENATE("R2C",'MAPA DE RIESGO'!#REF!),"")</f>
        <v>#REF!</v>
      </c>
      <c r="AN7" s="55"/>
      <c r="AO7" s="447"/>
      <c r="AP7" s="448"/>
      <c r="AQ7" s="448"/>
      <c r="AR7" s="448"/>
      <c r="AS7" s="448"/>
      <c r="AT7" s="449"/>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385"/>
      <c r="C8" s="385"/>
      <c r="D8" s="386"/>
      <c r="E8" s="426"/>
      <c r="F8" s="427"/>
      <c r="G8" s="427"/>
      <c r="H8" s="427"/>
      <c r="I8" s="428"/>
      <c r="J8" s="23" t="e">
        <f>IF(AND('MAPA DE RIESGO'!#REF!="Muy Alta",'MAPA DE RIESGO'!#REF!="Leve"),CONCATENATE("R3C",'MAPA DE RIESGO'!#REF!),"")</f>
        <v>#REF!</v>
      </c>
      <c r="K8" s="24" t="e">
        <f>IF(AND('MAPA DE RIESGO'!#REF!="Muy Alta",'MAPA DE RIESGO'!#REF!="Leve"),CONCATENATE("R3C",'MAPA DE RIESGO'!#REF!),"")</f>
        <v>#REF!</v>
      </c>
      <c r="L8" s="24" t="e">
        <f>IF(AND('MAPA DE RIESGO'!#REF!="Muy Alta",'MAPA DE RIESGO'!#REF!="Leve"),CONCATENATE("R3C",'MAPA DE RIESGO'!#REF!),"")</f>
        <v>#REF!</v>
      </c>
      <c r="M8" s="24" t="e">
        <f>IF(AND('MAPA DE RIESGO'!#REF!="Muy Alta",'MAPA DE RIESGO'!#REF!="Leve"),CONCATENATE("R3C",'MAPA DE RIESGO'!#REF!),"")</f>
        <v>#REF!</v>
      </c>
      <c r="N8" s="24" t="e">
        <f>IF(AND('MAPA DE RIESGO'!#REF!="Muy Alta",'MAPA DE RIESGO'!#REF!="Leve"),CONCATENATE("R3C",'MAPA DE RIESGO'!#REF!),"")</f>
        <v>#REF!</v>
      </c>
      <c r="O8" s="25" t="e">
        <f>IF(AND('MAPA DE RIESGO'!#REF!="Muy Alta",'MAPA DE RIESGO'!#REF!="Leve"),CONCATENATE("R3C",'MAPA DE RIESGO'!#REF!),"")</f>
        <v>#REF!</v>
      </c>
      <c r="P8" s="23" t="e">
        <f>IF(AND('MAPA DE RIESGO'!#REF!="Muy Alta",'MAPA DE RIESGO'!#REF!="Menor"),CONCATENATE("R3C",'MAPA DE RIESGO'!#REF!),"")</f>
        <v>#REF!</v>
      </c>
      <c r="Q8" s="24" t="e">
        <f>IF(AND('MAPA DE RIESGO'!#REF!="Muy Alta",'MAPA DE RIESGO'!#REF!="Menor"),CONCATENATE("R3C",'MAPA DE RIESGO'!#REF!),"")</f>
        <v>#REF!</v>
      </c>
      <c r="R8" s="24" t="e">
        <f>IF(AND('MAPA DE RIESGO'!#REF!="Muy Alta",'MAPA DE RIESGO'!#REF!="Menor"),CONCATENATE("R3C",'MAPA DE RIESGO'!#REF!),"")</f>
        <v>#REF!</v>
      </c>
      <c r="S8" s="24" t="e">
        <f>IF(AND('MAPA DE RIESGO'!#REF!="Muy Alta",'MAPA DE RIESGO'!#REF!="Menor"),CONCATENATE("R3C",'MAPA DE RIESGO'!#REF!),"")</f>
        <v>#REF!</v>
      </c>
      <c r="T8" s="24" t="e">
        <f>IF(AND('MAPA DE RIESGO'!#REF!="Muy Alta",'MAPA DE RIESGO'!#REF!="Menor"),CONCATENATE("R3C",'MAPA DE RIESGO'!#REF!),"")</f>
        <v>#REF!</v>
      </c>
      <c r="U8" s="25" t="e">
        <f>IF(AND('MAPA DE RIESGO'!#REF!="Muy Alta",'MAPA DE RIESGO'!#REF!="Menor"),CONCATENATE("R3C",'MAPA DE RIESGO'!#REF!),"")</f>
        <v>#REF!</v>
      </c>
      <c r="V8" s="23" t="e">
        <f>IF(AND('MAPA DE RIESGO'!#REF!="Muy Alta",'MAPA DE RIESGO'!#REF!="Moderado"),CONCATENATE("R3C",'MAPA DE RIESGO'!#REF!),"")</f>
        <v>#REF!</v>
      </c>
      <c r="W8" s="24" t="e">
        <f>IF(AND('MAPA DE RIESGO'!#REF!="Muy Alta",'MAPA DE RIESGO'!#REF!="Moderado"),CONCATENATE("R3C",'MAPA DE RIESGO'!#REF!),"")</f>
        <v>#REF!</v>
      </c>
      <c r="X8" s="24" t="e">
        <f>IF(AND('MAPA DE RIESGO'!#REF!="Muy Alta",'MAPA DE RIESGO'!#REF!="Moderado"),CONCATENATE("R3C",'MAPA DE RIESGO'!#REF!),"")</f>
        <v>#REF!</v>
      </c>
      <c r="Y8" s="24" t="e">
        <f>IF(AND('MAPA DE RIESGO'!#REF!="Muy Alta",'MAPA DE RIESGO'!#REF!="Moderado"),CONCATENATE("R3C",'MAPA DE RIESGO'!#REF!),"")</f>
        <v>#REF!</v>
      </c>
      <c r="Z8" s="24" t="e">
        <f>IF(AND('MAPA DE RIESGO'!#REF!="Muy Alta",'MAPA DE RIESGO'!#REF!="Moderado"),CONCATENATE("R3C",'MAPA DE RIESGO'!#REF!),"")</f>
        <v>#REF!</v>
      </c>
      <c r="AA8" s="25" t="e">
        <f>IF(AND('MAPA DE RIESGO'!#REF!="Muy Alta",'MAPA DE RIESGO'!#REF!="Moderado"),CONCATENATE("R3C",'MAPA DE RIESGO'!#REF!),"")</f>
        <v>#REF!</v>
      </c>
      <c r="AB8" s="23" t="e">
        <f>IF(AND('MAPA DE RIESGO'!#REF!="Muy Alta",'MAPA DE RIESGO'!#REF!="Mayor"),CONCATENATE("R3C",'MAPA DE RIESGO'!#REF!),"")</f>
        <v>#REF!</v>
      </c>
      <c r="AC8" s="24" t="e">
        <f>IF(AND('MAPA DE RIESGO'!#REF!="Muy Alta",'MAPA DE RIESGO'!#REF!="Mayor"),CONCATENATE("R3C",'MAPA DE RIESGO'!#REF!),"")</f>
        <v>#REF!</v>
      </c>
      <c r="AD8" s="24" t="e">
        <f>IF(AND('MAPA DE RIESGO'!#REF!="Muy Alta",'MAPA DE RIESGO'!#REF!="Mayor"),CONCATENATE("R3C",'MAPA DE RIESGO'!#REF!),"")</f>
        <v>#REF!</v>
      </c>
      <c r="AE8" s="24" t="e">
        <f>IF(AND('MAPA DE RIESGO'!#REF!="Muy Alta",'MAPA DE RIESGO'!#REF!="Mayor"),CONCATENATE("R3C",'MAPA DE RIESGO'!#REF!),"")</f>
        <v>#REF!</v>
      </c>
      <c r="AF8" s="24" t="e">
        <f>IF(AND('MAPA DE RIESGO'!#REF!="Muy Alta",'MAPA DE RIESGO'!#REF!="Mayor"),CONCATENATE("R3C",'MAPA DE RIESGO'!#REF!),"")</f>
        <v>#REF!</v>
      </c>
      <c r="AG8" s="25" t="e">
        <f>IF(AND('MAPA DE RIESGO'!#REF!="Muy Alta",'MAPA DE RIESGO'!#REF!="Mayor"),CONCATENATE("R3C",'MAPA DE RIESGO'!#REF!),"")</f>
        <v>#REF!</v>
      </c>
      <c r="AH8" s="26" t="e">
        <f>IF(AND('MAPA DE RIESGO'!#REF!="Muy Alta",'MAPA DE RIESGO'!#REF!="Catastrófico"),CONCATENATE("R3C",'MAPA DE RIESGO'!#REF!),"")</f>
        <v>#REF!</v>
      </c>
      <c r="AI8" s="27" t="e">
        <f>IF(AND('MAPA DE RIESGO'!#REF!="Muy Alta",'MAPA DE RIESGO'!#REF!="Catastrófico"),CONCATENATE("R3C",'MAPA DE RIESGO'!#REF!),"")</f>
        <v>#REF!</v>
      </c>
      <c r="AJ8" s="27" t="e">
        <f>IF(AND('MAPA DE RIESGO'!#REF!="Muy Alta",'MAPA DE RIESGO'!#REF!="Catastrófico"),CONCATENATE("R3C",'MAPA DE RIESGO'!#REF!),"")</f>
        <v>#REF!</v>
      </c>
      <c r="AK8" s="27" t="e">
        <f>IF(AND('MAPA DE RIESGO'!#REF!="Muy Alta",'MAPA DE RIESGO'!#REF!="Catastrófico"),CONCATENATE("R3C",'MAPA DE RIESGO'!#REF!),"")</f>
        <v>#REF!</v>
      </c>
      <c r="AL8" s="27" t="e">
        <f>IF(AND('MAPA DE RIESGO'!#REF!="Muy Alta",'MAPA DE RIESGO'!#REF!="Catastrófico"),CONCATENATE("R3C",'MAPA DE RIESGO'!#REF!),"")</f>
        <v>#REF!</v>
      </c>
      <c r="AM8" s="28" t="e">
        <f>IF(AND('MAPA DE RIESGO'!#REF!="Muy Alta",'MAPA DE RIESGO'!#REF!="Catastrófico"),CONCATENATE("R3C",'MAPA DE RIESGO'!#REF!),"")</f>
        <v>#REF!</v>
      </c>
      <c r="AN8" s="55"/>
      <c r="AO8" s="447"/>
      <c r="AP8" s="448"/>
      <c r="AQ8" s="448"/>
      <c r="AR8" s="448"/>
      <c r="AS8" s="448"/>
      <c r="AT8" s="449"/>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385"/>
      <c r="C9" s="385"/>
      <c r="D9" s="386"/>
      <c r="E9" s="426"/>
      <c r="F9" s="427"/>
      <c r="G9" s="427"/>
      <c r="H9" s="427"/>
      <c r="I9" s="428"/>
      <c r="J9" s="23" t="e">
        <f>IF(AND('MAPA DE RIESGO'!#REF!="Muy Alta",'MAPA DE RIESGO'!#REF!="Leve"),CONCATENATE("R4C",'MAPA DE RIESGO'!#REF!),"")</f>
        <v>#REF!</v>
      </c>
      <c r="K9" s="24" t="e">
        <f>IF(AND('MAPA DE RIESGO'!#REF!="Muy Alta",'MAPA DE RIESGO'!#REF!="Leve"),CONCATENATE("R4C",'MAPA DE RIESGO'!#REF!),"")</f>
        <v>#REF!</v>
      </c>
      <c r="L9" s="29" t="e">
        <f>IF(AND('MAPA DE RIESGO'!#REF!="Muy Alta",'MAPA DE RIESGO'!#REF!="Leve"),CONCATENATE("R4C",'MAPA DE RIESGO'!#REF!),"")</f>
        <v>#REF!</v>
      </c>
      <c r="M9" s="29" t="e">
        <f>IF(AND('MAPA DE RIESGO'!#REF!="Muy Alta",'MAPA DE RIESGO'!#REF!="Leve"),CONCATENATE("R4C",'MAPA DE RIESGO'!#REF!),"")</f>
        <v>#REF!</v>
      </c>
      <c r="N9" s="29" t="e">
        <f>IF(AND('MAPA DE RIESGO'!#REF!="Muy Alta",'MAPA DE RIESGO'!#REF!="Leve"),CONCATENATE("R4C",'MAPA DE RIESGO'!#REF!),"")</f>
        <v>#REF!</v>
      </c>
      <c r="O9" s="25" t="e">
        <f>IF(AND('MAPA DE RIESGO'!#REF!="Muy Alta",'MAPA DE RIESGO'!#REF!="Leve"),CONCATENATE("R4C",'MAPA DE RIESGO'!#REF!),"")</f>
        <v>#REF!</v>
      </c>
      <c r="P9" s="23" t="e">
        <f>IF(AND('MAPA DE RIESGO'!#REF!="Muy Alta",'MAPA DE RIESGO'!#REF!="Menor"),CONCATENATE("R4C",'MAPA DE RIESGO'!#REF!),"")</f>
        <v>#REF!</v>
      </c>
      <c r="Q9" s="24" t="e">
        <f>IF(AND('MAPA DE RIESGO'!#REF!="Muy Alta",'MAPA DE RIESGO'!#REF!="Menor"),CONCATENATE("R4C",'MAPA DE RIESGO'!#REF!),"")</f>
        <v>#REF!</v>
      </c>
      <c r="R9" s="29" t="e">
        <f>IF(AND('MAPA DE RIESGO'!#REF!="Muy Alta",'MAPA DE RIESGO'!#REF!="Menor"),CONCATENATE("R4C",'MAPA DE RIESGO'!#REF!),"")</f>
        <v>#REF!</v>
      </c>
      <c r="S9" s="29" t="e">
        <f>IF(AND('MAPA DE RIESGO'!#REF!="Muy Alta",'MAPA DE RIESGO'!#REF!="Menor"),CONCATENATE("R4C",'MAPA DE RIESGO'!#REF!),"")</f>
        <v>#REF!</v>
      </c>
      <c r="T9" s="29" t="e">
        <f>IF(AND('MAPA DE RIESGO'!#REF!="Muy Alta",'MAPA DE RIESGO'!#REF!="Menor"),CONCATENATE("R4C",'MAPA DE RIESGO'!#REF!),"")</f>
        <v>#REF!</v>
      </c>
      <c r="U9" s="25" t="e">
        <f>IF(AND('MAPA DE RIESGO'!#REF!="Muy Alta",'MAPA DE RIESGO'!#REF!="Menor"),CONCATENATE("R4C",'MAPA DE RIESGO'!#REF!),"")</f>
        <v>#REF!</v>
      </c>
      <c r="V9" s="23" t="e">
        <f>IF(AND('MAPA DE RIESGO'!#REF!="Muy Alta",'MAPA DE RIESGO'!#REF!="Moderado"),CONCATENATE("R4C",'MAPA DE RIESGO'!#REF!),"")</f>
        <v>#REF!</v>
      </c>
      <c r="W9" s="24" t="e">
        <f>IF(AND('MAPA DE RIESGO'!#REF!="Muy Alta",'MAPA DE RIESGO'!#REF!="Moderado"),CONCATENATE("R4C",'MAPA DE RIESGO'!#REF!),"")</f>
        <v>#REF!</v>
      </c>
      <c r="X9" s="29" t="e">
        <f>IF(AND('MAPA DE RIESGO'!#REF!="Muy Alta",'MAPA DE RIESGO'!#REF!="Moderado"),CONCATENATE("R4C",'MAPA DE RIESGO'!#REF!),"")</f>
        <v>#REF!</v>
      </c>
      <c r="Y9" s="29" t="e">
        <f>IF(AND('MAPA DE RIESGO'!#REF!="Muy Alta",'MAPA DE RIESGO'!#REF!="Moderado"),CONCATENATE("R4C",'MAPA DE RIESGO'!#REF!),"")</f>
        <v>#REF!</v>
      </c>
      <c r="Z9" s="29" t="e">
        <f>IF(AND('MAPA DE RIESGO'!#REF!="Muy Alta",'MAPA DE RIESGO'!#REF!="Moderado"),CONCATENATE("R4C",'MAPA DE RIESGO'!#REF!),"")</f>
        <v>#REF!</v>
      </c>
      <c r="AA9" s="25" t="e">
        <f>IF(AND('MAPA DE RIESGO'!#REF!="Muy Alta",'MAPA DE RIESGO'!#REF!="Moderado"),CONCATENATE("R4C",'MAPA DE RIESGO'!#REF!),"")</f>
        <v>#REF!</v>
      </c>
      <c r="AB9" s="23" t="e">
        <f>IF(AND('MAPA DE RIESGO'!#REF!="Muy Alta",'MAPA DE RIESGO'!#REF!="Mayor"),CONCATENATE("R4C",'MAPA DE RIESGO'!#REF!),"")</f>
        <v>#REF!</v>
      </c>
      <c r="AC9" s="24" t="e">
        <f>IF(AND('MAPA DE RIESGO'!#REF!="Muy Alta",'MAPA DE RIESGO'!#REF!="Mayor"),CONCATENATE("R4C",'MAPA DE RIESGO'!#REF!),"")</f>
        <v>#REF!</v>
      </c>
      <c r="AD9" s="29" t="e">
        <f>IF(AND('MAPA DE RIESGO'!#REF!="Muy Alta",'MAPA DE RIESGO'!#REF!="Mayor"),CONCATENATE("R4C",'MAPA DE RIESGO'!#REF!),"")</f>
        <v>#REF!</v>
      </c>
      <c r="AE9" s="29" t="e">
        <f>IF(AND('MAPA DE RIESGO'!#REF!="Muy Alta",'MAPA DE RIESGO'!#REF!="Mayor"),CONCATENATE("R4C",'MAPA DE RIESGO'!#REF!),"")</f>
        <v>#REF!</v>
      </c>
      <c r="AF9" s="29" t="e">
        <f>IF(AND('MAPA DE RIESGO'!#REF!="Muy Alta",'MAPA DE RIESGO'!#REF!="Mayor"),CONCATENATE("R4C",'MAPA DE RIESGO'!#REF!),"")</f>
        <v>#REF!</v>
      </c>
      <c r="AG9" s="25" t="e">
        <f>IF(AND('MAPA DE RIESGO'!#REF!="Muy Alta",'MAPA DE RIESGO'!#REF!="Mayor"),CONCATENATE("R4C",'MAPA DE RIESGO'!#REF!),"")</f>
        <v>#REF!</v>
      </c>
      <c r="AH9" s="26" t="e">
        <f>IF(AND('MAPA DE RIESGO'!#REF!="Muy Alta",'MAPA DE RIESGO'!#REF!="Catastrófico"),CONCATENATE("R4C",'MAPA DE RIESGO'!#REF!),"")</f>
        <v>#REF!</v>
      </c>
      <c r="AI9" s="27" t="e">
        <f>IF(AND('MAPA DE RIESGO'!#REF!="Muy Alta",'MAPA DE RIESGO'!#REF!="Catastrófico"),CONCATENATE("R4C",'MAPA DE RIESGO'!#REF!),"")</f>
        <v>#REF!</v>
      </c>
      <c r="AJ9" s="27" t="e">
        <f>IF(AND('MAPA DE RIESGO'!#REF!="Muy Alta",'MAPA DE RIESGO'!#REF!="Catastrófico"),CONCATENATE("R4C",'MAPA DE RIESGO'!#REF!),"")</f>
        <v>#REF!</v>
      </c>
      <c r="AK9" s="27" t="e">
        <f>IF(AND('MAPA DE RIESGO'!#REF!="Muy Alta",'MAPA DE RIESGO'!#REF!="Catastrófico"),CONCATENATE("R4C",'MAPA DE RIESGO'!#REF!),"")</f>
        <v>#REF!</v>
      </c>
      <c r="AL9" s="27" t="e">
        <f>IF(AND('MAPA DE RIESGO'!#REF!="Muy Alta",'MAPA DE RIESGO'!#REF!="Catastrófico"),CONCATENATE("R4C",'MAPA DE RIESGO'!#REF!),"")</f>
        <v>#REF!</v>
      </c>
      <c r="AM9" s="28" t="e">
        <f>IF(AND('MAPA DE RIESGO'!#REF!="Muy Alta",'MAPA DE RIESGO'!#REF!="Catastrófico"),CONCATENATE("R4C",'MAPA DE RIESGO'!#REF!),"")</f>
        <v>#REF!</v>
      </c>
      <c r="AN9" s="55"/>
      <c r="AO9" s="447"/>
      <c r="AP9" s="448"/>
      <c r="AQ9" s="448"/>
      <c r="AR9" s="448"/>
      <c r="AS9" s="448"/>
      <c r="AT9" s="449"/>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385"/>
      <c r="C10" s="385"/>
      <c r="D10" s="386"/>
      <c r="E10" s="426"/>
      <c r="F10" s="427"/>
      <c r="G10" s="427"/>
      <c r="H10" s="427"/>
      <c r="I10" s="428"/>
      <c r="J10" s="23" t="e">
        <f>IF(AND('MAPA DE RIESGO'!#REF!="Muy Alta",'MAPA DE RIESGO'!#REF!="Leve"),CONCATENATE("R5C",'MAPA DE RIESGO'!#REF!),"")</f>
        <v>#REF!</v>
      </c>
      <c r="K10" s="24" t="e">
        <f>IF(AND('MAPA DE RIESGO'!#REF!="Muy Alta",'MAPA DE RIESGO'!#REF!="Leve"),CONCATENATE("R5C",'MAPA DE RIESGO'!#REF!),"")</f>
        <v>#REF!</v>
      </c>
      <c r="L10" s="29" t="e">
        <f>IF(AND('MAPA DE RIESGO'!#REF!="Muy Alta",'MAPA DE RIESGO'!#REF!="Leve"),CONCATENATE("R5C",'MAPA DE RIESGO'!#REF!),"")</f>
        <v>#REF!</v>
      </c>
      <c r="M10" s="29" t="e">
        <f>IF(AND('MAPA DE RIESGO'!#REF!="Muy Alta",'MAPA DE RIESGO'!#REF!="Leve"),CONCATENATE("R5C",'MAPA DE RIESGO'!#REF!),"")</f>
        <v>#REF!</v>
      </c>
      <c r="N10" s="29" t="e">
        <f>IF(AND('MAPA DE RIESGO'!#REF!="Muy Alta",'MAPA DE RIESGO'!#REF!="Leve"),CONCATENATE("R5C",'MAPA DE RIESGO'!#REF!),"")</f>
        <v>#REF!</v>
      </c>
      <c r="O10" s="25" t="e">
        <f>IF(AND('MAPA DE RIESGO'!#REF!="Muy Alta",'MAPA DE RIESGO'!#REF!="Leve"),CONCATENATE("R5C",'MAPA DE RIESGO'!#REF!),"")</f>
        <v>#REF!</v>
      </c>
      <c r="P10" s="23" t="e">
        <f>IF(AND('MAPA DE RIESGO'!#REF!="Muy Alta",'MAPA DE RIESGO'!#REF!="Menor"),CONCATENATE("R5C",'MAPA DE RIESGO'!#REF!),"")</f>
        <v>#REF!</v>
      </c>
      <c r="Q10" s="24" t="e">
        <f>IF(AND('MAPA DE RIESGO'!#REF!="Muy Alta",'MAPA DE RIESGO'!#REF!="Menor"),CONCATENATE("R5C",'MAPA DE RIESGO'!#REF!),"")</f>
        <v>#REF!</v>
      </c>
      <c r="R10" s="29" t="e">
        <f>IF(AND('MAPA DE RIESGO'!#REF!="Muy Alta",'MAPA DE RIESGO'!#REF!="Menor"),CONCATENATE("R5C",'MAPA DE RIESGO'!#REF!),"")</f>
        <v>#REF!</v>
      </c>
      <c r="S10" s="29" t="e">
        <f>IF(AND('MAPA DE RIESGO'!#REF!="Muy Alta",'MAPA DE RIESGO'!#REF!="Menor"),CONCATENATE("R5C",'MAPA DE RIESGO'!#REF!),"")</f>
        <v>#REF!</v>
      </c>
      <c r="T10" s="29" t="e">
        <f>IF(AND('MAPA DE RIESGO'!#REF!="Muy Alta",'MAPA DE RIESGO'!#REF!="Menor"),CONCATENATE("R5C",'MAPA DE RIESGO'!#REF!),"")</f>
        <v>#REF!</v>
      </c>
      <c r="U10" s="25" t="e">
        <f>IF(AND('MAPA DE RIESGO'!#REF!="Muy Alta",'MAPA DE RIESGO'!#REF!="Menor"),CONCATENATE("R5C",'MAPA DE RIESGO'!#REF!),"")</f>
        <v>#REF!</v>
      </c>
      <c r="V10" s="23" t="e">
        <f>IF(AND('MAPA DE RIESGO'!#REF!="Muy Alta",'MAPA DE RIESGO'!#REF!="Moderado"),CONCATENATE("R5C",'MAPA DE RIESGO'!#REF!),"")</f>
        <v>#REF!</v>
      </c>
      <c r="W10" s="24" t="e">
        <f>IF(AND('MAPA DE RIESGO'!#REF!="Muy Alta",'MAPA DE RIESGO'!#REF!="Moderado"),CONCATENATE("R5C",'MAPA DE RIESGO'!#REF!),"")</f>
        <v>#REF!</v>
      </c>
      <c r="X10" s="29" t="e">
        <f>IF(AND('MAPA DE RIESGO'!#REF!="Muy Alta",'MAPA DE RIESGO'!#REF!="Moderado"),CONCATENATE("R5C",'MAPA DE RIESGO'!#REF!),"")</f>
        <v>#REF!</v>
      </c>
      <c r="Y10" s="29" t="e">
        <f>IF(AND('MAPA DE RIESGO'!#REF!="Muy Alta",'MAPA DE RIESGO'!#REF!="Moderado"),CONCATENATE("R5C",'MAPA DE RIESGO'!#REF!),"")</f>
        <v>#REF!</v>
      </c>
      <c r="Z10" s="29" t="e">
        <f>IF(AND('MAPA DE RIESGO'!#REF!="Muy Alta",'MAPA DE RIESGO'!#REF!="Moderado"),CONCATENATE("R5C",'MAPA DE RIESGO'!#REF!),"")</f>
        <v>#REF!</v>
      </c>
      <c r="AA10" s="25" t="e">
        <f>IF(AND('MAPA DE RIESGO'!#REF!="Muy Alta",'MAPA DE RIESGO'!#REF!="Moderado"),CONCATENATE("R5C",'MAPA DE RIESGO'!#REF!),"")</f>
        <v>#REF!</v>
      </c>
      <c r="AB10" s="23" t="e">
        <f>IF(AND('MAPA DE RIESGO'!#REF!="Muy Alta",'MAPA DE RIESGO'!#REF!="Mayor"),CONCATENATE("R5C",'MAPA DE RIESGO'!#REF!),"")</f>
        <v>#REF!</v>
      </c>
      <c r="AC10" s="24" t="e">
        <f>IF(AND('MAPA DE RIESGO'!#REF!="Muy Alta",'MAPA DE RIESGO'!#REF!="Mayor"),CONCATENATE("R5C",'MAPA DE RIESGO'!#REF!),"")</f>
        <v>#REF!</v>
      </c>
      <c r="AD10" s="29" t="e">
        <f>IF(AND('MAPA DE RIESGO'!#REF!="Muy Alta",'MAPA DE RIESGO'!#REF!="Mayor"),CONCATENATE("R5C",'MAPA DE RIESGO'!#REF!),"")</f>
        <v>#REF!</v>
      </c>
      <c r="AE10" s="29" t="e">
        <f>IF(AND('MAPA DE RIESGO'!#REF!="Muy Alta",'MAPA DE RIESGO'!#REF!="Mayor"),CONCATENATE("R5C",'MAPA DE RIESGO'!#REF!),"")</f>
        <v>#REF!</v>
      </c>
      <c r="AF10" s="29" t="e">
        <f>IF(AND('MAPA DE RIESGO'!#REF!="Muy Alta",'MAPA DE RIESGO'!#REF!="Mayor"),CONCATENATE("R5C",'MAPA DE RIESGO'!#REF!),"")</f>
        <v>#REF!</v>
      </c>
      <c r="AG10" s="25" t="e">
        <f>IF(AND('MAPA DE RIESGO'!#REF!="Muy Alta",'MAPA DE RIESGO'!#REF!="Mayor"),CONCATENATE("R5C",'MAPA DE RIESGO'!#REF!),"")</f>
        <v>#REF!</v>
      </c>
      <c r="AH10" s="26" t="e">
        <f>IF(AND('MAPA DE RIESGO'!#REF!="Muy Alta",'MAPA DE RIESGO'!#REF!="Catastrófico"),CONCATENATE("R5C",'MAPA DE RIESGO'!#REF!),"")</f>
        <v>#REF!</v>
      </c>
      <c r="AI10" s="27" t="e">
        <f>IF(AND('MAPA DE RIESGO'!#REF!="Muy Alta",'MAPA DE RIESGO'!#REF!="Catastrófico"),CONCATENATE("R5C",'MAPA DE RIESGO'!#REF!),"")</f>
        <v>#REF!</v>
      </c>
      <c r="AJ10" s="27" t="e">
        <f>IF(AND('MAPA DE RIESGO'!#REF!="Muy Alta",'MAPA DE RIESGO'!#REF!="Catastrófico"),CONCATENATE("R5C",'MAPA DE RIESGO'!#REF!),"")</f>
        <v>#REF!</v>
      </c>
      <c r="AK10" s="27" t="e">
        <f>IF(AND('MAPA DE RIESGO'!#REF!="Muy Alta",'MAPA DE RIESGO'!#REF!="Catastrófico"),CONCATENATE("R5C",'MAPA DE RIESGO'!#REF!),"")</f>
        <v>#REF!</v>
      </c>
      <c r="AL10" s="27" t="e">
        <f>IF(AND('MAPA DE RIESGO'!#REF!="Muy Alta",'MAPA DE RIESGO'!#REF!="Catastrófico"),CONCATENATE("R5C",'MAPA DE RIESGO'!#REF!),"")</f>
        <v>#REF!</v>
      </c>
      <c r="AM10" s="28" t="e">
        <f>IF(AND('MAPA DE RIESGO'!#REF!="Muy Alta",'MAPA DE RIESGO'!#REF!="Catastrófico"),CONCATENATE("R5C",'MAPA DE RIESGO'!#REF!),"")</f>
        <v>#REF!</v>
      </c>
      <c r="AN10" s="55"/>
      <c r="AO10" s="447"/>
      <c r="AP10" s="448"/>
      <c r="AQ10" s="448"/>
      <c r="AR10" s="448"/>
      <c r="AS10" s="448"/>
      <c r="AT10" s="449"/>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385"/>
      <c r="C11" s="385"/>
      <c r="D11" s="386"/>
      <c r="E11" s="426"/>
      <c r="F11" s="427"/>
      <c r="G11" s="427"/>
      <c r="H11" s="427"/>
      <c r="I11" s="428"/>
      <c r="J11" s="23" t="e">
        <f>IF(AND('MAPA DE RIESGO'!#REF!="Muy Alta",'MAPA DE RIESGO'!#REF!="Leve"),CONCATENATE("R6C",'MAPA DE RIESGO'!#REF!),"")</f>
        <v>#REF!</v>
      </c>
      <c r="K11" s="24" t="e">
        <f>IF(AND('MAPA DE RIESGO'!#REF!="Muy Alta",'MAPA DE RIESGO'!#REF!="Leve"),CONCATENATE("R6C",'MAPA DE RIESGO'!#REF!),"")</f>
        <v>#REF!</v>
      </c>
      <c r="L11" s="29" t="e">
        <f>IF(AND('MAPA DE RIESGO'!#REF!="Muy Alta",'MAPA DE RIESGO'!#REF!="Leve"),CONCATENATE("R6C",'MAPA DE RIESGO'!#REF!),"")</f>
        <v>#REF!</v>
      </c>
      <c r="M11" s="29" t="e">
        <f>IF(AND('MAPA DE RIESGO'!#REF!="Muy Alta",'MAPA DE RIESGO'!#REF!="Leve"),CONCATENATE("R6C",'MAPA DE RIESGO'!#REF!),"")</f>
        <v>#REF!</v>
      </c>
      <c r="N11" s="29" t="e">
        <f>IF(AND('MAPA DE RIESGO'!#REF!="Muy Alta",'MAPA DE RIESGO'!#REF!="Leve"),CONCATENATE("R6C",'MAPA DE RIESGO'!#REF!),"")</f>
        <v>#REF!</v>
      </c>
      <c r="O11" s="25" t="e">
        <f>IF(AND('MAPA DE RIESGO'!#REF!="Muy Alta",'MAPA DE RIESGO'!#REF!="Leve"),CONCATENATE("R6C",'MAPA DE RIESGO'!#REF!),"")</f>
        <v>#REF!</v>
      </c>
      <c r="P11" s="23" t="e">
        <f>IF(AND('MAPA DE RIESGO'!#REF!="Muy Alta",'MAPA DE RIESGO'!#REF!="Menor"),CONCATENATE("R6C",'MAPA DE RIESGO'!#REF!),"")</f>
        <v>#REF!</v>
      </c>
      <c r="Q11" s="24" t="e">
        <f>IF(AND('MAPA DE RIESGO'!#REF!="Muy Alta",'MAPA DE RIESGO'!#REF!="Menor"),CONCATENATE("R6C",'MAPA DE RIESGO'!#REF!),"")</f>
        <v>#REF!</v>
      </c>
      <c r="R11" s="29" t="e">
        <f>IF(AND('MAPA DE RIESGO'!#REF!="Muy Alta",'MAPA DE RIESGO'!#REF!="Menor"),CONCATENATE("R6C",'MAPA DE RIESGO'!#REF!),"")</f>
        <v>#REF!</v>
      </c>
      <c r="S11" s="29" t="e">
        <f>IF(AND('MAPA DE RIESGO'!#REF!="Muy Alta",'MAPA DE RIESGO'!#REF!="Menor"),CONCATENATE("R6C",'MAPA DE RIESGO'!#REF!),"")</f>
        <v>#REF!</v>
      </c>
      <c r="T11" s="29" t="e">
        <f>IF(AND('MAPA DE RIESGO'!#REF!="Muy Alta",'MAPA DE RIESGO'!#REF!="Menor"),CONCATENATE("R6C",'MAPA DE RIESGO'!#REF!),"")</f>
        <v>#REF!</v>
      </c>
      <c r="U11" s="25" t="e">
        <f>IF(AND('MAPA DE RIESGO'!#REF!="Muy Alta",'MAPA DE RIESGO'!#REF!="Menor"),CONCATENATE("R6C",'MAPA DE RIESGO'!#REF!),"")</f>
        <v>#REF!</v>
      </c>
      <c r="V11" s="23" t="e">
        <f>IF(AND('MAPA DE RIESGO'!#REF!="Muy Alta",'MAPA DE RIESGO'!#REF!="Moderado"),CONCATENATE("R6C",'MAPA DE RIESGO'!#REF!),"")</f>
        <v>#REF!</v>
      </c>
      <c r="W11" s="24" t="e">
        <f>IF(AND('MAPA DE RIESGO'!#REF!="Muy Alta",'MAPA DE RIESGO'!#REF!="Moderado"),CONCATENATE("R6C",'MAPA DE RIESGO'!#REF!),"")</f>
        <v>#REF!</v>
      </c>
      <c r="X11" s="29" t="e">
        <f>IF(AND('MAPA DE RIESGO'!#REF!="Muy Alta",'MAPA DE RIESGO'!#REF!="Moderado"),CONCATENATE("R6C",'MAPA DE RIESGO'!#REF!),"")</f>
        <v>#REF!</v>
      </c>
      <c r="Y11" s="29" t="e">
        <f>IF(AND('MAPA DE RIESGO'!#REF!="Muy Alta",'MAPA DE RIESGO'!#REF!="Moderado"),CONCATENATE("R6C",'MAPA DE RIESGO'!#REF!),"")</f>
        <v>#REF!</v>
      </c>
      <c r="Z11" s="29" t="e">
        <f>IF(AND('MAPA DE RIESGO'!#REF!="Muy Alta",'MAPA DE RIESGO'!#REF!="Moderado"),CONCATENATE("R6C",'MAPA DE RIESGO'!#REF!),"")</f>
        <v>#REF!</v>
      </c>
      <c r="AA11" s="25" t="e">
        <f>IF(AND('MAPA DE RIESGO'!#REF!="Muy Alta",'MAPA DE RIESGO'!#REF!="Moderado"),CONCATENATE("R6C",'MAPA DE RIESGO'!#REF!),"")</f>
        <v>#REF!</v>
      </c>
      <c r="AB11" s="23" t="e">
        <f>IF(AND('MAPA DE RIESGO'!#REF!="Muy Alta",'MAPA DE RIESGO'!#REF!="Mayor"),CONCATENATE("R6C",'MAPA DE RIESGO'!#REF!),"")</f>
        <v>#REF!</v>
      </c>
      <c r="AC11" s="24" t="e">
        <f>IF(AND('MAPA DE RIESGO'!#REF!="Muy Alta",'MAPA DE RIESGO'!#REF!="Mayor"),CONCATENATE("R6C",'MAPA DE RIESGO'!#REF!),"")</f>
        <v>#REF!</v>
      </c>
      <c r="AD11" s="29" t="e">
        <f>IF(AND('MAPA DE RIESGO'!#REF!="Muy Alta",'MAPA DE RIESGO'!#REF!="Mayor"),CONCATENATE("R6C",'MAPA DE RIESGO'!#REF!),"")</f>
        <v>#REF!</v>
      </c>
      <c r="AE11" s="29" t="e">
        <f>IF(AND('MAPA DE RIESGO'!#REF!="Muy Alta",'MAPA DE RIESGO'!#REF!="Mayor"),CONCATENATE("R6C",'MAPA DE RIESGO'!#REF!),"")</f>
        <v>#REF!</v>
      </c>
      <c r="AF11" s="29" t="e">
        <f>IF(AND('MAPA DE RIESGO'!#REF!="Muy Alta",'MAPA DE RIESGO'!#REF!="Mayor"),CONCATENATE("R6C",'MAPA DE RIESGO'!#REF!),"")</f>
        <v>#REF!</v>
      </c>
      <c r="AG11" s="25" t="e">
        <f>IF(AND('MAPA DE RIESGO'!#REF!="Muy Alta",'MAPA DE RIESGO'!#REF!="Mayor"),CONCATENATE("R6C",'MAPA DE RIESGO'!#REF!),"")</f>
        <v>#REF!</v>
      </c>
      <c r="AH11" s="26" t="e">
        <f>IF(AND('MAPA DE RIESGO'!#REF!="Muy Alta",'MAPA DE RIESGO'!#REF!="Catastrófico"),CONCATENATE("R6C",'MAPA DE RIESGO'!#REF!),"")</f>
        <v>#REF!</v>
      </c>
      <c r="AI11" s="27" t="e">
        <f>IF(AND('MAPA DE RIESGO'!#REF!="Muy Alta",'MAPA DE RIESGO'!#REF!="Catastrófico"),CONCATENATE("R6C",'MAPA DE RIESGO'!#REF!),"")</f>
        <v>#REF!</v>
      </c>
      <c r="AJ11" s="27" t="e">
        <f>IF(AND('MAPA DE RIESGO'!#REF!="Muy Alta",'MAPA DE RIESGO'!#REF!="Catastrófico"),CONCATENATE("R6C",'MAPA DE RIESGO'!#REF!),"")</f>
        <v>#REF!</v>
      </c>
      <c r="AK11" s="27" t="e">
        <f>IF(AND('MAPA DE RIESGO'!#REF!="Muy Alta",'MAPA DE RIESGO'!#REF!="Catastrófico"),CONCATENATE("R6C",'MAPA DE RIESGO'!#REF!),"")</f>
        <v>#REF!</v>
      </c>
      <c r="AL11" s="27" t="e">
        <f>IF(AND('MAPA DE RIESGO'!#REF!="Muy Alta",'MAPA DE RIESGO'!#REF!="Catastrófico"),CONCATENATE("R6C",'MAPA DE RIESGO'!#REF!),"")</f>
        <v>#REF!</v>
      </c>
      <c r="AM11" s="28" t="e">
        <f>IF(AND('MAPA DE RIESGO'!#REF!="Muy Alta",'MAPA DE RIESGO'!#REF!="Catastrófico"),CONCATENATE("R6C",'MAPA DE RIESGO'!#REF!),"")</f>
        <v>#REF!</v>
      </c>
      <c r="AN11" s="55"/>
      <c r="AO11" s="447"/>
      <c r="AP11" s="448"/>
      <c r="AQ11" s="448"/>
      <c r="AR11" s="448"/>
      <c r="AS11" s="448"/>
      <c r="AT11" s="449"/>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385"/>
      <c r="C12" s="385"/>
      <c r="D12" s="386"/>
      <c r="E12" s="426"/>
      <c r="F12" s="427"/>
      <c r="G12" s="427"/>
      <c r="H12" s="427"/>
      <c r="I12" s="428"/>
      <c r="J12" s="23" t="e">
        <f>IF(AND('MAPA DE RIESGO'!#REF!="Muy Alta",'MAPA DE RIESGO'!#REF!="Leve"),CONCATENATE("R7C",'MAPA DE RIESGO'!#REF!),"")</f>
        <v>#REF!</v>
      </c>
      <c r="K12" s="24" t="e">
        <f>IF(AND('MAPA DE RIESGO'!#REF!="Muy Alta",'MAPA DE RIESGO'!#REF!="Leve"),CONCATENATE("R7C",'MAPA DE RIESGO'!#REF!),"")</f>
        <v>#REF!</v>
      </c>
      <c r="L12" s="29" t="e">
        <f>IF(AND('MAPA DE RIESGO'!#REF!="Muy Alta",'MAPA DE RIESGO'!#REF!="Leve"),CONCATENATE("R7C",'MAPA DE RIESGO'!#REF!),"")</f>
        <v>#REF!</v>
      </c>
      <c r="M12" s="29" t="e">
        <f>IF(AND('MAPA DE RIESGO'!#REF!="Muy Alta",'MAPA DE RIESGO'!#REF!="Leve"),CONCATENATE("R7C",'MAPA DE RIESGO'!#REF!),"")</f>
        <v>#REF!</v>
      </c>
      <c r="N12" s="29" t="e">
        <f>IF(AND('MAPA DE RIESGO'!#REF!="Muy Alta",'MAPA DE RIESGO'!#REF!="Leve"),CONCATENATE("R7C",'MAPA DE RIESGO'!#REF!),"")</f>
        <v>#REF!</v>
      </c>
      <c r="O12" s="25" t="e">
        <f>IF(AND('MAPA DE RIESGO'!#REF!="Muy Alta",'MAPA DE RIESGO'!#REF!="Leve"),CONCATENATE("R7C",'MAPA DE RIESGO'!#REF!),"")</f>
        <v>#REF!</v>
      </c>
      <c r="P12" s="23" t="e">
        <f>IF(AND('MAPA DE RIESGO'!#REF!="Muy Alta",'MAPA DE RIESGO'!#REF!="Menor"),CONCATENATE("R7C",'MAPA DE RIESGO'!#REF!),"")</f>
        <v>#REF!</v>
      </c>
      <c r="Q12" s="24" t="e">
        <f>IF(AND('MAPA DE RIESGO'!#REF!="Muy Alta",'MAPA DE RIESGO'!#REF!="Menor"),CONCATENATE("R7C",'MAPA DE RIESGO'!#REF!),"")</f>
        <v>#REF!</v>
      </c>
      <c r="R12" s="29" t="e">
        <f>IF(AND('MAPA DE RIESGO'!#REF!="Muy Alta",'MAPA DE RIESGO'!#REF!="Menor"),CONCATENATE("R7C",'MAPA DE RIESGO'!#REF!),"")</f>
        <v>#REF!</v>
      </c>
      <c r="S12" s="29" t="e">
        <f>IF(AND('MAPA DE RIESGO'!#REF!="Muy Alta",'MAPA DE RIESGO'!#REF!="Menor"),CONCATENATE("R7C",'MAPA DE RIESGO'!#REF!),"")</f>
        <v>#REF!</v>
      </c>
      <c r="T12" s="29" t="e">
        <f>IF(AND('MAPA DE RIESGO'!#REF!="Muy Alta",'MAPA DE RIESGO'!#REF!="Menor"),CONCATENATE("R7C",'MAPA DE RIESGO'!#REF!),"")</f>
        <v>#REF!</v>
      </c>
      <c r="U12" s="25" t="e">
        <f>IF(AND('MAPA DE RIESGO'!#REF!="Muy Alta",'MAPA DE RIESGO'!#REF!="Menor"),CONCATENATE("R7C",'MAPA DE RIESGO'!#REF!),"")</f>
        <v>#REF!</v>
      </c>
      <c r="V12" s="23" t="e">
        <f>IF(AND('MAPA DE RIESGO'!#REF!="Muy Alta",'MAPA DE RIESGO'!#REF!="Moderado"),CONCATENATE("R7C",'MAPA DE RIESGO'!#REF!),"")</f>
        <v>#REF!</v>
      </c>
      <c r="W12" s="24" t="e">
        <f>IF(AND('MAPA DE RIESGO'!#REF!="Muy Alta",'MAPA DE RIESGO'!#REF!="Moderado"),CONCATENATE("R7C",'MAPA DE RIESGO'!#REF!),"")</f>
        <v>#REF!</v>
      </c>
      <c r="X12" s="29" t="e">
        <f>IF(AND('MAPA DE RIESGO'!#REF!="Muy Alta",'MAPA DE RIESGO'!#REF!="Moderado"),CONCATENATE("R7C",'MAPA DE RIESGO'!#REF!),"")</f>
        <v>#REF!</v>
      </c>
      <c r="Y12" s="29" t="e">
        <f>IF(AND('MAPA DE RIESGO'!#REF!="Muy Alta",'MAPA DE RIESGO'!#REF!="Moderado"),CONCATENATE("R7C",'MAPA DE RIESGO'!#REF!),"")</f>
        <v>#REF!</v>
      </c>
      <c r="Z12" s="29" t="e">
        <f>IF(AND('MAPA DE RIESGO'!#REF!="Muy Alta",'MAPA DE RIESGO'!#REF!="Moderado"),CONCATENATE("R7C",'MAPA DE RIESGO'!#REF!),"")</f>
        <v>#REF!</v>
      </c>
      <c r="AA12" s="25" t="e">
        <f>IF(AND('MAPA DE RIESGO'!#REF!="Muy Alta",'MAPA DE RIESGO'!#REF!="Moderado"),CONCATENATE("R7C",'MAPA DE RIESGO'!#REF!),"")</f>
        <v>#REF!</v>
      </c>
      <c r="AB12" s="23" t="e">
        <f>IF(AND('MAPA DE RIESGO'!#REF!="Muy Alta",'MAPA DE RIESGO'!#REF!="Mayor"),CONCATENATE("R7C",'MAPA DE RIESGO'!#REF!),"")</f>
        <v>#REF!</v>
      </c>
      <c r="AC12" s="24" t="e">
        <f>IF(AND('MAPA DE RIESGO'!#REF!="Muy Alta",'MAPA DE RIESGO'!#REF!="Mayor"),CONCATENATE("R7C",'MAPA DE RIESGO'!#REF!),"")</f>
        <v>#REF!</v>
      </c>
      <c r="AD12" s="29" t="e">
        <f>IF(AND('MAPA DE RIESGO'!#REF!="Muy Alta",'MAPA DE RIESGO'!#REF!="Mayor"),CONCATENATE("R7C",'MAPA DE RIESGO'!#REF!),"")</f>
        <v>#REF!</v>
      </c>
      <c r="AE12" s="29" t="e">
        <f>IF(AND('MAPA DE RIESGO'!#REF!="Muy Alta",'MAPA DE RIESGO'!#REF!="Mayor"),CONCATENATE("R7C",'MAPA DE RIESGO'!#REF!),"")</f>
        <v>#REF!</v>
      </c>
      <c r="AF12" s="29" t="e">
        <f>IF(AND('MAPA DE RIESGO'!#REF!="Muy Alta",'MAPA DE RIESGO'!#REF!="Mayor"),CONCATENATE("R7C",'MAPA DE RIESGO'!#REF!),"")</f>
        <v>#REF!</v>
      </c>
      <c r="AG12" s="25" t="e">
        <f>IF(AND('MAPA DE RIESGO'!#REF!="Muy Alta",'MAPA DE RIESGO'!#REF!="Mayor"),CONCATENATE("R7C",'MAPA DE RIESGO'!#REF!),"")</f>
        <v>#REF!</v>
      </c>
      <c r="AH12" s="26" t="e">
        <f>IF(AND('MAPA DE RIESGO'!#REF!="Muy Alta",'MAPA DE RIESGO'!#REF!="Catastrófico"),CONCATENATE("R7C",'MAPA DE RIESGO'!#REF!),"")</f>
        <v>#REF!</v>
      </c>
      <c r="AI12" s="27" t="e">
        <f>IF(AND('MAPA DE RIESGO'!#REF!="Muy Alta",'MAPA DE RIESGO'!#REF!="Catastrófico"),CONCATENATE("R7C",'MAPA DE RIESGO'!#REF!),"")</f>
        <v>#REF!</v>
      </c>
      <c r="AJ12" s="27" t="e">
        <f>IF(AND('MAPA DE RIESGO'!#REF!="Muy Alta",'MAPA DE RIESGO'!#REF!="Catastrófico"),CONCATENATE("R7C",'MAPA DE RIESGO'!#REF!),"")</f>
        <v>#REF!</v>
      </c>
      <c r="AK12" s="27" t="e">
        <f>IF(AND('MAPA DE RIESGO'!#REF!="Muy Alta",'MAPA DE RIESGO'!#REF!="Catastrófico"),CONCATENATE("R7C",'MAPA DE RIESGO'!#REF!),"")</f>
        <v>#REF!</v>
      </c>
      <c r="AL12" s="27" t="e">
        <f>IF(AND('MAPA DE RIESGO'!#REF!="Muy Alta",'MAPA DE RIESGO'!#REF!="Catastrófico"),CONCATENATE("R7C",'MAPA DE RIESGO'!#REF!),"")</f>
        <v>#REF!</v>
      </c>
      <c r="AM12" s="28" t="e">
        <f>IF(AND('MAPA DE RIESGO'!#REF!="Muy Alta",'MAPA DE RIESGO'!#REF!="Catastrófico"),CONCATENATE("R7C",'MAPA DE RIESGO'!#REF!),"")</f>
        <v>#REF!</v>
      </c>
      <c r="AN12" s="55"/>
      <c r="AO12" s="447"/>
      <c r="AP12" s="448"/>
      <c r="AQ12" s="448"/>
      <c r="AR12" s="448"/>
      <c r="AS12" s="448"/>
      <c r="AT12" s="449"/>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385"/>
      <c r="C13" s="385"/>
      <c r="D13" s="386"/>
      <c r="E13" s="426"/>
      <c r="F13" s="427"/>
      <c r="G13" s="427"/>
      <c r="H13" s="427"/>
      <c r="I13" s="428"/>
      <c r="J13" s="23" t="e">
        <f>IF(AND('MAPA DE RIESGO'!#REF!="Muy Alta",'MAPA DE RIESGO'!#REF!="Leve"),CONCATENATE("R8C",'MAPA DE RIESGO'!#REF!),"")</f>
        <v>#REF!</v>
      </c>
      <c r="K13" s="24" t="e">
        <f>IF(AND('MAPA DE RIESGO'!#REF!="Muy Alta",'MAPA DE RIESGO'!#REF!="Leve"),CONCATENATE("R8C",'MAPA DE RIESGO'!#REF!),"")</f>
        <v>#REF!</v>
      </c>
      <c r="L13" s="29" t="e">
        <f>IF(AND('MAPA DE RIESGO'!#REF!="Muy Alta",'MAPA DE RIESGO'!#REF!="Leve"),CONCATENATE("R8C",'MAPA DE RIESGO'!#REF!),"")</f>
        <v>#REF!</v>
      </c>
      <c r="M13" s="29" t="e">
        <f>IF(AND('MAPA DE RIESGO'!#REF!="Muy Alta",'MAPA DE RIESGO'!#REF!="Leve"),CONCATENATE("R8C",'MAPA DE RIESGO'!#REF!),"")</f>
        <v>#REF!</v>
      </c>
      <c r="N13" s="29" t="e">
        <f>IF(AND('MAPA DE RIESGO'!#REF!="Muy Alta",'MAPA DE RIESGO'!#REF!="Leve"),CONCATENATE("R8C",'MAPA DE RIESGO'!#REF!),"")</f>
        <v>#REF!</v>
      </c>
      <c r="O13" s="25" t="e">
        <f>IF(AND('MAPA DE RIESGO'!#REF!="Muy Alta",'MAPA DE RIESGO'!#REF!="Leve"),CONCATENATE("R8C",'MAPA DE RIESGO'!#REF!),"")</f>
        <v>#REF!</v>
      </c>
      <c r="P13" s="23" t="e">
        <f>IF(AND('MAPA DE RIESGO'!#REF!="Muy Alta",'MAPA DE RIESGO'!#REF!="Menor"),CONCATENATE("R8C",'MAPA DE RIESGO'!#REF!),"")</f>
        <v>#REF!</v>
      </c>
      <c r="Q13" s="24" t="e">
        <f>IF(AND('MAPA DE RIESGO'!#REF!="Muy Alta",'MAPA DE RIESGO'!#REF!="Menor"),CONCATENATE("R8C",'MAPA DE RIESGO'!#REF!),"")</f>
        <v>#REF!</v>
      </c>
      <c r="R13" s="29" t="e">
        <f>IF(AND('MAPA DE RIESGO'!#REF!="Muy Alta",'MAPA DE RIESGO'!#REF!="Menor"),CONCATENATE("R8C",'MAPA DE RIESGO'!#REF!),"")</f>
        <v>#REF!</v>
      </c>
      <c r="S13" s="29" t="e">
        <f>IF(AND('MAPA DE RIESGO'!#REF!="Muy Alta",'MAPA DE RIESGO'!#REF!="Menor"),CONCATENATE("R8C",'MAPA DE RIESGO'!#REF!),"")</f>
        <v>#REF!</v>
      </c>
      <c r="T13" s="29" t="e">
        <f>IF(AND('MAPA DE RIESGO'!#REF!="Muy Alta",'MAPA DE RIESGO'!#REF!="Menor"),CONCATENATE("R8C",'MAPA DE RIESGO'!#REF!),"")</f>
        <v>#REF!</v>
      </c>
      <c r="U13" s="25" t="e">
        <f>IF(AND('MAPA DE RIESGO'!#REF!="Muy Alta",'MAPA DE RIESGO'!#REF!="Menor"),CONCATENATE("R8C",'MAPA DE RIESGO'!#REF!),"")</f>
        <v>#REF!</v>
      </c>
      <c r="V13" s="23" t="e">
        <f>IF(AND('MAPA DE RIESGO'!#REF!="Muy Alta",'MAPA DE RIESGO'!#REF!="Moderado"),CONCATENATE("R8C",'MAPA DE RIESGO'!#REF!),"")</f>
        <v>#REF!</v>
      </c>
      <c r="W13" s="24" t="e">
        <f>IF(AND('MAPA DE RIESGO'!#REF!="Muy Alta",'MAPA DE RIESGO'!#REF!="Moderado"),CONCATENATE("R8C",'MAPA DE RIESGO'!#REF!),"")</f>
        <v>#REF!</v>
      </c>
      <c r="X13" s="29" t="e">
        <f>IF(AND('MAPA DE RIESGO'!#REF!="Muy Alta",'MAPA DE RIESGO'!#REF!="Moderado"),CONCATENATE("R8C",'MAPA DE RIESGO'!#REF!),"")</f>
        <v>#REF!</v>
      </c>
      <c r="Y13" s="29" t="e">
        <f>IF(AND('MAPA DE RIESGO'!#REF!="Muy Alta",'MAPA DE RIESGO'!#REF!="Moderado"),CONCATENATE("R8C",'MAPA DE RIESGO'!#REF!),"")</f>
        <v>#REF!</v>
      </c>
      <c r="Z13" s="29" t="e">
        <f>IF(AND('MAPA DE RIESGO'!#REF!="Muy Alta",'MAPA DE RIESGO'!#REF!="Moderado"),CONCATENATE("R8C",'MAPA DE RIESGO'!#REF!),"")</f>
        <v>#REF!</v>
      </c>
      <c r="AA13" s="25" t="e">
        <f>IF(AND('MAPA DE RIESGO'!#REF!="Muy Alta",'MAPA DE RIESGO'!#REF!="Moderado"),CONCATENATE("R8C",'MAPA DE RIESGO'!#REF!),"")</f>
        <v>#REF!</v>
      </c>
      <c r="AB13" s="23" t="e">
        <f>IF(AND('MAPA DE RIESGO'!#REF!="Muy Alta",'MAPA DE RIESGO'!#REF!="Mayor"),CONCATENATE("R8C",'MAPA DE RIESGO'!#REF!),"")</f>
        <v>#REF!</v>
      </c>
      <c r="AC13" s="24" t="e">
        <f>IF(AND('MAPA DE RIESGO'!#REF!="Muy Alta",'MAPA DE RIESGO'!#REF!="Mayor"),CONCATENATE("R8C",'MAPA DE RIESGO'!#REF!),"")</f>
        <v>#REF!</v>
      </c>
      <c r="AD13" s="29" t="e">
        <f>IF(AND('MAPA DE RIESGO'!#REF!="Muy Alta",'MAPA DE RIESGO'!#REF!="Mayor"),CONCATENATE("R8C",'MAPA DE RIESGO'!#REF!),"")</f>
        <v>#REF!</v>
      </c>
      <c r="AE13" s="29" t="e">
        <f>IF(AND('MAPA DE RIESGO'!#REF!="Muy Alta",'MAPA DE RIESGO'!#REF!="Mayor"),CONCATENATE("R8C",'MAPA DE RIESGO'!#REF!),"")</f>
        <v>#REF!</v>
      </c>
      <c r="AF13" s="29" t="e">
        <f>IF(AND('MAPA DE RIESGO'!#REF!="Muy Alta",'MAPA DE RIESGO'!#REF!="Mayor"),CONCATENATE("R8C",'MAPA DE RIESGO'!#REF!),"")</f>
        <v>#REF!</v>
      </c>
      <c r="AG13" s="25" t="e">
        <f>IF(AND('MAPA DE RIESGO'!#REF!="Muy Alta",'MAPA DE RIESGO'!#REF!="Mayor"),CONCATENATE("R8C",'MAPA DE RIESGO'!#REF!),"")</f>
        <v>#REF!</v>
      </c>
      <c r="AH13" s="26" t="e">
        <f>IF(AND('MAPA DE RIESGO'!#REF!="Muy Alta",'MAPA DE RIESGO'!#REF!="Catastrófico"),CONCATENATE("R8C",'MAPA DE RIESGO'!#REF!),"")</f>
        <v>#REF!</v>
      </c>
      <c r="AI13" s="27" t="e">
        <f>IF(AND('MAPA DE RIESGO'!#REF!="Muy Alta",'MAPA DE RIESGO'!#REF!="Catastrófico"),CONCATENATE("R8C",'MAPA DE RIESGO'!#REF!),"")</f>
        <v>#REF!</v>
      </c>
      <c r="AJ13" s="27" t="e">
        <f>IF(AND('MAPA DE RIESGO'!#REF!="Muy Alta",'MAPA DE RIESGO'!#REF!="Catastrófico"),CONCATENATE("R8C",'MAPA DE RIESGO'!#REF!),"")</f>
        <v>#REF!</v>
      </c>
      <c r="AK13" s="27" t="e">
        <f>IF(AND('MAPA DE RIESGO'!#REF!="Muy Alta",'MAPA DE RIESGO'!#REF!="Catastrófico"),CONCATENATE("R8C",'MAPA DE RIESGO'!#REF!),"")</f>
        <v>#REF!</v>
      </c>
      <c r="AL13" s="27" t="e">
        <f>IF(AND('MAPA DE RIESGO'!#REF!="Muy Alta",'MAPA DE RIESGO'!#REF!="Catastrófico"),CONCATENATE("R8C",'MAPA DE RIESGO'!#REF!),"")</f>
        <v>#REF!</v>
      </c>
      <c r="AM13" s="28" t="e">
        <f>IF(AND('MAPA DE RIESGO'!#REF!="Muy Alta",'MAPA DE RIESGO'!#REF!="Catastrófico"),CONCATENATE("R8C",'MAPA DE RIESGO'!#REF!),"")</f>
        <v>#REF!</v>
      </c>
      <c r="AN13" s="55"/>
      <c r="AO13" s="447"/>
      <c r="AP13" s="448"/>
      <c r="AQ13" s="448"/>
      <c r="AR13" s="448"/>
      <c r="AS13" s="448"/>
      <c r="AT13" s="449"/>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385"/>
      <c r="C14" s="385"/>
      <c r="D14" s="386"/>
      <c r="E14" s="426"/>
      <c r="F14" s="427"/>
      <c r="G14" s="427"/>
      <c r="H14" s="427"/>
      <c r="I14" s="428"/>
      <c r="J14" s="23" t="e">
        <f>IF(AND('MAPA DE RIESGO'!#REF!="Muy Alta",'MAPA DE RIESGO'!#REF!="Leve"),CONCATENATE("R9C",'MAPA DE RIESGO'!#REF!),"")</f>
        <v>#REF!</v>
      </c>
      <c r="K14" s="24" t="e">
        <f>IF(AND('MAPA DE RIESGO'!#REF!="Muy Alta",'MAPA DE RIESGO'!#REF!="Leve"),CONCATENATE("R9C",'MAPA DE RIESGO'!#REF!),"")</f>
        <v>#REF!</v>
      </c>
      <c r="L14" s="29" t="e">
        <f>IF(AND('MAPA DE RIESGO'!#REF!="Muy Alta",'MAPA DE RIESGO'!#REF!="Leve"),CONCATENATE("R9C",'MAPA DE RIESGO'!#REF!),"")</f>
        <v>#REF!</v>
      </c>
      <c r="M14" s="29" t="e">
        <f>IF(AND('MAPA DE RIESGO'!#REF!="Muy Alta",'MAPA DE RIESGO'!#REF!="Leve"),CONCATENATE("R9C",'MAPA DE RIESGO'!#REF!),"")</f>
        <v>#REF!</v>
      </c>
      <c r="N14" s="29" t="e">
        <f>IF(AND('MAPA DE RIESGO'!#REF!="Muy Alta",'MAPA DE RIESGO'!#REF!="Leve"),CONCATENATE("R9C",'MAPA DE RIESGO'!#REF!),"")</f>
        <v>#REF!</v>
      </c>
      <c r="O14" s="25" t="e">
        <f>IF(AND('MAPA DE RIESGO'!#REF!="Muy Alta",'MAPA DE RIESGO'!#REF!="Leve"),CONCATENATE("R9C",'MAPA DE RIESGO'!#REF!),"")</f>
        <v>#REF!</v>
      </c>
      <c r="P14" s="23" t="e">
        <f>IF(AND('MAPA DE RIESGO'!#REF!="Muy Alta",'MAPA DE RIESGO'!#REF!="Menor"),CONCATENATE("R9C",'MAPA DE RIESGO'!#REF!),"")</f>
        <v>#REF!</v>
      </c>
      <c r="Q14" s="24" t="e">
        <f>IF(AND('MAPA DE RIESGO'!#REF!="Muy Alta",'MAPA DE RIESGO'!#REF!="Menor"),CONCATENATE("R9C",'MAPA DE RIESGO'!#REF!),"")</f>
        <v>#REF!</v>
      </c>
      <c r="R14" s="29" t="e">
        <f>IF(AND('MAPA DE RIESGO'!#REF!="Muy Alta",'MAPA DE RIESGO'!#REF!="Menor"),CONCATENATE("R9C",'MAPA DE RIESGO'!#REF!),"")</f>
        <v>#REF!</v>
      </c>
      <c r="S14" s="29" t="e">
        <f>IF(AND('MAPA DE RIESGO'!#REF!="Muy Alta",'MAPA DE RIESGO'!#REF!="Menor"),CONCATENATE("R9C",'MAPA DE RIESGO'!#REF!),"")</f>
        <v>#REF!</v>
      </c>
      <c r="T14" s="29" t="e">
        <f>IF(AND('MAPA DE RIESGO'!#REF!="Muy Alta",'MAPA DE RIESGO'!#REF!="Menor"),CONCATENATE("R9C",'MAPA DE RIESGO'!#REF!),"")</f>
        <v>#REF!</v>
      </c>
      <c r="U14" s="25" t="e">
        <f>IF(AND('MAPA DE RIESGO'!#REF!="Muy Alta",'MAPA DE RIESGO'!#REF!="Menor"),CONCATENATE("R9C",'MAPA DE RIESGO'!#REF!),"")</f>
        <v>#REF!</v>
      </c>
      <c r="V14" s="23" t="e">
        <f>IF(AND('MAPA DE RIESGO'!#REF!="Muy Alta",'MAPA DE RIESGO'!#REF!="Moderado"),CONCATENATE("R9C",'MAPA DE RIESGO'!#REF!),"")</f>
        <v>#REF!</v>
      </c>
      <c r="W14" s="24" t="e">
        <f>IF(AND('MAPA DE RIESGO'!#REF!="Muy Alta",'MAPA DE RIESGO'!#REF!="Moderado"),CONCATENATE("R9C",'MAPA DE RIESGO'!#REF!),"")</f>
        <v>#REF!</v>
      </c>
      <c r="X14" s="29" t="e">
        <f>IF(AND('MAPA DE RIESGO'!#REF!="Muy Alta",'MAPA DE RIESGO'!#REF!="Moderado"),CONCATENATE("R9C",'MAPA DE RIESGO'!#REF!),"")</f>
        <v>#REF!</v>
      </c>
      <c r="Y14" s="29" t="e">
        <f>IF(AND('MAPA DE RIESGO'!#REF!="Muy Alta",'MAPA DE RIESGO'!#REF!="Moderado"),CONCATENATE("R9C",'MAPA DE RIESGO'!#REF!),"")</f>
        <v>#REF!</v>
      </c>
      <c r="Z14" s="29" t="e">
        <f>IF(AND('MAPA DE RIESGO'!#REF!="Muy Alta",'MAPA DE RIESGO'!#REF!="Moderado"),CONCATENATE("R9C",'MAPA DE RIESGO'!#REF!),"")</f>
        <v>#REF!</v>
      </c>
      <c r="AA14" s="25" t="e">
        <f>IF(AND('MAPA DE RIESGO'!#REF!="Muy Alta",'MAPA DE RIESGO'!#REF!="Moderado"),CONCATENATE("R9C",'MAPA DE RIESGO'!#REF!),"")</f>
        <v>#REF!</v>
      </c>
      <c r="AB14" s="23" t="e">
        <f>IF(AND('MAPA DE RIESGO'!#REF!="Muy Alta",'MAPA DE RIESGO'!#REF!="Mayor"),CONCATENATE("R9C",'MAPA DE RIESGO'!#REF!),"")</f>
        <v>#REF!</v>
      </c>
      <c r="AC14" s="24" t="e">
        <f>IF(AND('MAPA DE RIESGO'!#REF!="Muy Alta",'MAPA DE RIESGO'!#REF!="Mayor"),CONCATENATE("R9C",'MAPA DE RIESGO'!#REF!),"")</f>
        <v>#REF!</v>
      </c>
      <c r="AD14" s="29" t="e">
        <f>IF(AND('MAPA DE RIESGO'!#REF!="Muy Alta",'MAPA DE RIESGO'!#REF!="Mayor"),CONCATENATE("R9C",'MAPA DE RIESGO'!#REF!),"")</f>
        <v>#REF!</v>
      </c>
      <c r="AE14" s="29" t="e">
        <f>IF(AND('MAPA DE RIESGO'!#REF!="Muy Alta",'MAPA DE RIESGO'!#REF!="Mayor"),CONCATENATE("R9C",'MAPA DE RIESGO'!#REF!),"")</f>
        <v>#REF!</v>
      </c>
      <c r="AF14" s="29" t="e">
        <f>IF(AND('MAPA DE RIESGO'!#REF!="Muy Alta",'MAPA DE RIESGO'!#REF!="Mayor"),CONCATENATE("R9C",'MAPA DE RIESGO'!#REF!),"")</f>
        <v>#REF!</v>
      </c>
      <c r="AG14" s="25" t="e">
        <f>IF(AND('MAPA DE RIESGO'!#REF!="Muy Alta",'MAPA DE RIESGO'!#REF!="Mayor"),CONCATENATE("R9C",'MAPA DE RIESGO'!#REF!),"")</f>
        <v>#REF!</v>
      </c>
      <c r="AH14" s="26" t="e">
        <f>IF(AND('MAPA DE RIESGO'!#REF!="Muy Alta",'MAPA DE RIESGO'!#REF!="Catastrófico"),CONCATENATE("R9C",'MAPA DE RIESGO'!#REF!),"")</f>
        <v>#REF!</v>
      </c>
      <c r="AI14" s="27" t="e">
        <f>IF(AND('MAPA DE RIESGO'!#REF!="Muy Alta",'MAPA DE RIESGO'!#REF!="Catastrófico"),CONCATENATE("R9C",'MAPA DE RIESGO'!#REF!),"")</f>
        <v>#REF!</v>
      </c>
      <c r="AJ14" s="27" t="e">
        <f>IF(AND('MAPA DE RIESGO'!#REF!="Muy Alta",'MAPA DE RIESGO'!#REF!="Catastrófico"),CONCATENATE("R9C",'MAPA DE RIESGO'!#REF!),"")</f>
        <v>#REF!</v>
      </c>
      <c r="AK14" s="27" t="e">
        <f>IF(AND('MAPA DE RIESGO'!#REF!="Muy Alta",'MAPA DE RIESGO'!#REF!="Catastrófico"),CONCATENATE("R9C",'MAPA DE RIESGO'!#REF!),"")</f>
        <v>#REF!</v>
      </c>
      <c r="AL14" s="27" t="e">
        <f>IF(AND('MAPA DE RIESGO'!#REF!="Muy Alta",'MAPA DE RIESGO'!#REF!="Catastrófico"),CONCATENATE("R9C",'MAPA DE RIESGO'!#REF!),"")</f>
        <v>#REF!</v>
      </c>
      <c r="AM14" s="28" t="e">
        <f>IF(AND('MAPA DE RIESGO'!#REF!="Muy Alta",'MAPA DE RIESGO'!#REF!="Catastrófico"),CONCATENATE("R9C",'MAPA DE RIESGO'!#REF!),"")</f>
        <v>#REF!</v>
      </c>
      <c r="AN14" s="55"/>
      <c r="AO14" s="447"/>
      <c r="AP14" s="448"/>
      <c r="AQ14" s="448"/>
      <c r="AR14" s="448"/>
      <c r="AS14" s="448"/>
      <c r="AT14" s="449"/>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385"/>
      <c r="C15" s="385"/>
      <c r="D15" s="386"/>
      <c r="E15" s="429"/>
      <c r="F15" s="430"/>
      <c r="G15" s="430"/>
      <c r="H15" s="430"/>
      <c r="I15" s="431"/>
      <c r="J15" s="30" t="e">
        <f>IF(AND('MAPA DE RIESGO'!#REF!="Muy Alta",'MAPA DE RIESGO'!#REF!="Leve"),CONCATENATE("R10C",'MAPA DE RIESGO'!#REF!),"")</f>
        <v>#REF!</v>
      </c>
      <c r="K15" s="31" t="e">
        <f>IF(AND('MAPA DE RIESGO'!#REF!="Muy Alta",'MAPA DE RIESGO'!#REF!="Leve"),CONCATENATE("R10C",'MAPA DE RIESGO'!#REF!),"")</f>
        <v>#REF!</v>
      </c>
      <c r="L15" s="31" t="e">
        <f>IF(AND('MAPA DE RIESGO'!#REF!="Muy Alta",'MAPA DE RIESGO'!#REF!="Leve"),CONCATENATE("R10C",'MAPA DE RIESGO'!#REF!),"")</f>
        <v>#REF!</v>
      </c>
      <c r="M15" s="31" t="e">
        <f>IF(AND('MAPA DE RIESGO'!#REF!="Muy Alta",'MAPA DE RIESGO'!#REF!="Leve"),CONCATENATE("R10C",'MAPA DE RIESGO'!#REF!),"")</f>
        <v>#REF!</v>
      </c>
      <c r="N15" s="31" t="e">
        <f>IF(AND('MAPA DE RIESGO'!#REF!="Muy Alta",'MAPA DE RIESGO'!#REF!="Leve"),CONCATENATE("R10C",'MAPA DE RIESGO'!#REF!),"")</f>
        <v>#REF!</v>
      </c>
      <c r="O15" s="32" t="e">
        <f>IF(AND('MAPA DE RIESGO'!#REF!="Muy Alta",'MAPA DE RIESGO'!#REF!="Leve"),CONCATENATE("R10C",'MAPA DE RIESGO'!#REF!),"")</f>
        <v>#REF!</v>
      </c>
      <c r="P15" s="23" t="e">
        <f>IF(AND('MAPA DE RIESGO'!#REF!="Muy Alta",'MAPA DE RIESGO'!#REF!="Menor"),CONCATENATE("R10C",'MAPA DE RIESGO'!#REF!),"")</f>
        <v>#REF!</v>
      </c>
      <c r="Q15" s="24" t="e">
        <f>IF(AND('MAPA DE RIESGO'!#REF!="Muy Alta",'MAPA DE RIESGO'!#REF!="Menor"),CONCATENATE("R10C",'MAPA DE RIESGO'!#REF!),"")</f>
        <v>#REF!</v>
      </c>
      <c r="R15" s="24" t="e">
        <f>IF(AND('MAPA DE RIESGO'!#REF!="Muy Alta",'MAPA DE RIESGO'!#REF!="Menor"),CONCATENATE("R10C",'MAPA DE RIESGO'!#REF!),"")</f>
        <v>#REF!</v>
      </c>
      <c r="S15" s="24" t="e">
        <f>IF(AND('MAPA DE RIESGO'!#REF!="Muy Alta",'MAPA DE RIESGO'!#REF!="Menor"),CONCATENATE("R10C",'MAPA DE RIESGO'!#REF!),"")</f>
        <v>#REF!</v>
      </c>
      <c r="T15" s="24" t="e">
        <f>IF(AND('MAPA DE RIESGO'!#REF!="Muy Alta",'MAPA DE RIESGO'!#REF!="Menor"),CONCATENATE("R10C",'MAPA DE RIESGO'!#REF!),"")</f>
        <v>#REF!</v>
      </c>
      <c r="U15" s="25" t="e">
        <f>IF(AND('MAPA DE RIESGO'!#REF!="Muy Alta",'MAPA DE RIESGO'!#REF!="Menor"),CONCATENATE("R10C",'MAPA DE RIESGO'!#REF!),"")</f>
        <v>#REF!</v>
      </c>
      <c r="V15" s="30" t="e">
        <f>IF(AND('MAPA DE RIESGO'!#REF!="Muy Alta",'MAPA DE RIESGO'!#REF!="Moderado"),CONCATENATE("R10C",'MAPA DE RIESGO'!#REF!),"")</f>
        <v>#REF!</v>
      </c>
      <c r="W15" s="31" t="e">
        <f>IF(AND('MAPA DE RIESGO'!#REF!="Muy Alta",'MAPA DE RIESGO'!#REF!="Moderado"),CONCATENATE("R10C",'MAPA DE RIESGO'!#REF!),"")</f>
        <v>#REF!</v>
      </c>
      <c r="X15" s="31" t="e">
        <f>IF(AND('MAPA DE RIESGO'!#REF!="Muy Alta",'MAPA DE RIESGO'!#REF!="Moderado"),CONCATENATE("R10C",'MAPA DE RIESGO'!#REF!),"")</f>
        <v>#REF!</v>
      </c>
      <c r="Y15" s="31" t="e">
        <f>IF(AND('MAPA DE RIESGO'!#REF!="Muy Alta",'MAPA DE RIESGO'!#REF!="Moderado"),CONCATENATE("R10C",'MAPA DE RIESGO'!#REF!),"")</f>
        <v>#REF!</v>
      </c>
      <c r="Z15" s="31" t="e">
        <f>IF(AND('MAPA DE RIESGO'!#REF!="Muy Alta",'MAPA DE RIESGO'!#REF!="Moderado"),CONCATENATE("R10C",'MAPA DE RIESGO'!#REF!),"")</f>
        <v>#REF!</v>
      </c>
      <c r="AA15" s="32" t="e">
        <f>IF(AND('MAPA DE RIESGO'!#REF!="Muy Alta",'MAPA DE RIESGO'!#REF!="Moderado"),CONCATENATE("R10C",'MAPA DE RIESGO'!#REF!),"")</f>
        <v>#REF!</v>
      </c>
      <c r="AB15" s="23" t="e">
        <f>IF(AND('MAPA DE RIESGO'!#REF!="Muy Alta",'MAPA DE RIESGO'!#REF!="Mayor"),CONCATENATE("R10C",'MAPA DE RIESGO'!#REF!),"")</f>
        <v>#REF!</v>
      </c>
      <c r="AC15" s="24" t="e">
        <f>IF(AND('MAPA DE RIESGO'!#REF!="Muy Alta",'MAPA DE RIESGO'!#REF!="Mayor"),CONCATENATE("R10C",'MAPA DE RIESGO'!#REF!),"")</f>
        <v>#REF!</v>
      </c>
      <c r="AD15" s="24" t="e">
        <f>IF(AND('MAPA DE RIESGO'!#REF!="Muy Alta",'MAPA DE RIESGO'!#REF!="Mayor"),CONCATENATE("R10C",'MAPA DE RIESGO'!#REF!),"")</f>
        <v>#REF!</v>
      </c>
      <c r="AE15" s="24" t="e">
        <f>IF(AND('MAPA DE RIESGO'!#REF!="Muy Alta",'MAPA DE RIESGO'!#REF!="Mayor"),CONCATENATE("R10C",'MAPA DE RIESGO'!#REF!),"")</f>
        <v>#REF!</v>
      </c>
      <c r="AF15" s="24" t="e">
        <f>IF(AND('MAPA DE RIESGO'!#REF!="Muy Alta",'MAPA DE RIESGO'!#REF!="Mayor"),CONCATENATE("R10C",'MAPA DE RIESGO'!#REF!),"")</f>
        <v>#REF!</v>
      </c>
      <c r="AG15" s="25" t="e">
        <f>IF(AND('MAPA DE RIESGO'!#REF!="Muy Alta",'MAPA DE RIESGO'!#REF!="Mayor"),CONCATENATE("R10C",'MAPA DE RIESGO'!#REF!),"")</f>
        <v>#REF!</v>
      </c>
      <c r="AH15" s="33" t="e">
        <f>IF(AND('MAPA DE RIESGO'!#REF!="Muy Alta",'MAPA DE RIESGO'!#REF!="Catastrófico"),CONCATENATE("R10C",'MAPA DE RIESGO'!#REF!),"")</f>
        <v>#REF!</v>
      </c>
      <c r="AI15" s="34" t="e">
        <f>IF(AND('MAPA DE RIESGO'!#REF!="Muy Alta",'MAPA DE RIESGO'!#REF!="Catastrófico"),CONCATENATE("R10C",'MAPA DE RIESGO'!#REF!),"")</f>
        <v>#REF!</v>
      </c>
      <c r="AJ15" s="34" t="e">
        <f>IF(AND('MAPA DE RIESGO'!#REF!="Muy Alta",'MAPA DE RIESGO'!#REF!="Catastrófico"),CONCATENATE("R10C",'MAPA DE RIESGO'!#REF!),"")</f>
        <v>#REF!</v>
      </c>
      <c r="AK15" s="34" t="e">
        <f>IF(AND('MAPA DE RIESGO'!#REF!="Muy Alta",'MAPA DE RIESGO'!#REF!="Catastrófico"),CONCATENATE("R10C",'MAPA DE RIESGO'!#REF!),"")</f>
        <v>#REF!</v>
      </c>
      <c r="AL15" s="34" t="e">
        <f>IF(AND('MAPA DE RIESGO'!#REF!="Muy Alta",'MAPA DE RIESGO'!#REF!="Catastrófico"),CONCATENATE("R10C",'MAPA DE RIESGO'!#REF!),"")</f>
        <v>#REF!</v>
      </c>
      <c r="AM15" s="35" t="e">
        <f>IF(AND('MAPA DE RIESGO'!#REF!="Muy Alta",'MAPA DE RIESGO'!#REF!="Catastrófico"),CONCATENATE("R10C",'MAPA DE RIESGO'!#REF!),"")</f>
        <v>#REF!</v>
      </c>
      <c r="AN15" s="55"/>
      <c r="AO15" s="450"/>
      <c r="AP15" s="451"/>
      <c r="AQ15" s="451"/>
      <c r="AR15" s="451"/>
      <c r="AS15" s="451"/>
      <c r="AT15" s="452"/>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385"/>
      <c r="C16" s="385"/>
      <c r="D16" s="386"/>
      <c r="E16" s="423" t="s">
        <v>106</v>
      </c>
      <c r="F16" s="424"/>
      <c r="G16" s="424"/>
      <c r="H16" s="424"/>
      <c r="I16" s="424"/>
      <c r="J16" s="36" t="str">
        <f ca="1">IF(AND('MAPA DE RIESGO'!$Z$16="Alta",'MAPA DE RIESGO'!$AB$16="Leve"),CONCATENATE("R1C",'MAPA DE RIESGO'!$P$16),"")</f>
        <v/>
      </c>
      <c r="K16" s="37" t="str">
        <f ca="1">IF(AND('MAPA DE RIESGO'!$Z$17="Alta",'MAPA DE RIESGO'!$AB$17="Leve"),CONCATENATE("R1C",'MAPA DE RIESGO'!$P$17),"")</f>
        <v/>
      </c>
      <c r="L16" s="37" t="e">
        <f>IF(AND('MAPA DE RIESGO'!#REF!="Alta",'MAPA DE RIESGO'!#REF!="Leve"),CONCATENATE("R1C",'MAPA DE RIESGO'!#REF!),"")</f>
        <v>#REF!</v>
      </c>
      <c r="M16" s="37" t="e">
        <f>IF(AND('MAPA DE RIESGO'!#REF!="Alta",'MAPA DE RIESGO'!#REF!="Leve"),CONCATENATE("R1C",'MAPA DE RIESGO'!#REF!),"")</f>
        <v>#REF!</v>
      </c>
      <c r="N16" s="37" t="e">
        <f>IF(AND('MAPA DE RIESGO'!#REF!="Alta",'MAPA DE RIESGO'!#REF!="Leve"),CONCATENATE("R1C",'MAPA DE RIESGO'!#REF!),"")</f>
        <v>#REF!</v>
      </c>
      <c r="O16" s="38" t="e">
        <f>IF(AND('MAPA DE RIESGO'!#REF!="Alta",'MAPA DE RIESGO'!#REF!="Leve"),CONCATENATE("R1C",'MAPA DE RIESGO'!#REF!),"")</f>
        <v>#REF!</v>
      </c>
      <c r="P16" s="36" t="str">
        <f ca="1">IF(AND('MAPA DE RIESGO'!$Z$16="Alta",'MAPA DE RIESGO'!$AB$16="Menor"),CONCATENATE("R1C",'MAPA DE RIESGO'!$P$16),"")</f>
        <v/>
      </c>
      <c r="Q16" s="37" t="str">
        <f ca="1">IF(AND('MAPA DE RIESGO'!$Z$17="Alta",'MAPA DE RIESGO'!$AB$17="Menor"),CONCATENATE("R1C",'MAPA DE RIESGO'!$P$17),"")</f>
        <v/>
      </c>
      <c r="R16" s="37" t="e">
        <f>IF(AND('MAPA DE RIESGO'!#REF!="Alta",'MAPA DE RIESGO'!#REF!="Menor"),CONCATENATE("R1C",'MAPA DE RIESGO'!#REF!),"")</f>
        <v>#REF!</v>
      </c>
      <c r="S16" s="37" t="e">
        <f>IF(AND('MAPA DE RIESGO'!#REF!="Alta",'MAPA DE RIESGO'!#REF!="Menor"),CONCATENATE("R1C",'MAPA DE RIESGO'!#REF!),"")</f>
        <v>#REF!</v>
      </c>
      <c r="T16" s="37" t="e">
        <f>IF(AND('MAPA DE RIESGO'!#REF!="Alta",'MAPA DE RIESGO'!#REF!="Menor"),CONCATENATE("R1C",'MAPA DE RIESGO'!#REF!),"")</f>
        <v>#REF!</v>
      </c>
      <c r="U16" s="38" t="e">
        <f>IF(AND('MAPA DE RIESGO'!#REF!="Alta",'MAPA DE RIESGO'!#REF!="Menor"),CONCATENATE("R1C",'MAPA DE RIESGO'!#REF!),"")</f>
        <v>#REF!</v>
      </c>
      <c r="V16" s="17" t="str">
        <f ca="1">IF(AND('MAPA DE RIESGO'!$Z$16="Alta",'MAPA DE RIESGO'!$AB$16="Moderado"),CONCATENATE("R1C",'MAPA DE RIESGO'!$P$16),"")</f>
        <v/>
      </c>
      <c r="W16" s="18" t="str">
        <f ca="1">IF(AND('MAPA DE RIESGO'!$Z$17="Alta",'MAPA DE RIESGO'!$AB$17="Moderado"),CONCATENATE("R1C",'MAPA DE RIESGO'!$P$17),"")</f>
        <v/>
      </c>
      <c r="X16" s="18" t="e">
        <f>IF(AND('MAPA DE RIESGO'!#REF!="Alta",'MAPA DE RIESGO'!#REF!="Moderado"),CONCATENATE("R1C",'MAPA DE RIESGO'!#REF!),"")</f>
        <v>#REF!</v>
      </c>
      <c r="Y16" s="18" t="e">
        <f>IF(AND('MAPA DE RIESGO'!#REF!="Alta",'MAPA DE RIESGO'!#REF!="Moderado"),CONCATENATE("R1C",'MAPA DE RIESGO'!#REF!),"")</f>
        <v>#REF!</v>
      </c>
      <c r="Z16" s="18" t="e">
        <f>IF(AND('MAPA DE RIESGO'!#REF!="Alta",'MAPA DE RIESGO'!#REF!="Moderado"),CONCATENATE("R1C",'MAPA DE RIESGO'!#REF!),"")</f>
        <v>#REF!</v>
      </c>
      <c r="AA16" s="19" t="e">
        <f>IF(AND('MAPA DE RIESGO'!#REF!="Alta",'MAPA DE RIESGO'!#REF!="Moderado"),CONCATENATE("R1C",'MAPA DE RIESGO'!#REF!),"")</f>
        <v>#REF!</v>
      </c>
      <c r="AB16" s="17" t="str">
        <f ca="1">IF(AND('MAPA DE RIESGO'!$Z$16="Alta",'MAPA DE RIESGO'!$AB$16="Mayor"),CONCATENATE("R1C",'MAPA DE RIESGO'!$P$16),"")</f>
        <v/>
      </c>
      <c r="AC16" s="18" t="str">
        <f ca="1">IF(AND('MAPA DE RIESGO'!$Z$17="Alta",'MAPA DE RIESGO'!$AB$17="Mayor"),CONCATENATE("R1C",'MAPA DE RIESGO'!$P$17),"")</f>
        <v/>
      </c>
      <c r="AD16" s="18" t="e">
        <f>IF(AND('MAPA DE RIESGO'!#REF!="Alta",'MAPA DE RIESGO'!#REF!="Mayor"),CONCATENATE("R1C",'MAPA DE RIESGO'!#REF!),"")</f>
        <v>#REF!</v>
      </c>
      <c r="AE16" s="18" t="e">
        <f>IF(AND('MAPA DE RIESGO'!#REF!="Alta",'MAPA DE RIESGO'!#REF!="Mayor"),CONCATENATE("R1C",'MAPA DE RIESGO'!#REF!),"")</f>
        <v>#REF!</v>
      </c>
      <c r="AF16" s="18" t="e">
        <f>IF(AND('MAPA DE RIESGO'!#REF!="Alta",'MAPA DE RIESGO'!#REF!="Mayor"),CONCATENATE("R1C",'MAPA DE RIESGO'!#REF!),"")</f>
        <v>#REF!</v>
      </c>
      <c r="AG16" s="19" t="e">
        <f>IF(AND('MAPA DE RIESGO'!#REF!="Alta",'MAPA DE RIESGO'!#REF!="Mayor"),CONCATENATE("R1C",'MAPA DE RIESGO'!#REF!),"")</f>
        <v>#REF!</v>
      </c>
      <c r="AH16" s="20" t="str">
        <f ca="1">IF(AND('MAPA DE RIESGO'!$Z$16="Alta",'MAPA DE RIESGO'!$AB$16="Catastrófico"),CONCATENATE("R1C",'MAPA DE RIESGO'!$P$16),"")</f>
        <v/>
      </c>
      <c r="AI16" s="21" t="str">
        <f ca="1">IF(AND('MAPA DE RIESGO'!$Z$17="Alta",'MAPA DE RIESGO'!$AB$17="Catastrófico"),CONCATENATE("R1C",'MAPA DE RIESGO'!$P$17),"")</f>
        <v/>
      </c>
      <c r="AJ16" s="21" t="e">
        <f>IF(AND('MAPA DE RIESGO'!#REF!="Alta",'MAPA DE RIESGO'!#REF!="Catastrófico"),CONCATENATE("R1C",'MAPA DE RIESGO'!#REF!),"")</f>
        <v>#REF!</v>
      </c>
      <c r="AK16" s="21" t="e">
        <f>IF(AND('MAPA DE RIESGO'!#REF!="Alta",'MAPA DE RIESGO'!#REF!="Catastrófico"),CONCATENATE("R1C",'MAPA DE RIESGO'!#REF!),"")</f>
        <v>#REF!</v>
      </c>
      <c r="AL16" s="21" t="e">
        <f>IF(AND('MAPA DE RIESGO'!#REF!="Alta",'MAPA DE RIESGO'!#REF!="Catastrófico"),CONCATENATE("R1C",'MAPA DE RIESGO'!#REF!),"")</f>
        <v>#REF!</v>
      </c>
      <c r="AM16" s="22" t="e">
        <f>IF(AND('MAPA DE RIESGO'!#REF!="Alta",'MAPA DE RIESGO'!#REF!="Catastrófico"),CONCATENATE("R1C",'MAPA DE RIESGO'!#REF!),"")</f>
        <v>#REF!</v>
      </c>
      <c r="AN16" s="55"/>
      <c r="AO16" s="433" t="s">
        <v>72</v>
      </c>
      <c r="AP16" s="434"/>
      <c r="AQ16" s="434"/>
      <c r="AR16" s="434"/>
      <c r="AS16" s="434"/>
      <c r="AT16" s="43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385"/>
      <c r="C17" s="385"/>
      <c r="D17" s="386"/>
      <c r="E17" s="442"/>
      <c r="F17" s="443"/>
      <c r="G17" s="443"/>
      <c r="H17" s="443"/>
      <c r="I17" s="443"/>
      <c r="J17" s="39" t="str">
        <f ca="1">IF(AND('MAPA DE RIESGO'!$Z$18="Alta",'MAPA DE RIESGO'!$AB$18="Leve"),CONCATENATE("R2C",'MAPA DE RIESGO'!$P$18),"")</f>
        <v/>
      </c>
      <c r="K17" s="40" t="str">
        <f ca="1">IF(AND('MAPA DE RIESGO'!$Z$19="Alta",'MAPA DE RIESGO'!$AB$19="Leve"),CONCATENATE("R2C",'MAPA DE RIESGO'!$P$19),"")</f>
        <v/>
      </c>
      <c r="L17" s="40" t="e">
        <f>IF(AND('MAPA DE RIESGO'!#REF!="Alta",'MAPA DE RIESGO'!#REF!="Leve"),CONCATENATE("R2C",'MAPA DE RIESGO'!#REF!),"")</f>
        <v>#REF!</v>
      </c>
      <c r="M17" s="40" t="e">
        <f>IF(AND('MAPA DE RIESGO'!#REF!="Alta",'MAPA DE RIESGO'!#REF!="Leve"),CONCATENATE("R2C",'MAPA DE RIESGO'!#REF!),"")</f>
        <v>#REF!</v>
      </c>
      <c r="N17" s="40" t="e">
        <f>IF(AND('MAPA DE RIESGO'!#REF!="Alta",'MAPA DE RIESGO'!#REF!="Leve"),CONCATENATE("R2C",'MAPA DE RIESGO'!#REF!),"")</f>
        <v>#REF!</v>
      </c>
      <c r="O17" s="41" t="e">
        <f>IF(AND('MAPA DE RIESGO'!#REF!="Alta",'MAPA DE RIESGO'!#REF!="Leve"),CONCATENATE("R2C",'MAPA DE RIESGO'!#REF!),"")</f>
        <v>#REF!</v>
      </c>
      <c r="P17" s="39" t="str">
        <f ca="1">IF(AND('MAPA DE RIESGO'!$Z$18="Alta",'MAPA DE RIESGO'!$AB$18="Menor"),CONCATENATE("R2C",'MAPA DE RIESGO'!$P$18),"")</f>
        <v/>
      </c>
      <c r="Q17" s="40" t="str">
        <f ca="1">IF(AND('MAPA DE RIESGO'!$Z$19="Alta",'MAPA DE RIESGO'!$AB$19="Menor"),CONCATENATE("R2C",'MAPA DE RIESGO'!$P$19),"")</f>
        <v/>
      </c>
      <c r="R17" s="40" t="e">
        <f>IF(AND('MAPA DE RIESGO'!#REF!="Alta",'MAPA DE RIESGO'!#REF!="Menor"),CONCATENATE("R2C",'MAPA DE RIESGO'!#REF!),"")</f>
        <v>#REF!</v>
      </c>
      <c r="S17" s="40" t="e">
        <f>IF(AND('MAPA DE RIESGO'!#REF!="Alta",'MAPA DE RIESGO'!#REF!="Menor"),CONCATENATE("R2C",'MAPA DE RIESGO'!#REF!),"")</f>
        <v>#REF!</v>
      </c>
      <c r="T17" s="40" t="e">
        <f>IF(AND('MAPA DE RIESGO'!#REF!="Alta",'MAPA DE RIESGO'!#REF!="Menor"),CONCATENATE("R2C",'MAPA DE RIESGO'!#REF!),"")</f>
        <v>#REF!</v>
      </c>
      <c r="U17" s="41" t="e">
        <f>IF(AND('MAPA DE RIESGO'!#REF!="Alta",'MAPA DE RIESGO'!#REF!="Menor"),CONCATENATE("R2C",'MAPA DE RIESGO'!#REF!),"")</f>
        <v>#REF!</v>
      </c>
      <c r="V17" s="23" t="str">
        <f ca="1">IF(AND('MAPA DE RIESGO'!$Z$18="Alta",'MAPA DE RIESGO'!$AB$18="Moderado"),CONCATENATE("R2C",'MAPA DE RIESGO'!$P$18),"")</f>
        <v/>
      </c>
      <c r="W17" s="24" t="str">
        <f ca="1">IF(AND('MAPA DE RIESGO'!$Z$19="Alta",'MAPA DE RIESGO'!$AB$19="Moderado"),CONCATENATE("R2C",'MAPA DE RIESGO'!$P$19),"")</f>
        <v/>
      </c>
      <c r="X17" s="24" t="e">
        <f>IF(AND('MAPA DE RIESGO'!#REF!="Alta",'MAPA DE RIESGO'!#REF!="Moderado"),CONCATENATE("R2C",'MAPA DE RIESGO'!#REF!),"")</f>
        <v>#REF!</v>
      </c>
      <c r="Y17" s="24" t="e">
        <f>IF(AND('MAPA DE RIESGO'!#REF!="Alta",'MAPA DE RIESGO'!#REF!="Moderado"),CONCATENATE("R2C",'MAPA DE RIESGO'!#REF!),"")</f>
        <v>#REF!</v>
      </c>
      <c r="Z17" s="24" t="e">
        <f>IF(AND('MAPA DE RIESGO'!#REF!="Alta",'MAPA DE RIESGO'!#REF!="Moderado"),CONCATENATE("R2C",'MAPA DE RIESGO'!#REF!),"")</f>
        <v>#REF!</v>
      </c>
      <c r="AA17" s="25" t="e">
        <f>IF(AND('MAPA DE RIESGO'!#REF!="Alta",'MAPA DE RIESGO'!#REF!="Moderado"),CONCATENATE("R2C",'MAPA DE RIESGO'!#REF!),"")</f>
        <v>#REF!</v>
      </c>
      <c r="AB17" s="23" t="str">
        <f ca="1">IF(AND('MAPA DE RIESGO'!$Z$18="Alta",'MAPA DE RIESGO'!$AB$18="Mayor"),CONCATENATE("R2C",'MAPA DE RIESGO'!$P$18),"")</f>
        <v/>
      </c>
      <c r="AC17" s="24" t="str">
        <f ca="1">IF(AND('MAPA DE RIESGO'!$Z$19="Alta",'MAPA DE RIESGO'!$AB$19="Mayor"),CONCATENATE("R2C",'MAPA DE RIESGO'!$P$19),"")</f>
        <v/>
      </c>
      <c r="AD17" s="24" t="e">
        <f>IF(AND('MAPA DE RIESGO'!#REF!="Alta",'MAPA DE RIESGO'!#REF!="Mayor"),CONCATENATE("R2C",'MAPA DE RIESGO'!#REF!),"")</f>
        <v>#REF!</v>
      </c>
      <c r="AE17" s="24" t="e">
        <f>IF(AND('MAPA DE RIESGO'!#REF!="Alta",'MAPA DE RIESGO'!#REF!="Mayor"),CONCATENATE("R2C",'MAPA DE RIESGO'!#REF!),"")</f>
        <v>#REF!</v>
      </c>
      <c r="AF17" s="24" t="e">
        <f>IF(AND('MAPA DE RIESGO'!#REF!="Alta",'MAPA DE RIESGO'!#REF!="Mayor"),CONCATENATE("R2C",'MAPA DE RIESGO'!#REF!),"")</f>
        <v>#REF!</v>
      </c>
      <c r="AG17" s="25" t="e">
        <f>IF(AND('MAPA DE RIESGO'!#REF!="Alta",'MAPA DE RIESGO'!#REF!="Mayor"),CONCATENATE("R2C",'MAPA DE RIESGO'!#REF!),"")</f>
        <v>#REF!</v>
      </c>
      <c r="AH17" s="26" t="str">
        <f ca="1">IF(AND('MAPA DE RIESGO'!$Z$18="Alta",'MAPA DE RIESGO'!$AB$18="Catastrófico"),CONCATENATE("R2C",'MAPA DE RIESGO'!$P$18),"")</f>
        <v/>
      </c>
      <c r="AI17" s="27" t="str">
        <f ca="1">IF(AND('MAPA DE RIESGO'!$Z$19="Alta",'MAPA DE RIESGO'!$AB$19="Catastrófico"),CONCATENATE("R2C",'MAPA DE RIESGO'!$P$19),"")</f>
        <v/>
      </c>
      <c r="AJ17" s="27" t="e">
        <f>IF(AND('MAPA DE RIESGO'!#REF!="Alta",'MAPA DE RIESGO'!#REF!="Catastrófico"),CONCATENATE("R2C",'MAPA DE RIESGO'!#REF!),"")</f>
        <v>#REF!</v>
      </c>
      <c r="AK17" s="27" t="e">
        <f>IF(AND('MAPA DE RIESGO'!#REF!="Alta",'MAPA DE RIESGO'!#REF!="Catastrófico"),CONCATENATE("R2C",'MAPA DE RIESGO'!#REF!),"")</f>
        <v>#REF!</v>
      </c>
      <c r="AL17" s="27" t="e">
        <f>IF(AND('MAPA DE RIESGO'!#REF!="Alta",'MAPA DE RIESGO'!#REF!="Catastrófico"),CONCATENATE("R2C",'MAPA DE RIESGO'!#REF!),"")</f>
        <v>#REF!</v>
      </c>
      <c r="AM17" s="28" t="e">
        <f>IF(AND('MAPA DE RIESGO'!#REF!="Alta",'MAPA DE RIESGO'!#REF!="Catastrófico"),CONCATENATE("R2C",'MAPA DE RIESGO'!#REF!),"")</f>
        <v>#REF!</v>
      </c>
      <c r="AN17" s="55"/>
      <c r="AO17" s="436"/>
      <c r="AP17" s="437"/>
      <c r="AQ17" s="437"/>
      <c r="AR17" s="437"/>
      <c r="AS17" s="437"/>
      <c r="AT17" s="438"/>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385"/>
      <c r="C18" s="385"/>
      <c r="D18" s="386"/>
      <c r="E18" s="426"/>
      <c r="F18" s="427"/>
      <c r="G18" s="427"/>
      <c r="H18" s="427"/>
      <c r="I18" s="443"/>
      <c r="J18" s="39" t="e">
        <f>IF(AND('MAPA DE RIESGO'!#REF!="Alta",'MAPA DE RIESGO'!#REF!="Leve"),CONCATENATE("R3C",'MAPA DE RIESGO'!#REF!),"")</f>
        <v>#REF!</v>
      </c>
      <c r="K18" s="40" t="e">
        <f>IF(AND('MAPA DE RIESGO'!#REF!="Alta",'MAPA DE RIESGO'!#REF!="Leve"),CONCATENATE("R3C",'MAPA DE RIESGO'!#REF!),"")</f>
        <v>#REF!</v>
      </c>
      <c r="L18" s="40" t="e">
        <f>IF(AND('MAPA DE RIESGO'!#REF!="Alta",'MAPA DE RIESGO'!#REF!="Leve"),CONCATENATE("R3C",'MAPA DE RIESGO'!#REF!),"")</f>
        <v>#REF!</v>
      </c>
      <c r="M18" s="40" t="e">
        <f>IF(AND('MAPA DE RIESGO'!#REF!="Alta",'MAPA DE RIESGO'!#REF!="Leve"),CONCATENATE("R3C",'MAPA DE RIESGO'!#REF!),"")</f>
        <v>#REF!</v>
      </c>
      <c r="N18" s="40" t="e">
        <f>IF(AND('MAPA DE RIESGO'!#REF!="Alta",'MAPA DE RIESGO'!#REF!="Leve"),CONCATENATE("R3C",'MAPA DE RIESGO'!#REF!),"")</f>
        <v>#REF!</v>
      </c>
      <c r="O18" s="41" t="e">
        <f>IF(AND('MAPA DE RIESGO'!#REF!="Alta",'MAPA DE RIESGO'!#REF!="Leve"),CONCATENATE("R3C",'MAPA DE RIESGO'!#REF!),"")</f>
        <v>#REF!</v>
      </c>
      <c r="P18" s="39" t="e">
        <f>IF(AND('MAPA DE RIESGO'!#REF!="Alta",'MAPA DE RIESGO'!#REF!="Menor"),CONCATENATE("R3C",'MAPA DE RIESGO'!#REF!),"")</f>
        <v>#REF!</v>
      </c>
      <c r="Q18" s="40" t="e">
        <f>IF(AND('MAPA DE RIESGO'!#REF!="Alta",'MAPA DE RIESGO'!#REF!="Menor"),CONCATENATE("R3C",'MAPA DE RIESGO'!#REF!),"")</f>
        <v>#REF!</v>
      </c>
      <c r="R18" s="40" t="e">
        <f>IF(AND('MAPA DE RIESGO'!#REF!="Alta",'MAPA DE RIESGO'!#REF!="Menor"),CONCATENATE("R3C",'MAPA DE RIESGO'!#REF!),"")</f>
        <v>#REF!</v>
      </c>
      <c r="S18" s="40" t="e">
        <f>IF(AND('MAPA DE RIESGO'!#REF!="Alta",'MAPA DE RIESGO'!#REF!="Menor"),CONCATENATE("R3C",'MAPA DE RIESGO'!#REF!),"")</f>
        <v>#REF!</v>
      </c>
      <c r="T18" s="40" t="e">
        <f>IF(AND('MAPA DE RIESGO'!#REF!="Alta",'MAPA DE RIESGO'!#REF!="Menor"),CONCATENATE("R3C",'MAPA DE RIESGO'!#REF!),"")</f>
        <v>#REF!</v>
      </c>
      <c r="U18" s="41" t="e">
        <f>IF(AND('MAPA DE RIESGO'!#REF!="Alta",'MAPA DE RIESGO'!#REF!="Menor"),CONCATENATE("R3C",'MAPA DE RIESGO'!#REF!),"")</f>
        <v>#REF!</v>
      </c>
      <c r="V18" s="23" t="e">
        <f>IF(AND('MAPA DE RIESGO'!#REF!="Alta",'MAPA DE RIESGO'!#REF!="Moderado"),CONCATENATE("R3C",'MAPA DE RIESGO'!#REF!),"")</f>
        <v>#REF!</v>
      </c>
      <c r="W18" s="24" t="e">
        <f>IF(AND('MAPA DE RIESGO'!#REF!="Alta",'MAPA DE RIESGO'!#REF!="Moderado"),CONCATENATE("R3C",'MAPA DE RIESGO'!#REF!),"")</f>
        <v>#REF!</v>
      </c>
      <c r="X18" s="24" t="e">
        <f>IF(AND('MAPA DE RIESGO'!#REF!="Alta",'MAPA DE RIESGO'!#REF!="Moderado"),CONCATENATE("R3C",'MAPA DE RIESGO'!#REF!),"")</f>
        <v>#REF!</v>
      </c>
      <c r="Y18" s="24" t="e">
        <f>IF(AND('MAPA DE RIESGO'!#REF!="Alta",'MAPA DE RIESGO'!#REF!="Moderado"),CONCATENATE("R3C",'MAPA DE RIESGO'!#REF!),"")</f>
        <v>#REF!</v>
      </c>
      <c r="Z18" s="24" t="e">
        <f>IF(AND('MAPA DE RIESGO'!#REF!="Alta",'MAPA DE RIESGO'!#REF!="Moderado"),CONCATENATE("R3C",'MAPA DE RIESGO'!#REF!),"")</f>
        <v>#REF!</v>
      </c>
      <c r="AA18" s="25" t="e">
        <f>IF(AND('MAPA DE RIESGO'!#REF!="Alta",'MAPA DE RIESGO'!#REF!="Moderado"),CONCATENATE("R3C",'MAPA DE RIESGO'!#REF!),"")</f>
        <v>#REF!</v>
      </c>
      <c r="AB18" s="23" t="e">
        <f>IF(AND('MAPA DE RIESGO'!#REF!="Alta",'MAPA DE RIESGO'!#REF!="Mayor"),CONCATENATE("R3C",'MAPA DE RIESGO'!#REF!),"")</f>
        <v>#REF!</v>
      </c>
      <c r="AC18" s="24" t="e">
        <f>IF(AND('MAPA DE RIESGO'!#REF!="Alta",'MAPA DE RIESGO'!#REF!="Mayor"),CONCATENATE("R3C",'MAPA DE RIESGO'!#REF!),"")</f>
        <v>#REF!</v>
      </c>
      <c r="AD18" s="24" t="e">
        <f>IF(AND('MAPA DE RIESGO'!#REF!="Alta",'MAPA DE RIESGO'!#REF!="Mayor"),CONCATENATE("R3C",'MAPA DE RIESGO'!#REF!),"")</f>
        <v>#REF!</v>
      </c>
      <c r="AE18" s="24" t="e">
        <f>IF(AND('MAPA DE RIESGO'!#REF!="Alta",'MAPA DE RIESGO'!#REF!="Mayor"),CONCATENATE("R3C",'MAPA DE RIESGO'!#REF!),"")</f>
        <v>#REF!</v>
      </c>
      <c r="AF18" s="24" t="e">
        <f>IF(AND('MAPA DE RIESGO'!#REF!="Alta",'MAPA DE RIESGO'!#REF!="Mayor"),CONCATENATE("R3C",'MAPA DE RIESGO'!#REF!),"")</f>
        <v>#REF!</v>
      </c>
      <c r="AG18" s="25" t="e">
        <f>IF(AND('MAPA DE RIESGO'!#REF!="Alta",'MAPA DE RIESGO'!#REF!="Mayor"),CONCATENATE("R3C",'MAPA DE RIESGO'!#REF!),"")</f>
        <v>#REF!</v>
      </c>
      <c r="AH18" s="26" t="e">
        <f>IF(AND('MAPA DE RIESGO'!#REF!="Alta",'MAPA DE RIESGO'!#REF!="Catastrófico"),CONCATENATE("R3C",'MAPA DE RIESGO'!#REF!),"")</f>
        <v>#REF!</v>
      </c>
      <c r="AI18" s="27" t="e">
        <f>IF(AND('MAPA DE RIESGO'!#REF!="Alta",'MAPA DE RIESGO'!#REF!="Catastrófico"),CONCATENATE("R3C",'MAPA DE RIESGO'!#REF!),"")</f>
        <v>#REF!</v>
      </c>
      <c r="AJ18" s="27" t="e">
        <f>IF(AND('MAPA DE RIESGO'!#REF!="Alta",'MAPA DE RIESGO'!#REF!="Catastrófico"),CONCATENATE("R3C",'MAPA DE RIESGO'!#REF!),"")</f>
        <v>#REF!</v>
      </c>
      <c r="AK18" s="27" t="e">
        <f>IF(AND('MAPA DE RIESGO'!#REF!="Alta",'MAPA DE RIESGO'!#REF!="Catastrófico"),CONCATENATE("R3C",'MAPA DE RIESGO'!#REF!),"")</f>
        <v>#REF!</v>
      </c>
      <c r="AL18" s="27" t="e">
        <f>IF(AND('MAPA DE RIESGO'!#REF!="Alta",'MAPA DE RIESGO'!#REF!="Catastrófico"),CONCATENATE("R3C",'MAPA DE RIESGO'!#REF!),"")</f>
        <v>#REF!</v>
      </c>
      <c r="AM18" s="28" t="e">
        <f>IF(AND('MAPA DE RIESGO'!#REF!="Alta",'MAPA DE RIESGO'!#REF!="Catastrófico"),CONCATENATE("R3C",'MAPA DE RIESGO'!#REF!),"")</f>
        <v>#REF!</v>
      </c>
      <c r="AN18" s="55"/>
      <c r="AO18" s="436"/>
      <c r="AP18" s="437"/>
      <c r="AQ18" s="437"/>
      <c r="AR18" s="437"/>
      <c r="AS18" s="437"/>
      <c r="AT18" s="438"/>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385"/>
      <c r="C19" s="385"/>
      <c r="D19" s="386"/>
      <c r="E19" s="426"/>
      <c r="F19" s="427"/>
      <c r="G19" s="427"/>
      <c r="H19" s="427"/>
      <c r="I19" s="443"/>
      <c r="J19" s="39" t="e">
        <f>IF(AND('MAPA DE RIESGO'!#REF!="Alta",'MAPA DE RIESGO'!#REF!="Leve"),CONCATENATE("R4C",'MAPA DE RIESGO'!#REF!),"")</f>
        <v>#REF!</v>
      </c>
      <c r="K19" s="40" t="e">
        <f>IF(AND('MAPA DE RIESGO'!#REF!="Alta",'MAPA DE RIESGO'!#REF!="Leve"),CONCATENATE("R4C",'MAPA DE RIESGO'!#REF!),"")</f>
        <v>#REF!</v>
      </c>
      <c r="L19" s="40" t="e">
        <f>IF(AND('MAPA DE RIESGO'!#REF!="Alta",'MAPA DE RIESGO'!#REF!="Leve"),CONCATENATE("R4C",'MAPA DE RIESGO'!#REF!),"")</f>
        <v>#REF!</v>
      </c>
      <c r="M19" s="40" t="e">
        <f>IF(AND('MAPA DE RIESGO'!#REF!="Alta",'MAPA DE RIESGO'!#REF!="Leve"),CONCATENATE("R4C",'MAPA DE RIESGO'!#REF!),"")</f>
        <v>#REF!</v>
      </c>
      <c r="N19" s="40" t="e">
        <f>IF(AND('MAPA DE RIESGO'!#REF!="Alta",'MAPA DE RIESGO'!#REF!="Leve"),CONCATENATE("R4C",'MAPA DE RIESGO'!#REF!),"")</f>
        <v>#REF!</v>
      </c>
      <c r="O19" s="41" t="e">
        <f>IF(AND('MAPA DE RIESGO'!#REF!="Alta",'MAPA DE RIESGO'!#REF!="Leve"),CONCATENATE("R4C",'MAPA DE RIESGO'!#REF!),"")</f>
        <v>#REF!</v>
      </c>
      <c r="P19" s="39" t="e">
        <f>IF(AND('MAPA DE RIESGO'!#REF!="Alta",'MAPA DE RIESGO'!#REF!="Menor"),CONCATENATE("R4C",'MAPA DE RIESGO'!#REF!),"")</f>
        <v>#REF!</v>
      </c>
      <c r="Q19" s="40" t="e">
        <f>IF(AND('MAPA DE RIESGO'!#REF!="Alta",'MAPA DE RIESGO'!#REF!="Menor"),CONCATENATE("R4C",'MAPA DE RIESGO'!#REF!),"")</f>
        <v>#REF!</v>
      </c>
      <c r="R19" s="40" t="e">
        <f>IF(AND('MAPA DE RIESGO'!#REF!="Alta",'MAPA DE RIESGO'!#REF!="Menor"),CONCATENATE("R4C",'MAPA DE RIESGO'!#REF!),"")</f>
        <v>#REF!</v>
      </c>
      <c r="S19" s="40" t="e">
        <f>IF(AND('MAPA DE RIESGO'!#REF!="Alta",'MAPA DE RIESGO'!#REF!="Menor"),CONCATENATE("R4C",'MAPA DE RIESGO'!#REF!),"")</f>
        <v>#REF!</v>
      </c>
      <c r="T19" s="40" t="e">
        <f>IF(AND('MAPA DE RIESGO'!#REF!="Alta",'MAPA DE RIESGO'!#REF!="Menor"),CONCATENATE("R4C",'MAPA DE RIESGO'!#REF!),"")</f>
        <v>#REF!</v>
      </c>
      <c r="U19" s="41" t="e">
        <f>IF(AND('MAPA DE RIESGO'!#REF!="Alta",'MAPA DE RIESGO'!#REF!="Menor"),CONCATENATE("R4C",'MAPA DE RIESGO'!#REF!),"")</f>
        <v>#REF!</v>
      </c>
      <c r="V19" s="23" t="e">
        <f>IF(AND('MAPA DE RIESGO'!#REF!="Alta",'MAPA DE RIESGO'!#REF!="Moderado"),CONCATENATE("R4C",'MAPA DE RIESGO'!#REF!),"")</f>
        <v>#REF!</v>
      </c>
      <c r="W19" s="24" t="e">
        <f>IF(AND('MAPA DE RIESGO'!#REF!="Alta",'MAPA DE RIESGO'!#REF!="Moderado"),CONCATENATE("R4C",'MAPA DE RIESGO'!#REF!),"")</f>
        <v>#REF!</v>
      </c>
      <c r="X19" s="29" t="e">
        <f>IF(AND('MAPA DE RIESGO'!#REF!="Alta",'MAPA DE RIESGO'!#REF!="Moderado"),CONCATENATE("R4C",'MAPA DE RIESGO'!#REF!),"")</f>
        <v>#REF!</v>
      </c>
      <c r="Y19" s="29" t="e">
        <f>IF(AND('MAPA DE RIESGO'!#REF!="Alta",'MAPA DE RIESGO'!#REF!="Moderado"),CONCATENATE("R4C",'MAPA DE RIESGO'!#REF!),"")</f>
        <v>#REF!</v>
      </c>
      <c r="Z19" s="29" t="e">
        <f>IF(AND('MAPA DE RIESGO'!#REF!="Alta",'MAPA DE RIESGO'!#REF!="Moderado"),CONCATENATE("R4C",'MAPA DE RIESGO'!#REF!),"")</f>
        <v>#REF!</v>
      </c>
      <c r="AA19" s="25" t="e">
        <f>IF(AND('MAPA DE RIESGO'!#REF!="Alta",'MAPA DE RIESGO'!#REF!="Moderado"),CONCATENATE("R4C",'MAPA DE RIESGO'!#REF!),"")</f>
        <v>#REF!</v>
      </c>
      <c r="AB19" s="23" t="e">
        <f>IF(AND('MAPA DE RIESGO'!#REF!="Alta",'MAPA DE RIESGO'!#REF!="Mayor"),CONCATENATE("R4C",'MAPA DE RIESGO'!#REF!),"")</f>
        <v>#REF!</v>
      </c>
      <c r="AC19" s="24" t="e">
        <f>IF(AND('MAPA DE RIESGO'!#REF!="Alta",'MAPA DE RIESGO'!#REF!="Mayor"),CONCATENATE("R4C",'MAPA DE RIESGO'!#REF!),"")</f>
        <v>#REF!</v>
      </c>
      <c r="AD19" s="29" t="e">
        <f>IF(AND('MAPA DE RIESGO'!#REF!="Alta",'MAPA DE RIESGO'!#REF!="Mayor"),CONCATENATE("R4C",'MAPA DE RIESGO'!#REF!),"")</f>
        <v>#REF!</v>
      </c>
      <c r="AE19" s="29" t="e">
        <f>IF(AND('MAPA DE RIESGO'!#REF!="Alta",'MAPA DE RIESGO'!#REF!="Mayor"),CONCATENATE("R4C",'MAPA DE RIESGO'!#REF!),"")</f>
        <v>#REF!</v>
      </c>
      <c r="AF19" s="29" t="e">
        <f>IF(AND('MAPA DE RIESGO'!#REF!="Alta",'MAPA DE RIESGO'!#REF!="Mayor"),CONCATENATE("R4C",'MAPA DE RIESGO'!#REF!),"")</f>
        <v>#REF!</v>
      </c>
      <c r="AG19" s="25" t="e">
        <f>IF(AND('MAPA DE RIESGO'!#REF!="Alta",'MAPA DE RIESGO'!#REF!="Mayor"),CONCATENATE("R4C",'MAPA DE RIESGO'!#REF!),"")</f>
        <v>#REF!</v>
      </c>
      <c r="AH19" s="26" t="e">
        <f>IF(AND('MAPA DE RIESGO'!#REF!="Alta",'MAPA DE RIESGO'!#REF!="Catastrófico"),CONCATENATE("R4C",'MAPA DE RIESGO'!#REF!),"")</f>
        <v>#REF!</v>
      </c>
      <c r="AI19" s="27" t="e">
        <f>IF(AND('MAPA DE RIESGO'!#REF!="Alta",'MAPA DE RIESGO'!#REF!="Catastrófico"),CONCATENATE("R4C",'MAPA DE RIESGO'!#REF!),"")</f>
        <v>#REF!</v>
      </c>
      <c r="AJ19" s="27" t="e">
        <f>IF(AND('MAPA DE RIESGO'!#REF!="Alta",'MAPA DE RIESGO'!#REF!="Catastrófico"),CONCATENATE("R4C",'MAPA DE RIESGO'!#REF!),"")</f>
        <v>#REF!</v>
      </c>
      <c r="AK19" s="27" t="e">
        <f>IF(AND('MAPA DE RIESGO'!#REF!="Alta",'MAPA DE RIESGO'!#REF!="Catastrófico"),CONCATENATE("R4C",'MAPA DE RIESGO'!#REF!),"")</f>
        <v>#REF!</v>
      </c>
      <c r="AL19" s="27" t="e">
        <f>IF(AND('MAPA DE RIESGO'!#REF!="Alta",'MAPA DE RIESGO'!#REF!="Catastrófico"),CONCATENATE("R4C",'MAPA DE RIESGO'!#REF!),"")</f>
        <v>#REF!</v>
      </c>
      <c r="AM19" s="28" t="e">
        <f>IF(AND('MAPA DE RIESGO'!#REF!="Alta",'MAPA DE RIESGO'!#REF!="Catastrófico"),CONCATENATE("R4C",'MAPA DE RIESGO'!#REF!),"")</f>
        <v>#REF!</v>
      </c>
      <c r="AN19" s="55"/>
      <c r="AO19" s="436"/>
      <c r="AP19" s="437"/>
      <c r="AQ19" s="437"/>
      <c r="AR19" s="437"/>
      <c r="AS19" s="437"/>
      <c r="AT19" s="438"/>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385"/>
      <c r="C20" s="385"/>
      <c r="D20" s="386"/>
      <c r="E20" s="426"/>
      <c r="F20" s="427"/>
      <c r="G20" s="427"/>
      <c r="H20" s="427"/>
      <c r="I20" s="443"/>
      <c r="J20" s="39" t="e">
        <f>IF(AND('MAPA DE RIESGO'!#REF!="Alta",'MAPA DE RIESGO'!#REF!="Leve"),CONCATENATE("R5C",'MAPA DE RIESGO'!#REF!),"")</f>
        <v>#REF!</v>
      </c>
      <c r="K20" s="40" t="e">
        <f>IF(AND('MAPA DE RIESGO'!#REF!="Alta",'MAPA DE RIESGO'!#REF!="Leve"),CONCATENATE("R5C",'MAPA DE RIESGO'!#REF!),"")</f>
        <v>#REF!</v>
      </c>
      <c r="L20" s="40" t="e">
        <f>IF(AND('MAPA DE RIESGO'!#REF!="Alta",'MAPA DE RIESGO'!#REF!="Leve"),CONCATENATE("R5C",'MAPA DE RIESGO'!#REF!),"")</f>
        <v>#REF!</v>
      </c>
      <c r="M20" s="40" t="e">
        <f>IF(AND('MAPA DE RIESGO'!#REF!="Alta",'MAPA DE RIESGO'!#REF!="Leve"),CONCATENATE("R5C",'MAPA DE RIESGO'!#REF!),"")</f>
        <v>#REF!</v>
      </c>
      <c r="N20" s="40" t="e">
        <f>IF(AND('MAPA DE RIESGO'!#REF!="Alta",'MAPA DE RIESGO'!#REF!="Leve"),CONCATENATE("R5C",'MAPA DE RIESGO'!#REF!),"")</f>
        <v>#REF!</v>
      </c>
      <c r="O20" s="41" t="e">
        <f>IF(AND('MAPA DE RIESGO'!#REF!="Alta",'MAPA DE RIESGO'!#REF!="Leve"),CONCATENATE("R5C",'MAPA DE RIESGO'!#REF!),"")</f>
        <v>#REF!</v>
      </c>
      <c r="P20" s="39" t="e">
        <f>IF(AND('MAPA DE RIESGO'!#REF!="Alta",'MAPA DE RIESGO'!#REF!="Menor"),CONCATENATE("R5C",'MAPA DE RIESGO'!#REF!),"")</f>
        <v>#REF!</v>
      </c>
      <c r="Q20" s="40" t="e">
        <f>IF(AND('MAPA DE RIESGO'!#REF!="Alta",'MAPA DE RIESGO'!#REF!="Menor"),CONCATENATE("R5C",'MAPA DE RIESGO'!#REF!),"")</f>
        <v>#REF!</v>
      </c>
      <c r="R20" s="40" t="e">
        <f>IF(AND('MAPA DE RIESGO'!#REF!="Alta",'MAPA DE RIESGO'!#REF!="Menor"),CONCATENATE("R5C",'MAPA DE RIESGO'!#REF!),"")</f>
        <v>#REF!</v>
      </c>
      <c r="S20" s="40" t="e">
        <f>IF(AND('MAPA DE RIESGO'!#REF!="Alta",'MAPA DE RIESGO'!#REF!="Menor"),CONCATENATE("R5C",'MAPA DE RIESGO'!#REF!),"")</f>
        <v>#REF!</v>
      </c>
      <c r="T20" s="40" t="e">
        <f>IF(AND('MAPA DE RIESGO'!#REF!="Alta",'MAPA DE RIESGO'!#REF!="Menor"),CONCATENATE("R5C",'MAPA DE RIESGO'!#REF!),"")</f>
        <v>#REF!</v>
      </c>
      <c r="U20" s="41" t="e">
        <f>IF(AND('MAPA DE RIESGO'!#REF!="Alta",'MAPA DE RIESGO'!#REF!="Menor"),CONCATENATE("R5C",'MAPA DE RIESGO'!#REF!),"")</f>
        <v>#REF!</v>
      </c>
      <c r="V20" s="23" t="e">
        <f>IF(AND('MAPA DE RIESGO'!#REF!="Alta",'MAPA DE RIESGO'!#REF!="Moderado"),CONCATENATE("R5C",'MAPA DE RIESGO'!#REF!),"")</f>
        <v>#REF!</v>
      </c>
      <c r="W20" s="24" t="e">
        <f>IF(AND('MAPA DE RIESGO'!#REF!="Alta",'MAPA DE RIESGO'!#REF!="Moderado"),CONCATENATE("R5C",'MAPA DE RIESGO'!#REF!),"")</f>
        <v>#REF!</v>
      </c>
      <c r="X20" s="29" t="e">
        <f>IF(AND('MAPA DE RIESGO'!#REF!="Alta",'MAPA DE RIESGO'!#REF!="Moderado"),CONCATENATE("R5C",'MAPA DE RIESGO'!#REF!),"")</f>
        <v>#REF!</v>
      </c>
      <c r="Y20" s="29" t="e">
        <f>IF(AND('MAPA DE RIESGO'!#REF!="Alta",'MAPA DE RIESGO'!#REF!="Moderado"),CONCATENATE("R5C",'MAPA DE RIESGO'!#REF!),"")</f>
        <v>#REF!</v>
      </c>
      <c r="Z20" s="29" t="e">
        <f>IF(AND('MAPA DE RIESGO'!#REF!="Alta",'MAPA DE RIESGO'!#REF!="Moderado"),CONCATENATE("R5C",'MAPA DE RIESGO'!#REF!),"")</f>
        <v>#REF!</v>
      </c>
      <c r="AA20" s="25" t="e">
        <f>IF(AND('MAPA DE RIESGO'!#REF!="Alta",'MAPA DE RIESGO'!#REF!="Moderado"),CONCATENATE("R5C",'MAPA DE RIESGO'!#REF!),"")</f>
        <v>#REF!</v>
      </c>
      <c r="AB20" s="23" t="e">
        <f>IF(AND('MAPA DE RIESGO'!#REF!="Alta",'MAPA DE RIESGO'!#REF!="Mayor"),CONCATENATE("R5C",'MAPA DE RIESGO'!#REF!),"")</f>
        <v>#REF!</v>
      </c>
      <c r="AC20" s="24" t="e">
        <f>IF(AND('MAPA DE RIESGO'!#REF!="Alta",'MAPA DE RIESGO'!#REF!="Mayor"),CONCATENATE("R5C",'MAPA DE RIESGO'!#REF!),"")</f>
        <v>#REF!</v>
      </c>
      <c r="AD20" s="29" t="e">
        <f>IF(AND('MAPA DE RIESGO'!#REF!="Alta",'MAPA DE RIESGO'!#REF!="Mayor"),CONCATENATE("R5C",'MAPA DE RIESGO'!#REF!),"")</f>
        <v>#REF!</v>
      </c>
      <c r="AE20" s="29" t="e">
        <f>IF(AND('MAPA DE RIESGO'!#REF!="Alta",'MAPA DE RIESGO'!#REF!="Mayor"),CONCATENATE("R5C",'MAPA DE RIESGO'!#REF!),"")</f>
        <v>#REF!</v>
      </c>
      <c r="AF20" s="29" t="e">
        <f>IF(AND('MAPA DE RIESGO'!#REF!="Alta",'MAPA DE RIESGO'!#REF!="Mayor"),CONCATENATE("R5C",'MAPA DE RIESGO'!#REF!),"")</f>
        <v>#REF!</v>
      </c>
      <c r="AG20" s="25" t="e">
        <f>IF(AND('MAPA DE RIESGO'!#REF!="Alta",'MAPA DE RIESGO'!#REF!="Mayor"),CONCATENATE("R5C",'MAPA DE RIESGO'!#REF!),"")</f>
        <v>#REF!</v>
      </c>
      <c r="AH20" s="26" t="e">
        <f>IF(AND('MAPA DE RIESGO'!#REF!="Alta",'MAPA DE RIESGO'!#REF!="Catastrófico"),CONCATENATE("R5C",'MAPA DE RIESGO'!#REF!),"")</f>
        <v>#REF!</v>
      </c>
      <c r="AI20" s="27" t="e">
        <f>IF(AND('MAPA DE RIESGO'!#REF!="Alta",'MAPA DE RIESGO'!#REF!="Catastrófico"),CONCATENATE("R5C",'MAPA DE RIESGO'!#REF!),"")</f>
        <v>#REF!</v>
      </c>
      <c r="AJ20" s="27" t="e">
        <f>IF(AND('MAPA DE RIESGO'!#REF!="Alta",'MAPA DE RIESGO'!#REF!="Catastrófico"),CONCATENATE("R5C",'MAPA DE RIESGO'!#REF!),"")</f>
        <v>#REF!</v>
      </c>
      <c r="AK20" s="27" t="e">
        <f>IF(AND('MAPA DE RIESGO'!#REF!="Alta",'MAPA DE RIESGO'!#REF!="Catastrófico"),CONCATENATE("R5C",'MAPA DE RIESGO'!#REF!),"")</f>
        <v>#REF!</v>
      </c>
      <c r="AL20" s="27" t="e">
        <f>IF(AND('MAPA DE RIESGO'!#REF!="Alta",'MAPA DE RIESGO'!#REF!="Catastrófico"),CONCATENATE("R5C",'MAPA DE RIESGO'!#REF!),"")</f>
        <v>#REF!</v>
      </c>
      <c r="AM20" s="28" t="e">
        <f>IF(AND('MAPA DE RIESGO'!#REF!="Alta",'MAPA DE RIESGO'!#REF!="Catastrófico"),CONCATENATE("R5C",'MAPA DE RIESGO'!#REF!),"")</f>
        <v>#REF!</v>
      </c>
      <c r="AN20" s="55"/>
      <c r="AO20" s="436"/>
      <c r="AP20" s="437"/>
      <c r="AQ20" s="437"/>
      <c r="AR20" s="437"/>
      <c r="AS20" s="437"/>
      <c r="AT20" s="438"/>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385"/>
      <c r="C21" s="385"/>
      <c r="D21" s="386"/>
      <c r="E21" s="426"/>
      <c r="F21" s="427"/>
      <c r="G21" s="427"/>
      <c r="H21" s="427"/>
      <c r="I21" s="443"/>
      <c r="J21" s="39" t="e">
        <f>IF(AND('MAPA DE RIESGO'!#REF!="Alta",'MAPA DE RIESGO'!#REF!="Leve"),CONCATENATE("R6C",'MAPA DE RIESGO'!#REF!),"")</f>
        <v>#REF!</v>
      </c>
      <c r="K21" s="40" t="e">
        <f>IF(AND('MAPA DE RIESGO'!#REF!="Alta",'MAPA DE RIESGO'!#REF!="Leve"),CONCATENATE("R6C",'MAPA DE RIESGO'!#REF!),"")</f>
        <v>#REF!</v>
      </c>
      <c r="L21" s="40" t="e">
        <f>IF(AND('MAPA DE RIESGO'!#REF!="Alta",'MAPA DE RIESGO'!#REF!="Leve"),CONCATENATE("R6C",'MAPA DE RIESGO'!#REF!),"")</f>
        <v>#REF!</v>
      </c>
      <c r="M21" s="40" t="e">
        <f>IF(AND('MAPA DE RIESGO'!#REF!="Alta",'MAPA DE RIESGO'!#REF!="Leve"),CONCATENATE("R6C",'MAPA DE RIESGO'!#REF!),"")</f>
        <v>#REF!</v>
      </c>
      <c r="N21" s="40" t="e">
        <f>IF(AND('MAPA DE RIESGO'!#REF!="Alta",'MAPA DE RIESGO'!#REF!="Leve"),CONCATENATE("R6C",'MAPA DE RIESGO'!#REF!),"")</f>
        <v>#REF!</v>
      </c>
      <c r="O21" s="41" t="e">
        <f>IF(AND('MAPA DE RIESGO'!#REF!="Alta",'MAPA DE RIESGO'!#REF!="Leve"),CONCATENATE("R6C",'MAPA DE RIESGO'!#REF!),"")</f>
        <v>#REF!</v>
      </c>
      <c r="P21" s="39" t="e">
        <f>IF(AND('MAPA DE RIESGO'!#REF!="Alta",'MAPA DE RIESGO'!#REF!="Menor"),CONCATENATE("R6C",'MAPA DE RIESGO'!#REF!),"")</f>
        <v>#REF!</v>
      </c>
      <c r="Q21" s="40" t="e">
        <f>IF(AND('MAPA DE RIESGO'!#REF!="Alta",'MAPA DE RIESGO'!#REF!="Menor"),CONCATENATE("R6C",'MAPA DE RIESGO'!#REF!),"")</f>
        <v>#REF!</v>
      </c>
      <c r="R21" s="40" t="e">
        <f>IF(AND('MAPA DE RIESGO'!#REF!="Alta",'MAPA DE RIESGO'!#REF!="Menor"),CONCATENATE("R6C",'MAPA DE RIESGO'!#REF!),"")</f>
        <v>#REF!</v>
      </c>
      <c r="S21" s="40" t="e">
        <f>IF(AND('MAPA DE RIESGO'!#REF!="Alta",'MAPA DE RIESGO'!#REF!="Menor"),CONCATENATE("R6C",'MAPA DE RIESGO'!#REF!),"")</f>
        <v>#REF!</v>
      </c>
      <c r="T21" s="40" t="e">
        <f>IF(AND('MAPA DE RIESGO'!#REF!="Alta",'MAPA DE RIESGO'!#REF!="Menor"),CONCATENATE("R6C",'MAPA DE RIESGO'!#REF!),"")</f>
        <v>#REF!</v>
      </c>
      <c r="U21" s="41" t="e">
        <f>IF(AND('MAPA DE RIESGO'!#REF!="Alta",'MAPA DE RIESGO'!#REF!="Menor"),CONCATENATE("R6C",'MAPA DE RIESGO'!#REF!),"")</f>
        <v>#REF!</v>
      </c>
      <c r="V21" s="23" t="e">
        <f>IF(AND('MAPA DE RIESGO'!#REF!="Alta",'MAPA DE RIESGO'!#REF!="Moderado"),CONCATENATE("R6C",'MAPA DE RIESGO'!#REF!),"")</f>
        <v>#REF!</v>
      </c>
      <c r="W21" s="24" t="e">
        <f>IF(AND('MAPA DE RIESGO'!#REF!="Alta",'MAPA DE RIESGO'!#REF!="Moderado"),CONCATENATE("R6C",'MAPA DE RIESGO'!#REF!),"")</f>
        <v>#REF!</v>
      </c>
      <c r="X21" s="29" t="e">
        <f>IF(AND('MAPA DE RIESGO'!#REF!="Alta",'MAPA DE RIESGO'!#REF!="Moderado"),CONCATENATE("R6C",'MAPA DE RIESGO'!#REF!),"")</f>
        <v>#REF!</v>
      </c>
      <c r="Y21" s="29" t="e">
        <f>IF(AND('MAPA DE RIESGO'!#REF!="Alta",'MAPA DE RIESGO'!#REF!="Moderado"),CONCATENATE("R6C",'MAPA DE RIESGO'!#REF!),"")</f>
        <v>#REF!</v>
      </c>
      <c r="Z21" s="29" t="e">
        <f>IF(AND('MAPA DE RIESGO'!#REF!="Alta",'MAPA DE RIESGO'!#REF!="Moderado"),CONCATENATE("R6C",'MAPA DE RIESGO'!#REF!),"")</f>
        <v>#REF!</v>
      </c>
      <c r="AA21" s="25" t="e">
        <f>IF(AND('MAPA DE RIESGO'!#REF!="Alta",'MAPA DE RIESGO'!#REF!="Moderado"),CONCATENATE("R6C",'MAPA DE RIESGO'!#REF!),"")</f>
        <v>#REF!</v>
      </c>
      <c r="AB21" s="23" t="e">
        <f>IF(AND('MAPA DE RIESGO'!#REF!="Alta",'MAPA DE RIESGO'!#REF!="Mayor"),CONCATENATE("R6C",'MAPA DE RIESGO'!#REF!),"")</f>
        <v>#REF!</v>
      </c>
      <c r="AC21" s="24" t="e">
        <f>IF(AND('MAPA DE RIESGO'!#REF!="Alta",'MAPA DE RIESGO'!#REF!="Mayor"),CONCATENATE("R6C",'MAPA DE RIESGO'!#REF!),"")</f>
        <v>#REF!</v>
      </c>
      <c r="AD21" s="29" t="e">
        <f>IF(AND('MAPA DE RIESGO'!#REF!="Alta",'MAPA DE RIESGO'!#REF!="Mayor"),CONCATENATE("R6C",'MAPA DE RIESGO'!#REF!),"")</f>
        <v>#REF!</v>
      </c>
      <c r="AE21" s="29" t="e">
        <f>IF(AND('MAPA DE RIESGO'!#REF!="Alta",'MAPA DE RIESGO'!#REF!="Mayor"),CONCATENATE("R6C",'MAPA DE RIESGO'!#REF!),"")</f>
        <v>#REF!</v>
      </c>
      <c r="AF21" s="29" t="e">
        <f>IF(AND('MAPA DE RIESGO'!#REF!="Alta",'MAPA DE RIESGO'!#REF!="Mayor"),CONCATENATE("R6C",'MAPA DE RIESGO'!#REF!),"")</f>
        <v>#REF!</v>
      </c>
      <c r="AG21" s="25" t="e">
        <f>IF(AND('MAPA DE RIESGO'!#REF!="Alta",'MAPA DE RIESGO'!#REF!="Mayor"),CONCATENATE("R6C",'MAPA DE RIESGO'!#REF!),"")</f>
        <v>#REF!</v>
      </c>
      <c r="AH21" s="26" t="e">
        <f>IF(AND('MAPA DE RIESGO'!#REF!="Alta",'MAPA DE RIESGO'!#REF!="Catastrófico"),CONCATENATE("R6C",'MAPA DE RIESGO'!#REF!),"")</f>
        <v>#REF!</v>
      </c>
      <c r="AI21" s="27" t="e">
        <f>IF(AND('MAPA DE RIESGO'!#REF!="Alta",'MAPA DE RIESGO'!#REF!="Catastrófico"),CONCATENATE("R6C",'MAPA DE RIESGO'!#REF!),"")</f>
        <v>#REF!</v>
      </c>
      <c r="AJ21" s="27" t="e">
        <f>IF(AND('MAPA DE RIESGO'!#REF!="Alta",'MAPA DE RIESGO'!#REF!="Catastrófico"),CONCATENATE("R6C",'MAPA DE RIESGO'!#REF!),"")</f>
        <v>#REF!</v>
      </c>
      <c r="AK21" s="27" t="e">
        <f>IF(AND('MAPA DE RIESGO'!#REF!="Alta",'MAPA DE RIESGO'!#REF!="Catastrófico"),CONCATENATE("R6C",'MAPA DE RIESGO'!#REF!),"")</f>
        <v>#REF!</v>
      </c>
      <c r="AL21" s="27" t="e">
        <f>IF(AND('MAPA DE RIESGO'!#REF!="Alta",'MAPA DE RIESGO'!#REF!="Catastrófico"),CONCATENATE("R6C",'MAPA DE RIESGO'!#REF!),"")</f>
        <v>#REF!</v>
      </c>
      <c r="AM21" s="28" t="e">
        <f>IF(AND('MAPA DE RIESGO'!#REF!="Alta",'MAPA DE RIESGO'!#REF!="Catastrófico"),CONCATENATE("R6C",'MAPA DE RIESGO'!#REF!),"")</f>
        <v>#REF!</v>
      </c>
      <c r="AN21" s="55"/>
      <c r="AO21" s="436"/>
      <c r="AP21" s="437"/>
      <c r="AQ21" s="437"/>
      <c r="AR21" s="437"/>
      <c r="AS21" s="437"/>
      <c r="AT21" s="438"/>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385"/>
      <c r="C22" s="385"/>
      <c r="D22" s="386"/>
      <c r="E22" s="426"/>
      <c r="F22" s="427"/>
      <c r="G22" s="427"/>
      <c r="H22" s="427"/>
      <c r="I22" s="443"/>
      <c r="J22" s="39" t="e">
        <f>IF(AND('MAPA DE RIESGO'!#REF!="Alta",'MAPA DE RIESGO'!#REF!="Leve"),CONCATENATE("R7C",'MAPA DE RIESGO'!#REF!),"")</f>
        <v>#REF!</v>
      </c>
      <c r="K22" s="40" t="e">
        <f>IF(AND('MAPA DE RIESGO'!#REF!="Alta",'MAPA DE RIESGO'!#REF!="Leve"),CONCATENATE("R7C",'MAPA DE RIESGO'!#REF!),"")</f>
        <v>#REF!</v>
      </c>
      <c r="L22" s="40" t="e">
        <f>IF(AND('MAPA DE RIESGO'!#REF!="Alta",'MAPA DE RIESGO'!#REF!="Leve"),CONCATENATE("R7C",'MAPA DE RIESGO'!#REF!),"")</f>
        <v>#REF!</v>
      </c>
      <c r="M22" s="40" t="e">
        <f>IF(AND('MAPA DE RIESGO'!#REF!="Alta",'MAPA DE RIESGO'!#REF!="Leve"),CONCATENATE("R7C",'MAPA DE RIESGO'!#REF!),"")</f>
        <v>#REF!</v>
      </c>
      <c r="N22" s="40" t="e">
        <f>IF(AND('MAPA DE RIESGO'!#REF!="Alta",'MAPA DE RIESGO'!#REF!="Leve"),CONCATENATE("R7C",'MAPA DE RIESGO'!#REF!),"")</f>
        <v>#REF!</v>
      </c>
      <c r="O22" s="41" t="e">
        <f>IF(AND('MAPA DE RIESGO'!#REF!="Alta",'MAPA DE RIESGO'!#REF!="Leve"),CONCATENATE("R7C",'MAPA DE RIESGO'!#REF!),"")</f>
        <v>#REF!</v>
      </c>
      <c r="P22" s="39" t="e">
        <f>IF(AND('MAPA DE RIESGO'!#REF!="Alta",'MAPA DE RIESGO'!#REF!="Menor"),CONCATENATE("R7C",'MAPA DE RIESGO'!#REF!),"")</f>
        <v>#REF!</v>
      </c>
      <c r="Q22" s="40" t="e">
        <f>IF(AND('MAPA DE RIESGO'!#REF!="Alta",'MAPA DE RIESGO'!#REF!="Menor"),CONCATENATE("R7C",'MAPA DE RIESGO'!#REF!),"")</f>
        <v>#REF!</v>
      </c>
      <c r="R22" s="40" t="e">
        <f>IF(AND('MAPA DE RIESGO'!#REF!="Alta",'MAPA DE RIESGO'!#REF!="Menor"),CONCATENATE("R7C",'MAPA DE RIESGO'!#REF!),"")</f>
        <v>#REF!</v>
      </c>
      <c r="S22" s="40" t="e">
        <f>IF(AND('MAPA DE RIESGO'!#REF!="Alta",'MAPA DE RIESGO'!#REF!="Menor"),CONCATENATE("R7C",'MAPA DE RIESGO'!#REF!),"")</f>
        <v>#REF!</v>
      </c>
      <c r="T22" s="40" t="e">
        <f>IF(AND('MAPA DE RIESGO'!#REF!="Alta",'MAPA DE RIESGO'!#REF!="Menor"),CONCATENATE("R7C",'MAPA DE RIESGO'!#REF!),"")</f>
        <v>#REF!</v>
      </c>
      <c r="U22" s="41" t="e">
        <f>IF(AND('MAPA DE RIESGO'!#REF!="Alta",'MAPA DE RIESGO'!#REF!="Menor"),CONCATENATE("R7C",'MAPA DE RIESGO'!#REF!),"")</f>
        <v>#REF!</v>
      </c>
      <c r="V22" s="23" t="e">
        <f>IF(AND('MAPA DE RIESGO'!#REF!="Alta",'MAPA DE RIESGO'!#REF!="Moderado"),CONCATENATE("R7C",'MAPA DE RIESGO'!#REF!),"")</f>
        <v>#REF!</v>
      </c>
      <c r="W22" s="24" t="e">
        <f>IF(AND('MAPA DE RIESGO'!#REF!="Alta",'MAPA DE RIESGO'!#REF!="Moderado"),CONCATENATE("R7C",'MAPA DE RIESGO'!#REF!),"")</f>
        <v>#REF!</v>
      </c>
      <c r="X22" s="29" t="e">
        <f>IF(AND('MAPA DE RIESGO'!#REF!="Alta",'MAPA DE RIESGO'!#REF!="Moderado"),CONCATENATE("R7C",'MAPA DE RIESGO'!#REF!),"")</f>
        <v>#REF!</v>
      </c>
      <c r="Y22" s="29" t="e">
        <f>IF(AND('MAPA DE RIESGO'!#REF!="Alta",'MAPA DE RIESGO'!#REF!="Moderado"),CONCATENATE("R7C",'MAPA DE RIESGO'!#REF!),"")</f>
        <v>#REF!</v>
      </c>
      <c r="Z22" s="29" t="e">
        <f>IF(AND('MAPA DE RIESGO'!#REF!="Alta",'MAPA DE RIESGO'!#REF!="Moderado"),CONCATENATE("R7C",'MAPA DE RIESGO'!#REF!),"")</f>
        <v>#REF!</v>
      </c>
      <c r="AA22" s="25" t="e">
        <f>IF(AND('MAPA DE RIESGO'!#REF!="Alta",'MAPA DE RIESGO'!#REF!="Moderado"),CONCATENATE("R7C",'MAPA DE RIESGO'!#REF!),"")</f>
        <v>#REF!</v>
      </c>
      <c r="AB22" s="23" t="e">
        <f>IF(AND('MAPA DE RIESGO'!#REF!="Alta",'MAPA DE RIESGO'!#REF!="Mayor"),CONCATENATE("R7C",'MAPA DE RIESGO'!#REF!),"")</f>
        <v>#REF!</v>
      </c>
      <c r="AC22" s="24" t="e">
        <f>IF(AND('MAPA DE RIESGO'!#REF!="Alta",'MAPA DE RIESGO'!#REF!="Mayor"),CONCATENATE("R7C",'MAPA DE RIESGO'!#REF!),"")</f>
        <v>#REF!</v>
      </c>
      <c r="AD22" s="29" t="e">
        <f>IF(AND('MAPA DE RIESGO'!#REF!="Alta",'MAPA DE RIESGO'!#REF!="Mayor"),CONCATENATE("R7C",'MAPA DE RIESGO'!#REF!),"")</f>
        <v>#REF!</v>
      </c>
      <c r="AE22" s="29" t="e">
        <f>IF(AND('MAPA DE RIESGO'!#REF!="Alta",'MAPA DE RIESGO'!#REF!="Mayor"),CONCATENATE("R7C",'MAPA DE RIESGO'!#REF!),"")</f>
        <v>#REF!</v>
      </c>
      <c r="AF22" s="29" t="e">
        <f>IF(AND('MAPA DE RIESGO'!#REF!="Alta",'MAPA DE RIESGO'!#REF!="Mayor"),CONCATENATE("R7C",'MAPA DE RIESGO'!#REF!),"")</f>
        <v>#REF!</v>
      </c>
      <c r="AG22" s="25" t="e">
        <f>IF(AND('MAPA DE RIESGO'!#REF!="Alta",'MAPA DE RIESGO'!#REF!="Mayor"),CONCATENATE("R7C",'MAPA DE RIESGO'!#REF!),"")</f>
        <v>#REF!</v>
      </c>
      <c r="AH22" s="26" t="e">
        <f>IF(AND('MAPA DE RIESGO'!#REF!="Alta",'MAPA DE RIESGO'!#REF!="Catastrófico"),CONCATENATE("R7C",'MAPA DE RIESGO'!#REF!),"")</f>
        <v>#REF!</v>
      </c>
      <c r="AI22" s="27" t="e">
        <f>IF(AND('MAPA DE RIESGO'!#REF!="Alta",'MAPA DE RIESGO'!#REF!="Catastrófico"),CONCATENATE("R7C",'MAPA DE RIESGO'!#REF!),"")</f>
        <v>#REF!</v>
      </c>
      <c r="AJ22" s="27" t="e">
        <f>IF(AND('MAPA DE RIESGO'!#REF!="Alta",'MAPA DE RIESGO'!#REF!="Catastrófico"),CONCATENATE("R7C",'MAPA DE RIESGO'!#REF!),"")</f>
        <v>#REF!</v>
      </c>
      <c r="AK22" s="27" t="e">
        <f>IF(AND('MAPA DE RIESGO'!#REF!="Alta",'MAPA DE RIESGO'!#REF!="Catastrófico"),CONCATENATE("R7C",'MAPA DE RIESGO'!#REF!),"")</f>
        <v>#REF!</v>
      </c>
      <c r="AL22" s="27" t="e">
        <f>IF(AND('MAPA DE RIESGO'!#REF!="Alta",'MAPA DE RIESGO'!#REF!="Catastrófico"),CONCATENATE("R7C",'MAPA DE RIESGO'!#REF!),"")</f>
        <v>#REF!</v>
      </c>
      <c r="AM22" s="28" t="e">
        <f>IF(AND('MAPA DE RIESGO'!#REF!="Alta",'MAPA DE RIESGO'!#REF!="Catastrófico"),CONCATENATE("R7C",'MAPA DE RIESGO'!#REF!),"")</f>
        <v>#REF!</v>
      </c>
      <c r="AN22" s="55"/>
      <c r="AO22" s="436"/>
      <c r="AP22" s="437"/>
      <c r="AQ22" s="437"/>
      <c r="AR22" s="437"/>
      <c r="AS22" s="437"/>
      <c r="AT22" s="438"/>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385"/>
      <c r="C23" s="385"/>
      <c r="D23" s="386"/>
      <c r="E23" s="426"/>
      <c r="F23" s="427"/>
      <c r="G23" s="427"/>
      <c r="H23" s="427"/>
      <c r="I23" s="443"/>
      <c r="J23" s="39" t="e">
        <f>IF(AND('MAPA DE RIESGO'!#REF!="Alta",'MAPA DE RIESGO'!#REF!="Leve"),CONCATENATE("R8C",'MAPA DE RIESGO'!#REF!),"")</f>
        <v>#REF!</v>
      </c>
      <c r="K23" s="40" t="e">
        <f>IF(AND('MAPA DE RIESGO'!#REF!="Alta",'MAPA DE RIESGO'!#REF!="Leve"),CONCATENATE("R8C",'MAPA DE RIESGO'!#REF!),"")</f>
        <v>#REF!</v>
      </c>
      <c r="L23" s="40" t="e">
        <f>IF(AND('MAPA DE RIESGO'!#REF!="Alta",'MAPA DE RIESGO'!#REF!="Leve"),CONCATENATE("R8C",'MAPA DE RIESGO'!#REF!),"")</f>
        <v>#REF!</v>
      </c>
      <c r="M23" s="40" t="e">
        <f>IF(AND('MAPA DE RIESGO'!#REF!="Alta",'MAPA DE RIESGO'!#REF!="Leve"),CONCATENATE("R8C",'MAPA DE RIESGO'!#REF!),"")</f>
        <v>#REF!</v>
      </c>
      <c r="N23" s="40" t="e">
        <f>IF(AND('MAPA DE RIESGO'!#REF!="Alta",'MAPA DE RIESGO'!#REF!="Leve"),CONCATENATE("R8C",'MAPA DE RIESGO'!#REF!),"")</f>
        <v>#REF!</v>
      </c>
      <c r="O23" s="41" t="e">
        <f>IF(AND('MAPA DE RIESGO'!#REF!="Alta",'MAPA DE RIESGO'!#REF!="Leve"),CONCATENATE("R8C",'MAPA DE RIESGO'!#REF!),"")</f>
        <v>#REF!</v>
      </c>
      <c r="P23" s="39" t="e">
        <f>IF(AND('MAPA DE RIESGO'!#REF!="Alta",'MAPA DE RIESGO'!#REF!="Menor"),CONCATENATE("R8C",'MAPA DE RIESGO'!#REF!),"")</f>
        <v>#REF!</v>
      </c>
      <c r="Q23" s="40" t="e">
        <f>IF(AND('MAPA DE RIESGO'!#REF!="Alta",'MAPA DE RIESGO'!#REF!="Menor"),CONCATENATE("R8C",'MAPA DE RIESGO'!#REF!),"")</f>
        <v>#REF!</v>
      </c>
      <c r="R23" s="40" t="e">
        <f>IF(AND('MAPA DE RIESGO'!#REF!="Alta",'MAPA DE RIESGO'!#REF!="Menor"),CONCATENATE("R8C",'MAPA DE RIESGO'!#REF!),"")</f>
        <v>#REF!</v>
      </c>
      <c r="S23" s="40" t="e">
        <f>IF(AND('MAPA DE RIESGO'!#REF!="Alta",'MAPA DE RIESGO'!#REF!="Menor"),CONCATENATE("R8C",'MAPA DE RIESGO'!#REF!),"")</f>
        <v>#REF!</v>
      </c>
      <c r="T23" s="40" t="e">
        <f>IF(AND('MAPA DE RIESGO'!#REF!="Alta",'MAPA DE RIESGO'!#REF!="Menor"),CONCATENATE("R8C",'MAPA DE RIESGO'!#REF!),"")</f>
        <v>#REF!</v>
      </c>
      <c r="U23" s="41" t="e">
        <f>IF(AND('MAPA DE RIESGO'!#REF!="Alta",'MAPA DE RIESGO'!#REF!="Menor"),CONCATENATE("R8C",'MAPA DE RIESGO'!#REF!),"")</f>
        <v>#REF!</v>
      </c>
      <c r="V23" s="23" t="e">
        <f>IF(AND('MAPA DE RIESGO'!#REF!="Alta",'MAPA DE RIESGO'!#REF!="Moderado"),CONCATENATE("R8C",'MAPA DE RIESGO'!#REF!),"")</f>
        <v>#REF!</v>
      </c>
      <c r="W23" s="24" t="e">
        <f>IF(AND('MAPA DE RIESGO'!#REF!="Alta",'MAPA DE RIESGO'!#REF!="Moderado"),CONCATENATE("R8C",'MAPA DE RIESGO'!#REF!),"")</f>
        <v>#REF!</v>
      </c>
      <c r="X23" s="29" t="e">
        <f>IF(AND('MAPA DE RIESGO'!#REF!="Alta",'MAPA DE RIESGO'!#REF!="Moderado"),CONCATENATE("R8C",'MAPA DE RIESGO'!#REF!),"")</f>
        <v>#REF!</v>
      </c>
      <c r="Y23" s="29" t="e">
        <f>IF(AND('MAPA DE RIESGO'!#REF!="Alta",'MAPA DE RIESGO'!#REF!="Moderado"),CONCATENATE("R8C",'MAPA DE RIESGO'!#REF!),"")</f>
        <v>#REF!</v>
      </c>
      <c r="Z23" s="29" t="e">
        <f>IF(AND('MAPA DE RIESGO'!#REF!="Alta",'MAPA DE RIESGO'!#REF!="Moderado"),CONCATENATE("R8C",'MAPA DE RIESGO'!#REF!),"")</f>
        <v>#REF!</v>
      </c>
      <c r="AA23" s="25" t="e">
        <f>IF(AND('MAPA DE RIESGO'!#REF!="Alta",'MAPA DE RIESGO'!#REF!="Moderado"),CONCATENATE("R8C",'MAPA DE RIESGO'!#REF!),"")</f>
        <v>#REF!</v>
      </c>
      <c r="AB23" s="23" t="e">
        <f>IF(AND('MAPA DE RIESGO'!#REF!="Alta",'MAPA DE RIESGO'!#REF!="Mayor"),CONCATENATE("R8C",'MAPA DE RIESGO'!#REF!),"")</f>
        <v>#REF!</v>
      </c>
      <c r="AC23" s="24" t="e">
        <f>IF(AND('MAPA DE RIESGO'!#REF!="Alta",'MAPA DE RIESGO'!#REF!="Mayor"),CONCATENATE("R8C",'MAPA DE RIESGO'!#REF!),"")</f>
        <v>#REF!</v>
      </c>
      <c r="AD23" s="29" t="e">
        <f>IF(AND('MAPA DE RIESGO'!#REF!="Alta",'MAPA DE RIESGO'!#REF!="Mayor"),CONCATENATE("R8C",'MAPA DE RIESGO'!#REF!),"")</f>
        <v>#REF!</v>
      </c>
      <c r="AE23" s="29" t="e">
        <f>IF(AND('MAPA DE RIESGO'!#REF!="Alta",'MAPA DE RIESGO'!#REF!="Mayor"),CONCATENATE("R8C",'MAPA DE RIESGO'!#REF!),"")</f>
        <v>#REF!</v>
      </c>
      <c r="AF23" s="29" t="e">
        <f>IF(AND('MAPA DE RIESGO'!#REF!="Alta",'MAPA DE RIESGO'!#REF!="Mayor"),CONCATENATE("R8C",'MAPA DE RIESGO'!#REF!),"")</f>
        <v>#REF!</v>
      </c>
      <c r="AG23" s="25" t="e">
        <f>IF(AND('MAPA DE RIESGO'!#REF!="Alta",'MAPA DE RIESGO'!#REF!="Mayor"),CONCATENATE("R8C",'MAPA DE RIESGO'!#REF!),"")</f>
        <v>#REF!</v>
      </c>
      <c r="AH23" s="26" t="e">
        <f>IF(AND('MAPA DE RIESGO'!#REF!="Alta",'MAPA DE RIESGO'!#REF!="Catastrófico"),CONCATENATE("R8C",'MAPA DE RIESGO'!#REF!),"")</f>
        <v>#REF!</v>
      </c>
      <c r="AI23" s="27" t="e">
        <f>IF(AND('MAPA DE RIESGO'!#REF!="Alta",'MAPA DE RIESGO'!#REF!="Catastrófico"),CONCATENATE("R8C",'MAPA DE RIESGO'!#REF!),"")</f>
        <v>#REF!</v>
      </c>
      <c r="AJ23" s="27" t="e">
        <f>IF(AND('MAPA DE RIESGO'!#REF!="Alta",'MAPA DE RIESGO'!#REF!="Catastrófico"),CONCATENATE("R8C",'MAPA DE RIESGO'!#REF!),"")</f>
        <v>#REF!</v>
      </c>
      <c r="AK23" s="27" t="e">
        <f>IF(AND('MAPA DE RIESGO'!#REF!="Alta",'MAPA DE RIESGO'!#REF!="Catastrófico"),CONCATENATE("R8C",'MAPA DE RIESGO'!#REF!),"")</f>
        <v>#REF!</v>
      </c>
      <c r="AL23" s="27" t="e">
        <f>IF(AND('MAPA DE RIESGO'!#REF!="Alta",'MAPA DE RIESGO'!#REF!="Catastrófico"),CONCATENATE("R8C",'MAPA DE RIESGO'!#REF!),"")</f>
        <v>#REF!</v>
      </c>
      <c r="AM23" s="28" t="e">
        <f>IF(AND('MAPA DE RIESGO'!#REF!="Alta",'MAPA DE RIESGO'!#REF!="Catastrófico"),CONCATENATE("R8C",'MAPA DE RIESGO'!#REF!),"")</f>
        <v>#REF!</v>
      </c>
      <c r="AN23" s="55"/>
      <c r="AO23" s="436"/>
      <c r="AP23" s="437"/>
      <c r="AQ23" s="437"/>
      <c r="AR23" s="437"/>
      <c r="AS23" s="437"/>
      <c r="AT23" s="438"/>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385"/>
      <c r="C24" s="385"/>
      <c r="D24" s="386"/>
      <c r="E24" s="426"/>
      <c r="F24" s="427"/>
      <c r="G24" s="427"/>
      <c r="H24" s="427"/>
      <c r="I24" s="443"/>
      <c r="J24" s="39" t="e">
        <f>IF(AND('MAPA DE RIESGO'!#REF!="Alta",'MAPA DE RIESGO'!#REF!="Leve"),CONCATENATE("R9C",'MAPA DE RIESGO'!#REF!),"")</f>
        <v>#REF!</v>
      </c>
      <c r="K24" s="40" t="e">
        <f>IF(AND('MAPA DE RIESGO'!#REF!="Alta",'MAPA DE RIESGO'!#REF!="Leve"),CONCATENATE("R9C",'MAPA DE RIESGO'!#REF!),"")</f>
        <v>#REF!</v>
      </c>
      <c r="L24" s="40" t="e">
        <f>IF(AND('MAPA DE RIESGO'!#REF!="Alta",'MAPA DE RIESGO'!#REF!="Leve"),CONCATENATE("R9C",'MAPA DE RIESGO'!#REF!),"")</f>
        <v>#REF!</v>
      </c>
      <c r="M24" s="40" t="e">
        <f>IF(AND('MAPA DE RIESGO'!#REF!="Alta",'MAPA DE RIESGO'!#REF!="Leve"),CONCATENATE("R9C",'MAPA DE RIESGO'!#REF!),"")</f>
        <v>#REF!</v>
      </c>
      <c r="N24" s="40" t="e">
        <f>IF(AND('MAPA DE RIESGO'!#REF!="Alta",'MAPA DE RIESGO'!#REF!="Leve"),CONCATENATE("R9C",'MAPA DE RIESGO'!#REF!),"")</f>
        <v>#REF!</v>
      </c>
      <c r="O24" s="41" t="e">
        <f>IF(AND('MAPA DE RIESGO'!#REF!="Alta",'MAPA DE RIESGO'!#REF!="Leve"),CONCATENATE("R9C",'MAPA DE RIESGO'!#REF!),"")</f>
        <v>#REF!</v>
      </c>
      <c r="P24" s="39" t="e">
        <f>IF(AND('MAPA DE RIESGO'!#REF!="Alta",'MAPA DE RIESGO'!#REF!="Menor"),CONCATENATE("R9C",'MAPA DE RIESGO'!#REF!),"")</f>
        <v>#REF!</v>
      </c>
      <c r="Q24" s="40" t="e">
        <f>IF(AND('MAPA DE RIESGO'!#REF!="Alta",'MAPA DE RIESGO'!#REF!="Menor"),CONCATENATE("R9C",'MAPA DE RIESGO'!#REF!),"")</f>
        <v>#REF!</v>
      </c>
      <c r="R24" s="40" t="e">
        <f>IF(AND('MAPA DE RIESGO'!#REF!="Alta",'MAPA DE RIESGO'!#REF!="Menor"),CONCATENATE("R9C",'MAPA DE RIESGO'!#REF!),"")</f>
        <v>#REF!</v>
      </c>
      <c r="S24" s="40" t="e">
        <f>IF(AND('MAPA DE RIESGO'!#REF!="Alta",'MAPA DE RIESGO'!#REF!="Menor"),CONCATENATE("R9C",'MAPA DE RIESGO'!#REF!),"")</f>
        <v>#REF!</v>
      </c>
      <c r="T24" s="40" t="e">
        <f>IF(AND('MAPA DE RIESGO'!#REF!="Alta",'MAPA DE RIESGO'!#REF!="Menor"),CONCATENATE("R9C",'MAPA DE RIESGO'!#REF!),"")</f>
        <v>#REF!</v>
      </c>
      <c r="U24" s="41" t="e">
        <f>IF(AND('MAPA DE RIESGO'!#REF!="Alta",'MAPA DE RIESGO'!#REF!="Menor"),CONCATENATE("R9C",'MAPA DE RIESGO'!#REF!),"")</f>
        <v>#REF!</v>
      </c>
      <c r="V24" s="23" t="e">
        <f>IF(AND('MAPA DE RIESGO'!#REF!="Alta",'MAPA DE RIESGO'!#REF!="Moderado"),CONCATENATE("R9C",'MAPA DE RIESGO'!#REF!),"")</f>
        <v>#REF!</v>
      </c>
      <c r="W24" s="24" t="e">
        <f>IF(AND('MAPA DE RIESGO'!#REF!="Alta",'MAPA DE RIESGO'!#REF!="Moderado"),CONCATENATE("R9C",'MAPA DE RIESGO'!#REF!),"")</f>
        <v>#REF!</v>
      </c>
      <c r="X24" s="29" t="e">
        <f>IF(AND('MAPA DE RIESGO'!#REF!="Alta",'MAPA DE RIESGO'!#REF!="Moderado"),CONCATENATE("R9C",'MAPA DE RIESGO'!#REF!),"")</f>
        <v>#REF!</v>
      </c>
      <c r="Y24" s="29" t="e">
        <f>IF(AND('MAPA DE RIESGO'!#REF!="Alta",'MAPA DE RIESGO'!#REF!="Moderado"),CONCATENATE("R9C",'MAPA DE RIESGO'!#REF!),"")</f>
        <v>#REF!</v>
      </c>
      <c r="Z24" s="29" t="e">
        <f>IF(AND('MAPA DE RIESGO'!#REF!="Alta",'MAPA DE RIESGO'!#REF!="Moderado"),CONCATENATE("R9C",'MAPA DE RIESGO'!#REF!),"")</f>
        <v>#REF!</v>
      </c>
      <c r="AA24" s="25" t="e">
        <f>IF(AND('MAPA DE RIESGO'!#REF!="Alta",'MAPA DE RIESGO'!#REF!="Moderado"),CONCATENATE("R9C",'MAPA DE RIESGO'!#REF!),"")</f>
        <v>#REF!</v>
      </c>
      <c r="AB24" s="23" t="e">
        <f>IF(AND('MAPA DE RIESGO'!#REF!="Alta",'MAPA DE RIESGO'!#REF!="Mayor"),CONCATENATE("R9C",'MAPA DE RIESGO'!#REF!),"")</f>
        <v>#REF!</v>
      </c>
      <c r="AC24" s="24" t="e">
        <f>IF(AND('MAPA DE RIESGO'!#REF!="Alta",'MAPA DE RIESGO'!#REF!="Mayor"),CONCATENATE("R9C",'MAPA DE RIESGO'!#REF!),"")</f>
        <v>#REF!</v>
      </c>
      <c r="AD24" s="29" t="e">
        <f>IF(AND('MAPA DE RIESGO'!#REF!="Alta",'MAPA DE RIESGO'!#REF!="Mayor"),CONCATENATE("R9C",'MAPA DE RIESGO'!#REF!),"")</f>
        <v>#REF!</v>
      </c>
      <c r="AE24" s="29" t="e">
        <f>IF(AND('MAPA DE RIESGO'!#REF!="Alta",'MAPA DE RIESGO'!#REF!="Mayor"),CONCATENATE("R9C",'MAPA DE RIESGO'!#REF!),"")</f>
        <v>#REF!</v>
      </c>
      <c r="AF24" s="29" t="e">
        <f>IF(AND('MAPA DE RIESGO'!#REF!="Alta",'MAPA DE RIESGO'!#REF!="Mayor"),CONCATENATE("R9C",'MAPA DE RIESGO'!#REF!),"")</f>
        <v>#REF!</v>
      </c>
      <c r="AG24" s="25" t="e">
        <f>IF(AND('MAPA DE RIESGO'!#REF!="Alta",'MAPA DE RIESGO'!#REF!="Mayor"),CONCATENATE("R9C",'MAPA DE RIESGO'!#REF!),"")</f>
        <v>#REF!</v>
      </c>
      <c r="AH24" s="26" t="e">
        <f>IF(AND('MAPA DE RIESGO'!#REF!="Alta",'MAPA DE RIESGO'!#REF!="Catastrófico"),CONCATENATE("R9C",'MAPA DE RIESGO'!#REF!),"")</f>
        <v>#REF!</v>
      </c>
      <c r="AI24" s="27" t="e">
        <f>IF(AND('MAPA DE RIESGO'!#REF!="Alta",'MAPA DE RIESGO'!#REF!="Catastrófico"),CONCATENATE("R9C",'MAPA DE RIESGO'!#REF!),"")</f>
        <v>#REF!</v>
      </c>
      <c r="AJ24" s="27" t="e">
        <f>IF(AND('MAPA DE RIESGO'!#REF!="Alta",'MAPA DE RIESGO'!#REF!="Catastrófico"),CONCATENATE("R9C",'MAPA DE RIESGO'!#REF!),"")</f>
        <v>#REF!</v>
      </c>
      <c r="AK24" s="27" t="e">
        <f>IF(AND('MAPA DE RIESGO'!#REF!="Alta",'MAPA DE RIESGO'!#REF!="Catastrófico"),CONCATENATE("R9C",'MAPA DE RIESGO'!#REF!),"")</f>
        <v>#REF!</v>
      </c>
      <c r="AL24" s="27" t="e">
        <f>IF(AND('MAPA DE RIESGO'!#REF!="Alta",'MAPA DE RIESGO'!#REF!="Catastrófico"),CONCATENATE("R9C",'MAPA DE RIESGO'!#REF!),"")</f>
        <v>#REF!</v>
      </c>
      <c r="AM24" s="28" t="e">
        <f>IF(AND('MAPA DE RIESGO'!#REF!="Alta",'MAPA DE RIESGO'!#REF!="Catastrófico"),CONCATENATE("R9C",'MAPA DE RIESGO'!#REF!),"")</f>
        <v>#REF!</v>
      </c>
      <c r="AN24" s="55"/>
      <c r="AO24" s="436"/>
      <c r="AP24" s="437"/>
      <c r="AQ24" s="437"/>
      <c r="AR24" s="437"/>
      <c r="AS24" s="437"/>
      <c r="AT24" s="438"/>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385"/>
      <c r="C25" s="385"/>
      <c r="D25" s="386"/>
      <c r="E25" s="429"/>
      <c r="F25" s="430"/>
      <c r="G25" s="430"/>
      <c r="H25" s="430"/>
      <c r="I25" s="430"/>
      <c r="J25" s="42" t="e">
        <f>IF(AND('MAPA DE RIESGO'!#REF!="Alta",'MAPA DE RIESGO'!#REF!="Leve"),CONCATENATE("R10C",'MAPA DE RIESGO'!#REF!),"")</f>
        <v>#REF!</v>
      </c>
      <c r="K25" s="43" t="e">
        <f>IF(AND('MAPA DE RIESGO'!#REF!="Alta",'MAPA DE RIESGO'!#REF!="Leve"),CONCATENATE("R10C",'MAPA DE RIESGO'!#REF!),"")</f>
        <v>#REF!</v>
      </c>
      <c r="L25" s="43" t="e">
        <f>IF(AND('MAPA DE RIESGO'!#REF!="Alta",'MAPA DE RIESGO'!#REF!="Leve"),CONCATENATE("R10C",'MAPA DE RIESGO'!#REF!),"")</f>
        <v>#REF!</v>
      </c>
      <c r="M25" s="43" t="e">
        <f>IF(AND('MAPA DE RIESGO'!#REF!="Alta",'MAPA DE RIESGO'!#REF!="Leve"),CONCATENATE("R10C",'MAPA DE RIESGO'!#REF!),"")</f>
        <v>#REF!</v>
      </c>
      <c r="N25" s="43" t="e">
        <f>IF(AND('MAPA DE RIESGO'!#REF!="Alta",'MAPA DE RIESGO'!#REF!="Leve"),CONCATENATE("R10C",'MAPA DE RIESGO'!#REF!),"")</f>
        <v>#REF!</v>
      </c>
      <c r="O25" s="44" t="e">
        <f>IF(AND('MAPA DE RIESGO'!#REF!="Alta",'MAPA DE RIESGO'!#REF!="Leve"),CONCATENATE("R10C",'MAPA DE RIESGO'!#REF!),"")</f>
        <v>#REF!</v>
      </c>
      <c r="P25" s="42" t="e">
        <f>IF(AND('MAPA DE RIESGO'!#REF!="Alta",'MAPA DE RIESGO'!#REF!="Menor"),CONCATENATE("R10C",'MAPA DE RIESGO'!#REF!),"")</f>
        <v>#REF!</v>
      </c>
      <c r="Q25" s="43" t="e">
        <f>IF(AND('MAPA DE RIESGO'!#REF!="Alta",'MAPA DE RIESGO'!#REF!="Menor"),CONCATENATE("R10C",'MAPA DE RIESGO'!#REF!),"")</f>
        <v>#REF!</v>
      </c>
      <c r="R25" s="43" t="e">
        <f>IF(AND('MAPA DE RIESGO'!#REF!="Alta",'MAPA DE RIESGO'!#REF!="Menor"),CONCATENATE("R10C",'MAPA DE RIESGO'!#REF!),"")</f>
        <v>#REF!</v>
      </c>
      <c r="S25" s="43" t="e">
        <f>IF(AND('MAPA DE RIESGO'!#REF!="Alta",'MAPA DE RIESGO'!#REF!="Menor"),CONCATENATE("R10C",'MAPA DE RIESGO'!#REF!),"")</f>
        <v>#REF!</v>
      </c>
      <c r="T25" s="43" t="e">
        <f>IF(AND('MAPA DE RIESGO'!#REF!="Alta",'MAPA DE RIESGO'!#REF!="Menor"),CONCATENATE("R10C",'MAPA DE RIESGO'!#REF!),"")</f>
        <v>#REF!</v>
      </c>
      <c r="U25" s="44" t="e">
        <f>IF(AND('MAPA DE RIESGO'!#REF!="Alta",'MAPA DE RIESGO'!#REF!="Menor"),CONCATENATE("R10C",'MAPA DE RIESGO'!#REF!),"")</f>
        <v>#REF!</v>
      </c>
      <c r="V25" s="30" t="e">
        <f>IF(AND('MAPA DE RIESGO'!#REF!="Alta",'MAPA DE RIESGO'!#REF!="Moderado"),CONCATENATE("R10C",'MAPA DE RIESGO'!#REF!),"")</f>
        <v>#REF!</v>
      </c>
      <c r="W25" s="31" t="e">
        <f>IF(AND('MAPA DE RIESGO'!#REF!="Alta",'MAPA DE RIESGO'!#REF!="Moderado"),CONCATENATE("R10C",'MAPA DE RIESGO'!#REF!),"")</f>
        <v>#REF!</v>
      </c>
      <c r="X25" s="31" t="e">
        <f>IF(AND('MAPA DE RIESGO'!#REF!="Alta",'MAPA DE RIESGO'!#REF!="Moderado"),CONCATENATE("R10C",'MAPA DE RIESGO'!#REF!),"")</f>
        <v>#REF!</v>
      </c>
      <c r="Y25" s="31" t="e">
        <f>IF(AND('MAPA DE RIESGO'!#REF!="Alta",'MAPA DE RIESGO'!#REF!="Moderado"),CONCATENATE("R10C",'MAPA DE RIESGO'!#REF!),"")</f>
        <v>#REF!</v>
      </c>
      <c r="Z25" s="31" t="e">
        <f>IF(AND('MAPA DE RIESGO'!#REF!="Alta",'MAPA DE RIESGO'!#REF!="Moderado"),CONCATENATE("R10C",'MAPA DE RIESGO'!#REF!),"")</f>
        <v>#REF!</v>
      </c>
      <c r="AA25" s="32" t="e">
        <f>IF(AND('MAPA DE RIESGO'!#REF!="Alta",'MAPA DE RIESGO'!#REF!="Moderado"),CONCATENATE("R10C",'MAPA DE RIESGO'!#REF!),"")</f>
        <v>#REF!</v>
      </c>
      <c r="AB25" s="30" t="e">
        <f>IF(AND('MAPA DE RIESGO'!#REF!="Alta",'MAPA DE RIESGO'!#REF!="Mayor"),CONCATENATE("R10C",'MAPA DE RIESGO'!#REF!),"")</f>
        <v>#REF!</v>
      </c>
      <c r="AC25" s="31" t="e">
        <f>IF(AND('MAPA DE RIESGO'!#REF!="Alta",'MAPA DE RIESGO'!#REF!="Mayor"),CONCATENATE("R10C",'MAPA DE RIESGO'!#REF!),"")</f>
        <v>#REF!</v>
      </c>
      <c r="AD25" s="31" t="e">
        <f>IF(AND('MAPA DE RIESGO'!#REF!="Alta",'MAPA DE RIESGO'!#REF!="Mayor"),CONCATENATE("R10C",'MAPA DE RIESGO'!#REF!),"")</f>
        <v>#REF!</v>
      </c>
      <c r="AE25" s="31" t="e">
        <f>IF(AND('MAPA DE RIESGO'!#REF!="Alta",'MAPA DE RIESGO'!#REF!="Mayor"),CONCATENATE("R10C",'MAPA DE RIESGO'!#REF!),"")</f>
        <v>#REF!</v>
      </c>
      <c r="AF25" s="31" t="e">
        <f>IF(AND('MAPA DE RIESGO'!#REF!="Alta",'MAPA DE RIESGO'!#REF!="Mayor"),CONCATENATE("R10C",'MAPA DE RIESGO'!#REF!),"")</f>
        <v>#REF!</v>
      </c>
      <c r="AG25" s="32" t="e">
        <f>IF(AND('MAPA DE RIESGO'!#REF!="Alta",'MAPA DE RIESGO'!#REF!="Mayor"),CONCATENATE("R10C",'MAPA DE RIESGO'!#REF!),"")</f>
        <v>#REF!</v>
      </c>
      <c r="AH25" s="33" t="e">
        <f>IF(AND('MAPA DE RIESGO'!#REF!="Alta",'MAPA DE RIESGO'!#REF!="Catastrófico"),CONCATENATE("R10C",'MAPA DE RIESGO'!#REF!),"")</f>
        <v>#REF!</v>
      </c>
      <c r="AI25" s="34" t="e">
        <f>IF(AND('MAPA DE RIESGO'!#REF!="Alta",'MAPA DE RIESGO'!#REF!="Catastrófico"),CONCATENATE("R10C",'MAPA DE RIESGO'!#REF!),"")</f>
        <v>#REF!</v>
      </c>
      <c r="AJ25" s="34" t="e">
        <f>IF(AND('MAPA DE RIESGO'!#REF!="Alta",'MAPA DE RIESGO'!#REF!="Catastrófico"),CONCATENATE("R10C",'MAPA DE RIESGO'!#REF!),"")</f>
        <v>#REF!</v>
      </c>
      <c r="AK25" s="34" t="e">
        <f>IF(AND('MAPA DE RIESGO'!#REF!="Alta",'MAPA DE RIESGO'!#REF!="Catastrófico"),CONCATENATE("R10C",'MAPA DE RIESGO'!#REF!),"")</f>
        <v>#REF!</v>
      </c>
      <c r="AL25" s="34" t="e">
        <f>IF(AND('MAPA DE RIESGO'!#REF!="Alta",'MAPA DE RIESGO'!#REF!="Catastrófico"),CONCATENATE("R10C",'MAPA DE RIESGO'!#REF!),"")</f>
        <v>#REF!</v>
      </c>
      <c r="AM25" s="35" t="e">
        <f>IF(AND('MAPA DE RIESGO'!#REF!="Alta",'MAPA DE RIESGO'!#REF!="Catastrófico"),CONCATENATE("R10C",'MAPA DE RIESGO'!#REF!),"")</f>
        <v>#REF!</v>
      </c>
      <c r="AN25" s="55"/>
      <c r="AO25" s="439"/>
      <c r="AP25" s="440"/>
      <c r="AQ25" s="440"/>
      <c r="AR25" s="440"/>
      <c r="AS25" s="440"/>
      <c r="AT25" s="441"/>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385"/>
      <c r="C26" s="385"/>
      <c r="D26" s="386"/>
      <c r="E26" s="423" t="s">
        <v>108</v>
      </c>
      <c r="F26" s="424"/>
      <c r="G26" s="424"/>
      <c r="H26" s="424"/>
      <c r="I26" s="425"/>
      <c r="J26" s="36" t="str">
        <f ca="1">IF(AND('MAPA DE RIESGO'!$Z$16="Media",'MAPA DE RIESGO'!$AB$16="Leve"),CONCATENATE("R1C",'MAPA DE RIESGO'!$P$16),"")</f>
        <v/>
      </c>
      <c r="K26" s="37" t="str">
        <f ca="1">IF(AND('MAPA DE RIESGO'!$Z$17="Media",'MAPA DE RIESGO'!$AB$17="Leve"),CONCATENATE("R1C",'MAPA DE RIESGO'!$P$17),"")</f>
        <v/>
      </c>
      <c r="L26" s="37" t="e">
        <f>IF(AND('MAPA DE RIESGO'!#REF!="Media",'MAPA DE RIESGO'!#REF!="Leve"),CONCATENATE("R1C",'MAPA DE RIESGO'!#REF!),"")</f>
        <v>#REF!</v>
      </c>
      <c r="M26" s="37" t="e">
        <f>IF(AND('MAPA DE RIESGO'!#REF!="Media",'MAPA DE RIESGO'!#REF!="Leve"),CONCATENATE("R1C",'MAPA DE RIESGO'!#REF!),"")</f>
        <v>#REF!</v>
      </c>
      <c r="N26" s="37" t="e">
        <f>IF(AND('MAPA DE RIESGO'!#REF!="Media",'MAPA DE RIESGO'!#REF!="Leve"),CONCATENATE("R1C",'MAPA DE RIESGO'!#REF!),"")</f>
        <v>#REF!</v>
      </c>
      <c r="O26" s="38" t="e">
        <f>IF(AND('MAPA DE RIESGO'!#REF!="Media",'MAPA DE RIESGO'!#REF!="Leve"),CONCATENATE("R1C",'MAPA DE RIESGO'!#REF!),"")</f>
        <v>#REF!</v>
      </c>
      <c r="P26" s="36" t="str">
        <f ca="1">IF(AND('MAPA DE RIESGO'!$Z$16="Media",'MAPA DE RIESGO'!$AB$16="Menor"),CONCATENATE("R1C",'MAPA DE RIESGO'!$P$16),"")</f>
        <v/>
      </c>
      <c r="Q26" s="37" t="str">
        <f ca="1">IF(AND('MAPA DE RIESGO'!$Z$17="Media",'MAPA DE RIESGO'!$AB$17="Menor"),CONCATENATE("R1C",'MAPA DE RIESGO'!$P$17),"")</f>
        <v/>
      </c>
      <c r="R26" s="37" t="e">
        <f>IF(AND('MAPA DE RIESGO'!#REF!="Media",'MAPA DE RIESGO'!#REF!="Menor"),CONCATENATE("R1C",'MAPA DE RIESGO'!#REF!),"")</f>
        <v>#REF!</v>
      </c>
      <c r="S26" s="37" t="e">
        <f>IF(AND('MAPA DE RIESGO'!#REF!="Media",'MAPA DE RIESGO'!#REF!="Menor"),CONCATENATE("R1C",'MAPA DE RIESGO'!#REF!),"")</f>
        <v>#REF!</v>
      </c>
      <c r="T26" s="37" t="e">
        <f>IF(AND('MAPA DE RIESGO'!#REF!="Media",'MAPA DE RIESGO'!#REF!="Menor"),CONCATENATE("R1C",'MAPA DE RIESGO'!#REF!),"")</f>
        <v>#REF!</v>
      </c>
      <c r="U26" s="38" t="e">
        <f>IF(AND('MAPA DE RIESGO'!#REF!="Media",'MAPA DE RIESGO'!#REF!="Menor"),CONCATENATE("R1C",'MAPA DE RIESGO'!#REF!),"")</f>
        <v>#REF!</v>
      </c>
      <c r="V26" s="36" t="str">
        <f ca="1">IF(AND('MAPA DE RIESGO'!$Z$16="Media",'MAPA DE RIESGO'!$AB$16="Moderado"),CONCATENATE("R1C",'MAPA DE RIESGO'!$P$16),"")</f>
        <v/>
      </c>
      <c r="W26" s="37" t="str">
        <f ca="1">IF(AND('MAPA DE RIESGO'!$Z$17="Media",'MAPA DE RIESGO'!$AB$17="Moderado"),CONCATENATE("R1C",'MAPA DE RIESGO'!$P$17),"")</f>
        <v/>
      </c>
      <c r="X26" s="37" t="e">
        <f>IF(AND('MAPA DE RIESGO'!#REF!="Media",'MAPA DE RIESGO'!#REF!="Moderado"),CONCATENATE("R1C",'MAPA DE RIESGO'!#REF!),"")</f>
        <v>#REF!</v>
      </c>
      <c r="Y26" s="37" t="e">
        <f>IF(AND('MAPA DE RIESGO'!#REF!="Media",'MAPA DE RIESGO'!#REF!="Moderado"),CONCATENATE("R1C",'MAPA DE RIESGO'!#REF!),"")</f>
        <v>#REF!</v>
      </c>
      <c r="Z26" s="37" t="e">
        <f>IF(AND('MAPA DE RIESGO'!#REF!="Media",'MAPA DE RIESGO'!#REF!="Moderado"),CONCATENATE("R1C",'MAPA DE RIESGO'!#REF!),"")</f>
        <v>#REF!</v>
      </c>
      <c r="AA26" s="38" t="e">
        <f>IF(AND('MAPA DE RIESGO'!#REF!="Media",'MAPA DE RIESGO'!#REF!="Moderado"),CONCATENATE("R1C",'MAPA DE RIESGO'!#REF!),"")</f>
        <v>#REF!</v>
      </c>
      <c r="AB26" s="17" t="str">
        <f ca="1">IF(AND('MAPA DE RIESGO'!$Z$16="Media",'MAPA DE RIESGO'!$AB$16="Mayor"),CONCATENATE("R1C",'MAPA DE RIESGO'!$P$16),"")</f>
        <v>R1C1</v>
      </c>
      <c r="AC26" s="18" t="str">
        <f ca="1">IF(AND('MAPA DE RIESGO'!$Z$17="Media",'MAPA DE RIESGO'!$AB$17="Mayor"),CONCATENATE("R1C",'MAPA DE RIESGO'!$P$17),"")</f>
        <v/>
      </c>
      <c r="AD26" s="18" t="e">
        <f>IF(AND('MAPA DE RIESGO'!#REF!="Media",'MAPA DE RIESGO'!#REF!="Mayor"),CONCATENATE("R1C",'MAPA DE RIESGO'!#REF!),"")</f>
        <v>#REF!</v>
      </c>
      <c r="AE26" s="18" t="e">
        <f>IF(AND('MAPA DE RIESGO'!#REF!="Media",'MAPA DE RIESGO'!#REF!="Mayor"),CONCATENATE("R1C",'MAPA DE RIESGO'!#REF!),"")</f>
        <v>#REF!</v>
      </c>
      <c r="AF26" s="18" t="e">
        <f>IF(AND('MAPA DE RIESGO'!#REF!="Media",'MAPA DE RIESGO'!#REF!="Mayor"),CONCATENATE("R1C",'MAPA DE RIESGO'!#REF!),"")</f>
        <v>#REF!</v>
      </c>
      <c r="AG26" s="19" t="e">
        <f>IF(AND('MAPA DE RIESGO'!#REF!="Media",'MAPA DE RIESGO'!#REF!="Mayor"),CONCATENATE("R1C",'MAPA DE RIESGO'!#REF!),"")</f>
        <v>#REF!</v>
      </c>
      <c r="AH26" s="20" t="str">
        <f ca="1">IF(AND('MAPA DE RIESGO'!$Z$16="Media",'MAPA DE RIESGO'!$AB$16="Catastrófico"),CONCATENATE("R1C",'MAPA DE RIESGO'!$P$16),"")</f>
        <v/>
      </c>
      <c r="AI26" s="21" t="str">
        <f ca="1">IF(AND('MAPA DE RIESGO'!$Z$17="Media",'MAPA DE RIESGO'!$AB$17="Catastrófico"),CONCATENATE("R1C",'MAPA DE RIESGO'!$P$17),"")</f>
        <v/>
      </c>
      <c r="AJ26" s="21" t="e">
        <f>IF(AND('MAPA DE RIESGO'!#REF!="Media",'MAPA DE RIESGO'!#REF!="Catastrófico"),CONCATENATE("R1C",'MAPA DE RIESGO'!#REF!),"")</f>
        <v>#REF!</v>
      </c>
      <c r="AK26" s="21" t="e">
        <f>IF(AND('MAPA DE RIESGO'!#REF!="Media",'MAPA DE RIESGO'!#REF!="Catastrófico"),CONCATENATE("R1C",'MAPA DE RIESGO'!#REF!),"")</f>
        <v>#REF!</v>
      </c>
      <c r="AL26" s="21" t="e">
        <f>IF(AND('MAPA DE RIESGO'!#REF!="Media",'MAPA DE RIESGO'!#REF!="Catastrófico"),CONCATENATE("R1C",'MAPA DE RIESGO'!#REF!),"")</f>
        <v>#REF!</v>
      </c>
      <c r="AM26" s="22" t="e">
        <f>IF(AND('MAPA DE RIESGO'!#REF!="Media",'MAPA DE RIESGO'!#REF!="Catastrófico"),CONCATENATE("R1C",'MAPA DE RIESGO'!#REF!),"")</f>
        <v>#REF!</v>
      </c>
      <c r="AN26" s="55"/>
      <c r="AO26" s="462" t="s">
        <v>73</v>
      </c>
      <c r="AP26" s="463"/>
      <c r="AQ26" s="463"/>
      <c r="AR26" s="463"/>
      <c r="AS26" s="463"/>
      <c r="AT26" s="464"/>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385"/>
      <c r="C27" s="385"/>
      <c r="D27" s="386"/>
      <c r="E27" s="442"/>
      <c r="F27" s="443"/>
      <c r="G27" s="443"/>
      <c r="H27" s="443"/>
      <c r="I27" s="428"/>
      <c r="J27" s="39" t="str">
        <f ca="1">IF(AND('MAPA DE RIESGO'!$Z$18="Media",'MAPA DE RIESGO'!$AB$18="Leve"),CONCATENATE("R2C",'MAPA DE RIESGO'!$P$18),"")</f>
        <v/>
      </c>
      <c r="K27" s="40" t="str">
        <f ca="1">IF(AND('MAPA DE RIESGO'!$Z$19="Media",'MAPA DE RIESGO'!$AB$19="Leve"),CONCATENATE("R2C",'MAPA DE RIESGO'!$P$19),"")</f>
        <v/>
      </c>
      <c r="L27" s="40" t="e">
        <f>IF(AND('MAPA DE RIESGO'!#REF!="Media",'MAPA DE RIESGO'!#REF!="Leve"),CONCATENATE("R2C",'MAPA DE RIESGO'!#REF!),"")</f>
        <v>#REF!</v>
      </c>
      <c r="M27" s="40" t="e">
        <f>IF(AND('MAPA DE RIESGO'!#REF!="Media",'MAPA DE RIESGO'!#REF!="Leve"),CONCATENATE("R2C",'MAPA DE RIESGO'!#REF!),"")</f>
        <v>#REF!</v>
      </c>
      <c r="N27" s="40" t="e">
        <f>IF(AND('MAPA DE RIESGO'!#REF!="Media",'MAPA DE RIESGO'!#REF!="Leve"),CONCATENATE("R2C",'MAPA DE RIESGO'!#REF!),"")</f>
        <v>#REF!</v>
      </c>
      <c r="O27" s="41" t="e">
        <f>IF(AND('MAPA DE RIESGO'!#REF!="Media",'MAPA DE RIESGO'!#REF!="Leve"),CONCATENATE("R2C",'MAPA DE RIESGO'!#REF!),"")</f>
        <v>#REF!</v>
      </c>
      <c r="P27" s="39" t="str">
        <f ca="1">IF(AND('MAPA DE RIESGO'!$Z$18="Media",'MAPA DE RIESGO'!$AB$18="Menor"),CONCATENATE("R2C",'MAPA DE RIESGO'!$P$18),"")</f>
        <v/>
      </c>
      <c r="Q27" s="40" t="str">
        <f ca="1">IF(AND('MAPA DE RIESGO'!$Z$19="Media",'MAPA DE RIESGO'!$AB$19="Menor"),CONCATENATE("R2C",'MAPA DE RIESGO'!$P$19),"")</f>
        <v/>
      </c>
      <c r="R27" s="40" t="e">
        <f>IF(AND('MAPA DE RIESGO'!#REF!="Media",'MAPA DE RIESGO'!#REF!="Menor"),CONCATENATE("R2C",'MAPA DE RIESGO'!#REF!),"")</f>
        <v>#REF!</v>
      </c>
      <c r="S27" s="40" t="e">
        <f>IF(AND('MAPA DE RIESGO'!#REF!="Media",'MAPA DE RIESGO'!#REF!="Menor"),CONCATENATE("R2C",'MAPA DE RIESGO'!#REF!),"")</f>
        <v>#REF!</v>
      </c>
      <c r="T27" s="40" t="e">
        <f>IF(AND('MAPA DE RIESGO'!#REF!="Media",'MAPA DE RIESGO'!#REF!="Menor"),CONCATENATE("R2C",'MAPA DE RIESGO'!#REF!),"")</f>
        <v>#REF!</v>
      </c>
      <c r="U27" s="41" t="e">
        <f>IF(AND('MAPA DE RIESGO'!#REF!="Media",'MAPA DE RIESGO'!#REF!="Menor"),CONCATENATE("R2C",'MAPA DE RIESGO'!#REF!),"")</f>
        <v>#REF!</v>
      </c>
      <c r="V27" s="39" t="str">
        <f ca="1">IF(AND('MAPA DE RIESGO'!$Z$18="Media",'MAPA DE RIESGO'!$AB$18="Moderado"),CONCATENATE("R2C",'MAPA DE RIESGO'!$P$18),"")</f>
        <v/>
      </c>
      <c r="W27" s="40" t="str">
        <f ca="1">IF(AND('MAPA DE RIESGO'!$Z$19="Media",'MAPA DE RIESGO'!$AB$19="Moderado"),CONCATENATE("R2C",'MAPA DE RIESGO'!$P$19),"")</f>
        <v/>
      </c>
      <c r="X27" s="40" t="e">
        <f>IF(AND('MAPA DE RIESGO'!#REF!="Media",'MAPA DE RIESGO'!#REF!="Moderado"),CONCATENATE("R2C",'MAPA DE RIESGO'!#REF!),"")</f>
        <v>#REF!</v>
      </c>
      <c r="Y27" s="40" t="e">
        <f>IF(AND('MAPA DE RIESGO'!#REF!="Media",'MAPA DE RIESGO'!#REF!="Moderado"),CONCATENATE("R2C",'MAPA DE RIESGO'!#REF!),"")</f>
        <v>#REF!</v>
      </c>
      <c r="Z27" s="40" t="e">
        <f>IF(AND('MAPA DE RIESGO'!#REF!="Media",'MAPA DE RIESGO'!#REF!="Moderado"),CONCATENATE("R2C",'MAPA DE RIESGO'!#REF!),"")</f>
        <v>#REF!</v>
      </c>
      <c r="AA27" s="41" t="e">
        <f>IF(AND('MAPA DE RIESGO'!#REF!="Media",'MAPA DE RIESGO'!#REF!="Moderado"),CONCATENATE("R2C",'MAPA DE RIESGO'!#REF!),"")</f>
        <v>#REF!</v>
      </c>
      <c r="AB27" s="23" t="str">
        <f ca="1">IF(AND('MAPA DE RIESGO'!$Z$18="Media",'MAPA DE RIESGO'!$AB$18="Mayor"),CONCATENATE("R2C",'MAPA DE RIESGO'!$P$18),"")</f>
        <v/>
      </c>
      <c r="AC27" s="24" t="str">
        <f ca="1">IF(AND('MAPA DE RIESGO'!$Z$19="Media",'MAPA DE RIESGO'!$AB$19="Mayor"),CONCATENATE("R2C",'MAPA DE RIESGO'!$P$19),"")</f>
        <v/>
      </c>
      <c r="AD27" s="24" t="e">
        <f>IF(AND('MAPA DE RIESGO'!#REF!="Media",'MAPA DE RIESGO'!#REF!="Mayor"),CONCATENATE("R2C",'MAPA DE RIESGO'!#REF!),"")</f>
        <v>#REF!</v>
      </c>
      <c r="AE27" s="24" t="e">
        <f>IF(AND('MAPA DE RIESGO'!#REF!="Media",'MAPA DE RIESGO'!#REF!="Mayor"),CONCATENATE("R2C",'MAPA DE RIESGO'!#REF!),"")</f>
        <v>#REF!</v>
      </c>
      <c r="AF27" s="24" t="e">
        <f>IF(AND('MAPA DE RIESGO'!#REF!="Media",'MAPA DE RIESGO'!#REF!="Mayor"),CONCATENATE("R2C",'MAPA DE RIESGO'!#REF!),"")</f>
        <v>#REF!</v>
      </c>
      <c r="AG27" s="25" t="e">
        <f>IF(AND('MAPA DE RIESGO'!#REF!="Media",'MAPA DE RIESGO'!#REF!="Mayor"),CONCATENATE("R2C",'MAPA DE RIESGO'!#REF!),"")</f>
        <v>#REF!</v>
      </c>
      <c r="AH27" s="26" t="str">
        <f ca="1">IF(AND('MAPA DE RIESGO'!$Z$18="Media",'MAPA DE RIESGO'!$AB$18="Catastrófico"),CONCATENATE("R2C",'MAPA DE RIESGO'!$P$18),"")</f>
        <v/>
      </c>
      <c r="AI27" s="27" t="str">
        <f ca="1">IF(AND('MAPA DE RIESGO'!$Z$19="Media",'MAPA DE RIESGO'!$AB$19="Catastrófico"),CONCATENATE("R2C",'MAPA DE RIESGO'!$P$19),"")</f>
        <v/>
      </c>
      <c r="AJ27" s="27" t="e">
        <f>IF(AND('MAPA DE RIESGO'!#REF!="Media",'MAPA DE RIESGO'!#REF!="Catastrófico"),CONCATENATE("R2C",'MAPA DE RIESGO'!#REF!),"")</f>
        <v>#REF!</v>
      </c>
      <c r="AK27" s="27" t="e">
        <f>IF(AND('MAPA DE RIESGO'!#REF!="Media",'MAPA DE RIESGO'!#REF!="Catastrófico"),CONCATENATE("R2C",'MAPA DE RIESGO'!#REF!),"")</f>
        <v>#REF!</v>
      </c>
      <c r="AL27" s="27" t="e">
        <f>IF(AND('MAPA DE RIESGO'!#REF!="Media",'MAPA DE RIESGO'!#REF!="Catastrófico"),CONCATENATE("R2C",'MAPA DE RIESGO'!#REF!),"")</f>
        <v>#REF!</v>
      </c>
      <c r="AM27" s="28" t="e">
        <f>IF(AND('MAPA DE RIESGO'!#REF!="Media",'MAPA DE RIESGO'!#REF!="Catastrófico"),CONCATENATE("R2C",'MAPA DE RIESGO'!#REF!),"")</f>
        <v>#REF!</v>
      </c>
      <c r="AN27" s="55"/>
      <c r="AO27" s="465"/>
      <c r="AP27" s="466"/>
      <c r="AQ27" s="466"/>
      <c r="AR27" s="466"/>
      <c r="AS27" s="466"/>
      <c r="AT27" s="467"/>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385"/>
      <c r="C28" s="385"/>
      <c r="D28" s="386"/>
      <c r="E28" s="426"/>
      <c r="F28" s="427"/>
      <c r="G28" s="427"/>
      <c r="H28" s="427"/>
      <c r="I28" s="428"/>
      <c r="J28" s="39" t="e">
        <f>IF(AND('MAPA DE RIESGO'!#REF!="Media",'MAPA DE RIESGO'!#REF!="Leve"),CONCATENATE("R3C",'MAPA DE RIESGO'!#REF!),"")</f>
        <v>#REF!</v>
      </c>
      <c r="K28" s="40" t="e">
        <f>IF(AND('MAPA DE RIESGO'!#REF!="Media",'MAPA DE RIESGO'!#REF!="Leve"),CONCATENATE("R3C",'MAPA DE RIESGO'!#REF!),"")</f>
        <v>#REF!</v>
      </c>
      <c r="L28" s="40" t="e">
        <f>IF(AND('MAPA DE RIESGO'!#REF!="Media",'MAPA DE RIESGO'!#REF!="Leve"),CONCATENATE("R3C",'MAPA DE RIESGO'!#REF!),"")</f>
        <v>#REF!</v>
      </c>
      <c r="M28" s="40" t="e">
        <f>IF(AND('MAPA DE RIESGO'!#REF!="Media",'MAPA DE RIESGO'!#REF!="Leve"),CONCATENATE("R3C",'MAPA DE RIESGO'!#REF!),"")</f>
        <v>#REF!</v>
      </c>
      <c r="N28" s="40" t="e">
        <f>IF(AND('MAPA DE RIESGO'!#REF!="Media",'MAPA DE RIESGO'!#REF!="Leve"),CONCATENATE("R3C",'MAPA DE RIESGO'!#REF!),"")</f>
        <v>#REF!</v>
      </c>
      <c r="O28" s="41" t="e">
        <f>IF(AND('MAPA DE RIESGO'!#REF!="Media",'MAPA DE RIESGO'!#REF!="Leve"),CONCATENATE("R3C",'MAPA DE RIESGO'!#REF!),"")</f>
        <v>#REF!</v>
      </c>
      <c r="P28" s="39" t="e">
        <f>IF(AND('MAPA DE RIESGO'!#REF!="Media",'MAPA DE RIESGO'!#REF!="Menor"),CONCATENATE("R3C",'MAPA DE RIESGO'!#REF!),"")</f>
        <v>#REF!</v>
      </c>
      <c r="Q28" s="40" t="e">
        <f>IF(AND('MAPA DE RIESGO'!#REF!="Media",'MAPA DE RIESGO'!#REF!="Menor"),CONCATENATE("R3C",'MAPA DE RIESGO'!#REF!),"")</f>
        <v>#REF!</v>
      </c>
      <c r="R28" s="40" t="e">
        <f>IF(AND('MAPA DE RIESGO'!#REF!="Media",'MAPA DE RIESGO'!#REF!="Menor"),CONCATENATE("R3C",'MAPA DE RIESGO'!#REF!),"")</f>
        <v>#REF!</v>
      </c>
      <c r="S28" s="40" t="e">
        <f>IF(AND('MAPA DE RIESGO'!#REF!="Media",'MAPA DE RIESGO'!#REF!="Menor"),CONCATENATE("R3C",'MAPA DE RIESGO'!#REF!),"")</f>
        <v>#REF!</v>
      </c>
      <c r="T28" s="40" t="e">
        <f>IF(AND('MAPA DE RIESGO'!#REF!="Media",'MAPA DE RIESGO'!#REF!="Menor"),CONCATENATE("R3C",'MAPA DE RIESGO'!#REF!),"")</f>
        <v>#REF!</v>
      </c>
      <c r="U28" s="41" t="e">
        <f>IF(AND('MAPA DE RIESGO'!#REF!="Media",'MAPA DE RIESGO'!#REF!="Menor"),CONCATENATE("R3C",'MAPA DE RIESGO'!#REF!),"")</f>
        <v>#REF!</v>
      </c>
      <c r="V28" s="39" t="e">
        <f>IF(AND('MAPA DE RIESGO'!#REF!="Media",'MAPA DE RIESGO'!#REF!="Moderado"),CONCATENATE("R3C",'MAPA DE RIESGO'!#REF!),"")</f>
        <v>#REF!</v>
      </c>
      <c r="W28" s="40" t="e">
        <f>IF(AND('MAPA DE RIESGO'!#REF!="Media",'MAPA DE RIESGO'!#REF!="Moderado"),CONCATENATE("R3C",'MAPA DE RIESGO'!#REF!),"")</f>
        <v>#REF!</v>
      </c>
      <c r="X28" s="40" t="e">
        <f>IF(AND('MAPA DE RIESGO'!#REF!="Media",'MAPA DE RIESGO'!#REF!="Moderado"),CONCATENATE("R3C",'MAPA DE RIESGO'!#REF!),"")</f>
        <v>#REF!</v>
      </c>
      <c r="Y28" s="40" t="e">
        <f>IF(AND('MAPA DE RIESGO'!#REF!="Media",'MAPA DE RIESGO'!#REF!="Moderado"),CONCATENATE("R3C",'MAPA DE RIESGO'!#REF!),"")</f>
        <v>#REF!</v>
      </c>
      <c r="Z28" s="40" t="e">
        <f>IF(AND('MAPA DE RIESGO'!#REF!="Media",'MAPA DE RIESGO'!#REF!="Moderado"),CONCATENATE("R3C",'MAPA DE RIESGO'!#REF!),"")</f>
        <v>#REF!</v>
      </c>
      <c r="AA28" s="41" t="e">
        <f>IF(AND('MAPA DE RIESGO'!#REF!="Media",'MAPA DE RIESGO'!#REF!="Moderado"),CONCATENATE("R3C",'MAPA DE RIESGO'!#REF!),"")</f>
        <v>#REF!</v>
      </c>
      <c r="AB28" s="23" t="e">
        <f>IF(AND('MAPA DE RIESGO'!#REF!="Media",'MAPA DE RIESGO'!#REF!="Mayor"),CONCATENATE("R3C",'MAPA DE RIESGO'!#REF!),"")</f>
        <v>#REF!</v>
      </c>
      <c r="AC28" s="24" t="e">
        <f>IF(AND('MAPA DE RIESGO'!#REF!="Media",'MAPA DE RIESGO'!#REF!="Mayor"),CONCATENATE("R3C",'MAPA DE RIESGO'!#REF!),"")</f>
        <v>#REF!</v>
      </c>
      <c r="AD28" s="24" t="e">
        <f>IF(AND('MAPA DE RIESGO'!#REF!="Media",'MAPA DE RIESGO'!#REF!="Mayor"),CONCATENATE("R3C",'MAPA DE RIESGO'!#REF!),"")</f>
        <v>#REF!</v>
      </c>
      <c r="AE28" s="24" t="e">
        <f>IF(AND('MAPA DE RIESGO'!#REF!="Media",'MAPA DE RIESGO'!#REF!="Mayor"),CONCATENATE("R3C",'MAPA DE RIESGO'!#REF!),"")</f>
        <v>#REF!</v>
      </c>
      <c r="AF28" s="24" t="e">
        <f>IF(AND('MAPA DE RIESGO'!#REF!="Media",'MAPA DE RIESGO'!#REF!="Mayor"),CONCATENATE("R3C",'MAPA DE RIESGO'!#REF!),"")</f>
        <v>#REF!</v>
      </c>
      <c r="AG28" s="25" t="e">
        <f>IF(AND('MAPA DE RIESGO'!#REF!="Media",'MAPA DE RIESGO'!#REF!="Mayor"),CONCATENATE("R3C",'MAPA DE RIESGO'!#REF!),"")</f>
        <v>#REF!</v>
      </c>
      <c r="AH28" s="26" t="e">
        <f>IF(AND('MAPA DE RIESGO'!#REF!="Media",'MAPA DE RIESGO'!#REF!="Catastrófico"),CONCATENATE("R3C",'MAPA DE RIESGO'!#REF!),"")</f>
        <v>#REF!</v>
      </c>
      <c r="AI28" s="27" t="e">
        <f>IF(AND('MAPA DE RIESGO'!#REF!="Media",'MAPA DE RIESGO'!#REF!="Catastrófico"),CONCATENATE("R3C",'MAPA DE RIESGO'!#REF!),"")</f>
        <v>#REF!</v>
      </c>
      <c r="AJ28" s="27" t="e">
        <f>IF(AND('MAPA DE RIESGO'!#REF!="Media",'MAPA DE RIESGO'!#REF!="Catastrófico"),CONCATENATE("R3C",'MAPA DE RIESGO'!#REF!),"")</f>
        <v>#REF!</v>
      </c>
      <c r="AK28" s="27" t="e">
        <f>IF(AND('MAPA DE RIESGO'!#REF!="Media",'MAPA DE RIESGO'!#REF!="Catastrófico"),CONCATENATE("R3C",'MAPA DE RIESGO'!#REF!),"")</f>
        <v>#REF!</v>
      </c>
      <c r="AL28" s="27" t="e">
        <f>IF(AND('MAPA DE RIESGO'!#REF!="Media",'MAPA DE RIESGO'!#REF!="Catastrófico"),CONCATENATE("R3C",'MAPA DE RIESGO'!#REF!),"")</f>
        <v>#REF!</v>
      </c>
      <c r="AM28" s="28" t="e">
        <f>IF(AND('MAPA DE RIESGO'!#REF!="Media",'MAPA DE RIESGO'!#REF!="Catastrófico"),CONCATENATE("R3C",'MAPA DE RIESGO'!#REF!),"")</f>
        <v>#REF!</v>
      </c>
      <c r="AN28" s="55"/>
      <c r="AO28" s="465"/>
      <c r="AP28" s="466"/>
      <c r="AQ28" s="466"/>
      <c r="AR28" s="466"/>
      <c r="AS28" s="466"/>
      <c r="AT28" s="467"/>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385"/>
      <c r="C29" s="385"/>
      <c r="D29" s="386"/>
      <c r="E29" s="426"/>
      <c r="F29" s="427"/>
      <c r="G29" s="427"/>
      <c r="H29" s="427"/>
      <c r="I29" s="428"/>
      <c r="J29" s="39" t="e">
        <f>IF(AND('MAPA DE RIESGO'!#REF!="Media",'MAPA DE RIESGO'!#REF!="Leve"),CONCATENATE("R4C",'MAPA DE RIESGO'!#REF!),"")</f>
        <v>#REF!</v>
      </c>
      <c r="K29" s="40" t="e">
        <f>IF(AND('MAPA DE RIESGO'!#REF!="Media",'MAPA DE RIESGO'!#REF!="Leve"),CONCATENATE("R4C",'MAPA DE RIESGO'!#REF!),"")</f>
        <v>#REF!</v>
      </c>
      <c r="L29" s="40" t="e">
        <f>IF(AND('MAPA DE RIESGO'!#REF!="Media",'MAPA DE RIESGO'!#REF!="Leve"),CONCATENATE("R4C",'MAPA DE RIESGO'!#REF!),"")</f>
        <v>#REF!</v>
      </c>
      <c r="M29" s="40" t="e">
        <f>IF(AND('MAPA DE RIESGO'!#REF!="Media",'MAPA DE RIESGO'!#REF!="Leve"),CONCATENATE("R4C",'MAPA DE RIESGO'!#REF!),"")</f>
        <v>#REF!</v>
      </c>
      <c r="N29" s="40" t="e">
        <f>IF(AND('MAPA DE RIESGO'!#REF!="Media",'MAPA DE RIESGO'!#REF!="Leve"),CONCATENATE("R4C",'MAPA DE RIESGO'!#REF!),"")</f>
        <v>#REF!</v>
      </c>
      <c r="O29" s="41" t="e">
        <f>IF(AND('MAPA DE RIESGO'!#REF!="Media",'MAPA DE RIESGO'!#REF!="Leve"),CONCATENATE("R4C",'MAPA DE RIESGO'!#REF!),"")</f>
        <v>#REF!</v>
      </c>
      <c r="P29" s="39" t="e">
        <f>IF(AND('MAPA DE RIESGO'!#REF!="Media",'MAPA DE RIESGO'!#REF!="Menor"),CONCATENATE("R4C",'MAPA DE RIESGO'!#REF!),"")</f>
        <v>#REF!</v>
      </c>
      <c r="Q29" s="40" t="e">
        <f>IF(AND('MAPA DE RIESGO'!#REF!="Media",'MAPA DE RIESGO'!#REF!="Menor"),CONCATENATE("R4C",'MAPA DE RIESGO'!#REF!),"")</f>
        <v>#REF!</v>
      </c>
      <c r="R29" s="40" t="e">
        <f>IF(AND('MAPA DE RIESGO'!#REF!="Media",'MAPA DE RIESGO'!#REF!="Menor"),CONCATENATE("R4C",'MAPA DE RIESGO'!#REF!),"")</f>
        <v>#REF!</v>
      </c>
      <c r="S29" s="40" t="e">
        <f>IF(AND('MAPA DE RIESGO'!#REF!="Media",'MAPA DE RIESGO'!#REF!="Menor"),CONCATENATE("R4C",'MAPA DE RIESGO'!#REF!),"")</f>
        <v>#REF!</v>
      </c>
      <c r="T29" s="40" t="e">
        <f>IF(AND('MAPA DE RIESGO'!#REF!="Media",'MAPA DE RIESGO'!#REF!="Menor"),CONCATENATE("R4C",'MAPA DE RIESGO'!#REF!),"")</f>
        <v>#REF!</v>
      </c>
      <c r="U29" s="41" t="e">
        <f>IF(AND('MAPA DE RIESGO'!#REF!="Media",'MAPA DE RIESGO'!#REF!="Menor"),CONCATENATE("R4C",'MAPA DE RIESGO'!#REF!),"")</f>
        <v>#REF!</v>
      </c>
      <c r="V29" s="39" t="e">
        <f>IF(AND('MAPA DE RIESGO'!#REF!="Media",'MAPA DE RIESGO'!#REF!="Moderado"),CONCATENATE("R4C",'MAPA DE RIESGO'!#REF!),"")</f>
        <v>#REF!</v>
      </c>
      <c r="W29" s="40" t="e">
        <f>IF(AND('MAPA DE RIESGO'!#REF!="Media",'MAPA DE RIESGO'!#REF!="Moderado"),CONCATENATE("R4C",'MAPA DE RIESGO'!#REF!),"")</f>
        <v>#REF!</v>
      </c>
      <c r="X29" s="40" t="e">
        <f>IF(AND('MAPA DE RIESGO'!#REF!="Media",'MAPA DE RIESGO'!#REF!="Moderado"),CONCATENATE("R4C",'MAPA DE RIESGO'!#REF!),"")</f>
        <v>#REF!</v>
      </c>
      <c r="Y29" s="40" t="e">
        <f>IF(AND('MAPA DE RIESGO'!#REF!="Media",'MAPA DE RIESGO'!#REF!="Moderado"),CONCATENATE("R4C",'MAPA DE RIESGO'!#REF!),"")</f>
        <v>#REF!</v>
      </c>
      <c r="Z29" s="40" t="e">
        <f>IF(AND('MAPA DE RIESGO'!#REF!="Media",'MAPA DE RIESGO'!#REF!="Moderado"),CONCATENATE("R4C",'MAPA DE RIESGO'!#REF!),"")</f>
        <v>#REF!</v>
      </c>
      <c r="AA29" s="41" t="e">
        <f>IF(AND('MAPA DE RIESGO'!#REF!="Media",'MAPA DE RIESGO'!#REF!="Moderado"),CONCATENATE("R4C",'MAPA DE RIESGO'!#REF!),"")</f>
        <v>#REF!</v>
      </c>
      <c r="AB29" s="23" t="e">
        <f>IF(AND('MAPA DE RIESGO'!#REF!="Media",'MAPA DE RIESGO'!#REF!="Mayor"),CONCATENATE("R4C",'MAPA DE RIESGO'!#REF!),"")</f>
        <v>#REF!</v>
      </c>
      <c r="AC29" s="24" t="e">
        <f>IF(AND('MAPA DE RIESGO'!#REF!="Media",'MAPA DE RIESGO'!#REF!="Mayor"),CONCATENATE("R4C",'MAPA DE RIESGO'!#REF!),"")</f>
        <v>#REF!</v>
      </c>
      <c r="AD29" s="29" t="e">
        <f>IF(AND('MAPA DE RIESGO'!#REF!="Media",'MAPA DE RIESGO'!#REF!="Mayor"),CONCATENATE("R4C",'MAPA DE RIESGO'!#REF!),"")</f>
        <v>#REF!</v>
      </c>
      <c r="AE29" s="29" t="e">
        <f>IF(AND('MAPA DE RIESGO'!#REF!="Media",'MAPA DE RIESGO'!#REF!="Mayor"),CONCATENATE("R4C",'MAPA DE RIESGO'!#REF!),"")</f>
        <v>#REF!</v>
      </c>
      <c r="AF29" s="29" t="e">
        <f>IF(AND('MAPA DE RIESGO'!#REF!="Media",'MAPA DE RIESGO'!#REF!="Mayor"),CONCATENATE("R4C",'MAPA DE RIESGO'!#REF!),"")</f>
        <v>#REF!</v>
      </c>
      <c r="AG29" s="25" t="e">
        <f>IF(AND('MAPA DE RIESGO'!#REF!="Media",'MAPA DE RIESGO'!#REF!="Mayor"),CONCATENATE("R4C",'MAPA DE RIESGO'!#REF!),"")</f>
        <v>#REF!</v>
      </c>
      <c r="AH29" s="26" t="e">
        <f>IF(AND('MAPA DE RIESGO'!#REF!="Media",'MAPA DE RIESGO'!#REF!="Catastrófico"),CONCATENATE("R4C",'MAPA DE RIESGO'!#REF!),"")</f>
        <v>#REF!</v>
      </c>
      <c r="AI29" s="27" t="e">
        <f>IF(AND('MAPA DE RIESGO'!#REF!="Media",'MAPA DE RIESGO'!#REF!="Catastrófico"),CONCATENATE("R4C",'MAPA DE RIESGO'!#REF!),"")</f>
        <v>#REF!</v>
      </c>
      <c r="AJ29" s="27" t="e">
        <f>IF(AND('MAPA DE RIESGO'!#REF!="Media",'MAPA DE RIESGO'!#REF!="Catastrófico"),CONCATENATE("R4C",'MAPA DE RIESGO'!#REF!),"")</f>
        <v>#REF!</v>
      </c>
      <c r="AK29" s="27" t="e">
        <f>IF(AND('MAPA DE RIESGO'!#REF!="Media",'MAPA DE RIESGO'!#REF!="Catastrófico"),CONCATENATE("R4C",'MAPA DE RIESGO'!#REF!),"")</f>
        <v>#REF!</v>
      </c>
      <c r="AL29" s="27" t="e">
        <f>IF(AND('MAPA DE RIESGO'!#REF!="Media",'MAPA DE RIESGO'!#REF!="Catastrófico"),CONCATENATE("R4C",'MAPA DE RIESGO'!#REF!),"")</f>
        <v>#REF!</v>
      </c>
      <c r="AM29" s="28" t="e">
        <f>IF(AND('MAPA DE RIESGO'!#REF!="Media",'MAPA DE RIESGO'!#REF!="Catastrófico"),CONCATENATE("R4C",'MAPA DE RIESGO'!#REF!),"")</f>
        <v>#REF!</v>
      </c>
      <c r="AN29" s="55"/>
      <c r="AO29" s="465"/>
      <c r="AP29" s="466"/>
      <c r="AQ29" s="466"/>
      <c r="AR29" s="466"/>
      <c r="AS29" s="466"/>
      <c r="AT29" s="467"/>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385"/>
      <c r="C30" s="385"/>
      <c r="D30" s="386"/>
      <c r="E30" s="426"/>
      <c r="F30" s="427"/>
      <c r="G30" s="427"/>
      <c r="H30" s="427"/>
      <c r="I30" s="428"/>
      <c r="J30" s="39" t="e">
        <f>IF(AND('MAPA DE RIESGO'!#REF!="Media",'MAPA DE RIESGO'!#REF!="Leve"),CONCATENATE("R5C",'MAPA DE RIESGO'!#REF!),"")</f>
        <v>#REF!</v>
      </c>
      <c r="K30" s="40" t="e">
        <f>IF(AND('MAPA DE RIESGO'!#REF!="Media",'MAPA DE RIESGO'!#REF!="Leve"),CONCATENATE("R5C",'MAPA DE RIESGO'!#REF!),"")</f>
        <v>#REF!</v>
      </c>
      <c r="L30" s="40" t="e">
        <f>IF(AND('MAPA DE RIESGO'!#REF!="Media",'MAPA DE RIESGO'!#REF!="Leve"),CONCATENATE("R5C",'MAPA DE RIESGO'!#REF!),"")</f>
        <v>#REF!</v>
      </c>
      <c r="M30" s="40" t="e">
        <f>IF(AND('MAPA DE RIESGO'!#REF!="Media",'MAPA DE RIESGO'!#REF!="Leve"),CONCATENATE("R5C",'MAPA DE RIESGO'!#REF!),"")</f>
        <v>#REF!</v>
      </c>
      <c r="N30" s="40" t="e">
        <f>IF(AND('MAPA DE RIESGO'!#REF!="Media",'MAPA DE RIESGO'!#REF!="Leve"),CONCATENATE("R5C",'MAPA DE RIESGO'!#REF!),"")</f>
        <v>#REF!</v>
      </c>
      <c r="O30" s="41" t="e">
        <f>IF(AND('MAPA DE RIESGO'!#REF!="Media",'MAPA DE RIESGO'!#REF!="Leve"),CONCATENATE("R5C",'MAPA DE RIESGO'!#REF!),"")</f>
        <v>#REF!</v>
      </c>
      <c r="P30" s="39" t="e">
        <f>IF(AND('MAPA DE RIESGO'!#REF!="Media",'MAPA DE RIESGO'!#REF!="Menor"),CONCATENATE("R5C",'MAPA DE RIESGO'!#REF!),"")</f>
        <v>#REF!</v>
      </c>
      <c r="Q30" s="40" t="e">
        <f>IF(AND('MAPA DE RIESGO'!#REF!="Media",'MAPA DE RIESGO'!#REF!="Menor"),CONCATENATE("R5C",'MAPA DE RIESGO'!#REF!),"")</f>
        <v>#REF!</v>
      </c>
      <c r="R30" s="40" t="e">
        <f>IF(AND('MAPA DE RIESGO'!#REF!="Media",'MAPA DE RIESGO'!#REF!="Menor"),CONCATENATE("R5C",'MAPA DE RIESGO'!#REF!),"")</f>
        <v>#REF!</v>
      </c>
      <c r="S30" s="40" t="e">
        <f>IF(AND('MAPA DE RIESGO'!#REF!="Media",'MAPA DE RIESGO'!#REF!="Menor"),CONCATENATE("R5C",'MAPA DE RIESGO'!#REF!),"")</f>
        <v>#REF!</v>
      </c>
      <c r="T30" s="40" t="e">
        <f>IF(AND('MAPA DE RIESGO'!#REF!="Media",'MAPA DE RIESGO'!#REF!="Menor"),CONCATENATE("R5C",'MAPA DE RIESGO'!#REF!),"")</f>
        <v>#REF!</v>
      </c>
      <c r="U30" s="41" t="e">
        <f>IF(AND('MAPA DE RIESGO'!#REF!="Media",'MAPA DE RIESGO'!#REF!="Menor"),CONCATENATE("R5C",'MAPA DE RIESGO'!#REF!),"")</f>
        <v>#REF!</v>
      </c>
      <c r="V30" s="39" t="e">
        <f>IF(AND('MAPA DE RIESGO'!#REF!="Media",'MAPA DE RIESGO'!#REF!="Moderado"),CONCATENATE("R5C",'MAPA DE RIESGO'!#REF!),"")</f>
        <v>#REF!</v>
      </c>
      <c r="W30" s="40" t="e">
        <f>IF(AND('MAPA DE RIESGO'!#REF!="Media",'MAPA DE RIESGO'!#REF!="Moderado"),CONCATENATE("R5C",'MAPA DE RIESGO'!#REF!),"")</f>
        <v>#REF!</v>
      </c>
      <c r="X30" s="40" t="e">
        <f>IF(AND('MAPA DE RIESGO'!#REF!="Media",'MAPA DE RIESGO'!#REF!="Moderado"),CONCATENATE("R5C",'MAPA DE RIESGO'!#REF!),"")</f>
        <v>#REF!</v>
      </c>
      <c r="Y30" s="40" t="e">
        <f>IF(AND('MAPA DE RIESGO'!#REF!="Media",'MAPA DE RIESGO'!#REF!="Moderado"),CONCATENATE("R5C",'MAPA DE RIESGO'!#REF!),"")</f>
        <v>#REF!</v>
      </c>
      <c r="Z30" s="40" t="e">
        <f>IF(AND('MAPA DE RIESGO'!#REF!="Media",'MAPA DE RIESGO'!#REF!="Moderado"),CONCATENATE("R5C",'MAPA DE RIESGO'!#REF!),"")</f>
        <v>#REF!</v>
      </c>
      <c r="AA30" s="41" t="e">
        <f>IF(AND('MAPA DE RIESGO'!#REF!="Media",'MAPA DE RIESGO'!#REF!="Moderado"),CONCATENATE("R5C",'MAPA DE RIESGO'!#REF!),"")</f>
        <v>#REF!</v>
      </c>
      <c r="AB30" s="23" t="e">
        <f>IF(AND('MAPA DE RIESGO'!#REF!="Media",'MAPA DE RIESGO'!#REF!="Mayor"),CONCATENATE("R5C",'MAPA DE RIESGO'!#REF!),"")</f>
        <v>#REF!</v>
      </c>
      <c r="AC30" s="24" t="e">
        <f>IF(AND('MAPA DE RIESGO'!#REF!="Media",'MAPA DE RIESGO'!#REF!="Mayor"),CONCATENATE("R5C",'MAPA DE RIESGO'!#REF!),"")</f>
        <v>#REF!</v>
      </c>
      <c r="AD30" s="29" t="e">
        <f>IF(AND('MAPA DE RIESGO'!#REF!="Media",'MAPA DE RIESGO'!#REF!="Mayor"),CONCATENATE("R5C",'MAPA DE RIESGO'!#REF!),"")</f>
        <v>#REF!</v>
      </c>
      <c r="AE30" s="29" t="e">
        <f>IF(AND('MAPA DE RIESGO'!#REF!="Media",'MAPA DE RIESGO'!#REF!="Mayor"),CONCATENATE("R5C",'MAPA DE RIESGO'!#REF!),"")</f>
        <v>#REF!</v>
      </c>
      <c r="AF30" s="29" t="e">
        <f>IF(AND('MAPA DE RIESGO'!#REF!="Media",'MAPA DE RIESGO'!#REF!="Mayor"),CONCATENATE("R5C",'MAPA DE RIESGO'!#REF!),"")</f>
        <v>#REF!</v>
      </c>
      <c r="AG30" s="25" t="e">
        <f>IF(AND('MAPA DE RIESGO'!#REF!="Media",'MAPA DE RIESGO'!#REF!="Mayor"),CONCATENATE("R5C",'MAPA DE RIESGO'!#REF!),"")</f>
        <v>#REF!</v>
      </c>
      <c r="AH30" s="26" t="e">
        <f>IF(AND('MAPA DE RIESGO'!#REF!="Media",'MAPA DE RIESGO'!#REF!="Catastrófico"),CONCATENATE("R5C",'MAPA DE RIESGO'!#REF!),"")</f>
        <v>#REF!</v>
      </c>
      <c r="AI30" s="27" t="e">
        <f>IF(AND('MAPA DE RIESGO'!#REF!="Media",'MAPA DE RIESGO'!#REF!="Catastrófico"),CONCATENATE("R5C",'MAPA DE RIESGO'!#REF!),"")</f>
        <v>#REF!</v>
      </c>
      <c r="AJ30" s="27" t="e">
        <f>IF(AND('MAPA DE RIESGO'!#REF!="Media",'MAPA DE RIESGO'!#REF!="Catastrófico"),CONCATENATE("R5C",'MAPA DE RIESGO'!#REF!),"")</f>
        <v>#REF!</v>
      </c>
      <c r="AK30" s="27" t="e">
        <f>IF(AND('MAPA DE RIESGO'!#REF!="Media",'MAPA DE RIESGO'!#REF!="Catastrófico"),CONCATENATE("R5C",'MAPA DE RIESGO'!#REF!),"")</f>
        <v>#REF!</v>
      </c>
      <c r="AL30" s="27" t="e">
        <f>IF(AND('MAPA DE RIESGO'!#REF!="Media",'MAPA DE RIESGO'!#REF!="Catastrófico"),CONCATENATE("R5C",'MAPA DE RIESGO'!#REF!),"")</f>
        <v>#REF!</v>
      </c>
      <c r="AM30" s="28" t="e">
        <f>IF(AND('MAPA DE RIESGO'!#REF!="Media",'MAPA DE RIESGO'!#REF!="Catastrófico"),CONCATENATE("R5C",'MAPA DE RIESGO'!#REF!),"")</f>
        <v>#REF!</v>
      </c>
      <c r="AN30" s="55"/>
      <c r="AO30" s="465"/>
      <c r="AP30" s="466"/>
      <c r="AQ30" s="466"/>
      <c r="AR30" s="466"/>
      <c r="AS30" s="466"/>
      <c r="AT30" s="467"/>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385"/>
      <c r="C31" s="385"/>
      <c r="D31" s="386"/>
      <c r="E31" s="426"/>
      <c r="F31" s="427"/>
      <c r="G31" s="427"/>
      <c r="H31" s="427"/>
      <c r="I31" s="428"/>
      <c r="J31" s="39" t="e">
        <f>IF(AND('MAPA DE RIESGO'!#REF!="Media",'MAPA DE RIESGO'!#REF!="Leve"),CONCATENATE("R6C",'MAPA DE RIESGO'!#REF!),"")</f>
        <v>#REF!</v>
      </c>
      <c r="K31" s="40" t="e">
        <f>IF(AND('MAPA DE RIESGO'!#REF!="Media",'MAPA DE RIESGO'!#REF!="Leve"),CONCATENATE("R6C",'MAPA DE RIESGO'!#REF!),"")</f>
        <v>#REF!</v>
      </c>
      <c r="L31" s="40" t="e">
        <f>IF(AND('MAPA DE RIESGO'!#REF!="Media",'MAPA DE RIESGO'!#REF!="Leve"),CONCATENATE("R6C",'MAPA DE RIESGO'!#REF!),"")</f>
        <v>#REF!</v>
      </c>
      <c r="M31" s="40" t="e">
        <f>IF(AND('MAPA DE RIESGO'!#REF!="Media",'MAPA DE RIESGO'!#REF!="Leve"),CONCATENATE("R6C",'MAPA DE RIESGO'!#REF!),"")</f>
        <v>#REF!</v>
      </c>
      <c r="N31" s="40" t="e">
        <f>IF(AND('MAPA DE RIESGO'!#REF!="Media",'MAPA DE RIESGO'!#REF!="Leve"),CONCATENATE("R6C",'MAPA DE RIESGO'!#REF!),"")</f>
        <v>#REF!</v>
      </c>
      <c r="O31" s="41" t="e">
        <f>IF(AND('MAPA DE RIESGO'!#REF!="Media",'MAPA DE RIESGO'!#REF!="Leve"),CONCATENATE("R6C",'MAPA DE RIESGO'!#REF!),"")</f>
        <v>#REF!</v>
      </c>
      <c r="P31" s="39" t="e">
        <f>IF(AND('MAPA DE RIESGO'!#REF!="Media",'MAPA DE RIESGO'!#REF!="Menor"),CONCATENATE("R6C",'MAPA DE RIESGO'!#REF!),"")</f>
        <v>#REF!</v>
      </c>
      <c r="Q31" s="40" t="e">
        <f>IF(AND('MAPA DE RIESGO'!#REF!="Media",'MAPA DE RIESGO'!#REF!="Menor"),CONCATENATE("R6C",'MAPA DE RIESGO'!#REF!),"")</f>
        <v>#REF!</v>
      </c>
      <c r="R31" s="40" t="e">
        <f>IF(AND('MAPA DE RIESGO'!#REF!="Media",'MAPA DE RIESGO'!#REF!="Menor"),CONCATENATE("R6C",'MAPA DE RIESGO'!#REF!),"")</f>
        <v>#REF!</v>
      </c>
      <c r="S31" s="40" t="e">
        <f>IF(AND('MAPA DE RIESGO'!#REF!="Media",'MAPA DE RIESGO'!#REF!="Menor"),CONCATENATE("R6C",'MAPA DE RIESGO'!#REF!),"")</f>
        <v>#REF!</v>
      </c>
      <c r="T31" s="40" t="e">
        <f>IF(AND('MAPA DE RIESGO'!#REF!="Media",'MAPA DE RIESGO'!#REF!="Menor"),CONCATENATE("R6C",'MAPA DE RIESGO'!#REF!),"")</f>
        <v>#REF!</v>
      </c>
      <c r="U31" s="41" t="e">
        <f>IF(AND('MAPA DE RIESGO'!#REF!="Media",'MAPA DE RIESGO'!#REF!="Menor"),CONCATENATE("R6C",'MAPA DE RIESGO'!#REF!),"")</f>
        <v>#REF!</v>
      </c>
      <c r="V31" s="39" t="e">
        <f>IF(AND('MAPA DE RIESGO'!#REF!="Media",'MAPA DE RIESGO'!#REF!="Moderado"),CONCATENATE("R6C",'MAPA DE RIESGO'!#REF!),"")</f>
        <v>#REF!</v>
      </c>
      <c r="W31" s="40" t="e">
        <f>IF(AND('MAPA DE RIESGO'!#REF!="Media",'MAPA DE RIESGO'!#REF!="Moderado"),CONCATENATE("R6C",'MAPA DE RIESGO'!#REF!),"")</f>
        <v>#REF!</v>
      </c>
      <c r="X31" s="40" t="e">
        <f>IF(AND('MAPA DE RIESGO'!#REF!="Media",'MAPA DE RIESGO'!#REF!="Moderado"),CONCATENATE("R6C",'MAPA DE RIESGO'!#REF!),"")</f>
        <v>#REF!</v>
      </c>
      <c r="Y31" s="40" t="e">
        <f>IF(AND('MAPA DE RIESGO'!#REF!="Media",'MAPA DE RIESGO'!#REF!="Moderado"),CONCATENATE("R6C",'MAPA DE RIESGO'!#REF!),"")</f>
        <v>#REF!</v>
      </c>
      <c r="Z31" s="40" t="e">
        <f>IF(AND('MAPA DE RIESGO'!#REF!="Media",'MAPA DE RIESGO'!#REF!="Moderado"),CONCATENATE("R6C",'MAPA DE RIESGO'!#REF!),"")</f>
        <v>#REF!</v>
      </c>
      <c r="AA31" s="41" t="e">
        <f>IF(AND('MAPA DE RIESGO'!#REF!="Media",'MAPA DE RIESGO'!#REF!="Moderado"),CONCATENATE("R6C",'MAPA DE RIESGO'!#REF!),"")</f>
        <v>#REF!</v>
      </c>
      <c r="AB31" s="23" t="e">
        <f>IF(AND('MAPA DE RIESGO'!#REF!="Media",'MAPA DE RIESGO'!#REF!="Mayor"),CONCATENATE("R6C",'MAPA DE RIESGO'!#REF!),"")</f>
        <v>#REF!</v>
      </c>
      <c r="AC31" s="24" t="e">
        <f>IF(AND('MAPA DE RIESGO'!#REF!="Media",'MAPA DE RIESGO'!#REF!="Mayor"),CONCATENATE("R6C",'MAPA DE RIESGO'!#REF!),"")</f>
        <v>#REF!</v>
      </c>
      <c r="AD31" s="29" t="e">
        <f>IF(AND('MAPA DE RIESGO'!#REF!="Media",'MAPA DE RIESGO'!#REF!="Mayor"),CONCATENATE("R6C",'MAPA DE RIESGO'!#REF!),"")</f>
        <v>#REF!</v>
      </c>
      <c r="AE31" s="29" t="e">
        <f>IF(AND('MAPA DE RIESGO'!#REF!="Media",'MAPA DE RIESGO'!#REF!="Mayor"),CONCATENATE("R6C",'MAPA DE RIESGO'!#REF!),"")</f>
        <v>#REF!</v>
      </c>
      <c r="AF31" s="29" t="e">
        <f>IF(AND('MAPA DE RIESGO'!#REF!="Media",'MAPA DE RIESGO'!#REF!="Mayor"),CONCATENATE("R6C",'MAPA DE RIESGO'!#REF!),"")</f>
        <v>#REF!</v>
      </c>
      <c r="AG31" s="25" t="e">
        <f>IF(AND('MAPA DE RIESGO'!#REF!="Media",'MAPA DE RIESGO'!#REF!="Mayor"),CONCATENATE("R6C",'MAPA DE RIESGO'!#REF!),"")</f>
        <v>#REF!</v>
      </c>
      <c r="AH31" s="26" t="e">
        <f>IF(AND('MAPA DE RIESGO'!#REF!="Media",'MAPA DE RIESGO'!#REF!="Catastrófico"),CONCATENATE("R6C",'MAPA DE RIESGO'!#REF!),"")</f>
        <v>#REF!</v>
      </c>
      <c r="AI31" s="27" t="e">
        <f>IF(AND('MAPA DE RIESGO'!#REF!="Media",'MAPA DE RIESGO'!#REF!="Catastrófico"),CONCATENATE("R6C",'MAPA DE RIESGO'!#REF!),"")</f>
        <v>#REF!</v>
      </c>
      <c r="AJ31" s="27" t="e">
        <f>IF(AND('MAPA DE RIESGO'!#REF!="Media",'MAPA DE RIESGO'!#REF!="Catastrófico"),CONCATENATE("R6C",'MAPA DE RIESGO'!#REF!),"")</f>
        <v>#REF!</v>
      </c>
      <c r="AK31" s="27" t="e">
        <f>IF(AND('MAPA DE RIESGO'!#REF!="Media",'MAPA DE RIESGO'!#REF!="Catastrófico"),CONCATENATE("R6C",'MAPA DE RIESGO'!#REF!),"")</f>
        <v>#REF!</v>
      </c>
      <c r="AL31" s="27" t="e">
        <f>IF(AND('MAPA DE RIESGO'!#REF!="Media",'MAPA DE RIESGO'!#REF!="Catastrófico"),CONCATENATE("R6C",'MAPA DE RIESGO'!#REF!),"")</f>
        <v>#REF!</v>
      </c>
      <c r="AM31" s="28" t="e">
        <f>IF(AND('MAPA DE RIESGO'!#REF!="Media",'MAPA DE RIESGO'!#REF!="Catastrófico"),CONCATENATE("R6C",'MAPA DE RIESGO'!#REF!),"")</f>
        <v>#REF!</v>
      </c>
      <c r="AN31" s="55"/>
      <c r="AO31" s="465"/>
      <c r="AP31" s="466"/>
      <c r="AQ31" s="466"/>
      <c r="AR31" s="466"/>
      <c r="AS31" s="466"/>
      <c r="AT31" s="467"/>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385"/>
      <c r="C32" s="385"/>
      <c r="D32" s="386"/>
      <c r="E32" s="426"/>
      <c r="F32" s="427"/>
      <c r="G32" s="427"/>
      <c r="H32" s="427"/>
      <c r="I32" s="428"/>
      <c r="J32" s="39" t="e">
        <f>IF(AND('MAPA DE RIESGO'!#REF!="Media",'MAPA DE RIESGO'!#REF!="Leve"),CONCATENATE("R7C",'MAPA DE RIESGO'!#REF!),"")</f>
        <v>#REF!</v>
      </c>
      <c r="K32" s="40" t="e">
        <f>IF(AND('MAPA DE RIESGO'!#REF!="Media",'MAPA DE RIESGO'!#REF!="Leve"),CONCATENATE("R7C",'MAPA DE RIESGO'!#REF!),"")</f>
        <v>#REF!</v>
      </c>
      <c r="L32" s="40" t="e">
        <f>IF(AND('MAPA DE RIESGO'!#REF!="Media",'MAPA DE RIESGO'!#REF!="Leve"),CONCATENATE("R7C",'MAPA DE RIESGO'!#REF!),"")</f>
        <v>#REF!</v>
      </c>
      <c r="M32" s="40" t="e">
        <f>IF(AND('MAPA DE RIESGO'!#REF!="Media",'MAPA DE RIESGO'!#REF!="Leve"),CONCATENATE("R7C",'MAPA DE RIESGO'!#REF!),"")</f>
        <v>#REF!</v>
      </c>
      <c r="N32" s="40" t="e">
        <f>IF(AND('MAPA DE RIESGO'!#REF!="Media",'MAPA DE RIESGO'!#REF!="Leve"),CONCATENATE("R7C",'MAPA DE RIESGO'!#REF!),"")</f>
        <v>#REF!</v>
      </c>
      <c r="O32" s="41" t="e">
        <f>IF(AND('MAPA DE RIESGO'!#REF!="Media",'MAPA DE RIESGO'!#REF!="Leve"),CONCATENATE("R7C",'MAPA DE RIESGO'!#REF!),"")</f>
        <v>#REF!</v>
      </c>
      <c r="P32" s="39" t="e">
        <f>IF(AND('MAPA DE RIESGO'!#REF!="Media",'MAPA DE RIESGO'!#REF!="Menor"),CONCATENATE("R7C",'MAPA DE RIESGO'!#REF!),"")</f>
        <v>#REF!</v>
      </c>
      <c r="Q32" s="40" t="e">
        <f>IF(AND('MAPA DE RIESGO'!#REF!="Media",'MAPA DE RIESGO'!#REF!="Menor"),CONCATENATE("R7C",'MAPA DE RIESGO'!#REF!),"")</f>
        <v>#REF!</v>
      </c>
      <c r="R32" s="40" t="e">
        <f>IF(AND('MAPA DE RIESGO'!#REF!="Media",'MAPA DE RIESGO'!#REF!="Menor"),CONCATENATE("R7C",'MAPA DE RIESGO'!#REF!),"")</f>
        <v>#REF!</v>
      </c>
      <c r="S32" s="40" t="e">
        <f>IF(AND('MAPA DE RIESGO'!#REF!="Media",'MAPA DE RIESGO'!#REF!="Menor"),CONCATENATE("R7C",'MAPA DE RIESGO'!#REF!),"")</f>
        <v>#REF!</v>
      </c>
      <c r="T32" s="40" t="e">
        <f>IF(AND('MAPA DE RIESGO'!#REF!="Media",'MAPA DE RIESGO'!#REF!="Menor"),CONCATENATE("R7C",'MAPA DE RIESGO'!#REF!),"")</f>
        <v>#REF!</v>
      </c>
      <c r="U32" s="41" t="e">
        <f>IF(AND('MAPA DE RIESGO'!#REF!="Media",'MAPA DE RIESGO'!#REF!="Menor"),CONCATENATE("R7C",'MAPA DE RIESGO'!#REF!),"")</f>
        <v>#REF!</v>
      </c>
      <c r="V32" s="39" t="e">
        <f>IF(AND('MAPA DE RIESGO'!#REF!="Media",'MAPA DE RIESGO'!#REF!="Moderado"),CONCATENATE("R7C",'MAPA DE RIESGO'!#REF!),"")</f>
        <v>#REF!</v>
      </c>
      <c r="W32" s="40" t="e">
        <f>IF(AND('MAPA DE RIESGO'!#REF!="Media",'MAPA DE RIESGO'!#REF!="Moderado"),CONCATENATE("R7C",'MAPA DE RIESGO'!#REF!),"")</f>
        <v>#REF!</v>
      </c>
      <c r="X32" s="40" t="e">
        <f>IF(AND('MAPA DE RIESGO'!#REF!="Media",'MAPA DE RIESGO'!#REF!="Moderado"),CONCATENATE("R7C",'MAPA DE RIESGO'!#REF!),"")</f>
        <v>#REF!</v>
      </c>
      <c r="Y32" s="40" t="e">
        <f>IF(AND('MAPA DE RIESGO'!#REF!="Media",'MAPA DE RIESGO'!#REF!="Moderado"),CONCATENATE("R7C",'MAPA DE RIESGO'!#REF!),"")</f>
        <v>#REF!</v>
      </c>
      <c r="Z32" s="40" t="e">
        <f>IF(AND('MAPA DE RIESGO'!#REF!="Media",'MAPA DE RIESGO'!#REF!="Moderado"),CONCATENATE("R7C",'MAPA DE RIESGO'!#REF!),"")</f>
        <v>#REF!</v>
      </c>
      <c r="AA32" s="41" t="e">
        <f>IF(AND('MAPA DE RIESGO'!#REF!="Media",'MAPA DE RIESGO'!#REF!="Moderado"),CONCATENATE("R7C",'MAPA DE RIESGO'!#REF!),"")</f>
        <v>#REF!</v>
      </c>
      <c r="AB32" s="23" t="e">
        <f>IF(AND('MAPA DE RIESGO'!#REF!="Media",'MAPA DE RIESGO'!#REF!="Mayor"),CONCATENATE("R7C",'MAPA DE RIESGO'!#REF!),"")</f>
        <v>#REF!</v>
      </c>
      <c r="AC32" s="24" t="e">
        <f>IF(AND('MAPA DE RIESGO'!#REF!="Media",'MAPA DE RIESGO'!#REF!="Mayor"),CONCATENATE("R7C",'MAPA DE RIESGO'!#REF!),"")</f>
        <v>#REF!</v>
      </c>
      <c r="AD32" s="29" t="e">
        <f>IF(AND('MAPA DE RIESGO'!#REF!="Media",'MAPA DE RIESGO'!#REF!="Mayor"),CONCATENATE("R7C",'MAPA DE RIESGO'!#REF!),"")</f>
        <v>#REF!</v>
      </c>
      <c r="AE32" s="29" t="e">
        <f>IF(AND('MAPA DE RIESGO'!#REF!="Media",'MAPA DE RIESGO'!#REF!="Mayor"),CONCATENATE("R7C",'MAPA DE RIESGO'!#REF!),"")</f>
        <v>#REF!</v>
      </c>
      <c r="AF32" s="29" t="e">
        <f>IF(AND('MAPA DE RIESGO'!#REF!="Media",'MAPA DE RIESGO'!#REF!="Mayor"),CONCATENATE("R7C",'MAPA DE RIESGO'!#REF!),"")</f>
        <v>#REF!</v>
      </c>
      <c r="AG32" s="25" t="e">
        <f>IF(AND('MAPA DE RIESGO'!#REF!="Media",'MAPA DE RIESGO'!#REF!="Mayor"),CONCATENATE("R7C",'MAPA DE RIESGO'!#REF!),"")</f>
        <v>#REF!</v>
      </c>
      <c r="AH32" s="26" t="e">
        <f>IF(AND('MAPA DE RIESGO'!#REF!="Media",'MAPA DE RIESGO'!#REF!="Catastrófico"),CONCATENATE("R7C",'MAPA DE RIESGO'!#REF!),"")</f>
        <v>#REF!</v>
      </c>
      <c r="AI32" s="27" t="e">
        <f>IF(AND('MAPA DE RIESGO'!#REF!="Media",'MAPA DE RIESGO'!#REF!="Catastrófico"),CONCATENATE("R7C",'MAPA DE RIESGO'!#REF!),"")</f>
        <v>#REF!</v>
      </c>
      <c r="AJ32" s="27" t="e">
        <f>IF(AND('MAPA DE RIESGO'!#REF!="Media",'MAPA DE RIESGO'!#REF!="Catastrófico"),CONCATENATE("R7C",'MAPA DE RIESGO'!#REF!),"")</f>
        <v>#REF!</v>
      </c>
      <c r="AK32" s="27" t="e">
        <f>IF(AND('MAPA DE RIESGO'!#REF!="Media",'MAPA DE RIESGO'!#REF!="Catastrófico"),CONCATENATE("R7C",'MAPA DE RIESGO'!#REF!),"")</f>
        <v>#REF!</v>
      </c>
      <c r="AL32" s="27" t="e">
        <f>IF(AND('MAPA DE RIESGO'!#REF!="Media",'MAPA DE RIESGO'!#REF!="Catastrófico"),CONCATENATE("R7C",'MAPA DE RIESGO'!#REF!),"")</f>
        <v>#REF!</v>
      </c>
      <c r="AM32" s="28" t="e">
        <f>IF(AND('MAPA DE RIESGO'!#REF!="Media",'MAPA DE RIESGO'!#REF!="Catastrófico"),CONCATENATE("R7C",'MAPA DE RIESGO'!#REF!),"")</f>
        <v>#REF!</v>
      </c>
      <c r="AN32" s="55"/>
      <c r="AO32" s="465"/>
      <c r="AP32" s="466"/>
      <c r="AQ32" s="466"/>
      <c r="AR32" s="466"/>
      <c r="AS32" s="466"/>
      <c r="AT32" s="467"/>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385"/>
      <c r="C33" s="385"/>
      <c r="D33" s="386"/>
      <c r="E33" s="426"/>
      <c r="F33" s="427"/>
      <c r="G33" s="427"/>
      <c r="H33" s="427"/>
      <c r="I33" s="428"/>
      <c r="J33" s="39" t="e">
        <f>IF(AND('MAPA DE RIESGO'!#REF!="Media",'MAPA DE RIESGO'!#REF!="Leve"),CONCATENATE("R8C",'MAPA DE RIESGO'!#REF!),"")</f>
        <v>#REF!</v>
      </c>
      <c r="K33" s="40" t="e">
        <f>IF(AND('MAPA DE RIESGO'!#REF!="Media",'MAPA DE RIESGO'!#REF!="Leve"),CONCATENATE("R8C",'MAPA DE RIESGO'!#REF!),"")</f>
        <v>#REF!</v>
      </c>
      <c r="L33" s="40" t="e">
        <f>IF(AND('MAPA DE RIESGO'!#REF!="Media",'MAPA DE RIESGO'!#REF!="Leve"),CONCATENATE("R8C",'MAPA DE RIESGO'!#REF!),"")</f>
        <v>#REF!</v>
      </c>
      <c r="M33" s="40" t="e">
        <f>IF(AND('MAPA DE RIESGO'!#REF!="Media",'MAPA DE RIESGO'!#REF!="Leve"),CONCATENATE("R8C",'MAPA DE RIESGO'!#REF!),"")</f>
        <v>#REF!</v>
      </c>
      <c r="N33" s="40" t="e">
        <f>IF(AND('MAPA DE RIESGO'!#REF!="Media",'MAPA DE RIESGO'!#REF!="Leve"),CONCATENATE("R8C",'MAPA DE RIESGO'!#REF!),"")</f>
        <v>#REF!</v>
      </c>
      <c r="O33" s="41" t="e">
        <f>IF(AND('MAPA DE RIESGO'!#REF!="Media",'MAPA DE RIESGO'!#REF!="Leve"),CONCATENATE("R8C",'MAPA DE RIESGO'!#REF!),"")</f>
        <v>#REF!</v>
      </c>
      <c r="P33" s="39" t="e">
        <f>IF(AND('MAPA DE RIESGO'!#REF!="Media",'MAPA DE RIESGO'!#REF!="Menor"),CONCATENATE("R8C",'MAPA DE RIESGO'!#REF!),"")</f>
        <v>#REF!</v>
      </c>
      <c r="Q33" s="40" t="e">
        <f>IF(AND('MAPA DE RIESGO'!#REF!="Media",'MAPA DE RIESGO'!#REF!="Menor"),CONCATENATE("R8C",'MAPA DE RIESGO'!#REF!),"")</f>
        <v>#REF!</v>
      </c>
      <c r="R33" s="40" t="e">
        <f>IF(AND('MAPA DE RIESGO'!#REF!="Media",'MAPA DE RIESGO'!#REF!="Menor"),CONCATENATE("R8C",'MAPA DE RIESGO'!#REF!),"")</f>
        <v>#REF!</v>
      </c>
      <c r="S33" s="40" t="e">
        <f>IF(AND('MAPA DE RIESGO'!#REF!="Media",'MAPA DE RIESGO'!#REF!="Menor"),CONCATENATE("R8C",'MAPA DE RIESGO'!#REF!),"")</f>
        <v>#REF!</v>
      </c>
      <c r="T33" s="40" t="e">
        <f>IF(AND('MAPA DE RIESGO'!#REF!="Media",'MAPA DE RIESGO'!#REF!="Menor"),CONCATENATE("R8C",'MAPA DE RIESGO'!#REF!),"")</f>
        <v>#REF!</v>
      </c>
      <c r="U33" s="41" t="e">
        <f>IF(AND('MAPA DE RIESGO'!#REF!="Media",'MAPA DE RIESGO'!#REF!="Menor"),CONCATENATE("R8C",'MAPA DE RIESGO'!#REF!),"")</f>
        <v>#REF!</v>
      </c>
      <c r="V33" s="39" t="e">
        <f>IF(AND('MAPA DE RIESGO'!#REF!="Media",'MAPA DE RIESGO'!#REF!="Moderado"),CONCATENATE("R8C",'MAPA DE RIESGO'!#REF!),"")</f>
        <v>#REF!</v>
      </c>
      <c r="W33" s="40" t="e">
        <f>IF(AND('MAPA DE RIESGO'!#REF!="Media",'MAPA DE RIESGO'!#REF!="Moderado"),CONCATENATE("R8C",'MAPA DE RIESGO'!#REF!),"")</f>
        <v>#REF!</v>
      </c>
      <c r="X33" s="40" t="e">
        <f>IF(AND('MAPA DE RIESGO'!#REF!="Media",'MAPA DE RIESGO'!#REF!="Moderado"),CONCATENATE("R8C",'MAPA DE RIESGO'!#REF!),"")</f>
        <v>#REF!</v>
      </c>
      <c r="Y33" s="40" t="e">
        <f>IF(AND('MAPA DE RIESGO'!#REF!="Media",'MAPA DE RIESGO'!#REF!="Moderado"),CONCATENATE("R8C",'MAPA DE RIESGO'!#REF!),"")</f>
        <v>#REF!</v>
      </c>
      <c r="Z33" s="40" t="e">
        <f>IF(AND('MAPA DE RIESGO'!#REF!="Media",'MAPA DE RIESGO'!#REF!="Moderado"),CONCATENATE("R8C",'MAPA DE RIESGO'!#REF!),"")</f>
        <v>#REF!</v>
      </c>
      <c r="AA33" s="41" t="e">
        <f>IF(AND('MAPA DE RIESGO'!#REF!="Media",'MAPA DE RIESGO'!#REF!="Moderado"),CONCATENATE("R8C",'MAPA DE RIESGO'!#REF!),"")</f>
        <v>#REF!</v>
      </c>
      <c r="AB33" s="23" t="e">
        <f>IF(AND('MAPA DE RIESGO'!#REF!="Media",'MAPA DE RIESGO'!#REF!="Mayor"),CONCATENATE("R8C",'MAPA DE RIESGO'!#REF!),"")</f>
        <v>#REF!</v>
      </c>
      <c r="AC33" s="24" t="e">
        <f>IF(AND('MAPA DE RIESGO'!#REF!="Media",'MAPA DE RIESGO'!#REF!="Mayor"),CONCATENATE("R8C",'MAPA DE RIESGO'!#REF!),"")</f>
        <v>#REF!</v>
      </c>
      <c r="AD33" s="29" t="e">
        <f>IF(AND('MAPA DE RIESGO'!#REF!="Media",'MAPA DE RIESGO'!#REF!="Mayor"),CONCATENATE("R8C",'MAPA DE RIESGO'!#REF!),"")</f>
        <v>#REF!</v>
      </c>
      <c r="AE33" s="29" t="e">
        <f>IF(AND('MAPA DE RIESGO'!#REF!="Media",'MAPA DE RIESGO'!#REF!="Mayor"),CONCATENATE("R8C",'MAPA DE RIESGO'!#REF!),"")</f>
        <v>#REF!</v>
      </c>
      <c r="AF33" s="29" t="e">
        <f>IF(AND('MAPA DE RIESGO'!#REF!="Media",'MAPA DE RIESGO'!#REF!="Mayor"),CONCATENATE("R8C",'MAPA DE RIESGO'!#REF!),"")</f>
        <v>#REF!</v>
      </c>
      <c r="AG33" s="25" t="e">
        <f>IF(AND('MAPA DE RIESGO'!#REF!="Media",'MAPA DE RIESGO'!#REF!="Mayor"),CONCATENATE("R8C",'MAPA DE RIESGO'!#REF!),"")</f>
        <v>#REF!</v>
      </c>
      <c r="AH33" s="26" t="e">
        <f>IF(AND('MAPA DE RIESGO'!#REF!="Media",'MAPA DE RIESGO'!#REF!="Catastrófico"),CONCATENATE("R8C",'MAPA DE RIESGO'!#REF!),"")</f>
        <v>#REF!</v>
      </c>
      <c r="AI33" s="27" t="e">
        <f>IF(AND('MAPA DE RIESGO'!#REF!="Media",'MAPA DE RIESGO'!#REF!="Catastrófico"),CONCATENATE("R8C",'MAPA DE RIESGO'!#REF!),"")</f>
        <v>#REF!</v>
      </c>
      <c r="AJ33" s="27" t="e">
        <f>IF(AND('MAPA DE RIESGO'!#REF!="Media",'MAPA DE RIESGO'!#REF!="Catastrófico"),CONCATENATE("R8C",'MAPA DE RIESGO'!#REF!),"")</f>
        <v>#REF!</v>
      </c>
      <c r="AK33" s="27" t="e">
        <f>IF(AND('MAPA DE RIESGO'!#REF!="Media",'MAPA DE RIESGO'!#REF!="Catastrófico"),CONCATENATE("R8C",'MAPA DE RIESGO'!#REF!),"")</f>
        <v>#REF!</v>
      </c>
      <c r="AL33" s="27" t="e">
        <f>IF(AND('MAPA DE RIESGO'!#REF!="Media",'MAPA DE RIESGO'!#REF!="Catastrófico"),CONCATENATE("R8C",'MAPA DE RIESGO'!#REF!),"")</f>
        <v>#REF!</v>
      </c>
      <c r="AM33" s="28" t="e">
        <f>IF(AND('MAPA DE RIESGO'!#REF!="Media",'MAPA DE RIESGO'!#REF!="Catastrófico"),CONCATENATE("R8C",'MAPA DE RIESGO'!#REF!),"")</f>
        <v>#REF!</v>
      </c>
      <c r="AN33" s="55"/>
      <c r="AO33" s="465"/>
      <c r="AP33" s="466"/>
      <c r="AQ33" s="466"/>
      <c r="AR33" s="466"/>
      <c r="AS33" s="466"/>
      <c r="AT33" s="467"/>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385"/>
      <c r="C34" s="385"/>
      <c r="D34" s="386"/>
      <c r="E34" s="426"/>
      <c r="F34" s="427"/>
      <c r="G34" s="427"/>
      <c r="H34" s="427"/>
      <c r="I34" s="428"/>
      <c r="J34" s="39" t="e">
        <f>IF(AND('MAPA DE RIESGO'!#REF!="Media",'MAPA DE RIESGO'!#REF!="Leve"),CONCATENATE("R9C",'MAPA DE RIESGO'!#REF!),"")</f>
        <v>#REF!</v>
      </c>
      <c r="K34" s="40" t="e">
        <f>IF(AND('MAPA DE RIESGO'!#REF!="Media",'MAPA DE RIESGO'!#REF!="Leve"),CONCATENATE("R9C",'MAPA DE RIESGO'!#REF!),"")</f>
        <v>#REF!</v>
      </c>
      <c r="L34" s="40" t="e">
        <f>IF(AND('MAPA DE RIESGO'!#REF!="Media",'MAPA DE RIESGO'!#REF!="Leve"),CONCATENATE("R9C",'MAPA DE RIESGO'!#REF!),"")</f>
        <v>#REF!</v>
      </c>
      <c r="M34" s="40" t="e">
        <f>IF(AND('MAPA DE RIESGO'!#REF!="Media",'MAPA DE RIESGO'!#REF!="Leve"),CONCATENATE("R9C",'MAPA DE RIESGO'!#REF!),"")</f>
        <v>#REF!</v>
      </c>
      <c r="N34" s="40" t="e">
        <f>IF(AND('MAPA DE RIESGO'!#REF!="Media",'MAPA DE RIESGO'!#REF!="Leve"),CONCATENATE("R9C",'MAPA DE RIESGO'!#REF!),"")</f>
        <v>#REF!</v>
      </c>
      <c r="O34" s="41" t="e">
        <f>IF(AND('MAPA DE RIESGO'!#REF!="Media",'MAPA DE RIESGO'!#REF!="Leve"),CONCATENATE("R9C",'MAPA DE RIESGO'!#REF!),"")</f>
        <v>#REF!</v>
      </c>
      <c r="P34" s="39" t="e">
        <f>IF(AND('MAPA DE RIESGO'!#REF!="Media",'MAPA DE RIESGO'!#REF!="Menor"),CONCATENATE("R9C",'MAPA DE RIESGO'!#REF!),"")</f>
        <v>#REF!</v>
      </c>
      <c r="Q34" s="40" t="e">
        <f>IF(AND('MAPA DE RIESGO'!#REF!="Media",'MAPA DE RIESGO'!#REF!="Menor"),CONCATENATE("R9C",'MAPA DE RIESGO'!#REF!),"")</f>
        <v>#REF!</v>
      </c>
      <c r="R34" s="40" t="e">
        <f>IF(AND('MAPA DE RIESGO'!#REF!="Media",'MAPA DE RIESGO'!#REF!="Menor"),CONCATENATE("R9C",'MAPA DE RIESGO'!#REF!),"")</f>
        <v>#REF!</v>
      </c>
      <c r="S34" s="40" t="e">
        <f>IF(AND('MAPA DE RIESGO'!#REF!="Media",'MAPA DE RIESGO'!#REF!="Menor"),CONCATENATE("R9C",'MAPA DE RIESGO'!#REF!),"")</f>
        <v>#REF!</v>
      </c>
      <c r="T34" s="40" t="e">
        <f>IF(AND('MAPA DE RIESGO'!#REF!="Media",'MAPA DE RIESGO'!#REF!="Menor"),CONCATENATE("R9C",'MAPA DE RIESGO'!#REF!),"")</f>
        <v>#REF!</v>
      </c>
      <c r="U34" s="41" t="e">
        <f>IF(AND('MAPA DE RIESGO'!#REF!="Media",'MAPA DE RIESGO'!#REF!="Menor"),CONCATENATE("R9C",'MAPA DE RIESGO'!#REF!),"")</f>
        <v>#REF!</v>
      </c>
      <c r="V34" s="39" t="e">
        <f>IF(AND('MAPA DE RIESGO'!#REF!="Media",'MAPA DE RIESGO'!#REF!="Moderado"),CONCATENATE("R9C",'MAPA DE RIESGO'!#REF!),"")</f>
        <v>#REF!</v>
      </c>
      <c r="W34" s="40" t="e">
        <f>IF(AND('MAPA DE RIESGO'!#REF!="Media",'MAPA DE RIESGO'!#REF!="Moderado"),CONCATENATE("R9C",'MAPA DE RIESGO'!#REF!),"")</f>
        <v>#REF!</v>
      </c>
      <c r="X34" s="40" t="e">
        <f>IF(AND('MAPA DE RIESGO'!#REF!="Media",'MAPA DE RIESGO'!#REF!="Moderado"),CONCATENATE("R9C",'MAPA DE RIESGO'!#REF!),"")</f>
        <v>#REF!</v>
      </c>
      <c r="Y34" s="40" t="e">
        <f>IF(AND('MAPA DE RIESGO'!#REF!="Media",'MAPA DE RIESGO'!#REF!="Moderado"),CONCATENATE("R9C",'MAPA DE RIESGO'!#REF!),"")</f>
        <v>#REF!</v>
      </c>
      <c r="Z34" s="40" t="e">
        <f>IF(AND('MAPA DE RIESGO'!#REF!="Media",'MAPA DE RIESGO'!#REF!="Moderado"),CONCATENATE("R9C",'MAPA DE RIESGO'!#REF!),"")</f>
        <v>#REF!</v>
      </c>
      <c r="AA34" s="41" t="e">
        <f>IF(AND('MAPA DE RIESGO'!#REF!="Media",'MAPA DE RIESGO'!#REF!="Moderado"),CONCATENATE("R9C",'MAPA DE RIESGO'!#REF!),"")</f>
        <v>#REF!</v>
      </c>
      <c r="AB34" s="23" t="e">
        <f>IF(AND('MAPA DE RIESGO'!#REF!="Media",'MAPA DE RIESGO'!#REF!="Mayor"),CONCATENATE("R9C",'MAPA DE RIESGO'!#REF!),"")</f>
        <v>#REF!</v>
      </c>
      <c r="AC34" s="24" t="e">
        <f>IF(AND('MAPA DE RIESGO'!#REF!="Media",'MAPA DE RIESGO'!#REF!="Mayor"),CONCATENATE("R9C",'MAPA DE RIESGO'!#REF!),"")</f>
        <v>#REF!</v>
      </c>
      <c r="AD34" s="29" t="e">
        <f>IF(AND('MAPA DE RIESGO'!#REF!="Media",'MAPA DE RIESGO'!#REF!="Mayor"),CONCATENATE("R9C",'MAPA DE RIESGO'!#REF!),"")</f>
        <v>#REF!</v>
      </c>
      <c r="AE34" s="29" t="e">
        <f>IF(AND('MAPA DE RIESGO'!#REF!="Media",'MAPA DE RIESGO'!#REF!="Mayor"),CONCATENATE("R9C",'MAPA DE RIESGO'!#REF!),"")</f>
        <v>#REF!</v>
      </c>
      <c r="AF34" s="29" t="e">
        <f>IF(AND('MAPA DE RIESGO'!#REF!="Media",'MAPA DE RIESGO'!#REF!="Mayor"),CONCATENATE("R9C",'MAPA DE RIESGO'!#REF!),"")</f>
        <v>#REF!</v>
      </c>
      <c r="AG34" s="25" t="e">
        <f>IF(AND('MAPA DE RIESGO'!#REF!="Media",'MAPA DE RIESGO'!#REF!="Mayor"),CONCATENATE("R9C",'MAPA DE RIESGO'!#REF!),"")</f>
        <v>#REF!</v>
      </c>
      <c r="AH34" s="26" t="e">
        <f>IF(AND('MAPA DE RIESGO'!#REF!="Media",'MAPA DE RIESGO'!#REF!="Catastrófico"),CONCATENATE("R9C",'MAPA DE RIESGO'!#REF!),"")</f>
        <v>#REF!</v>
      </c>
      <c r="AI34" s="27" t="e">
        <f>IF(AND('MAPA DE RIESGO'!#REF!="Media",'MAPA DE RIESGO'!#REF!="Catastrófico"),CONCATENATE("R9C",'MAPA DE RIESGO'!#REF!),"")</f>
        <v>#REF!</v>
      </c>
      <c r="AJ34" s="27" t="e">
        <f>IF(AND('MAPA DE RIESGO'!#REF!="Media",'MAPA DE RIESGO'!#REF!="Catastrófico"),CONCATENATE("R9C",'MAPA DE RIESGO'!#REF!),"")</f>
        <v>#REF!</v>
      </c>
      <c r="AK34" s="27" t="e">
        <f>IF(AND('MAPA DE RIESGO'!#REF!="Media",'MAPA DE RIESGO'!#REF!="Catastrófico"),CONCATENATE("R9C",'MAPA DE RIESGO'!#REF!),"")</f>
        <v>#REF!</v>
      </c>
      <c r="AL34" s="27" t="e">
        <f>IF(AND('MAPA DE RIESGO'!#REF!="Media",'MAPA DE RIESGO'!#REF!="Catastrófico"),CONCATENATE("R9C",'MAPA DE RIESGO'!#REF!),"")</f>
        <v>#REF!</v>
      </c>
      <c r="AM34" s="28" t="e">
        <f>IF(AND('MAPA DE RIESGO'!#REF!="Media",'MAPA DE RIESGO'!#REF!="Catastrófico"),CONCATENATE("R9C",'MAPA DE RIESGO'!#REF!),"")</f>
        <v>#REF!</v>
      </c>
      <c r="AN34" s="55"/>
      <c r="AO34" s="465"/>
      <c r="AP34" s="466"/>
      <c r="AQ34" s="466"/>
      <c r="AR34" s="466"/>
      <c r="AS34" s="466"/>
      <c r="AT34" s="467"/>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385"/>
      <c r="C35" s="385"/>
      <c r="D35" s="386"/>
      <c r="E35" s="429"/>
      <c r="F35" s="430"/>
      <c r="G35" s="430"/>
      <c r="H35" s="430"/>
      <c r="I35" s="431"/>
      <c r="J35" s="39" t="e">
        <f>IF(AND('MAPA DE RIESGO'!#REF!="Media",'MAPA DE RIESGO'!#REF!="Leve"),CONCATENATE("R10C",'MAPA DE RIESGO'!#REF!),"")</f>
        <v>#REF!</v>
      </c>
      <c r="K35" s="40" t="e">
        <f>IF(AND('MAPA DE RIESGO'!#REF!="Media",'MAPA DE RIESGO'!#REF!="Leve"),CONCATENATE("R10C",'MAPA DE RIESGO'!#REF!),"")</f>
        <v>#REF!</v>
      </c>
      <c r="L35" s="40" t="e">
        <f>IF(AND('MAPA DE RIESGO'!#REF!="Media",'MAPA DE RIESGO'!#REF!="Leve"),CONCATENATE("R10C",'MAPA DE RIESGO'!#REF!),"")</f>
        <v>#REF!</v>
      </c>
      <c r="M35" s="40" t="e">
        <f>IF(AND('MAPA DE RIESGO'!#REF!="Media",'MAPA DE RIESGO'!#REF!="Leve"),CONCATENATE("R10C",'MAPA DE RIESGO'!#REF!),"")</f>
        <v>#REF!</v>
      </c>
      <c r="N35" s="40" t="e">
        <f>IF(AND('MAPA DE RIESGO'!#REF!="Media",'MAPA DE RIESGO'!#REF!="Leve"),CONCATENATE("R10C",'MAPA DE RIESGO'!#REF!),"")</f>
        <v>#REF!</v>
      </c>
      <c r="O35" s="41" t="e">
        <f>IF(AND('MAPA DE RIESGO'!#REF!="Media",'MAPA DE RIESGO'!#REF!="Leve"),CONCATENATE("R10C",'MAPA DE RIESGO'!#REF!),"")</f>
        <v>#REF!</v>
      </c>
      <c r="P35" s="39" t="e">
        <f>IF(AND('MAPA DE RIESGO'!#REF!="Media",'MAPA DE RIESGO'!#REF!="Menor"),CONCATENATE("R10C",'MAPA DE RIESGO'!#REF!),"")</f>
        <v>#REF!</v>
      </c>
      <c r="Q35" s="40" t="e">
        <f>IF(AND('MAPA DE RIESGO'!#REF!="Media",'MAPA DE RIESGO'!#REF!="Menor"),CONCATENATE("R10C",'MAPA DE RIESGO'!#REF!),"")</f>
        <v>#REF!</v>
      </c>
      <c r="R35" s="40" t="e">
        <f>IF(AND('MAPA DE RIESGO'!#REF!="Media",'MAPA DE RIESGO'!#REF!="Menor"),CONCATENATE("R10C",'MAPA DE RIESGO'!#REF!),"")</f>
        <v>#REF!</v>
      </c>
      <c r="S35" s="40" t="e">
        <f>IF(AND('MAPA DE RIESGO'!#REF!="Media",'MAPA DE RIESGO'!#REF!="Menor"),CONCATENATE("R10C",'MAPA DE RIESGO'!#REF!),"")</f>
        <v>#REF!</v>
      </c>
      <c r="T35" s="40" t="e">
        <f>IF(AND('MAPA DE RIESGO'!#REF!="Media",'MAPA DE RIESGO'!#REF!="Menor"),CONCATENATE("R10C",'MAPA DE RIESGO'!#REF!),"")</f>
        <v>#REF!</v>
      </c>
      <c r="U35" s="41" t="e">
        <f>IF(AND('MAPA DE RIESGO'!#REF!="Media",'MAPA DE RIESGO'!#REF!="Menor"),CONCATENATE("R10C",'MAPA DE RIESGO'!#REF!),"")</f>
        <v>#REF!</v>
      </c>
      <c r="V35" s="39" t="e">
        <f>IF(AND('MAPA DE RIESGO'!#REF!="Media",'MAPA DE RIESGO'!#REF!="Moderado"),CONCATENATE("R10C",'MAPA DE RIESGO'!#REF!),"")</f>
        <v>#REF!</v>
      </c>
      <c r="W35" s="40" t="e">
        <f>IF(AND('MAPA DE RIESGO'!#REF!="Media",'MAPA DE RIESGO'!#REF!="Moderado"),CONCATENATE("R10C",'MAPA DE RIESGO'!#REF!),"")</f>
        <v>#REF!</v>
      </c>
      <c r="X35" s="40" t="e">
        <f>IF(AND('MAPA DE RIESGO'!#REF!="Media",'MAPA DE RIESGO'!#REF!="Moderado"),CONCATENATE("R10C",'MAPA DE RIESGO'!#REF!),"")</f>
        <v>#REF!</v>
      </c>
      <c r="Y35" s="40" t="e">
        <f>IF(AND('MAPA DE RIESGO'!#REF!="Media",'MAPA DE RIESGO'!#REF!="Moderado"),CONCATENATE("R10C",'MAPA DE RIESGO'!#REF!),"")</f>
        <v>#REF!</v>
      </c>
      <c r="Z35" s="40" t="e">
        <f>IF(AND('MAPA DE RIESGO'!#REF!="Media",'MAPA DE RIESGO'!#REF!="Moderado"),CONCATENATE("R10C",'MAPA DE RIESGO'!#REF!),"")</f>
        <v>#REF!</v>
      </c>
      <c r="AA35" s="41" t="e">
        <f>IF(AND('MAPA DE RIESGO'!#REF!="Media",'MAPA DE RIESGO'!#REF!="Moderado"),CONCATENATE("R10C",'MAPA DE RIESGO'!#REF!),"")</f>
        <v>#REF!</v>
      </c>
      <c r="AB35" s="30" t="e">
        <f>IF(AND('MAPA DE RIESGO'!#REF!="Media",'MAPA DE RIESGO'!#REF!="Mayor"),CONCATENATE("R10C",'MAPA DE RIESGO'!#REF!),"")</f>
        <v>#REF!</v>
      </c>
      <c r="AC35" s="31" t="e">
        <f>IF(AND('MAPA DE RIESGO'!#REF!="Media",'MAPA DE RIESGO'!#REF!="Mayor"),CONCATENATE("R10C",'MAPA DE RIESGO'!#REF!),"")</f>
        <v>#REF!</v>
      </c>
      <c r="AD35" s="31" t="e">
        <f>IF(AND('MAPA DE RIESGO'!#REF!="Media",'MAPA DE RIESGO'!#REF!="Mayor"),CONCATENATE("R10C",'MAPA DE RIESGO'!#REF!),"")</f>
        <v>#REF!</v>
      </c>
      <c r="AE35" s="31" t="e">
        <f>IF(AND('MAPA DE RIESGO'!#REF!="Media",'MAPA DE RIESGO'!#REF!="Mayor"),CONCATENATE("R10C",'MAPA DE RIESGO'!#REF!),"")</f>
        <v>#REF!</v>
      </c>
      <c r="AF35" s="31" t="e">
        <f>IF(AND('MAPA DE RIESGO'!#REF!="Media",'MAPA DE RIESGO'!#REF!="Mayor"),CONCATENATE("R10C",'MAPA DE RIESGO'!#REF!),"")</f>
        <v>#REF!</v>
      </c>
      <c r="AG35" s="32" t="e">
        <f>IF(AND('MAPA DE RIESGO'!#REF!="Media",'MAPA DE RIESGO'!#REF!="Mayor"),CONCATENATE("R10C",'MAPA DE RIESGO'!#REF!),"")</f>
        <v>#REF!</v>
      </c>
      <c r="AH35" s="33" t="e">
        <f>IF(AND('MAPA DE RIESGO'!#REF!="Media",'MAPA DE RIESGO'!#REF!="Catastrófico"),CONCATENATE("R10C",'MAPA DE RIESGO'!#REF!),"")</f>
        <v>#REF!</v>
      </c>
      <c r="AI35" s="34" t="e">
        <f>IF(AND('MAPA DE RIESGO'!#REF!="Media",'MAPA DE RIESGO'!#REF!="Catastrófico"),CONCATENATE("R10C",'MAPA DE RIESGO'!#REF!),"")</f>
        <v>#REF!</v>
      </c>
      <c r="AJ35" s="34" t="e">
        <f>IF(AND('MAPA DE RIESGO'!#REF!="Media",'MAPA DE RIESGO'!#REF!="Catastrófico"),CONCATENATE("R10C",'MAPA DE RIESGO'!#REF!),"")</f>
        <v>#REF!</v>
      </c>
      <c r="AK35" s="34" t="e">
        <f>IF(AND('MAPA DE RIESGO'!#REF!="Media",'MAPA DE RIESGO'!#REF!="Catastrófico"),CONCATENATE("R10C",'MAPA DE RIESGO'!#REF!),"")</f>
        <v>#REF!</v>
      </c>
      <c r="AL35" s="34" t="e">
        <f>IF(AND('MAPA DE RIESGO'!#REF!="Media",'MAPA DE RIESGO'!#REF!="Catastrófico"),CONCATENATE("R10C",'MAPA DE RIESGO'!#REF!),"")</f>
        <v>#REF!</v>
      </c>
      <c r="AM35" s="35" t="e">
        <f>IF(AND('MAPA DE RIESGO'!#REF!="Media",'MAPA DE RIESGO'!#REF!="Catastrófico"),CONCATENATE("R10C",'MAPA DE RIESGO'!#REF!),"")</f>
        <v>#REF!</v>
      </c>
      <c r="AN35" s="55"/>
      <c r="AO35" s="468"/>
      <c r="AP35" s="469"/>
      <c r="AQ35" s="469"/>
      <c r="AR35" s="469"/>
      <c r="AS35" s="469"/>
      <c r="AT35" s="470"/>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385"/>
      <c r="C36" s="385"/>
      <c r="D36" s="386"/>
      <c r="E36" s="423" t="s">
        <v>105</v>
      </c>
      <c r="F36" s="424"/>
      <c r="G36" s="424"/>
      <c r="H36" s="424"/>
      <c r="I36" s="424"/>
      <c r="J36" s="45" t="str">
        <f ca="1">IF(AND('MAPA DE RIESGO'!$Z$16="Baja",'MAPA DE RIESGO'!$AB$16="Leve"),CONCATENATE("R1C",'MAPA DE RIESGO'!$P$16),"")</f>
        <v/>
      </c>
      <c r="K36" s="46" t="str">
        <f ca="1">IF(AND('MAPA DE RIESGO'!$Z$17="Baja",'MAPA DE RIESGO'!$AB$17="Leve"),CONCATENATE("R1C",'MAPA DE RIESGO'!$P$17),"")</f>
        <v/>
      </c>
      <c r="L36" s="46" t="e">
        <f>IF(AND('MAPA DE RIESGO'!#REF!="Baja",'MAPA DE RIESGO'!#REF!="Leve"),CONCATENATE("R1C",'MAPA DE RIESGO'!#REF!),"")</f>
        <v>#REF!</v>
      </c>
      <c r="M36" s="46" t="e">
        <f>IF(AND('MAPA DE RIESGO'!#REF!="Baja",'MAPA DE RIESGO'!#REF!="Leve"),CONCATENATE("R1C",'MAPA DE RIESGO'!#REF!),"")</f>
        <v>#REF!</v>
      </c>
      <c r="N36" s="46" t="e">
        <f>IF(AND('MAPA DE RIESGO'!#REF!="Baja",'MAPA DE RIESGO'!#REF!="Leve"),CONCATENATE("R1C",'MAPA DE RIESGO'!#REF!),"")</f>
        <v>#REF!</v>
      </c>
      <c r="O36" s="47" t="e">
        <f>IF(AND('MAPA DE RIESGO'!#REF!="Baja",'MAPA DE RIESGO'!#REF!="Leve"),CONCATENATE("R1C",'MAPA DE RIESGO'!#REF!),"")</f>
        <v>#REF!</v>
      </c>
      <c r="P36" s="36" t="str">
        <f ca="1">IF(AND('MAPA DE RIESGO'!$Z$16="Baja",'MAPA DE RIESGO'!$AB$16="Menor"),CONCATENATE("R1C",'MAPA DE RIESGO'!$P$16),"")</f>
        <v/>
      </c>
      <c r="Q36" s="37" t="str">
        <f ca="1">IF(AND('MAPA DE RIESGO'!$Z$17="Baja",'MAPA DE RIESGO'!$AB$17="Menor"),CONCATENATE("R1C",'MAPA DE RIESGO'!$P$17),"")</f>
        <v/>
      </c>
      <c r="R36" s="37" t="e">
        <f>IF(AND('MAPA DE RIESGO'!#REF!="Baja",'MAPA DE RIESGO'!#REF!="Menor"),CONCATENATE("R1C",'MAPA DE RIESGO'!#REF!),"")</f>
        <v>#REF!</v>
      </c>
      <c r="S36" s="37" t="e">
        <f>IF(AND('MAPA DE RIESGO'!#REF!="Baja",'MAPA DE RIESGO'!#REF!="Menor"),CONCATENATE("R1C",'MAPA DE RIESGO'!#REF!),"")</f>
        <v>#REF!</v>
      </c>
      <c r="T36" s="37" t="e">
        <f>IF(AND('MAPA DE RIESGO'!#REF!="Baja",'MAPA DE RIESGO'!#REF!="Menor"),CONCATENATE("R1C",'MAPA DE RIESGO'!#REF!),"")</f>
        <v>#REF!</v>
      </c>
      <c r="U36" s="38" t="e">
        <f>IF(AND('MAPA DE RIESGO'!#REF!="Baja",'MAPA DE RIESGO'!#REF!="Menor"),CONCATENATE("R1C",'MAPA DE RIESGO'!#REF!),"")</f>
        <v>#REF!</v>
      </c>
      <c r="V36" s="36" t="str">
        <f ca="1">IF(AND('MAPA DE RIESGO'!$Z$16="Baja",'MAPA DE RIESGO'!$AB$16="Moderado"),CONCATENATE("R1C",'MAPA DE RIESGO'!$P$16),"")</f>
        <v/>
      </c>
      <c r="W36" s="37" t="str">
        <f ca="1">IF(AND('MAPA DE RIESGO'!$Z$17="Baja",'MAPA DE RIESGO'!$AB$17="Moderado"),CONCATENATE("R1C",'MAPA DE RIESGO'!$P$17),"")</f>
        <v/>
      </c>
      <c r="X36" s="37" t="e">
        <f>IF(AND('MAPA DE RIESGO'!#REF!="Baja",'MAPA DE RIESGO'!#REF!="Moderado"),CONCATENATE("R1C",'MAPA DE RIESGO'!#REF!),"")</f>
        <v>#REF!</v>
      </c>
      <c r="Y36" s="37" t="e">
        <f>IF(AND('MAPA DE RIESGO'!#REF!="Baja",'MAPA DE RIESGO'!#REF!="Moderado"),CONCATENATE("R1C",'MAPA DE RIESGO'!#REF!),"")</f>
        <v>#REF!</v>
      </c>
      <c r="Z36" s="37" t="e">
        <f>IF(AND('MAPA DE RIESGO'!#REF!="Baja",'MAPA DE RIESGO'!#REF!="Moderado"),CONCATENATE("R1C",'MAPA DE RIESGO'!#REF!),"")</f>
        <v>#REF!</v>
      </c>
      <c r="AA36" s="38" t="e">
        <f>IF(AND('MAPA DE RIESGO'!#REF!="Baja",'MAPA DE RIESGO'!#REF!="Moderado"),CONCATENATE("R1C",'MAPA DE RIESGO'!#REF!),"")</f>
        <v>#REF!</v>
      </c>
      <c r="AB36" s="96" t="str">
        <f ca="1">IF(AND('MAPA DE RIESGO'!$Z$16="Baja",'MAPA DE RIESGO'!$AB$16="Mayor"),CONCATENATE("R1C",'MAPA DE RIESGO'!$P$16),"")</f>
        <v/>
      </c>
      <c r="AC36" s="18" t="str">
        <f ca="1">IF(AND('MAPA DE RIESGO'!$Z$17="Baja",'MAPA DE RIESGO'!$AB$17="Mayor"),CONCATENATE("R1C",'MAPA DE RIESGO'!$P$17),"")</f>
        <v>R1C2</v>
      </c>
      <c r="AD36" s="18" t="e">
        <f>IF(AND('MAPA DE RIESGO'!#REF!="Baja",'MAPA DE RIESGO'!#REF!="Mayor"),CONCATENATE("R1C",'MAPA DE RIESGO'!#REF!),"")</f>
        <v>#REF!</v>
      </c>
      <c r="AE36" s="18" t="e">
        <f>IF(AND('MAPA DE RIESGO'!#REF!="Baja",'MAPA DE RIESGO'!#REF!="Mayor"),CONCATENATE("R1C",'MAPA DE RIESGO'!#REF!),"")</f>
        <v>#REF!</v>
      </c>
      <c r="AF36" s="18" t="e">
        <f>IF(AND('MAPA DE RIESGO'!#REF!="Baja",'MAPA DE RIESGO'!#REF!="Mayor"),CONCATENATE("R1C",'MAPA DE RIESGO'!#REF!),"")</f>
        <v>#REF!</v>
      </c>
      <c r="AG36" s="19" t="e">
        <f>IF(AND('MAPA DE RIESGO'!#REF!="Baja",'MAPA DE RIESGO'!#REF!="Mayor"),CONCATENATE("R1C",'MAPA DE RIESGO'!#REF!),"")</f>
        <v>#REF!</v>
      </c>
      <c r="AH36" s="20" t="str">
        <f ca="1">IF(AND('MAPA DE RIESGO'!$Z$16="Baja",'MAPA DE RIESGO'!$AB$16="Catastrófico"),CONCATENATE("R1C",'MAPA DE RIESGO'!$P$16),"")</f>
        <v/>
      </c>
      <c r="AI36" s="21" t="str">
        <f ca="1">IF(AND('MAPA DE RIESGO'!$Z$17="Baja",'MAPA DE RIESGO'!$AB$17="Catastrófico"),CONCATENATE("R1C",'MAPA DE RIESGO'!$P$17),"")</f>
        <v/>
      </c>
      <c r="AJ36" s="21" t="e">
        <f>IF(AND('MAPA DE RIESGO'!#REF!="Baja",'MAPA DE RIESGO'!#REF!="Catastrófico"),CONCATENATE("R1C",'MAPA DE RIESGO'!#REF!),"")</f>
        <v>#REF!</v>
      </c>
      <c r="AK36" s="21" t="e">
        <f>IF(AND('MAPA DE RIESGO'!#REF!="Baja",'MAPA DE RIESGO'!#REF!="Catastrófico"),CONCATENATE("R1C",'MAPA DE RIESGO'!#REF!),"")</f>
        <v>#REF!</v>
      </c>
      <c r="AL36" s="21" t="e">
        <f>IF(AND('MAPA DE RIESGO'!#REF!="Baja",'MAPA DE RIESGO'!#REF!="Catastrófico"),CONCATENATE("R1C",'MAPA DE RIESGO'!#REF!),"")</f>
        <v>#REF!</v>
      </c>
      <c r="AM36" s="22" t="e">
        <f>IF(AND('MAPA DE RIESGO'!#REF!="Baja",'MAPA DE RIESGO'!#REF!="Catastrófico"),CONCATENATE("R1C",'MAPA DE RIESGO'!#REF!),"")</f>
        <v>#REF!</v>
      </c>
      <c r="AN36" s="55"/>
      <c r="AO36" s="453" t="s">
        <v>74</v>
      </c>
      <c r="AP36" s="454"/>
      <c r="AQ36" s="454"/>
      <c r="AR36" s="454"/>
      <c r="AS36" s="454"/>
      <c r="AT36" s="4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385"/>
      <c r="C37" s="385"/>
      <c r="D37" s="386"/>
      <c r="E37" s="442"/>
      <c r="F37" s="443"/>
      <c r="G37" s="443"/>
      <c r="H37" s="443"/>
      <c r="I37" s="443"/>
      <c r="J37" s="48" t="str">
        <f ca="1">IF(AND('MAPA DE RIESGO'!$Z$18="Baja",'MAPA DE RIESGO'!$AB$18="Leve"),CONCATENATE("R2C",'MAPA DE RIESGO'!$P$18),"")</f>
        <v/>
      </c>
      <c r="K37" s="49" t="str">
        <f ca="1">IF(AND('MAPA DE RIESGO'!$Z$19="Baja",'MAPA DE RIESGO'!$AB$19="Leve"),CONCATENATE("R2C",'MAPA DE RIESGO'!$P$19),"")</f>
        <v/>
      </c>
      <c r="L37" s="49" t="e">
        <f>IF(AND('MAPA DE RIESGO'!#REF!="Baja",'MAPA DE RIESGO'!#REF!="Leve"),CONCATENATE("R2C",'MAPA DE RIESGO'!#REF!),"")</f>
        <v>#REF!</v>
      </c>
      <c r="M37" s="49" t="e">
        <f>IF(AND('MAPA DE RIESGO'!#REF!="Baja",'MAPA DE RIESGO'!#REF!="Leve"),CONCATENATE("R2C",'MAPA DE RIESGO'!#REF!),"")</f>
        <v>#REF!</v>
      </c>
      <c r="N37" s="49" t="e">
        <f>IF(AND('MAPA DE RIESGO'!#REF!="Baja",'MAPA DE RIESGO'!#REF!="Leve"),CONCATENATE("R2C",'MAPA DE RIESGO'!#REF!),"")</f>
        <v>#REF!</v>
      </c>
      <c r="O37" s="50" t="e">
        <f>IF(AND('MAPA DE RIESGO'!#REF!="Baja",'MAPA DE RIESGO'!#REF!="Leve"),CONCATENATE("R2C",'MAPA DE RIESGO'!#REF!),"")</f>
        <v>#REF!</v>
      </c>
      <c r="P37" s="39" t="str">
        <f ca="1">IF(AND('MAPA DE RIESGO'!$Z$18="Baja",'MAPA DE RIESGO'!$AB$18="Menor"),CONCATENATE("R2C",'MAPA DE RIESGO'!$P$18),"")</f>
        <v/>
      </c>
      <c r="Q37" s="40" t="str">
        <f ca="1">IF(AND('MAPA DE RIESGO'!$Z$19="Baja",'MAPA DE RIESGO'!$AB$19="Menor"),CONCATENATE("R2C",'MAPA DE RIESGO'!$P$19),"")</f>
        <v/>
      </c>
      <c r="R37" s="40" t="e">
        <f>IF(AND('MAPA DE RIESGO'!#REF!="Baja",'MAPA DE RIESGO'!#REF!="Menor"),CONCATENATE("R2C",'MAPA DE RIESGO'!#REF!),"")</f>
        <v>#REF!</v>
      </c>
      <c r="S37" s="40" t="e">
        <f>IF(AND('MAPA DE RIESGO'!#REF!="Baja",'MAPA DE RIESGO'!#REF!="Menor"),CONCATENATE("R2C",'MAPA DE RIESGO'!#REF!),"")</f>
        <v>#REF!</v>
      </c>
      <c r="T37" s="40" t="e">
        <f>IF(AND('MAPA DE RIESGO'!#REF!="Baja",'MAPA DE RIESGO'!#REF!="Menor"),CONCATENATE("R2C",'MAPA DE RIESGO'!#REF!),"")</f>
        <v>#REF!</v>
      </c>
      <c r="U37" s="41" t="e">
        <f>IF(AND('MAPA DE RIESGO'!#REF!="Baja",'MAPA DE RIESGO'!#REF!="Menor"),CONCATENATE("R2C",'MAPA DE RIESGO'!#REF!),"")</f>
        <v>#REF!</v>
      </c>
      <c r="V37" s="39" t="str">
        <f ca="1">IF(AND('MAPA DE RIESGO'!$Z$18="Baja",'MAPA DE RIESGO'!$AB$18="Moderado"),CONCATENATE("R2C",'MAPA DE RIESGO'!$P$18),"")</f>
        <v>R2C1</v>
      </c>
      <c r="W37" s="40" t="str">
        <f ca="1">IF(AND('MAPA DE RIESGO'!$Z$19="Baja",'MAPA DE RIESGO'!$AB$19="Moderado"),CONCATENATE("R2C",'MAPA DE RIESGO'!$P$19),"")</f>
        <v/>
      </c>
      <c r="X37" s="40" t="e">
        <f>IF(AND('MAPA DE RIESGO'!#REF!="Baja",'MAPA DE RIESGO'!#REF!="Moderado"),CONCATENATE("R2C",'MAPA DE RIESGO'!#REF!),"")</f>
        <v>#REF!</v>
      </c>
      <c r="Y37" s="40" t="e">
        <f>IF(AND('MAPA DE RIESGO'!#REF!="Baja",'MAPA DE RIESGO'!#REF!="Moderado"),CONCATENATE("R2C",'MAPA DE RIESGO'!#REF!),"")</f>
        <v>#REF!</v>
      </c>
      <c r="Z37" s="40" t="e">
        <f>IF(AND('MAPA DE RIESGO'!#REF!="Baja",'MAPA DE RIESGO'!#REF!="Moderado"),CONCATENATE("R2C",'MAPA DE RIESGO'!#REF!),"")</f>
        <v>#REF!</v>
      </c>
      <c r="AA37" s="41" t="e">
        <f>IF(AND('MAPA DE RIESGO'!#REF!="Baja",'MAPA DE RIESGO'!#REF!="Moderado"),CONCATENATE("R2C",'MAPA DE RIESGO'!#REF!),"")</f>
        <v>#REF!</v>
      </c>
      <c r="AB37" s="23" t="str">
        <f ca="1">IF(AND('MAPA DE RIESGO'!$Z$18="Baja",'MAPA DE RIESGO'!$AB$18="Mayor"),CONCATENATE("R2C",'MAPA DE RIESGO'!$P$18),"")</f>
        <v/>
      </c>
      <c r="AC37" s="24" t="str">
        <f ca="1">IF(AND('MAPA DE RIESGO'!$Z$19="Baja",'MAPA DE RIESGO'!$AB$19="Mayor"),CONCATENATE("R2C",'MAPA DE RIESGO'!$P$19),"")</f>
        <v>R2C2</v>
      </c>
      <c r="AD37" s="24" t="e">
        <f>IF(AND('MAPA DE RIESGO'!#REF!="Baja",'MAPA DE RIESGO'!#REF!="Mayor"),CONCATENATE("R2C",'MAPA DE RIESGO'!#REF!),"")</f>
        <v>#REF!</v>
      </c>
      <c r="AE37" s="24" t="e">
        <f>IF(AND('MAPA DE RIESGO'!#REF!="Baja",'MAPA DE RIESGO'!#REF!="Mayor"),CONCATENATE("R2C",'MAPA DE RIESGO'!#REF!),"")</f>
        <v>#REF!</v>
      </c>
      <c r="AF37" s="24" t="e">
        <f>IF(AND('MAPA DE RIESGO'!#REF!="Baja",'MAPA DE RIESGO'!#REF!="Mayor"),CONCATENATE("R2C",'MAPA DE RIESGO'!#REF!),"")</f>
        <v>#REF!</v>
      </c>
      <c r="AG37" s="25" t="e">
        <f>IF(AND('MAPA DE RIESGO'!#REF!="Baja",'MAPA DE RIESGO'!#REF!="Mayor"),CONCATENATE("R2C",'MAPA DE RIESGO'!#REF!),"")</f>
        <v>#REF!</v>
      </c>
      <c r="AH37" s="26" t="str">
        <f ca="1">IF(AND('MAPA DE RIESGO'!$Z$18="Baja",'MAPA DE RIESGO'!$AB$18="Catastrófico"),CONCATENATE("R2C",'MAPA DE RIESGO'!$P$18),"")</f>
        <v/>
      </c>
      <c r="AI37" s="27" t="str">
        <f ca="1">IF(AND('MAPA DE RIESGO'!$Z$19="Baja",'MAPA DE RIESGO'!$AB$19="Catastrófico"),CONCATENATE("R2C",'MAPA DE RIESGO'!$P$19),"")</f>
        <v/>
      </c>
      <c r="AJ37" s="27" t="e">
        <f>IF(AND('MAPA DE RIESGO'!#REF!="Baja",'MAPA DE RIESGO'!#REF!="Catastrófico"),CONCATENATE("R2C",'MAPA DE RIESGO'!#REF!),"")</f>
        <v>#REF!</v>
      </c>
      <c r="AK37" s="27" t="e">
        <f>IF(AND('MAPA DE RIESGO'!#REF!="Baja",'MAPA DE RIESGO'!#REF!="Catastrófico"),CONCATENATE("R2C",'MAPA DE RIESGO'!#REF!),"")</f>
        <v>#REF!</v>
      </c>
      <c r="AL37" s="27" t="e">
        <f>IF(AND('MAPA DE RIESGO'!#REF!="Baja",'MAPA DE RIESGO'!#REF!="Catastrófico"),CONCATENATE("R2C",'MAPA DE RIESGO'!#REF!),"")</f>
        <v>#REF!</v>
      </c>
      <c r="AM37" s="28" t="e">
        <f>IF(AND('MAPA DE RIESGO'!#REF!="Baja",'MAPA DE RIESGO'!#REF!="Catastrófico"),CONCATENATE("R2C",'MAPA DE RIESGO'!#REF!),"")</f>
        <v>#REF!</v>
      </c>
      <c r="AN37" s="55"/>
      <c r="AO37" s="456"/>
      <c r="AP37" s="457"/>
      <c r="AQ37" s="457"/>
      <c r="AR37" s="457"/>
      <c r="AS37" s="457"/>
      <c r="AT37" s="458"/>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385"/>
      <c r="C38" s="385"/>
      <c r="D38" s="386"/>
      <c r="E38" s="426"/>
      <c r="F38" s="427"/>
      <c r="G38" s="427"/>
      <c r="H38" s="427"/>
      <c r="I38" s="443"/>
      <c r="J38" s="48" t="e">
        <f>IF(AND('MAPA DE RIESGO'!#REF!="Baja",'MAPA DE RIESGO'!#REF!="Leve"),CONCATENATE("R3C",'MAPA DE RIESGO'!#REF!),"")</f>
        <v>#REF!</v>
      </c>
      <c r="K38" s="49" t="e">
        <f>IF(AND('MAPA DE RIESGO'!#REF!="Baja",'MAPA DE RIESGO'!#REF!="Leve"),CONCATENATE("R3C",'MAPA DE RIESGO'!#REF!),"")</f>
        <v>#REF!</v>
      </c>
      <c r="L38" s="49" t="e">
        <f>IF(AND('MAPA DE RIESGO'!#REF!="Baja",'MAPA DE RIESGO'!#REF!="Leve"),CONCATENATE("R3C",'MAPA DE RIESGO'!#REF!),"")</f>
        <v>#REF!</v>
      </c>
      <c r="M38" s="49" t="e">
        <f>IF(AND('MAPA DE RIESGO'!#REF!="Baja",'MAPA DE RIESGO'!#REF!="Leve"),CONCATENATE("R3C",'MAPA DE RIESGO'!#REF!),"")</f>
        <v>#REF!</v>
      </c>
      <c r="N38" s="49" t="e">
        <f>IF(AND('MAPA DE RIESGO'!#REF!="Baja",'MAPA DE RIESGO'!#REF!="Leve"),CONCATENATE("R3C",'MAPA DE RIESGO'!#REF!),"")</f>
        <v>#REF!</v>
      </c>
      <c r="O38" s="50" t="e">
        <f>IF(AND('MAPA DE RIESGO'!#REF!="Baja",'MAPA DE RIESGO'!#REF!="Leve"),CONCATENATE("R3C",'MAPA DE RIESGO'!#REF!),"")</f>
        <v>#REF!</v>
      </c>
      <c r="P38" s="39" t="e">
        <f>IF(AND('MAPA DE RIESGO'!#REF!="Baja",'MAPA DE RIESGO'!#REF!="Menor"),CONCATENATE("R3C",'MAPA DE RIESGO'!#REF!),"")</f>
        <v>#REF!</v>
      </c>
      <c r="Q38" s="40" t="e">
        <f>IF(AND('MAPA DE RIESGO'!#REF!="Baja",'MAPA DE RIESGO'!#REF!="Menor"),CONCATENATE("R3C",'MAPA DE RIESGO'!#REF!),"")</f>
        <v>#REF!</v>
      </c>
      <c r="R38" s="40" t="e">
        <f>IF(AND('MAPA DE RIESGO'!#REF!="Baja",'MAPA DE RIESGO'!#REF!="Menor"),CONCATENATE("R3C",'MAPA DE RIESGO'!#REF!),"")</f>
        <v>#REF!</v>
      </c>
      <c r="S38" s="40" t="e">
        <f>IF(AND('MAPA DE RIESGO'!#REF!="Baja",'MAPA DE RIESGO'!#REF!="Menor"),CONCATENATE("R3C",'MAPA DE RIESGO'!#REF!),"")</f>
        <v>#REF!</v>
      </c>
      <c r="T38" s="40" t="e">
        <f>IF(AND('MAPA DE RIESGO'!#REF!="Baja",'MAPA DE RIESGO'!#REF!="Menor"),CONCATENATE("R3C",'MAPA DE RIESGO'!#REF!),"")</f>
        <v>#REF!</v>
      </c>
      <c r="U38" s="41" t="e">
        <f>IF(AND('MAPA DE RIESGO'!#REF!="Baja",'MAPA DE RIESGO'!#REF!="Menor"),CONCATENATE("R3C",'MAPA DE RIESGO'!#REF!),"")</f>
        <v>#REF!</v>
      </c>
      <c r="V38" s="39" t="e">
        <f>IF(AND('MAPA DE RIESGO'!#REF!="Baja",'MAPA DE RIESGO'!#REF!="Moderado"),CONCATENATE("R3C",'MAPA DE RIESGO'!#REF!),"")</f>
        <v>#REF!</v>
      </c>
      <c r="W38" s="40" t="e">
        <f>IF(AND('MAPA DE RIESGO'!#REF!="Baja",'MAPA DE RIESGO'!#REF!="Moderado"),CONCATENATE("R3C",'MAPA DE RIESGO'!#REF!),"")</f>
        <v>#REF!</v>
      </c>
      <c r="X38" s="40" t="e">
        <f>IF(AND('MAPA DE RIESGO'!#REF!="Baja",'MAPA DE RIESGO'!#REF!="Moderado"),CONCATENATE("R3C",'MAPA DE RIESGO'!#REF!),"")</f>
        <v>#REF!</v>
      </c>
      <c r="Y38" s="40" t="e">
        <f>IF(AND('MAPA DE RIESGO'!#REF!="Baja",'MAPA DE RIESGO'!#REF!="Moderado"),CONCATENATE("R3C",'MAPA DE RIESGO'!#REF!),"")</f>
        <v>#REF!</v>
      </c>
      <c r="Z38" s="40" t="e">
        <f>IF(AND('MAPA DE RIESGO'!#REF!="Baja",'MAPA DE RIESGO'!#REF!="Moderado"),CONCATENATE("R3C",'MAPA DE RIESGO'!#REF!),"")</f>
        <v>#REF!</v>
      </c>
      <c r="AA38" s="41" t="e">
        <f>IF(AND('MAPA DE RIESGO'!#REF!="Baja",'MAPA DE RIESGO'!#REF!="Moderado"),CONCATENATE("R3C",'MAPA DE RIESGO'!#REF!),"")</f>
        <v>#REF!</v>
      </c>
      <c r="AB38" s="23" t="e">
        <f>IF(AND('MAPA DE RIESGO'!#REF!="Baja",'MAPA DE RIESGO'!#REF!="Mayor"),CONCATENATE("R3C",'MAPA DE RIESGO'!#REF!),"")</f>
        <v>#REF!</v>
      </c>
      <c r="AC38" s="24" t="e">
        <f>IF(AND('MAPA DE RIESGO'!#REF!="Baja",'MAPA DE RIESGO'!#REF!="Mayor"),CONCATENATE("R3C",'MAPA DE RIESGO'!#REF!),"")</f>
        <v>#REF!</v>
      </c>
      <c r="AD38" s="24" t="e">
        <f>IF(AND('MAPA DE RIESGO'!#REF!="Baja",'MAPA DE RIESGO'!#REF!="Mayor"),CONCATENATE("R3C",'MAPA DE RIESGO'!#REF!),"")</f>
        <v>#REF!</v>
      </c>
      <c r="AE38" s="24" t="e">
        <f>IF(AND('MAPA DE RIESGO'!#REF!="Baja",'MAPA DE RIESGO'!#REF!="Mayor"),CONCATENATE("R3C",'MAPA DE RIESGO'!#REF!),"")</f>
        <v>#REF!</v>
      </c>
      <c r="AF38" s="24" t="e">
        <f>IF(AND('MAPA DE RIESGO'!#REF!="Baja",'MAPA DE RIESGO'!#REF!="Mayor"),CONCATENATE("R3C",'MAPA DE RIESGO'!#REF!),"")</f>
        <v>#REF!</v>
      </c>
      <c r="AG38" s="25" t="e">
        <f>IF(AND('MAPA DE RIESGO'!#REF!="Baja",'MAPA DE RIESGO'!#REF!="Mayor"),CONCATENATE("R3C",'MAPA DE RIESGO'!#REF!),"")</f>
        <v>#REF!</v>
      </c>
      <c r="AH38" s="26" t="e">
        <f>IF(AND('MAPA DE RIESGO'!#REF!="Baja",'MAPA DE RIESGO'!#REF!="Catastrófico"),CONCATENATE("R3C",'MAPA DE RIESGO'!#REF!),"")</f>
        <v>#REF!</v>
      </c>
      <c r="AI38" s="27" t="e">
        <f>IF(AND('MAPA DE RIESGO'!#REF!="Baja",'MAPA DE RIESGO'!#REF!="Catastrófico"),CONCATENATE("R3C",'MAPA DE RIESGO'!#REF!),"")</f>
        <v>#REF!</v>
      </c>
      <c r="AJ38" s="27" t="e">
        <f>IF(AND('MAPA DE RIESGO'!#REF!="Baja",'MAPA DE RIESGO'!#REF!="Catastrófico"),CONCATENATE("R3C",'MAPA DE RIESGO'!#REF!),"")</f>
        <v>#REF!</v>
      </c>
      <c r="AK38" s="27" t="e">
        <f>IF(AND('MAPA DE RIESGO'!#REF!="Baja",'MAPA DE RIESGO'!#REF!="Catastrófico"),CONCATENATE("R3C",'MAPA DE RIESGO'!#REF!),"")</f>
        <v>#REF!</v>
      </c>
      <c r="AL38" s="27" t="e">
        <f>IF(AND('MAPA DE RIESGO'!#REF!="Baja",'MAPA DE RIESGO'!#REF!="Catastrófico"),CONCATENATE("R3C",'MAPA DE RIESGO'!#REF!),"")</f>
        <v>#REF!</v>
      </c>
      <c r="AM38" s="28" t="e">
        <f>IF(AND('MAPA DE RIESGO'!#REF!="Baja",'MAPA DE RIESGO'!#REF!="Catastrófico"),CONCATENATE("R3C",'MAPA DE RIESGO'!#REF!),"")</f>
        <v>#REF!</v>
      </c>
      <c r="AN38" s="55"/>
      <c r="AO38" s="456"/>
      <c r="AP38" s="457"/>
      <c r="AQ38" s="457"/>
      <c r="AR38" s="457"/>
      <c r="AS38" s="457"/>
      <c r="AT38" s="458"/>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385"/>
      <c r="C39" s="385"/>
      <c r="D39" s="386"/>
      <c r="E39" s="426"/>
      <c r="F39" s="427"/>
      <c r="G39" s="427"/>
      <c r="H39" s="427"/>
      <c r="I39" s="443"/>
      <c r="J39" s="48" t="e">
        <f>IF(AND('MAPA DE RIESGO'!#REF!="Baja",'MAPA DE RIESGO'!#REF!="Leve"),CONCATENATE("R4C",'MAPA DE RIESGO'!#REF!),"")</f>
        <v>#REF!</v>
      </c>
      <c r="K39" s="49" t="e">
        <f>IF(AND('MAPA DE RIESGO'!#REF!="Baja",'MAPA DE RIESGO'!#REF!="Leve"),CONCATENATE("R4C",'MAPA DE RIESGO'!#REF!),"")</f>
        <v>#REF!</v>
      </c>
      <c r="L39" s="49" t="e">
        <f>IF(AND('MAPA DE RIESGO'!#REF!="Baja",'MAPA DE RIESGO'!#REF!="Leve"),CONCATENATE("R4C",'MAPA DE RIESGO'!#REF!),"")</f>
        <v>#REF!</v>
      </c>
      <c r="M39" s="49" t="e">
        <f>IF(AND('MAPA DE RIESGO'!#REF!="Baja",'MAPA DE RIESGO'!#REF!="Leve"),CONCATENATE("R4C",'MAPA DE RIESGO'!#REF!),"")</f>
        <v>#REF!</v>
      </c>
      <c r="N39" s="49" t="e">
        <f>IF(AND('MAPA DE RIESGO'!#REF!="Baja",'MAPA DE RIESGO'!#REF!="Leve"),CONCATENATE("R4C",'MAPA DE RIESGO'!#REF!),"")</f>
        <v>#REF!</v>
      </c>
      <c r="O39" s="50" t="e">
        <f>IF(AND('MAPA DE RIESGO'!#REF!="Baja",'MAPA DE RIESGO'!#REF!="Leve"),CONCATENATE("R4C",'MAPA DE RIESGO'!#REF!),"")</f>
        <v>#REF!</v>
      </c>
      <c r="P39" s="39" t="e">
        <f>IF(AND('MAPA DE RIESGO'!#REF!="Baja",'MAPA DE RIESGO'!#REF!="Menor"),CONCATENATE("R4C",'MAPA DE RIESGO'!#REF!),"")</f>
        <v>#REF!</v>
      </c>
      <c r="Q39" s="40" t="e">
        <f>IF(AND('MAPA DE RIESGO'!#REF!="Baja",'MAPA DE RIESGO'!#REF!="Menor"),CONCATENATE("R4C",'MAPA DE RIESGO'!#REF!),"")</f>
        <v>#REF!</v>
      </c>
      <c r="R39" s="40" t="e">
        <f>IF(AND('MAPA DE RIESGO'!#REF!="Baja",'MAPA DE RIESGO'!#REF!="Menor"),CONCATENATE("R4C",'MAPA DE RIESGO'!#REF!),"")</f>
        <v>#REF!</v>
      </c>
      <c r="S39" s="40" t="e">
        <f>IF(AND('MAPA DE RIESGO'!#REF!="Baja",'MAPA DE RIESGO'!#REF!="Menor"),CONCATENATE("R4C",'MAPA DE RIESGO'!#REF!),"")</f>
        <v>#REF!</v>
      </c>
      <c r="T39" s="40" t="e">
        <f>IF(AND('MAPA DE RIESGO'!#REF!="Baja",'MAPA DE RIESGO'!#REF!="Menor"),CONCATENATE("R4C",'MAPA DE RIESGO'!#REF!),"")</f>
        <v>#REF!</v>
      </c>
      <c r="U39" s="41" t="e">
        <f>IF(AND('MAPA DE RIESGO'!#REF!="Baja",'MAPA DE RIESGO'!#REF!="Menor"),CONCATENATE("R4C",'MAPA DE RIESGO'!#REF!),"")</f>
        <v>#REF!</v>
      </c>
      <c r="V39" s="39" t="e">
        <f>IF(AND('MAPA DE RIESGO'!#REF!="Baja",'MAPA DE RIESGO'!#REF!="Moderado"),CONCATENATE("R4C",'MAPA DE RIESGO'!#REF!),"")</f>
        <v>#REF!</v>
      </c>
      <c r="W39" s="40" t="e">
        <f>IF(AND('MAPA DE RIESGO'!#REF!="Baja",'MAPA DE RIESGO'!#REF!="Moderado"),CONCATENATE("R4C",'MAPA DE RIESGO'!#REF!),"")</f>
        <v>#REF!</v>
      </c>
      <c r="X39" s="40" t="e">
        <f>IF(AND('MAPA DE RIESGO'!#REF!="Baja",'MAPA DE RIESGO'!#REF!="Moderado"),CONCATENATE("R4C",'MAPA DE RIESGO'!#REF!),"")</f>
        <v>#REF!</v>
      </c>
      <c r="Y39" s="40" t="e">
        <f>IF(AND('MAPA DE RIESGO'!#REF!="Baja",'MAPA DE RIESGO'!#REF!="Moderado"),CONCATENATE("R4C",'MAPA DE RIESGO'!#REF!),"")</f>
        <v>#REF!</v>
      </c>
      <c r="Z39" s="40" t="e">
        <f>IF(AND('MAPA DE RIESGO'!#REF!="Baja",'MAPA DE RIESGO'!#REF!="Moderado"),CONCATENATE("R4C",'MAPA DE RIESGO'!#REF!),"")</f>
        <v>#REF!</v>
      </c>
      <c r="AA39" s="41" t="e">
        <f>IF(AND('MAPA DE RIESGO'!#REF!="Baja",'MAPA DE RIESGO'!#REF!="Moderado"),CONCATENATE("R4C",'MAPA DE RIESGO'!#REF!),"")</f>
        <v>#REF!</v>
      </c>
      <c r="AB39" s="23" t="e">
        <f>IF(AND('MAPA DE RIESGO'!#REF!="Baja",'MAPA DE RIESGO'!#REF!="Mayor"),CONCATENATE("R4C",'MAPA DE RIESGO'!#REF!),"")</f>
        <v>#REF!</v>
      </c>
      <c r="AC39" s="24" t="e">
        <f>IF(AND('MAPA DE RIESGO'!#REF!="Baja",'MAPA DE RIESGO'!#REF!="Mayor"),CONCATENATE("R4C",'MAPA DE RIESGO'!#REF!),"")</f>
        <v>#REF!</v>
      </c>
      <c r="AD39" s="24" t="e">
        <f>IF(AND('MAPA DE RIESGO'!#REF!="Baja",'MAPA DE RIESGO'!#REF!="Mayor"),CONCATENATE("R4C",'MAPA DE RIESGO'!#REF!),"")</f>
        <v>#REF!</v>
      </c>
      <c r="AE39" s="24" t="e">
        <f>IF(AND('MAPA DE RIESGO'!#REF!="Baja",'MAPA DE RIESGO'!#REF!="Mayor"),CONCATENATE("R4C",'MAPA DE RIESGO'!#REF!),"")</f>
        <v>#REF!</v>
      </c>
      <c r="AF39" s="24" t="e">
        <f>IF(AND('MAPA DE RIESGO'!#REF!="Baja",'MAPA DE RIESGO'!#REF!="Mayor"),CONCATENATE("R4C",'MAPA DE RIESGO'!#REF!),"")</f>
        <v>#REF!</v>
      </c>
      <c r="AG39" s="25" t="e">
        <f>IF(AND('MAPA DE RIESGO'!#REF!="Baja",'MAPA DE RIESGO'!#REF!="Mayor"),CONCATENATE("R4C",'MAPA DE RIESGO'!#REF!),"")</f>
        <v>#REF!</v>
      </c>
      <c r="AH39" s="26" t="e">
        <f>IF(AND('MAPA DE RIESGO'!#REF!="Baja",'MAPA DE RIESGO'!#REF!="Catastrófico"),CONCATENATE("R4C",'MAPA DE RIESGO'!#REF!),"")</f>
        <v>#REF!</v>
      </c>
      <c r="AI39" s="27" t="e">
        <f>IF(AND('MAPA DE RIESGO'!#REF!="Baja",'MAPA DE RIESGO'!#REF!="Catastrófico"),CONCATENATE("R4C",'MAPA DE RIESGO'!#REF!),"")</f>
        <v>#REF!</v>
      </c>
      <c r="AJ39" s="27" t="e">
        <f>IF(AND('MAPA DE RIESGO'!#REF!="Baja",'MAPA DE RIESGO'!#REF!="Catastrófico"),CONCATENATE("R4C",'MAPA DE RIESGO'!#REF!),"")</f>
        <v>#REF!</v>
      </c>
      <c r="AK39" s="27" t="e">
        <f>IF(AND('MAPA DE RIESGO'!#REF!="Baja",'MAPA DE RIESGO'!#REF!="Catastrófico"),CONCATENATE("R4C",'MAPA DE RIESGO'!#REF!),"")</f>
        <v>#REF!</v>
      </c>
      <c r="AL39" s="27" t="e">
        <f>IF(AND('MAPA DE RIESGO'!#REF!="Baja",'MAPA DE RIESGO'!#REF!="Catastrófico"),CONCATENATE("R4C",'MAPA DE RIESGO'!#REF!),"")</f>
        <v>#REF!</v>
      </c>
      <c r="AM39" s="28" t="e">
        <f>IF(AND('MAPA DE RIESGO'!#REF!="Baja",'MAPA DE RIESGO'!#REF!="Catastrófico"),CONCATENATE("R4C",'MAPA DE RIESGO'!#REF!),"")</f>
        <v>#REF!</v>
      </c>
      <c r="AN39" s="55"/>
      <c r="AO39" s="456"/>
      <c r="AP39" s="457"/>
      <c r="AQ39" s="457"/>
      <c r="AR39" s="457"/>
      <c r="AS39" s="457"/>
      <c r="AT39" s="458"/>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385"/>
      <c r="C40" s="385"/>
      <c r="D40" s="386"/>
      <c r="E40" s="426"/>
      <c r="F40" s="427"/>
      <c r="G40" s="427"/>
      <c r="H40" s="427"/>
      <c r="I40" s="443"/>
      <c r="J40" s="48" t="e">
        <f>IF(AND('MAPA DE RIESGO'!#REF!="Baja",'MAPA DE RIESGO'!#REF!="Leve"),CONCATENATE("R5C",'MAPA DE RIESGO'!#REF!),"")</f>
        <v>#REF!</v>
      </c>
      <c r="K40" s="49" t="e">
        <f>IF(AND('MAPA DE RIESGO'!#REF!="Baja",'MAPA DE RIESGO'!#REF!="Leve"),CONCATENATE("R5C",'MAPA DE RIESGO'!#REF!),"")</f>
        <v>#REF!</v>
      </c>
      <c r="L40" s="49" t="e">
        <f>IF(AND('MAPA DE RIESGO'!#REF!="Baja",'MAPA DE RIESGO'!#REF!="Leve"),CONCATENATE("R5C",'MAPA DE RIESGO'!#REF!),"")</f>
        <v>#REF!</v>
      </c>
      <c r="M40" s="49" t="e">
        <f>IF(AND('MAPA DE RIESGO'!#REF!="Baja",'MAPA DE RIESGO'!#REF!="Leve"),CONCATENATE("R5C",'MAPA DE RIESGO'!#REF!),"")</f>
        <v>#REF!</v>
      </c>
      <c r="N40" s="49" t="e">
        <f>IF(AND('MAPA DE RIESGO'!#REF!="Baja",'MAPA DE RIESGO'!#REF!="Leve"),CONCATENATE("R5C",'MAPA DE RIESGO'!#REF!),"")</f>
        <v>#REF!</v>
      </c>
      <c r="O40" s="50" t="e">
        <f>IF(AND('MAPA DE RIESGO'!#REF!="Baja",'MAPA DE RIESGO'!#REF!="Leve"),CONCATENATE("R5C",'MAPA DE RIESGO'!#REF!),"")</f>
        <v>#REF!</v>
      </c>
      <c r="P40" s="39" t="e">
        <f>IF(AND('MAPA DE RIESGO'!#REF!="Baja",'MAPA DE RIESGO'!#REF!="Menor"),CONCATENATE("R5C",'MAPA DE RIESGO'!#REF!),"")</f>
        <v>#REF!</v>
      </c>
      <c r="Q40" s="40" t="e">
        <f>IF(AND('MAPA DE RIESGO'!#REF!="Baja",'MAPA DE RIESGO'!#REF!="Menor"),CONCATENATE("R5C",'MAPA DE RIESGO'!#REF!),"")</f>
        <v>#REF!</v>
      </c>
      <c r="R40" s="40" t="e">
        <f>IF(AND('MAPA DE RIESGO'!#REF!="Baja",'MAPA DE RIESGO'!#REF!="Menor"),CONCATENATE("R5C",'MAPA DE RIESGO'!#REF!),"")</f>
        <v>#REF!</v>
      </c>
      <c r="S40" s="40" t="e">
        <f>IF(AND('MAPA DE RIESGO'!#REF!="Baja",'MAPA DE RIESGO'!#REF!="Menor"),CONCATENATE("R5C",'MAPA DE RIESGO'!#REF!),"")</f>
        <v>#REF!</v>
      </c>
      <c r="T40" s="40" t="e">
        <f>IF(AND('MAPA DE RIESGO'!#REF!="Baja",'MAPA DE RIESGO'!#REF!="Menor"),CONCATENATE("R5C",'MAPA DE RIESGO'!#REF!),"")</f>
        <v>#REF!</v>
      </c>
      <c r="U40" s="41" t="e">
        <f>IF(AND('MAPA DE RIESGO'!#REF!="Baja",'MAPA DE RIESGO'!#REF!="Menor"),CONCATENATE("R5C",'MAPA DE RIESGO'!#REF!),"")</f>
        <v>#REF!</v>
      </c>
      <c r="V40" s="39" t="e">
        <f>IF(AND('MAPA DE RIESGO'!#REF!="Baja",'MAPA DE RIESGO'!#REF!="Moderado"),CONCATENATE("R5C",'MAPA DE RIESGO'!#REF!),"")</f>
        <v>#REF!</v>
      </c>
      <c r="W40" s="40" t="e">
        <f>IF(AND('MAPA DE RIESGO'!#REF!="Baja",'MAPA DE RIESGO'!#REF!="Moderado"),CONCATENATE("R5C",'MAPA DE RIESGO'!#REF!),"")</f>
        <v>#REF!</v>
      </c>
      <c r="X40" s="40" t="e">
        <f>IF(AND('MAPA DE RIESGO'!#REF!="Baja",'MAPA DE RIESGO'!#REF!="Moderado"),CONCATENATE("R5C",'MAPA DE RIESGO'!#REF!),"")</f>
        <v>#REF!</v>
      </c>
      <c r="Y40" s="40" t="e">
        <f>IF(AND('MAPA DE RIESGO'!#REF!="Baja",'MAPA DE RIESGO'!#REF!="Moderado"),CONCATENATE("R5C",'MAPA DE RIESGO'!#REF!),"")</f>
        <v>#REF!</v>
      </c>
      <c r="Z40" s="40" t="e">
        <f>IF(AND('MAPA DE RIESGO'!#REF!="Baja",'MAPA DE RIESGO'!#REF!="Moderado"),CONCATENATE("R5C",'MAPA DE RIESGO'!#REF!),"")</f>
        <v>#REF!</v>
      </c>
      <c r="AA40" s="41" t="e">
        <f>IF(AND('MAPA DE RIESGO'!#REF!="Baja",'MAPA DE RIESGO'!#REF!="Moderado"),CONCATENATE("R5C",'MAPA DE RIESGO'!#REF!),"")</f>
        <v>#REF!</v>
      </c>
      <c r="AB40" s="23" t="e">
        <f>IF(AND('MAPA DE RIESGO'!#REF!="Baja",'MAPA DE RIESGO'!#REF!="Mayor"),CONCATENATE("R5C",'MAPA DE RIESGO'!#REF!),"")</f>
        <v>#REF!</v>
      </c>
      <c r="AC40" s="24" t="e">
        <f>IF(AND('MAPA DE RIESGO'!#REF!="Baja",'MAPA DE RIESGO'!#REF!="Mayor"),CONCATENATE("R5C",'MAPA DE RIESGO'!#REF!),"")</f>
        <v>#REF!</v>
      </c>
      <c r="AD40" s="29" t="e">
        <f>IF(AND('MAPA DE RIESGO'!#REF!="Baja",'MAPA DE RIESGO'!#REF!="Mayor"),CONCATENATE("R5C",'MAPA DE RIESGO'!#REF!),"")</f>
        <v>#REF!</v>
      </c>
      <c r="AE40" s="29" t="e">
        <f>IF(AND('MAPA DE RIESGO'!#REF!="Baja",'MAPA DE RIESGO'!#REF!="Mayor"),CONCATENATE("R5C",'MAPA DE RIESGO'!#REF!),"")</f>
        <v>#REF!</v>
      </c>
      <c r="AF40" s="29" t="e">
        <f>IF(AND('MAPA DE RIESGO'!#REF!="Baja",'MAPA DE RIESGO'!#REF!="Mayor"),CONCATENATE("R5C",'MAPA DE RIESGO'!#REF!),"")</f>
        <v>#REF!</v>
      </c>
      <c r="AG40" s="25" t="e">
        <f>IF(AND('MAPA DE RIESGO'!#REF!="Baja",'MAPA DE RIESGO'!#REF!="Mayor"),CONCATENATE("R5C",'MAPA DE RIESGO'!#REF!),"")</f>
        <v>#REF!</v>
      </c>
      <c r="AH40" s="26" t="e">
        <f>IF(AND('MAPA DE RIESGO'!#REF!="Baja",'MAPA DE RIESGO'!#REF!="Catastrófico"),CONCATENATE("R5C",'MAPA DE RIESGO'!#REF!),"")</f>
        <v>#REF!</v>
      </c>
      <c r="AI40" s="27" t="e">
        <f>IF(AND('MAPA DE RIESGO'!#REF!="Baja",'MAPA DE RIESGO'!#REF!="Catastrófico"),CONCATENATE("R5C",'MAPA DE RIESGO'!#REF!),"")</f>
        <v>#REF!</v>
      </c>
      <c r="AJ40" s="27" t="e">
        <f>IF(AND('MAPA DE RIESGO'!#REF!="Baja",'MAPA DE RIESGO'!#REF!="Catastrófico"),CONCATENATE("R5C",'MAPA DE RIESGO'!#REF!),"")</f>
        <v>#REF!</v>
      </c>
      <c r="AK40" s="27" t="e">
        <f>IF(AND('MAPA DE RIESGO'!#REF!="Baja",'MAPA DE RIESGO'!#REF!="Catastrófico"),CONCATENATE("R5C",'MAPA DE RIESGO'!#REF!),"")</f>
        <v>#REF!</v>
      </c>
      <c r="AL40" s="27" t="e">
        <f>IF(AND('MAPA DE RIESGO'!#REF!="Baja",'MAPA DE RIESGO'!#REF!="Catastrófico"),CONCATENATE("R5C",'MAPA DE RIESGO'!#REF!),"")</f>
        <v>#REF!</v>
      </c>
      <c r="AM40" s="28" t="e">
        <f>IF(AND('MAPA DE RIESGO'!#REF!="Baja",'MAPA DE RIESGO'!#REF!="Catastrófico"),CONCATENATE("R5C",'MAPA DE RIESGO'!#REF!),"")</f>
        <v>#REF!</v>
      </c>
      <c r="AN40" s="55"/>
      <c r="AO40" s="456"/>
      <c r="AP40" s="457"/>
      <c r="AQ40" s="457"/>
      <c r="AR40" s="457"/>
      <c r="AS40" s="457"/>
      <c r="AT40" s="458"/>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385"/>
      <c r="C41" s="385"/>
      <c r="D41" s="386"/>
      <c r="E41" s="426"/>
      <c r="F41" s="427"/>
      <c r="G41" s="427"/>
      <c r="H41" s="427"/>
      <c r="I41" s="443"/>
      <c r="J41" s="48" t="e">
        <f>IF(AND('MAPA DE RIESGO'!#REF!="Baja",'MAPA DE RIESGO'!#REF!="Leve"),CONCATENATE("R6C",'MAPA DE RIESGO'!#REF!),"")</f>
        <v>#REF!</v>
      </c>
      <c r="K41" s="49" t="e">
        <f>IF(AND('MAPA DE RIESGO'!#REF!="Baja",'MAPA DE RIESGO'!#REF!="Leve"),CONCATENATE("R6C",'MAPA DE RIESGO'!#REF!),"")</f>
        <v>#REF!</v>
      </c>
      <c r="L41" s="49" t="e">
        <f>IF(AND('MAPA DE RIESGO'!#REF!="Baja",'MAPA DE RIESGO'!#REF!="Leve"),CONCATENATE("R6C",'MAPA DE RIESGO'!#REF!),"")</f>
        <v>#REF!</v>
      </c>
      <c r="M41" s="49" t="e">
        <f>IF(AND('MAPA DE RIESGO'!#REF!="Baja",'MAPA DE RIESGO'!#REF!="Leve"),CONCATENATE("R6C",'MAPA DE RIESGO'!#REF!),"")</f>
        <v>#REF!</v>
      </c>
      <c r="N41" s="49" t="e">
        <f>IF(AND('MAPA DE RIESGO'!#REF!="Baja",'MAPA DE RIESGO'!#REF!="Leve"),CONCATENATE("R6C",'MAPA DE RIESGO'!#REF!),"")</f>
        <v>#REF!</v>
      </c>
      <c r="O41" s="50" t="e">
        <f>IF(AND('MAPA DE RIESGO'!#REF!="Baja",'MAPA DE RIESGO'!#REF!="Leve"),CONCATENATE("R6C",'MAPA DE RIESGO'!#REF!),"")</f>
        <v>#REF!</v>
      </c>
      <c r="P41" s="39" t="e">
        <f>IF(AND('MAPA DE RIESGO'!#REF!="Baja",'MAPA DE RIESGO'!#REF!="Menor"),CONCATENATE("R6C",'MAPA DE RIESGO'!#REF!),"")</f>
        <v>#REF!</v>
      </c>
      <c r="Q41" s="40" t="e">
        <f>IF(AND('MAPA DE RIESGO'!#REF!="Baja",'MAPA DE RIESGO'!#REF!="Menor"),CONCATENATE("R6C",'MAPA DE RIESGO'!#REF!),"")</f>
        <v>#REF!</v>
      </c>
      <c r="R41" s="40" t="e">
        <f>IF(AND('MAPA DE RIESGO'!#REF!="Baja",'MAPA DE RIESGO'!#REF!="Menor"),CONCATENATE("R6C",'MAPA DE RIESGO'!#REF!),"")</f>
        <v>#REF!</v>
      </c>
      <c r="S41" s="40" t="e">
        <f>IF(AND('MAPA DE RIESGO'!#REF!="Baja",'MAPA DE RIESGO'!#REF!="Menor"),CONCATENATE("R6C",'MAPA DE RIESGO'!#REF!),"")</f>
        <v>#REF!</v>
      </c>
      <c r="T41" s="40" t="e">
        <f>IF(AND('MAPA DE RIESGO'!#REF!="Baja",'MAPA DE RIESGO'!#REF!="Menor"),CONCATENATE("R6C",'MAPA DE RIESGO'!#REF!),"")</f>
        <v>#REF!</v>
      </c>
      <c r="U41" s="41" t="e">
        <f>IF(AND('MAPA DE RIESGO'!#REF!="Baja",'MAPA DE RIESGO'!#REF!="Menor"),CONCATENATE("R6C",'MAPA DE RIESGO'!#REF!),"")</f>
        <v>#REF!</v>
      </c>
      <c r="V41" s="39" t="e">
        <f>IF(AND('MAPA DE RIESGO'!#REF!="Baja",'MAPA DE RIESGO'!#REF!="Moderado"),CONCATENATE("R6C",'MAPA DE RIESGO'!#REF!),"")</f>
        <v>#REF!</v>
      </c>
      <c r="W41" s="40" t="e">
        <f>IF(AND('MAPA DE RIESGO'!#REF!="Baja",'MAPA DE RIESGO'!#REF!="Moderado"),CONCATENATE("R6C",'MAPA DE RIESGO'!#REF!),"")</f>
        <v>#REF!</v>
      </c>
      <c r="X41" s="40" t="e">
        <f>IF(AND('MAPA DE RIESGO'!#REF!="Baja",'MAPA DE RIESGO'!#REF!="Moderado"),CONCATENATE("R6C",'MAPA DE RIESGO'!#REF!),"")</f>
        <v>#REF!</v>
      </c>
      <c r="Y41" s="40" t="e">
        <f>IF(AND('MAPA DE RIESGO'!#REF!="Baja",'MAPA DE RIESGO'!#REF!="Moderado"),CONCATENATE("R6C",'MAPA DE RIESGO'!#REF!),"")</f>
        <v>#REF!</v>
      </c>
      <c r="Z41" s="40" t="e">
        <f>IF(AND('MAPA DE RIESGO'!#REF!="Baja",'MAPA DE RIESGO'!#REF!="Moderado"),CONCATENATE("R6C",'MAPA DE RIESGO'!#REF!),"")</f>
        <v>#REF!</v>
      </c>
      <c r="AA41" s="41" t="e">
        <f>IF(AND('MAPA DE RIESGO'!#REF!="Baja",'MAPA DE RIESGO'!#REF!="Moderado"),CONCATENATE("R6C",'MAPA DE RIESGO'!#REF!),"")</f>
        <v>#REF!</v>
      </c>
      <c r="AB41" s="23" t="e">
        <f>IF(AND('MAPA DE RIESGO'!#REF!="Baja",'MAPA DE RIESGO'!#REF!="Mayor"),CONCATENATE("R6C",'MAPA DE RIESGO'!#REF!),"")</f>
        <v>#REF!</v>
      </c>
      <c r="AC41" s="24" t="e">
        <f>IF(AND('MAPA DE RIESGO'!#REF!="Baja",'MAPA DE RIESGO'!#REF!="Mayor"),CONCATENATE("R6C",'MAPA DE RIESGO'!#REF!),"")</f>
        <v>#REF!</v>
      </c>
      <c r="AD41" s="29" t="e">
        <f>IF(AND('MAPA DE RIESGO'!#REF!="Baja",'MAPA DE RIESGO'!#REF!="Mayor"),CONCATENATE("R6C",'MAPA DE RIESGO'!#REF!),"")</f>
        <v>#REF!</v>
      </c>
      <c r="AE41" s="29" t="e">
        <f>IF(AND('MAPA DE RIESGO'!#REF!="Baja",'MAPA DE RIESGO'!#REF!="Mayor"),CONCATENATE("R6C",'MAPA DE RIESGO'!#REF!),"")</f>
        <v>#REF!</v>
      </c>
      <c r="AF41" s="29" t="e">
        <f>IF(AND('MAPA DE RIESGO'!#REF!="Baja",'MAPA DE RIESGO'!#REF!="Mayor"),CONCATENATE("R6C",'MAPA DE RIESGO'!#REF!),"")</f>
        <v>#REF!</v>
      </c>
      <c r="AG41" s="25" t="e">
        <f>IF(AND('MAPA DE RIESGO'!#REF!="Baja",'MAPA DE RIESGO'!#REF!="Mayor"),CONCATENATE("R6C",'MAPA DE RIESGO'!#REF!),"")</f>
        <v>#REF!</v>
      </c>
      <c r="AH41" s="26" t="e">
        <f>IF(AND('MAPA DE RIESGO'!#REF!="Baja",'MAPA DE RIESGO'!#REF!="Catastrófico"),CONCATENATE("R6C",'MAPA DE RIESGO'!#REF!),"")</f>
        <v>#REF!</v>
      </c>
      <c r="AI41" s="27" t="e">
        <f>IF(AND('MAPA DE RIESGO'!#REF!="Baja",'MAPA DE RIESGO'!#REF!="Catastrófico"),CONCATENATE("R6C",'MAPA DE RIESGO'!#REF!),"")</f>
        <v>#REF!</v>
      </c>
      <c r="AJ41" s="27" t="e">
        <f>IF(AND('MAPA DE RIESGO'!#REF!="Baja",'MAPA DE RIESGO'!#REF!="Catastrófico"),CONCATENATE("R6C",'MAPA DE RIESGO'!#REF!),"")</f>
        <v>#REF!</v>
      </c>
      <c r="AK41" s="27" t="e">
        <f>IF(AND('MAPA DE RIESGO'!#REF!="Baja",'MAPA DE RIESGO'!#REF!="Catastrófico"),CONCATENATE("R6C",'MAPA DE RIESGO'!#REF!),"")</f>
        <v>#REF!</v>
      </c>
      <c r="AL41" s="27" t="e">
        <f>IF(AND('MAPA DE RIESGO'!#REF!="Baja",'MAPA DE RIESGO'!#REF!="Catastrófico"),CONCATENATE("R6C",'MAPA DE RIESGO'!#REF!),"")</f>
        <v>#REF!</v>
      </c>
      <c r="AM41" s="28" t="e">
        <f>IF(AND('MAPA DE RIESGO'!#REF!="Baja",'MAPA DE RIESGO'!#REF!="Catastrófico"),CONCATENATE("R6C",'MAPA DE RIESGO'!#REF!),"")</f>
        <v>#REF!</v>
      </c>
      <c r="AN41" s="55"/>
      <c r="AO41" s="456"/>
      <c r="AP41" s="457"/>
      <c r="AQ41" s="457"/>
      <c r="AR41" s="457"/>
      <c r="AS41" s="457"/>
      <c r="AT41" s="458"/>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385"/>
      <c r="C42" s="385"/>
      <c r="D42" s="386"/>
      <c r="E42" s="426"/>
      <c r="F42" s="427"/>
      <c r="G42" s="427"/>
      <c r="H42" s="427"/>
      <c r="I42" s="443"/>
      <c r="J42" s="48" t="e">
        <f>IF(AND('MAPA DE RIESGO'!#REF!="Baja",'MAPA DE RIESGO'!#REF!="Leve"),CONCATENATE("R7C",'MAPA DE RIESGO'!#REF!),"")</f>
        <v>#REF!</v>
      </c>
      <c r="K42" s="49" t="e">
        <f>IF(AND('MAPA DE RIESGO'!#REF!="Baja",'MAPA DE RIESGO'!#REF!="Leve"),CONCATENATE("R7C",'MAPA DE RIESGO'!#REF!),"")</f>
        <v>#REF!</v>
      </c>
      <c r="L42" s="49" t="e">
        <f>IF(AND('MAPA DE RIESGO'!#REF!="Baja",'MAPA DE RIESGO'!#REF!="Leve"),CONCATENATE("R7C",'MAPA DE RIESGO'!#REF!),"")</f>
        <v>#REF!</v>
      </c>
      <c r="M42" s="49" t="e">
        <f>IF(AND('MAPA DE RIESGO'!#REF!="Baja",'MAPA DE RIESGO'!#REF!="Leve"),CONCATENATE("R7C",'MAPA DE RIESGO'!#REF!),"")</f>
        <v>#REF!</v>
      </c>
      <c r="N42" s="49" t="e">
        <f>IF(AND('MAPA DE RIESGO'!#REF!="Baja",'MAPA DE RIESGO'!#REF!="Leve"),CONCATENATE("R7C",'MAPA DE RIESGO'!#REF!),"")</f>
        <v>#REF!</v>
      </c>
      <c r="O42" s="50" t="e">
        <f>IF(AND('MAPA DE RIESGO'!#REF!="Baja",'MAPA DE RIESGO'!#REF!="Leve"),CONCATENATE("R7C",'MAPA DE RIESGO'!#REF!),"")</f>
        <v>#REF!</v>
      </c>
      <c r="P42" s="39" t="e">
        <f>IF(AND('MAPA DE RIESGO'!#REF!="Baja",'MAPA DE RIESGO'!#REF!="Menor"),CONCATENATE("R7C",'MAPA DE RIESGO'!#REF!),"")</f>
        <v>#REF!</v>
      </c>
      <c r="Q42" s="40" t="e">
        <f>IF(AND('MAPA DE RIESGO'!#REF!="Baja",'MAPA DE RIESGO'!#REF!="Menor"),CONCATENATE("R7C",'MAPA DE RIESGO'!#REF!),"")</f>
        <v>#REF!</v>
      </c>
      <c r="R42" s="40" t="e">
        <f>IF(AND('MAPA DE RIESGO'!#REF!="Baja",'MAPA DE RIESGO'!#REF!="Menor"),CONCATENATE("R7C",'MAPA DE RIESGO'!#REF!),"")</f>
        <v>#REF!</v>
      </c>
      <c r="S42" s="40" t="e">
        <f>IF(AND('MAPA DE RIESGO'!#REF!="Baja",'MAPA DE RIESGO'!#REF!="Menor"),CONCATENATE("R7C",'MAPA DE RIESGO'!#REF!),"")</f>
        <v>#REF!</v>
      </c>
      <c r="T42" s="40" t="e">
        <f>IF(AND('MAPA DE RIESGO'!#REF!="Baja",'MAPA DE RIESGO'!#REF!="Menor"),CONCATENATE("R7C",'MAPA DE RIESGO'!#REF!),"")</f>
        <v>#REF!</v>
      </c>
      <c r="U42" s="41" t="e">
        <f>IF(AND('MAPA DE RIESGO'!#REF!="Baja",'MAPA DE RIESGO'!#REF!="Menor"),CONCATENATE("R7C",'MAPA DE RIESGO'!#REF!),"")</f>
        <v>#REF!</v>
      </c>
      <c r="V42" s="39" t="e">
        <f>IF(AND('MAPA DE RIESGO'!#REF!="Baja",'MAPA DE RIESGO'!#REF!="Moderado"),CONCATENATE("R7C",'MAPA DE RIESGO'!#REF!),"")</f>
        <v>#REF!</v>
      </c>
      <c r="W42" s="40" t="e">
        <f>IF(AND('MAPA DE RIESGO'!#REF!="Baja",'MAPA DE RIESGO'!#REF!="Moderado"),CONCATENATE("R7C",'MAPA DE RIESGO'!#REF!),"")</f>
        <v>#REF!</v>
      </c>
      <c r="X42" s="40" t="e">
        <f>IF(AND('MAPA DE RIESGO'!#REF!="Baja",'MAPA DE RIESGO'!#REF!="Moderado"),CONCATENATE("R7C",'MAPA DE RIESGO'!#REF!),"")</f>
        <v>#REF!</v>
      </c>
      <c r="Y42" s="40" t="e">
        <f>IF(AND('MAPA DE RIESGO'!#REF!="Baja",'MAPA DE RIESGO'!#REF!="Moderado"),CONCATENATE("R7C",'MAPA DE RIESGO'!#REF!),"")</f>
        <v>#REF!</v>
      </c>
      <c r="Z42" s="40" t="e">
        <f>IF(AND('MAPA DE RIESGO'!#REF!="Baja",'MAPA DE RIESGO'!#REF!="Moderado"),CONCATENATE("R7C",'MAPA DE RIESGO'!#REF!),"")</f>
        <v>#REF!</v>
      </c>
      <c r="AA42" s="41" t="e">
        <f>IF(AND('MAPA DE RIESGO'!#REF!="Baja",'MAPA DE RIESGO'!#REF!="Moderado"),CONCATENATE("R7C",'MAPA DE RIESGO'!#REF!),"")</f>
        <v>#REF!</v>
      </c>
      <c r="AB42" s="23" t="e">
        <f>IF(AND('MAPA DE RIESGO'!#REF!="Baja",'MAPA DE RIESGO'!#REF!="Mayor"),CONCATENATE("R7C",'MAPA DE RIESGO'!#REF!),"")</f>
        <v>#REF!</v>
      </c>
      <c r="AC42" s="24" t="e">
        <f>IF(AND('MAPA DE RIESGO'!#REF!="Baja",'MAPA DE RIESGO'!#REF!="Mayor"),CONCATENATE("R7C",'MAPA DE RIESGO'!#REF!),"")</f>
        <v>#REF!</v>
      </c>
      <c r="AD42" s="29" t="e">
        <f>IF(AND('MAPA DE RIESGO'!#REF!="Baja",'MAPA DE RIESGO'!#REF!="Mayor"),CONCATENATE("R7C",'MAPA DE RIESGO'!#REF!),"")</f>
        <v>#REF!</v>
      </c>
      <c r="AE42" s="29" t="e">
        <f>IF(AND('MAPA DE RIESGO'!#REF!="Baja",'MAPA DE RIESGO'!#REF!="Mayor"),CONCATENATE("R7C",'MAPA DE RIESGO'!#REF!),"")</f>
        <v>#REF!</v>
      </c>
      <c r="AF42" s="29" t="e">
        <f>IF(AND('MAPA DE RIESGO'!#REF!="Baja",'MAPA DE RIESGO'!#REF!="Mayor"),CONCATENATE("R7C",'MAPA DE RIESGO'!#REF!),"")</f>
        <v>#REF!</v>
      </c>
      <c r="AG42" s="25" t="e">
        <f>IF(AND('MAPA DE RIESGO'!#REF!="Baja",'MAPA DE RIESGO'!#REF!="Mayor"),CONCATENATE("R7C",'MAPA DE RIESGO'!#REF!),"")</f>
        <v>#REF!</v>
      </c>
      <c r="AH42" s="26" t="e">
        <f>IF(AND('MAPA DE RIESGO'!#REF!="Baja",'MAPA DE RIESGO'!#REF!="Catastrófico"),CONCATENATE("R7C",'MAPA DE RIESGO'!#REF!),"")</f>
        <v>#REF!</v>
      </c>
      <c r="AI42" s="27" t="e">
        <f>IF(AND('MAPA DE RIESGO'!#REF!="Baja",'MAPA DE RIESGO'!#REF!="Catastrófico"),CONCATENATE("R7C",'MAPA DE RIESGO'!#REF!),"")</f>
        <v>#REF!</v>
      </c>
      <c r="AJ42" s="27" t="e">
        <f>IF(AND('MAPA DE RIESGO'!#REF!="Baja",'MAPA DE RIESGO'!#REF!="Catastrófico"),CONCATENATE("R7C",'MAPA DE RIESGO'!#REF!),"")</f>
        <v>#REF!</v>
      </c>
      <c r="AK42" s="27" t="e">
        <f>IF(AND('MAPA DE RIESGO'!#REF!="Baja",'MAPA DE RIESGO'!#REF!="Catastrófico"),CONCATENATE("R7C",'MAPA DE RIESGO'!#REF!),"")</f>
        <v>#REF!</v>
      </c>
      <c r="AL42" s="27" t="e">
        <f>IF(AND('MAPA DE RIESGO'!#REF!="Baja",'MAPA DE RIESGO'!#REF!="Catastrófico"),CONCATENATE("R7C",'MAPA DE RIESGO'!#REF!),"")</f>
        <v>#REF!</v>
      </c>
      <c r="AM42" s="28" t="e">
        <f>IF(AND('MAPA DE RIESGO'!#REF!="Baja",'MAPA DE RIESGO'!#REF!="Catastrófico"),CONCATENATE("R7C",'MAPA DE RIESGO'!#REF!),"")</f>
        <v>#REF!</v>
      </c>
      <c r="AN42" s="55"/>
      <c r="AO42" s="456"/>
      <c r="AP42" s="457"/>
      <c r="AQ42" s="457"/>
      <c r="AR42" s="457"/>
      <c r="AS42" s="457"/>
      <c r="AT42" s="458"/>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385"/>
      <c r="C43" s="385"/>
      <c r="D43" s="386"/>
      <c r="E43" s="426"/>
      <c r="F43" s="427"/>
      <c r="G43" s="427"/>
      <c r="H43" s="427"/>
      <c r="I43" s="443"/>
      <c r="J43" s="48" t="e">
        <f>IF(AND('MAPA DE RIESGO'!#REF!="Baja",'MAPA DE RIESGO'!#REF!="Leve"),CONCATENATE("R8C",'MAPA DE RIESGO'!#REF!),"")</f>
        <v>#REF!</v>
      </c>
      <c r="K43" s="49" t="e">
        <f>IF(AND('MAPA DE RIESGO'!#REF!="Baja",'MAPA DE RIESGO'!#REF!="Leve"),CONCATENATE("R8C",'MAPA DE RIESGO'!#REF!),"")</f>
        <v>#REF!</v>
      </c>
      <c r="L43" s="49" t="e">
        <f>IF(AND('MAPA DE RIESGO'!#REF!="Baja",'MAPA DE RIESGO'!#REF!="Leve"),CONCATENATE("R8C",'MAPA DE RIESGO'!#REF!),"")</f>
        <v>#REF!</v>
      </c>
      <c r="M43" s="49" t="e">
        <f>IF(AND('MAPA DE RIESGO'!#REF!="Baja",'MAPA DE RIESGO'!#REF!="Leve"),CONCATENATE("R8C",'MAPA DE RIESGO'!#REF!),"")</f>
        <v>#REF!</v>
      </c>
      <c r="N43" s="49" t="e">
        <f>IF(AND('MAPA DE RIESGO'!#REF!="Baja",'MAPA DE RIESGO'!#REF!="Leve"),CONCATENATE("R8C",'MAPA DE RIESGO'!#REF!),"")</f>
        <v>#REF!</v>
      </c>
      <c r="O43" s="50" t="e">
        <f>IF(AND('MAPA DE RIESGO'!#REF!="Baja",'MAPA DE RIESGO'!#REF!="Leve"),CONCATENATE("R8C",'MAPA DE RIESGO'!#REF!),"")</f>
        <v>#REF!</v>
      </c>
      <c r="P43" s="39" t="e">
        <f>IF(AND('MAPA DE RIESGO'!#REF!="Baja",'MAPA DE RIESGO'!#REF!="Menor"),CONCATENATE("R8C",'MAPA DE RIESGO'!#REF!),"")</f>
        <v>#REF!</v>
      </c>
      <c r="Q43" s="40" t="e">
        <f>IF(AND('MAPA DE RIESGO'!#REF!="Baja",'MAPA DE RIESGO'!#REF!="Menor"),CONCATENATE("R8C",'MAPA DE RIESGO'!#REF!),"")</f>
        <v>#REF!</v>
      </c>
      <c r="R43" s="40" t="e">
        <f>IF(AND('MAPA DE RIESGO'!#REF!="Baja",'MAPA DE RIESGO'!#REF!="Menor"),CONCATENATE("R8C",'MAPA DE RIESGO'!#REF!),"")</f>
        <v>#REF!</v>
      </c>
      <c r="S43" s="40" t="e">
        <f>IF(AND('MAPA DE RIESGO'!#REF!="Baja",'MAPA DE RIESGO'!#REF!="Menor"),CONCATENATE("R8C",'MAPA DE RIESGO'!#REF!),"")</f>
        <v>#REF!</v>
      </c>
      <c r="T43" s="40" t="e">
        <f>IF(AND('MAPA DE RIESGO'!#REF!="Baja",'MAPA DE RIESGO'!#REF!="Menor"),CONCATENATE("R8C",'MAPA DE RIESGO'!#REF!),"")</f>
        <v>#REF!</v>
      </c>
      <c r="U43" s="41" t="e">
        <f>IF(AND('MAPA DE RIESGO'!#REF!="Baja",'MAPA DE RIESGO'!#REF!="Menor"),CONCATENATE("R8C",'MAPA DE RIESGO'!#REF!),"")</f>
        <v>#REF!</v>
      </c>
      <c r="V43" s="39" t="e">
        <f>IF(AND('MAPA DE RIESGO'!#REF!="Baja",'MAPA DE RIESGO'!#REF!="Moderado"),CONCATENATE("R8C",'MAPA DE RIESGO'!#REF!),"")</f>
        <v>#REF!</v>
      </c>
      <c r="W43" s="40" t="e">
        <f>IF(AND('MAPA DE RIESGO'!#REF!="Baja",'MAPA DE RIESGO'!#REF!="Moderado"),CONCATENATE("R8C",'MAPA DE RIESGO'!#REF!),"")</f>
        <v>#REF!</v>
      </c>
      <c r="X43" s="40" t="e">
        <f>IF(AND('MAPA DE RIESGO'!#REF!="Baja",'MAPA DE RIESGO'!#REF!="Moderado"),CONCATENATE("R8C",'MAPA DE RIESGO'!#REF!),"")</f>
        <v>#REF!</v>
      </c>
      <c r="Y43" s="40" t="e">
        <f>IF(AND('MAPA DE RIESGO'!#REF!="Baja",'MAPA DE RIESGO'!#REF!="Moderado"),CONCATENATE("R8C",'MAPA DE RIESGO'!#REF!),"")</f>
        <v>#REF!</v>
      </c>
      <c r="Z43" s="40" t="e">
        <f>IF(AND('MAPA DE RIESGO'!#REF!="Baja",'MAPA DE RIESGO'!#REF!="Moderado"),CONCATENATE("R8C",'MAPA DE RIESGO'!#REF!),"")</f>
        <v>#REF!</v>
      </c>
      <c r="AA43" s="41" t="e">
        <f>IF(AND('MAPA DE RIESGO'!#REF!="Baja",'MAPA DE RIESGO'!#REF!="Moderado"),CONCATENATE("R8C",'MAPA DE RIESGO'!#REF!),"")</f>
        <v>#REF!</v>
      </c>
      <c r="AB43" s="23" t="e">
        <f>IF(AND('MAPA DE RIESGO'!#REF!="Baja",'MAPA DE RIESGO'!#REF!="Mayor"),CONCATENATE("R8C",'MAPA DE RIESGO'!#REF!),"")</f>
        <v>#REF!</v>
      </c>
      <c r="AC43" s="24" t="e">
        <f>IF(AND('MAPA DE RIESGO'!#REF!="Baja",'MAPA DE RIESGO'!#REF!="Mayor"),CONCATENATE("R8C",'MAPA DE RIESGO'!#REF!),"")</f>
        <v>#REF!</v>
      </c>
      <c r="AD43" s="29" t="e">
        <f>IF(AND('MAPA DE RIESGO'!#REF!="Baja",'MAPA DE RIESGO'!#REF!="Mayor"),CONCATENATE("R8C",'MAPA DE RIESGO'!#REF!),"")</f>
        <v>#REF!</v>
      </c>
      <c r="AE43" s="29" t="e">
        <f>IF(AND('MAPA DE RIESGO'!#REF!="Baja",'MAPA DE RIESGO'!#REF!="Mayor"),CONCATENATE("R8C",'MAPA DE RIESGO'!#REF!),"")</f>
        <v>#REF!</v>
      </c>
      <c r="AF43" s="29" t="e">
        <f>IF(AND('MAPA DE RIESGO'!#REF!="Baja",'MAPA DE RIESGO'!#REF!="Mayor"),CONCATENATE("R8C",'MAPA DE RIESGO'!#REF!),"")</f>
        <v>#REF!</v>
      </c>
      <c r="AG43" s="25" t="e">
        <f>IF(AND('MAPA DE RIESGO'!#REF!="Baja",'MAPA DE RIESGO'!#REF!="Mayor"),CONCATENATE("R8C",'MAPA DE RIESGO'!#REF!),"")</f>
        <v>#REF!</v>
      </c>
      <c r="AH43" s="26" t="e">
        <f>IF(AND('MAPA DE RIESGO'!#REF!="Baja",'MAPA DE RIESGO'!#REF!="Catastrófico"),CONCATENATE("R8C",'MAPA DE RIESGO'!#REF!),"")</f>
        <v>#REF!</v>
      </c>
      <c r="AI43" s="27" t="e">
        <f>IF(AND('MAPA DE RIESGO'!#REF!="Baja",'MAPA DE RIESGO'!#REF!="Catastrófico"),CONCATENATE("R8C",'MAPA DE RIESGO'!#REF!),"")</f>
        <v>#REF!</v>
      </c>
      <c r="AJ43" s="27" t="e">
        <f>IF(AND('MAPA DE RIESGO'!#REF!="Baja",'MAPA DE RIESGO'!#REF!="Catastrófico"),CONCATENATE("R8C",'MAPA DE RIESGO'!#REF!),"")</f>
        <v>#REF!</v>
      </c>
      <c r="AK43" s="27" t="e">
        <f>IF(AND('MAPA DE RIESGO'!#REF!="Baja",'MAPA DE RIESGO'!#REF!="Catastrófico"),CONCATENATE("R8C",'MAPA DE RIESGO'!#REF!),"")</f>
        <v>#REF!</v>
      </c>
      <c r="AL43" s="27" t="e">
        <f>IF(AND('MAPA DE RIESGO'!#REF!="Baja",'MAPA DE RIESGO'!#REF!="Catastrófico"),CONCATENATE("R8C",'MAPA DE RIESGO'!#REF!),"")</f>
        <v>#REF!</v>
      </c>
      <c r="AM43" s="28" t="e">
        <f>IF(AND('MAPA DE RIESGO'!#REF!="Baja",'MAPA DE RIESGO'!#REF!="Catastrófico"),CONCATENATE("R8C",'MAPA DE RIESGO'!#REF!),"")</f>
        <v>#REF!</v>
      </c>
      <c r="AN43" s="55"/>
      <c r="AO43" s="456"/>
      <c r="AP43" s="457"/>
      <c r="AQ43" s="457"/>
      <c r="AR43" s="457"/>
      <c r="AS43" s="457"/>
      <c r="AT43" s="458"/>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385"/>
      <c r="C44" s="385"/>
      <c r="D44" s="386"/>
      <c r="E44" s="426"/>
      <c r="F44" s="427"/>
      <c r="G44" s="427"/>
      <c r="H44" s="427"/>
      <c r="I44" s="443"/>
      <c r="J44" s="48" t="e">
        <f>IF(AND('MAPA DE RIESGO'!#REF!="Baja",'MAPA DE RIESGO'!#REF!="Leve"),CONCATENATE("R9C",'MAPA DE RIESGO'!#REF!),"")</f>
        <v>#REF!</v>
      </c>
      <c r="K44" s="49" t="e">
        <f>IF(AND('MAPA DE RIESGO'!#REF!="Baja",'MAPA DE RIESGO'!#REF!="Leve"),CONCATENATE("R9C",'MAPA DE RIESGO'!#REF!),"")</f>
        <v>#REF!</v>
      </c>
      <c r="L44" s="49" t="e">
        <f>IF(AND('MAPA DE RIESGO'!#REF!="Baja",'MAPA DE RIESGO'!#REF!="Leve"),CONCATENATE("R9C",'MAPA DE RIESGO'!#REF!),"")</f>
        <v>#REF!</v>
      </c>
      <c r="M44" s="49" t="e">
        <f>IF(AND('MAPA DE RIESGO'!#REF!="Baja",'MAPA DE RIESGO'!#REF!="Leve"),CONCATENATE("R9C",'MAPA DE RIESGO'!#REF!),"")</f>
        <v>#REF!</v>
      </c>
      <c r="N44" s="49" t="e">
        <f>IF(AND('MAPA DE RIESGO'!#REF!="Baja",'MAPA DE RIESGO'!#REF!="Leve"),CONCATENATE("R9C",'MAPA DE RIESGO'!#REF!),"")</f>
        <v>#REF!</v>
      </c>
      <c r="O44" s="50" t="e">
        <f>IF(AND('MAPA DE RIESGO'!#REF!="Baja",'MAPA DE RIESGO'!#REF!="Leve"),CONCATENATE("R9C",'MAPA DE RIESGO'!#REF!),"")</f>
        <v>#REF!</v>
      </c>
      <c r="P44" s="39" t="e">
        <f>IF(AND('MAPA DE RIESGO'!#REF!="Baja",'MAPA DE RIESGO'!#REF!="Menor"),CONCATENATE("R9C",'MAPA DE RIESGO'!#REF!),"")</f>
        <v>#REF!</v>
      </c>
      <c r="Q44" s="40" t="e">
        <f>IF(AND('MAPA DE RIESGO'!#REF!="Baja",'MAPA DE RIESGO'!#REF!="Menor"),CONCATENATE("R9C",'MAPA DE RIESGO'!#REF!),"")</f>
        <v>#REF!</v>
      </c>
      <c r="R44" s="40" t="e">
        <f>IF(AND('MAPA DE RIESGO'!#REF!="Baja",'MAPA DE RIESGO'!#REF!="Menor"),CONCATENATE("R9C",'MAPA DE RIESGO'!#REF!),"")</f>
        <v>#REF!</v>
      </c>
      <c r="S44" s="40" t="e">
        <f>IF(AND('MAPA DE RIESGO'!#REF!="Baja",'MAPA DE RIESGO'!#REF!="Menor"),CONCATENATE("R9C",'MAPA DE RIESGO'!#REF!),"")</f>
        <v>#REF!</v>
      </c>
      <c r="T44" s="40" t="e">
        <f>IF(AND('MAPA DE RIESGO'!#REF!="Baja",'MAPA DE RIESGO'!#REF!="Menor"),CONCATENATE("R9C",'MAPA DE RIESGO'!#REF!),"")</f>
        <v>#REF!</v>
      </c>
      <c r="U44" s="41" t="e">
        <f>IF(AND('MAPA DE RIESGO'!#REF!="Baja",'MAPA DE RIESGO'!#REF!="Menor"),CONCATENATE("R9C",'MAPA DE RIESGO'!#REF!),"")</f>
        <v>#REF!</v>
      </c>
      <c r="V44" s="39" t="e">
        <f>IF(AND('MAPA DE RIESGO'!#REF!="Baja",'MAPA DE RIESGO'!#REF!="Moderado"),CONCATENATE("R9C",'MAPA DE RIESGO'!#REF!),"")</f>
        <v>#REF!</v>
      </c>
      <c r="W44" s="40" t="e">
        <f>IF(AND('MAPA DE RIESGO'!#REF!="Baja",'MAPA DE RIESGO'!#REF!="Moderado"),CONCATENATE("R9C",'MAPA DE RIESGO'!#REF!),"")</f>
        <v>#REF!</v>
      </c>
      <c r="X44" s="40" t="e">
        <f>IF(AND('MAPA DE RIESGO'!#REF!="Baja",'MAPA DE RIESGO'!#REF!="Moderado"),CONCATENATE("R9C",'MAPA DE RIESGO'!#REF!),"")</f>
        <v>#REF!</v>
      </c>
      <c r="Y44" s="40" t="e">
        <f>IF(AND('MAPA DE RIESGO'!#REF!="Baja",'MAPA DE RIESGO'!#REF!="Moderado"),CONCATENATE("R9C",'MAPA DE RIESGO'!#REF!),"")</f>
        <v>#REF!</v>
      </c>
      <c r="Z44" s="40" t="e">
        <f>IF(AND('MAPA DE RIESGO'!#REF!="Baja",'MAPA DE RIESGO'!#REF!="Moderado"),CONCATENATE("R9C",'MAPA DE RIESGO'!#REF!),"")</f>
        <v>#REF!</v>
      </c>
      <c r="AA44" s="41" t="e">
        <f>IF(AND('MAPA DE RIESGO'!#REF!="Baja",'MAPA DE RIESGO'!#REF!="Moderado"),CONCATENATE("R9C",'MAPA DE RIESGO'!#REF!),"")</f>
        <v>#REF!</v>
      </c>
      <c r="AB44" s="23" t="e">
        <f>IF(AND('MAPA DE RIESGO'!#REF!="Baja",'MAPA DE RIESGO'!#REF!="Mayor"),CONCATENATE("R9C",'MAPA DE RIESGO'!#REF!),"")</f>
        <v>#REF!</v>
      </c>
      <c r="AC44" s="24" t="e">
        <f>IF(AND('MAPA DE RIESGO'!#REF!="Baja",'MAPA DE RIESGO'!#REF!="Mayor"),CONCATENATE("R9C",'MAPA DE RIESGO'!#REF!),"")</f>
        <v>#REF!</v>
      </c>
      <c r="AD44" s="29" t="e">
        <f>IF(AND('MAPA DE RIESGO'!#REF!="Baja",'MAPA DE RIESGO'!#REF!="Mayor"),CONCATENATE("R9C",'MAPA DE RIESGO'!#REF!),"")</f>
        <v>#REF!</v>
      </c>
      <c r="AE44" s="29" t="e">
        <f>IF(AND('MAPA DE RIESGO'!#REF!="Baja",'MAPA DE RIESGO'!#REF!="Mayor"),CONCATENATE("R9C",'MAPA DE RIESGO'!#REF!),"")</f>
        <v>#REF!</v>
      </c>
      <c r="AF44" s="29" t="e">
        <f>IF(AND('MAPA DE RIESGO'!#REF!="Baja",'MAPA DE RIESGO'!#REF!="Mayor"),CONCATENATE("R9C",'MAPA DE RIESGO'!#REF!),"")</f>
        <v>#REF!</v>
      </c>
      <c r="AG44" s="25" t="e">
        <f>IF(AND('MAPA DE RIESGO'!#REF!="Baja",'MAPA DE RIESGO'!#REF!="Mayor"),CONCATENATE("R9C",'MAPA DE RIESGO'!#REF!),"")</f>
        <v>#REF!</v>
      </c>
      <c r="AH44" s="26" t="e">
        <f>IF(AND('MAPA DE RIESGO'!#REF!="Baja",'MAPA DE RIESGO'!#REF!="Catastrófico"),CONCATENATE("R9C",'MAPA DE RIESGO'!#REF!),"")</f>
        <v>#REF!</v>
      </c>
      <c r="AI44" s="27" t="e">
        <f>IF(AND('MAPA DE RIESGO'!#REF!="Baja",'MAPA DE RIESGO'!#REF!="Catastrófico"),CONCATENATE("R9C",'MAPA DE RIESGO'!#REF!),"")</f>
        <v>#REF!</v>
      </c>
      <c r="AJ44" s="27" t="e">
        <f>IF(AND('MAPA DE RIESGO'!#REF!="Baja",'MAPA DE RIESGO'!#REF!="Catastrófico"),CONCATENATE("R9C",'MAPA DE RIESGO'!#REF!),"")</f>
        <v>#REF!</v>
      </c>
      <c r="AK44" s="27" t="e">
        <f>IF(AND('MAPA DE RIESGO'!#REF!="Baja",'MAPA DE RIESGO'!#REF!="Catastrófico"),CONCATENATE("R9C",'MAPA DE RIESGO'!#REF!),"")</f>
        <v>#REF!</v>
      </c>
      <c r="AL44" s="27" t="e">
        <f>IF(AND('MAPA DE RIESGO'!#REF!="Baja",'MAPA DE RIESGO'!#REF!="Catastrófico"),CONCATENATE("R9C",'MAPA DE RIESGO'!#REF!),"")</f>
        <v>#REF!</v>
      </c>
      <c r="AM44" s="28" t="e">
        <f>IF(AND('MAPA DE RIESGO'!#REF!="Baja",'MAPA DE RIESGO'!#REF!="Catastrófico"),CONCATENATE("R9C",'MAPA DE RIESGO'!#REF!),"")</f>
        <v>#REF!</v>
      </c>
      <c r="AN44" s="55"/>
      <c r="AO44" s="456"/>
      <c r="AP44" s="457"/>
      <c r="AQ44" s="457"/>
      <c r="AR44" s="457"/>
      <c r="AS44" s="457"/>
      <c r="AT44" s="458"/>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385"/>
      <c r="C45" s="385"/>
      <c r="D45" s="386"/>
      <c r="E45" s="429"/>
      <c r="F45" s="430"/>
      <c r="G45" s="430"/>
      <c r="H45" s="430"/>
      <c r="I45" s="430"/>
      <c r="J45" s="51" t="e">
        <f>IF(AND('MAPA DE RIESGO'!#REF!="Baja",'MAPA DE RIESGO'!#REF!="Leve"),CONCATENATE("R10C",'MAPA DE RIESGO'!#REF!),"")</f>
        <v>#REF!</v>
      </c>
      <c r="K45" s="52" t="e">
        <f>IF(AND('MAPA DE RIESGO'!#REF!="Baja",'MAPA DE RIESGO'!#REF!="Leve"),CONCATENATE("R10C",'MAPA DE RIESGO'!#REF!),"")</f>
        <v>#REF!</v>
      </c>
      <c r="L45" s="52" t="e">
        <f>IF(AND('MAPA DE RIESGO'!#REF!="Baja",'MAPA DE RIESGO'!#REF!="Leve"),CONCATENATE("R10C",'MAPA DE RIESGO'!#REF!),"")</f>
        <v>#REF!</v>
      </c>
      <c r="M45" s="52" t="e">
        <f>IF(AND('MAPA DE RIESGO'!#REF!="Baja",'MAPA DE RIESGO'!#REF!="Leve"),CONCATENATE("R10C",'MAPA DE RIESGO'!#REF!),"")</f>
        <v>#REF!</v>
      </c>
      <c r="N45" s="52" t="e">
        <f>IF(AND('MAPA DE RIESGO'!#REF!="Baja",'MAPA DE RIESGO'!#REF!="Leve"),CONCATENATE("R10C",'MAPA DE RIESGO'!#REF!),"")</f>
        <v>#REF!</v>
      </c>
      <c r="O45" s="53" t="e">
        <f>IF(AND('MAPA DE RIESGO'!#REF!="Baja",'MAPA DE RIESGO'!#REF!="Leve"),CONCATENATE("R10C",'MAPA DE RIESGO'!#REF!),"")</f>
        <v>#REF!</v>
      </c>
      <c r="P45" s="39" t="e">
        <f>IF(AND('MAPA DE RIESGO'!#REF!="Baja",'MAPA DE RIESGO'!#REF!="Menor"),CONCATENATE("R10C",'MAPA DE RIESGO'!#REF!),"")</f>
        <v>#REF!</v>
      </c>
      <c r="Q45" s="40" t="e">
        <f>IF(AND('MAPA DE RIESGO'!#REF!="Baja",'MAPA DE RIESGO'!#REF!="Menor"),CONCATENATE("R10C",'MAPA DE RIESGO'!#REF!),"")</f>
        <v>#REF!</v>
      </c>
      <c r="R45" s="40" t="e">
        <f>IF(AND('MAPA DE RIESGO'!#REF!="Baja",'MAPA DE RIESGO'!#REF!="Menor"),CONCATENATE("R10C",'MAPA DE RIESGO'!#REF!),"")</f>
        <v>#REF!</v>
      </c>
      <c r="S45" s="40" t="e">
        <f>IF(AND('MAPA DE RIESGO'!#REF!="Baja",'MAPA DE RIESGO'!#REF!="Menor"),CONCATENATE("R10C",'MAPA DE RIESGO'!#REF!),"")</f>
        <v>#REF!</v>
      </c>
      <c r="T45" s="40" t="e">
        <f>IF(AND('MAPA DE RIESGO'!#REF!="Baja",'MAPA DE RIESGO'!#REF!="Menor"),CONCATENATE("R10C",'MAPA DE RIESGO'!#REF!),"")</f>
        <v>#REF!</v>
      </c>
      <c r="U45" s="41" t="e">
        <f>IF(AND('MAPA DE RIESGO'!#REF!="Baja",'MAPA DE RIESGO'!#REF!="Menor"),CONCATENATE("R10C",'MAPA DE RIESGO'!#REF!),"")</f>
        <v>#REF!</v>
      </c>
      <c r="V45" s="42" t="e">
        <f>IF(AND('MAPA DE RIESGO'!#REF!="Baja",'MAPA DE RIESGO'!#REF!="Moderado"),CONCATENATE("R10C",'MAPA DE RIESGO'!#REF!),"")</f>
        <v>#REF!</v>
      </c>
      <c r="W45" s="43" t="e">
        <f>IF(AND('MAPA DE RIESGO'!#REF!="Baja",'MAPA DE RIESGO'!#REF!="Moderado"),CONCATENATE("R10C",'MAPA DE RIESGO'!#REF!),"")</f>
        <v>#REF!</v>
      </c>
      <c r="X45" s="43" t="e">
        <f>IF(AND('MAPA DE RIESGO'!#REF!="Baja",'MAPA DE RIESGO'!#REF!="Moderado"),CONCATENATE("R10C",'MAPA DE RIESGO'!#REF!),"")</f>
        <v>#REF!</v>
      </c>
      <c r="Y45" s="43" t="e">
        <f>IF(AND('MAPA DE RIESGO'!#REF!="Baja",'MAPA DE RIESGO'!#REF!="Moderado"),CONCATENATE("R10C",'MAPA DE RIESGO'!#REF!),"")</f>
        <v>#REF!</v>
      </c>
      <c r="Z45" s="43" t="e">
        <f>IF(AND('MAPA DE RIESGO'!#REF!="Baja",'MAPA DE RIESGO'!#REF!="Moderado"),CONCATENATE("R10C",'MAPA DE RIESGO'!#REF!),"")</f>
        <v>#REF!</v>
      </c>
      <c r="AA45" s="44" t="e">
        <f>IF(AND('MAPA DE RIESGO'!#REF!="Baja",'MAPA DE RIESGO'!#REF!="Moderado"),CONCATENATE("R10C",'MAPA DE RIESGO'!#REF!),"")</f>
        <v>#REF!</v>
      </c>
      <c r="AB45" s="30" t="e">
        <f>IF(AND('MAPA DE RIESGO'!#REF!="Baja",'MAPA DE RIESGO'!#REF!="Mayor"),CONCATENATE("R10C",'MAPA DE RIESGO'!#REF!),"")</f>
        <v>#REF!</v>
      </c>
      <c r="AC45" s="31" t="e">
        <f>IF(AND('MAPA DE RIESGO'!#REF!="Baja",'MAPA DE RIESGO'!#REF!="Mayor"),CONCATENATE("R10C",'MAPA DE RIESGO'!#REF!),"")</f>
        <v>#REF!</v>
      </c>
      <c r="AD45" s="31" t="e">
        <f>IF(AND('MAPA DE RIESGO'!#REF!="Baja",'MAPA DE RIESGO'!#REF!="Mayor"),CONCATENATE("R10C",'MAPA DE RIESGO'!#REF!),"")</f>
        <v>#REF!</v>
      </c>
      <c r="AE45" s="31" t="e">
        <f>IF(AND('MAPA DE RIESGO'!#REF!="Baja",'MAPA DE RIESGO'!#REF!="Mayor"),CONCATENATE("R10C",'MAPA DE RIESGO'!#REF!),"")</f>
        <v>#REF!</v>
      </c>
      <c r="AF45" s="31" t="e">
        <f>IF(AND('MAPA DE RIESGO'!#REF!="Baja",'MAPA DE RIESGO'!#REF!="Mayor"),CONCATENATE("R10C",'MAPA DE RIESGO'!#REF!),"")</f>
        <v>#REF!</v>
      </c>
      <c r="AG45" s="32" t="e">
        <f>IF(AND('MAPA DE RIESGO'!#REF!="Baja",'MAPA DE RIESGO'!#REF!="Mayor"),CONCATENATE("R10C",'MAPA DE RIESGO'!#REF!),"")</f>
        <v>#REF!</v>
      </c>
      <c r="AH45" s="33" t="e">
        <f>IF(AND('MAPA DE RIESGO'!#REF!="Baja",'MAPA DE RIESGO'!#REF!="Catastrófico"),CONCATENATE("R10C",'MAPA DE RIESGO'!#REF!),"")</f>
        <v>#REF!</v>
      </c>
      <c r="AI45" s="34" t="e">
        <f>IF(AND('MAPA DE RIESGO'!#REF!="Baja",'MAPA DE RIESGO'!#REF!="Catastrófico"),CONCATENATE("R10C",'MAPA DE RIESGO'!#REF!),"")</f>
        <v>#REF!</v>
      </c>
      <c r="AJ45" s="34" t="e">
        <f>IF(AND('MAPA DE RIESGO'!#REF!="Baja",'MAPA DE RIESGO'!#REF!="Catastrófico"),CONCATENATE("R10C",'MAPA DE RIESGO'!#REF!),"")</f>
        <v>#REF!</v>
      </c>
      <c r="AK45" s="34" t="e">
        <f>IF(AND('MAPA DE RIESGO'!#REF!="Baja",'MAPA DE RIESGO'!#REF!="Catastrófico"),CONCATENATE("R10C",'MAPA DE RIESGO'!#REF!),"")</f>
        <v>#REF!</v>
      </c>
      <c r="AL45" s="34" t="e">
        <f>IF(AND('MAPA DE RIESGO'!#REF!="Baja",'MAPA DE RIESGO'!#REF!="Catastrófico"),CONCATENATE("R10C",'MAPA DE RIESGO'!#REF!),"")</f>
        <v>#REF!</v>
      </c>
      <c r="AM45" s="35" t="e">
        <f>IF(AND('MAPA DE RIESGO'!#REF!="Baja",'MAPA DE RIESGO'!#REF!="Catastrófico"),CONCATENATE("R10C",'MAPA DE RIESGO'!#REF!),"")</f>
        <v>#REF!</v>
      </c>
      <c r="AN45" s="55"/>
      <c r="AO45" s="459"/>
      <c r="AP45" s="460"/>
      <c r="AQ45" s="460"/>
      <c r="AR45" s="460"/>
      <c r="AS45" s="460"/>
      <c r="AT45" s="461"/>
    </row>
    <row r="46" spans="1:80" ht="46.5" customHeight="1" x14ac:dyDescent="0.35">
      <c r="A46" s="55"/>
      <c r="B46" s="385"/>
      <c r="C46" s="385"/>
      <c r="D46" s="386"/>
      <c r="E46" s="423" t="s">
        <v>104</v>
      </c>
      <c r="F46" s="424"/>
      <c r="G46" s="424"/>
      <c r="H46" s="424"/>
      <c r="I46" s="425"/>
      <c r="J46" s="45" t="str">
        <f ca="1">IF(AND('MAPA DE RIESGO'!$Z$16="Muy Baja",'MAPA DE RIESGO'!$AB$16="Leve"),CONCATENATE("R1C",'MAPA DE RIESGO'!$P$16),"")</f>
        <v/>
      </c>
      <c r="K46" s="46" t="str">
        <f ca="1">IF(AND('MAPA DE RIESGO'!$Z$17="Muy Baja",'MAPA DE RIESGO'!$AB$17="Leve"),CONCATENATE("R1C",'MAPA DE RIESGO'!$P$17),"")</f>
        <v/>
      </c>
      <c r="L46" s="46" t="e">
        <f>IF(AND('MAPA DE RIESGO'!#REF!="Muy Baja",'MAPA DE RIESGO'!#REF!="Leve"),CONCATENATE("R1C",'MAPA DE RIESGO'!#REF!),"")</f>
        <v>#REF!</v>
      </c>
      <c r="M46" s="46" t="e">
        <f>IF(AND('MAPA DE RIESGO'!#REF!="Muy Baja",'MAPA DE RIESGO'!#REF!="Leve"),CONCATENATE("R1C",'MAPA DE RIESGO'!#REF!),"")</f>
        <v>#REF!</v>
      </c>
      <c r="N46" s="46" t="e">
        <f>IF(AND('MAPA DE RIESGO'!#REF!="Muy Baja",'MAPA DE RIESGO'!#REF!="Leve"),CONCATENATE("R1C",'MAPA DE RIESGO'!#REF!),"")</f>
        <v>#REF!</v>
      </c>
      <c r="O46" s="47" t="e">
        <f>IF(AND('MAPA DE RIESGO'!#REF!="Muy Baja",'MAPA DE RIESGO'!#REF!="Leve"),CONCATENATE("R1C",'MAPA DE RIESGO'!#REF!),"")</f>
        <v>#REF!</v>
      </c>
      <c r="P46" s="45" t="str">
        <f ca="1">IF(AND('MAPA DE RIESGO'!$Z$16="Muy Baja",'MAPA DE RIESGO'!$AB$16="Menor"),CONCATENATE("R1C",'MAPA DE RIESGO'!$P$16),"")</f>
        <v/>
      </c>
      <c r="Q46" s="46" t="str">
        <f ca="1">IF(AND('MAPA DE RIESGO'!$Z$17="Muy Baja",'MAPA DE RIESGO'!$AB$17="Menor"),CONCATENATE("R1C",'MAPA DE RIESGO'!$P$17),"")</f>
        <v/>
      </c>
      <c r="R46" s="46" t="e">
        <f>IF(AND('MAPA DE RIESGO'!#REF!="Muy Baja",'MAPA DE RIESGO'!#REF!="Menor"),CONCATENATE("R1C",'MAPA DE RIESGO'!#REF!),"")</f>
        <v>#REF!</v>
      </c>
      <c r="S46" s="46" t="e">
        <f>IF(AND('MAPA DE RIESGO'!#REF!="Muy Baja",'MAPA DE RIESGO'!#REF!="Menor"),CONCATENATE("R1C",'MAPA DE RIESGO'!#REF!),"")</f>
        <v>#REF!</v>
      </c>
      <c r="T46" s="46" t="e">
        <f>IF(AND('MAPA DE RIESGO'!#REF!="Muy Baja",'MAPA DE RIESGO'!#REF!="Menor"),CONCATENATE("R1C",'MAPA DE RIESGO'!#REF!),"")</f>
        <v>#REF!</v>
      </c>
      <c r="U46" s="47" t="e">
        <f>IF(AND('MAPA DE RIESGO'!#REF!="Muy Baja",'MAPA DE RIESGO'!#REF!="Menor"),CONCATENATE("R1C",'MAPA DE RIESGO'!#REF!),"")</f>
        <v>#REF!</v>
      </c>
      <c r="V46" s="36" t="str">
        <f ca="1">IF(AND('MAPA DE RIESGO'!$Z$16="Muy Baja",'MAPA DE RIESGO'!$AB$16="Moderado"),CONCATENATE("R1C",'MAPA DE RIESGO'!$P$16),"")</f>
        <v/>
      </c>
      <c r="W46" s="54" t="str">
        <f ca="1">IF(AND('MAPA DE RIESGO'!$Z$17="Muy Baja",'MAPA DE RIESGO'!$AB$17="Moderado"),CONCATENATE("R1C",'MAPA DE RIESGO'!$P$17),"")</f>
        <v/>
      </c>
      <c r="X46" s="37" t="e">
        <f>IF(AND('MAPA DE RIESGO'!#REF!="Muy Baja",'MAPA DE RIESGO'!#REF!="Moderado"),CONCATENATE("R1C",'MAPA DE RIESGO'!#REF!),"")</f>
        <v>#REF!</v>
      </c>
      <c r="Y46" s="37" t="e">
        <f>IF(AND('MAPA DE RIESGO'!#REF!="Muy Baja",'MAPA DE RIESGO'!#REF!="Moderado"),CONCATENATE("R1C",'MAPA DE RIESGO'!#REF!),"")</f>
        <v>#REF!</v>
      </c>
      <c r="Z46" s="37" t="e">
        <f>IF(AND('MAPA DE RIESGO'!#REF!="Muy Baja",'MAPA DE RIESGO'!#REF!="Moderado"),CONCATENATE("R1C",'MAPA DE RIESGO'!#REF!),"")</f>
        <v>#REF!</v>
      </c>
      <c r="AA46" s="38" t="e">
        <f>IF(AND('MAPA DE RIESGO'!#REF!="Muy Baja",'MAPA DE RIESGO'!#REF!="Moderado"),CONCATENATE("R1C",'MAPA DE RIESGO'!#REF!),"")</f>
        <v>#REF!</v>
      </c>
      <c r="AB46" s="17" t="str">
        <f ca="1">IF(AND('MAPA DE RIESGO'!$Z$16="Muy Baja",'MAPA DE RIESGO'!$AB$16="Mayor"),CONCATENATE("R1C",'MAPA DE RIESGO'!$P$16),"")</f>
        <v/>
      </c>
      <c r="AC46" s="18" t="str">
        <f ca="1">IF(AND('MAPA DE RIESGO'!$Z$17="Muy Baja",'MAPA DE RIESGO'!$AB$17="Mayor"),CONCATENATE("R1C",'MAPA DE RIESGO'!$P$17),"")</f>
        <v/>
      </c>
      <c r="AD46" s="18" t="e">
        <f>IF(AND('MAPA DE RIESGO'!#REF!="Muy Baja",'MAPA DE RIESGO'!#REF!="Mayor"),CONCATENATE("R1C",'MAPA DE RIESGO'!#REF!),"")</f>
        <v>#REF!</v>
      </c>
      <c r="AE46" s="18" t="e">
        <f>IF(AND('MAPA DE RIESGO'!#REF!="Muy Baja",'MAPA DE RIESGO'!#REF!="Mayor"),CONCATENATE("R1C",'MAPA DE RIESGO'!#REF!),"")</f>
        <v>#REF!</v>
      </c>
      <c r="AF46" s="18" t="e">
        <f>IF(AND('MAPA DE RIESGO'!#REF!="Muy Baja",'MAPA DE RIESGO'!#REF!="Mayor"),CONCATENATE("R1C",'MAPA DE RIESGO'!#REF!),"")</f>
        <v>#REF!</v>
      </c>
      <c r="AG46" s="19" t="e">
        <f>IF(AND('MAPA DE RIESGO'!#REF!="Muy Baja",'MAPA DE RIESGO'!#REF!="Mayor"),CONCATENATE("R1C",'MAPA DE RIESGO'!#REF!),"")</f>
        <v>#REF!</v>
      </c>
      <c r="AH46" s="20" t="str">
        <f ca="1">IF(AND('MAPA DE RIESGO'!$Z$16="Muy Baja",'MAPA DE RIESGO'!$AB$16="Catastrófico"),CONCATENATE("R1C",'MAPA DE RIESGO'!$P$16),"")</f>
        <v/>
      </c>
      <c r="AI46" s="21" t="str">
        <f ca="1">IF(AND('MAPA DE RIESGO'!$Z$17="Muy Baja",'MAPA DE RIESGO'!$AB$17="Catastrófico"),CONCATENATE("R1C",'MAPA DE RIESGO'!$P$17),"")</f>
        <v/>
      </c>
      <c r="AJ46" s="21" t="e">
        <f>IF(AND('MAPA DE RIESGO'!#REF!="Muy Baja",'MAPA DE RIESGO'!#REF!="Catastrófico"),CONCATENATE("R1C",'MAPA DE RIESGO'!#REF!),"")</f>
        <v>#REF!</v>
      </c>
      <c r="AK46" s="21" t="e">
        <f>IF(AND('MAPA DE RIESGO'!#REF!="Muy Baja",'MAPA DE RIESGO'!#REF!="Catastrófico"),CONCATENATE("R1C",'MAPA DE RIESGO'!#REF!),"")</f>
        <v>#REF!</v>
      </c>
      <c r="AL46" s="21" t="e">
        <f>IF(AND('MAPA DE RIESGO'!#REF!="Muy Baja",'MAPA DE RIESGO'!#REF!="Catastrófico"),CONCATENATE("R1C",'MAPA DE RIESGO'!#REF!),"")</f>
        <v>#REF!</v>
      </c>
      <c r="AM46" s="22" t="e">
        <f>IF(AND('MAPA DE RIESGO'!#REF!="Muy Baja",'MAPA DE RIESGO'!#REF!="Catastrófico"),CONCATENATE("R1C",'MAPA DE RIESGO'!#REF!),"")</f>
        <v>#REF!</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385"/>
      <c r="C47" s="385"/>
      <c r="D47" s="386"/>
      <c r="E47" s="442"/>
      <c r="F47" s="443"/>
      <c r="G47" s="443"/>
      <c r="H47" s="443"/>
      <c r="I47" s="428"/>
      <c r="J47" s="48" t="str">
        <f ca="1">IF(AND('MAPA DE RIESGO'!$Z$18="Muy Baja",'MAPA DE RIESGO'!$AB$18="Leve"),CONCATENATE("R2C",'MAPA DE RIESGO'!$P$18),"")</f>
        <v/>
      </c>
      <c r="K47" s="49" t="str">
        <f ca="1">IF(AND('MAPA DE RIESGO'!$Z$19="Muy Baja",'MAPA DE RIESGO'!$AB$19="Leve"),CONCATENATE("R2C",'MAPA DE RIESGO'!$P$19),"")</f>
        <v/>
      </c>
      <c r="L47" s="49" t="e">
        <f>IF(AND('MAPA DE RIESGO'!#REF!="Muy Baja",'MAPA DE RIESGO'!#REF!="Leve"),CONCATENATE("R2C",'MAPA DE RIESGO'!#REF!),"")</f>
        <v>#REF!</v>
      </c>
      <c r="M47" s="49" t="e">
        <f>IF(AND('MAPA DE RIESGO'!#REF!="Muy Baja",'MAPA DE RIESGO'!#REF!="Leve"),CONCATENATE("R2C",'MAPA DE RIESGO'!#REF!),"")</f>
        <v>#REF!</v>
      </c>
      <c r="N47" s="49" t="e">
        <f>IF(AND('MAPA DE RIESGO'!#REF!="Muy Baja",'MAPA DE RIESGO'!#REF!="Leve"),CONCATENATE("R2C",'MAPA DE RIESGO'!#REF!),"")</f>
        <v>#REF!</v>
      </c>
      <c r="O47" s="50" t="e">
        <f>IF(AND('MAPA DE RIESGO'!#REF!="Muy Baja",'MAPA DE RIESGO'!#REF!="Leve"),CONCATENATE("R2C",'MAPA DE RIESGO'!#REF!),"")</f>
        <v>#REF!</v>
      </c>
      <c r="P47" s="48" t="str">
        <f ca="1">IF(AND('MAPA DE RIESGO'!$Z$18="Muy Baja",'MAPA DE RIESGO'!$AB$18="Menor"),CONCATENATE("R2C",'MAPA DE RIESGO'!$P$18),"")</f>
        <v/>
      </c>
      <c r="Q47" s="49" t="str">
        <f ca="1">IF(AND('MAPA DE RIESGO'!$Z$19="Muy Baja",'MAPA DE RIESGO'!$AB$19="Menor"),CONCATENATE("R2C",'MAPA DE RIESGO'!$P$19),"")</f>
        <v/>
      </c>
      <c r="R47" s="49" t="e">
        <f>IF(AND('MAPA DE RIESGO'!#REF!="Muy Baja",'MAPA DE RIESGO'!#REF!="Menor"),CONCATENATE("R2C",'MAPA DE RIESGO'!#REF!),"")</f>
        <v>#REF!</v>
      </c>
      <c r="S47" s="49" t="e">
        <f>IF(AND('MAPA DE RIESGO'!#REF!="Muy Baja",'MAPA DE RIESGO'!#REF!="Menor"),CONCATENATE("R2C",'MAPA DE RIESGO'!#REF!),"")</f>
        <v>#REF!</v>
      </c>
      <c r="T47" s="49" t="e">
        <f>IF(AND('MAPA DE RIESGO'!#REF!="Muy Baja",'MAPA DE RIESGO'!#REF!="Menor"),CONCATENATE("R2C",'MAPA DE RIESGO'!#REF!),"")</f>
        <v>#REF!</v>
      </c>
      <c r="U47" s="50" t="e">
        <f>IF(AND('MAPA DE RIESGO'!#REF!="Muy Baja",'MAPA DE RIESGO'!#REF!="Menor"),CONCATENATE("R2C",'MAPA DE RIESGO'!#REF!),"")</f>
        <v>#REF!</v>
      </c>
      <c r="V47" s="39" t="str">
        <f ca="1">IF(AND('MAPA DE RIESGO'!$Z$18="Muy Baja",'MAPA DE RIESGO'!$AB$18="Moderado"),CONCATENATE("R2C",'MAPA DE RIESGO'!$P$18),"")</f>
        <v/>
      </c>
      <c r="W47" s="40" t="str">
        <f ca="1">IF(AND('MAPA DE RIESGO'!$Z$19="Muy Baja",'MAPA DE RIESGO'!$AB$19="Moderado"),CONCATENATE("R2C",'MAPA DE RIESGO'!$P$19),"")</f>
        <v/>
      </c>
      <c r="X47" s="40" t="e">
        <f>IF(AND('MAPA DE RIESGO'!#REF!="Muy Baja",'MAPA DE RIESGO'!#REF!="Moderado"),CONCATENATE("R2C",'MAPA DE RIESGO'!#REF!),"")</f>
        <v>#REF!</v>
      </c>
      <c r="Y47" s="40" t="e">
        <f>IF(AND('MAPA DE RIESGO'!#REF!="Muy Baja",'MAPA DE RIESGO'!#REF!="Moderado"),CONCATENATE("R2C",'MAPA DE RIESGO'!#REF!),"")</f>
        <v>#REF!</v>
      </c>
      <c r="Z47" s="40" t="e">
        <f>IF(AND('MAPA DE RIESGO'!#REF!="Muy Baja",'MAPA DE RIESGO'!#REF!="Moderado"),CONCATENATE("R2C",'MAPA DE RIESGO'!#REF!),"")</f>
        <v>#REF!</v>
      </c>
      <c r="AA47" s="41" t="e">
        <f>IF(AND('MAPA DE RIESGO'!#REF!="Muy Baja",'MAPA DE RIESGO'!#REF!="Moderado"),CONCATENATE("R2C",'MAPA DE RIESGO'!#REF!),"")</f>
        <v>#REF!</v>
      </c>
      <c r="AB47" s="23" t="str">
        <f ca="1">IF(AND('MAPA DE RIESGO'!$Z$18="Muy Baja",'MAPA DE RIESGO'!$AB$18="Mayor"),CONCATENATE("R2C",'MAPA DE RIESGO'!$P$18),"")</f>
        <v/>
      </c>
      <c r="AC47" s="24" t="str">
        <f ca="1">IF(AND('MAPA DE RIESGO'!$Z$19="Muy Baja",'MAPA DE RIESGO'!$AB$19="Mayor"),CONCATENATE("R2C",'MAPA DE RIESGO'!$P$19),"")</f>
        <v/>
      </c>
      <c r="AD47" s="24" t="e">
        <f>IF(AND('MAPA DE RIESGO'!#REF!="Muy Baja",'MAPA DE RIESGO'!#REF!="Mayor"),CONCATENATE("R2C",'MAPA DE RIESGO'!#REF!),"")</f>
        <v>#REF!</v>
      </c>
      <c r="AE47" s="24" t="e">
        <f>IF(AND('MAPA DE RIESGO'!#REF!="Muy Baja",'MAPA DE RIESGO'!#REF!="Mayor"),CONCATENATE("R2C",'MAPA DE RIESGO'!#REF!),"")</f>
        <v>#REF!</v>
      </c>
      <c r="AF47" s="24" t="e">
        <f>IF(AND('MAPA DE RIESGO'!#REF!="Muy Baja",'MAPA DE RIESGO'!#REF!="Mayor"),CONCATENATE("R2C",'MAPA DE RIESGO'!#REF!),"")</f>
        <v>#REF!</v>
      </c>
      <c r="AG47" s="25" t="e">
        <f>IF(AND('MAPA DE RIESGO'!#REF!="Muy Baja",'MAPA DE RIESGO'!#REF!="Mayor"),CONCATENATE("R2C",'MAPA DE RIESGO'!#REF!),"")</f>
        <v>#REF!</v>
      </c>
      <c r="AH47" s="26" t="str">
        <f ca="1">IF(AND('MAPA DE RIESGO'!$Z$18="Muy Baja",'MAPA DE RIESGO'!$AB$18="Catastrófico"),CONCATENATE("R2C",'MAPA DE RIESGO'!$P$18),"")</f>
        <v/>
      </c>
      <c r="AI47" s="27" t="str">
        <f ca="1">IF(AND('MAPA DE RIESGO'!$Z$19="Muy Baja",'MAPA DE RIESGO'!$AB$19="Catastrófico"),CONCATENATE("R2C",'MAPA DE RIESGO'!$P$19),"")</f>
        <v/>
      </c>
      <c r="AJ47" s="27" t="e">
        <f>IF(AND('MAPA DE RIESGO'!#REF!="Muy Baja",'MAPA DE RIESGO'!#REF!="Catastrófico"),CONCATENATE("R2C",'MAPA DE RIESGO'!#REF!),"")</f>
        <v>#REF!</v>
      </c>
      <c r="AK47" s="27" t="e">
        <f>IF(AND('MAPA DE RIESGO'!#REF!="Muy Baja",'MAPA DE RIESGO'!#REF!="Catastrófico"),CONCATENATE("R2C",'MAPA DE RIESGO'!#REF!),"")</f>
        <v>#REF!</v>
      </c>
      <c r="AL47" s="27" t="e">
        <f>IF(AND('MAPA DE RIESGO'!#REF!="Muy Baja",'MAPA DE RIESGO'!#REF!="Catastrófico"),CONCATENATE("R2C",'MAPA DE RIESGO'!#REF!),"")</f>
        <v>#REF!</v>
      </c>
      <c r="AM47" s="28" t="e">
        <f>IF(AND('MAPA DE RIESGO'!#REF!="Muy Baja",'MAPA DE RIESGO'!#REF!="Catastrófico"),CONCATENATE("R2C",'MAPA DE RIESGO'!#REF!),"")</f>
        <v>#REF!</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385"/>
      <c r="C48" s="385"/>
      <c r="D48" s="386"/>
      <c r="E48" s="442"/>
      <c r="F48" s="443"/>
      <c r="G48" s="443"/>
      <c r="H48" s="443"/>
      <c r="I48" s="428"/>
      <c r="J48" s="48" t="e">
        <f>IF(AND('MAPA DE RIESGO'!#REF!="Muy Baja",'MAPA DE RIESGO'!#REF!="Leve"),CONCATENATE("R3C",'MAPA DE RIESGO'!#REF!),"")</f>
        <v>#REF!</v>
      </c>
      <c r="K48" s="49" t="e">
        <f>IF(AND('MAPA DE RIESGO'!#REF!="Muy Baja",'MAPA DE RIESGO'!#REF!="Leve"),CONCATENATE("R3C",'MAPA DE RIESGO'!#REF!),"")</f>
        <v>#REF!</v>
      </c>
      <c r="L48" s="49" t="e">
        <f>IF(AND('MAPA DE RIESGO'!#REF!="Muy Baja",'MAPA DE RIESGO'!#REF!="Leve"),CONCATENATE("R3C",'MAPA DE RIESGO'!#REF!),"")</f>
        <v>#REF!</v>
      </c>
      <c r="M48" s="49" t="e">
        <f>IF(AND('MAPA DE RIESGO'!#REF!="Muy Baja",'MAPA DE RIESGO'!#REF!="Leve"),CONCATENATE("R3C",'MAPA DE RIESGO'!#REF!),"")</f>
        <v>#REF!</v>
      </c>
      <c r="N48" s="49" t="e">
        <f>IF(AND('MAPA DE RIESGO'!#REF!="Muy Baja",'MAPA DE RIESGO'!#REF!="Leve"),CONCATENATE("R3C",'MAPA DE RIESGO'!#REF!),"")</f>
        <v>#REF!</v>
      </c>
      <c r="O48" s="50" t="e">
        <f>IF(AND('MAPA DE RIESGO'!#REF!="Muy Baja",'MAPA DE RIESGO'!#REF!="Leve"),CONCATENATE("R3C",'MAPA DE RIESGO'!#REF!),"")</f>
        <v>#REF!</v>
      </c>
      <c r="P48" s="48" t="e">
        <f>IF(AND('MAPA DE RIESGO'!#REF!="Muy Baja",'MAPA DE RIESGO'!#REF!="Menor"),CONCATENATE("R3C",'MAPA DE RIESGO'!#REF!),"")</f>
        <v>#REF!</v>
      </c>
      <c r="Q48" s="49" t="e">
        <f>IF(AND('MAPA DE RIESGO'!#REF!="Muy Baja",'MAPA DE RIESGO'!#REF!="Menor"),CONCATENATE("R3C",'MAPA DE RIESGO'!#REF!),"")</f>
        <v>#REF!</v>
      </c>
      <c r="R48" s="49" t="e">
        <f>IF(AND('MAPA DE RIESGO'!#REF!="Muy Baja",'MAPA DE RIESGO'!#REF!="Menor"),CONCATENATE("R3C",'MAPA DE RIESGO'!#REF!),"")</f>
        <v>#REF!</v>
      </c>
      <c r="S48" s="49" t="e">
        <f>IF(AND('MAPA DE RIESGO'!#REF!="Muy Baja",'MAPA DE RIESGO'!#REF!="Menor"),CONCATENATE("R3C",'MAPA DE RIESGO'!#REF!),"")</f>
        <v>#REF!</v>
      </c>
      <c r="T48" s="49" t="e">
        <f>IF(AND('MAPA DE RIESGO'!#REF!="Muy Baja",'MAPA DE RIESGO'!#REF!="Menor"),CONCATENATE("R3C",'MAPA DE RIESGO'!#REF!),"")</f>
        <v>#REF!</v>
      </c>
      <c r="U48" s="50" t="e">
        <f>IF(AND('MAPA DE RIESGO'!#REF!="Muy Baja",'MAPA DE RIESGO'!#REF!="Menor"),CONCATENATE("R3C",'MAPA DE RIESGO'!#REF!),"")</f>
        <v>#REF!</v>
      </c>
      <c r="V48" s="39" t="e">
        <f>IF(AND('MAPA DE RIESGO'!#REF!="Muy Baja",'MAPA DE RIESGO'!#REF!="Moderado"),CONCATENATE("R3C",'MAPA DE RIESGO'!#REF!),"")</f>
        <v>#REF!</v>
      </c>
      <c r="W48" s="40" t="e">
        <f>IF(AND('MAPA DE RIESGO'!#REF!="Muy Baja",'MAPA DE RIESGO'!#REF!="Moderado"),CONCATENATE("R3C",'MAPA DE RIESGO'!#REF!),"")</f>
        <v>#REF!</v>
      </c>
      <c r="X48" s="40" t="e">
        <f>IF(AND('MAPA DE RIESGO'!#REF!="Muy Baja",'MAPA DE RIESGO'!#REF!="Moderado"),CONCATENATE("R3C",'MAPA DE RIESGO'!#REF!),"")</f>
        <v>#REF!</v>
      </c>
      <c r="Y48" s="40" t="e">
        <f>IF(AND('MAPA DE RIESGO'!#REF!="Muy Baja",'MAPA DE RIESGO'!#REF!="Moderado"),CONCATENATE("R3C",'MAPA DE RIESGO'!#REF!),"")</f>
        <v>#REF!</v>
      </c>
      <c r="Z48" s="40" t="e">
        <f>IF(AND('MAPA DE RIESGO'!#REF!="Muy Baja",'MAPA DE RIESGO'!#REF!="Moderado"),CONCATENATE("R3C",'MAPA DE RIESGO'!#REF!),"")</f>
        <v>#REF!</v>
      </c>
      <c r="AA48" s="41" t="e">
        <f>IF(AND('MAPA DE RIESGO'!#REF!="Muy Baja",'MAPA DE RIESGO'!#REF!="Moderado"),CONCATENATE("R3C",'MAPA DE RIESGO'!#REF!),"")</f>
        <v>#REF!</v>
      </c>
      <c r="AB48" s="23" t="e">
        <f>IF(AND('MAPA DE RIESGO'!#REF!="Muy Baja",'MAPA DE RIESGO'!#REF!="Mayor"),CONCATENATE("R3C",'MAPA DE RIESGO'!#REF!),"")</f>
        <v>#REF!</v>
      </c>
      <c r="AC48" s="24" t="e">
        <f>IF(AND('MAPA DE RIESGO'!#REF!="Muy Baja",'MAPA DE RIESGO'!#REF!="Mayor"),CONCATENATE("R3C",'MAPA DE RIESGO'!#REF!),"")</f>
        <v>#REF!</v>
      </c>
      <c r="AD48" s="24" t="e">
        <f>IF(AND('MAPA DE RIESGO'!#REF!="Muy Baja",'MAPA DE RIESGO'!#REF!="Mayor"),CONCATENATE("R3C",'MAPA DE RIESGO'!#REF!),"")</f>
        <v>#REF!</v>
      </c>
      <c r="AE48" s="24" t="e">
        <f>IF(AND('MAPA DE RIESGO'!#REF!="Muy Baja",'MAPA DE RIESGO'!#REF!="Mayor"),CONCATENATE("R3C",'MAPA DE RIESGO'!#REF!),"")</f>
        <v>#REF!</v>
      </c>
      <c r="AF48" s="24" t="e">
        <f>IF(AND('MAPA DE RIESGO'!#REF!="Muy Baja",'MAPA DE RIESGO'!#REF!="Mayor"),CONCATENATE("R3C",'MAPA DE RIESGO'!#REF!),"")</f>
        <v>#REF!</v>
      </c>
      <c r="AG48" s="25" t="e">
        <f>IF(AND('MAPA DE RIESGO'!#REF!="Muy Baja",'MAPA DE RIESGO'!#REF!="Mayor"),CONCATENATE("R3C",'MAPA DE RIESGO'!#REF!),"")</f>
        <v>#REF!</v>
      </c>
      <c r="AH48" s="26" t="e">
        <f>IF(AND('MAPA DE RIESGO'!#REF!="Muy Baja",'MAPA DE RIESGO'!#REF!="Catastrófico"),CONCATENATE("R3C",'MAPA DE RIESGO'!#REF!),"")</f>
        <v>#REF!</v>
      </c>
      <c r="AI48" s="27" t="e">
        <f>IF(AND('MAPA DE RIESGO'!#REF!="Muy Baja",'MAPA DE RIESGO'!#REF!="Catastrófico"),CONCATENATE("R3C",'MAPA DE RIESGO'!#REF!),"")</f>
        <v>#REF!</v>
      </c>
      <c r="AJ48" s="27" t="e">
        <f>IF(AND('MAPA DE RIESGO'!#REF!="Muy Baja",'MAPA DE RIESGO'!#REF!="Catastrófico"),CONCATENATE("R3C",'MAPA DE RIESGO'!#REF!),"")</f>
        <v>#REF!</v>
      </c>
      <c r="AK48" s="27" t="e">
        <f>IF(AND('MAPA DE RIESGO'!#REF!="Muy Baja",'MAPA DE RIESGO'!#REF!="Catastrófico"),CONCATENATE("R3C",'MAPA DE RIESGO'!#REF!),"")</f>
        <v>#REF!</v>
      </c>
      <c r="AL48" s="27" t="e">
        <f>IF(AND('MAPA DE RIESGO'!#REF!="Muy Baja",'MAPA DE RIESGO'!#REF!="Catastrófico"),CONCATENATE("R3C",'MAPA DE RIESGO'!#REF!),"")</f>
        <v>#REF!</v>
      </c>
      <c r="AM48" s="28" t="e">
        <f>IF(AND('MAPA DE RIESGO'!#REF!="Muy Baja",'MAPA DE RIESGO'!#REF!="Catastrófico"),CONCATENATE("R3C",'MAPA DE RIESGO'!#REF!),"")</f>
        <v>#REF!</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385"/>
      <c r="C49" s="385"/>
      <c r="D49" s="386"/>
      <c r="E49" s="426"/>
      <c r="F49" s="427"/>
      <c r="G49" s="427"/>
      <c r="H49" s="427"/>
      <c r="I49" s="428"/>
      <c r="J49" s="48" t="e">
        <f>IF(AND('MAPA DE RIESGO'!#REF!="Muy Baja",'MAPA DE RIESGO'!#REF!="Leve"),CONCATENATE("R4C",'MAPA DE RIESGO'!#REF!),"")</f>
        <v>#REF!</v>
      </c>
      <c r="K49" s="49" t="e">
        <f>IF(AND('MAPA DE RIESGO'!#REF!="Muy Baja",'MAPA DE RIESGO'!#REF!="Leve"),CONCATENATE("R4C",'MAPA DE RIESGO'!#REF!),"")</f>
        <v>#REF!</v>
      </c>
      <c r="L49" s="49" t="e">
        <f>IF(AND('MAPA DE RIESGO'!#REF!="Muy Baja",'MAPA DE RIESGO'!#REF!="Leve"),CONCATENATE("R4C",'MAPA DE RIESGO'!#REF!),"")</f>
        <v>#REF!</v>
      </c>
      <c r="M49" s="49" t="e">
        <f>IF(AND('MAPA DE RIESGO'!#REF!="Muy Baja",'MAPA DE RIESGO'!#REF!="Leve"),CONCATENATE("R4C",'MAPA DE RIESGO'!#REF!),"")</f>
        <v>#REF!</v>
      </c>
      <c r="N49" s="49" t="e">
        <f>IF(AND('MAPA DE RIESGO'!#REF!="Muy Baja",'MAPA DE RIESGO'!#REF!="Leve"),CONCATENATE("R4C",'MAPA DE RIESGO'!#REF!),"")</f>
        <v>#REF!</v>
      </c>
      <c r="O49" s="50" t="e">
        <f>IF(AND('MAPA DE RIESGO'!#REF!="Muy Baja",'MAPA DE RIESGO'!#REF!="Leve"),CONCATENATE("R4C",'MAPA DE RIESGO'!#REF!),"")</f>
        <v>#REF!</v>
      </c>
      <c r="P49" s="48" t="e">
        <f>IF(AND('MAPA DE RIESGO'!#REF!="Muy Baja",'MAPA DE RIESGO'!#REF!="Menor"),CONCATENATE("R4C",'MAPA DE RIESGO'!#REF!),"")</f>
        <v>#REF!</v>
      </c>
      <c r="Q49" s="49" t="e">
        <f>IF(AND('MAPA DE RIESGO'!#REF!="Muy Baja",'MAPA DE RIESGO'!#REF!="Menor"),CONCATENATE("R4C",'MAPA DE RIESGO'!#REF!),"")</f>
        <v>#REF!</v>
      </c>
      <c r="R49" s="49" t="e">
        <f>IF(AND('MAPA DE RIESGO'!#REF!="Muy Baja",'MAPA DE RIESGO'!#REF!="Menor"),CONCATENATE("R4C",'MAPA DE RIESGO'!#REF!),"")</f>
        <v>#REF!</v>
      </c>
      <c r="S49" s="49" t="e">
        <f>IF(AND('MAPA DE RIESGO'!#REF!="Muy Baja",'MAPA DE RIESGO'!#REF!="Menor"),CONCATENATE("R4C",'MAPA DE RIESGO'!#REF!),"")</f>
        <v>#REF!</v>
      </c>
      <c r="T49" s="49" t="e">
        <f>IF(AND('MAPA DE RIESGO'!#REF!="Muy Baja",'MAPA DE RIESGO'!#REF!="Menor"),CONCATENATE("R4C",'MAPA DE RIESGO'!#REF!),"")</f>
        <v>#REF!</v>
      </c>
      <c r="U49" s="50" t="e">
        <f>IF(AND('MAPA DE RIESGO'!#REF!="Muy Baja",'MAPA DE RIESGO'!#REF!="Menor"),CONCATENATE("R4C",'MAPA DE RIESGO'!#REF!),"")</f>
        <v>#REF!</v>
      </c>
      <c r="V49" s="39" t="e">
        <f>IF(AND('MAPA DE RIESGO'!#REF!="Muy Baja",'MAPA DE RIESGO'!#REF!="Moderado"),CONCATENATE("R4C",'MAPA DE RIESGO'!#REF!),"")</f>
        <v>#REF!</v>
      </c>
      <c r="W49" s="40" t="e">
        <f>IF(AND('MAPA DE RIESGO'!#REF!="Muy Baja",'MAPA DE RIESGO'!#REF!="Moderado"),CONCATENATE("R4C",'MAPA DE RIESGO'!#REF!),"")</f>
        <v>#REF!</v>
      </c>
      <c r="X49" s="40" t="e">
        <f>IF(AND('MAPA DE RIESGO'!#REF!="Muy Baja",'MAPA DE RIESGO'!#REF!="Moderado"),CONCATENATE("R4C",'MAPA DE RIESGO'!#REF!),"")</f>
        <v>#REF!</v>
      </c>
      <c r="Y49" s="40" t="e">
        <f>IF(AND('MAPA DE RIESGO'!#REF!="Muy Baja",'MAPA DE RIESGO'!#REF!="Moderado"),CONCATENATE("R4C",'MAPA DE RIESGO'!#REF!),"")</f>
        <v>#REF!</v>
      </c>
      <c r="Z49" s="40" t="e">
        <f>IF(AND('MAPA DE RIESGO'!#REF!="Muy Baja",'MAPA DE RIESGO'!#REF!="Moderado"),CONCATENATE("R4C",'MAPA DE RIESGO'!#REF!),"")</f>
        <v>#REF!</v>
      </c>
      <c r="AA49" s="41" t="e">
        <f>IF(AND('MAPA DE RIESGO'!#REF!="Muy Baja",'MAPA DE RIESGO'!#REF!="Moderado"),CONCATENATE("R4C",'MAPA DE RIESGO'!#REF!),"")</f>
        <v>#REF!</v>
      </c>
      <c r="AB49" s="23" t="e">
        <f>IF(AND('MAPA DE RIESGO'!#REF!="Muy Baja",'MAPA DE RIESGO'!#REF!="Mayor"),CONCATENATE("R4C",'MAPA DE RIESGO'!#REF!),"")</f>
        <v>#REF!</v>
      </c>
      <c r="AC49" s="24" t="e">
        <f>IF(AND('MAPA DE RIESGO'!#REF!="Muy Baja",'MAPA DE RIESGO'!#REF!="Mayor"),CONCATENATE("R4C",'MAPA DE RIESGO'!#REF!),"")</f>
        <v>#REF!</v>
      </c>
      <c r="AD49" s="24" t="e">
        <f>IF(AND('MAPA DE RIESGO'!#REF!="Muy Baja",'MAPA DE RIESGO'!#REF!="Mayor"),CONCATENATE("R4C",'MAPA DE RIESGO'!#REF!),"")</f>
        <v>#REF!</v>
      </c>
      <c r="AE49" s="24" t="e">
        <f>IF(AND('MAPA DE RIESGO'!#REF!="Muy Baja",'MAPA DE RIESGO'!#REF!="Mayor"),CONCATENATE("R4C",'MAPA DE RIESGO'!#REF!),"")</f>
        <v>#REF!</v>
      </c>
      <c r="AF49" s="24" t="e">
        <f>IF(AND('MAPA DE RIESGO'!#REF!="Muy Baja",'MAPA DE RIESGO'!#REF!="Mayor"),CONCATENATE("R4C",'MAPA DE RIESGO'!#REF!),"")</f>
        <v>#REF!</v>
      </c>
      <c r="AG49" s="25" t="e">
        <f>IF(AND('MAPA DE RIESGO'!#REF!="Muy Baja",'MAPA DE RIESGO'!#REF!="Mayor"),CONCATENATE("R4C",'MAPA DE RIESGO'!#REF!),"")</f>
        <v>#REF!</v>
      </c>
      <c r="AH49" s="26" t="e">
        <f>IF(AND('MAPA DE RIESGO'!#REF!="Muy Baja",'MAPA DE RIESGO'!#REF!="Catastrófico"),CONCATENATE("R4C",'MAPA DE RIESGO'!#REF!),"")</f>
        <v>#REF!</v>
      </c>
      <c r="AI49" s="27" t="e">
        <f>IF(AND('MAPA DE RIESGO'!#REF!="Muy Baja",'MAPA DE RIESGO'!#REF!="Catastrófico"),CONCATENATE("R4C",'MAPA DE RIESGO'!#REF!),"")</f>
        <v>#REF!</v>
      </c>
      <c r="AJ49" s="27" t="e">
        <f>IF(AND('MAPA DE RIESGO'!#REF!="Muy Baja",'MAPA DE RIESGO'!#REF!="Catastrófico"),CONCATENATE("R4C",'MAPA DE RIESGO'!#REF!),"")</f>
        <v>#REF!</v>
      </c>
      <c r="AK49" s="27" t="e">
        <f>IF(AND('MAPA DE RIESGO'!#REF!="Muy Baja",'MAPA DE RIESGO'!#REF!="Catastrófico"),CONCATENATE("R4C",'MAPA DE RIESGO'!#REF!),"")</f>
        <v>#REF!</v>
      </c>
      <c r="AL49" s="27" t="e">
        <f>IF(AND('MAPA DE RIESGO'!#REF!="Muy Baja",'MAPA DE RIESGO'!#REF!="Catastrófico"),CONCATENATE("R4C",'MAPA DE RIESGO'!#REF!),"")</f>
        <v>#REF!</v>
      </c>
      <c r="AM49" s="28" t="e">
        <f>IF(AND('MAPA DE RIESGO'!#REF!="Muy Baja",'MAPA DE RIESGO'!#REF!="Catastrófico"),CONCATENATE("R4C",'MAPA DE RIESGO'!#REF!),"")</f>
        <v>#REF!</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385"/>
      <c r="C50" s="385"/>
      <c r="D50" s="386"/>
      <c r="E50" s="426"/>
      <c r="F50" s="427"/>
      <c r="G50" s="427"/>
      <c r="H50" s="427"/>
      <c r="I50" s="428"/>
      <c r="J50" s="48" t="e">
        <f>IF(AND('MAPA DE RIESGO'!#REF!="Muy Baja",'MAPA DE RIESGO'!#REF!="Leve"),CONCATENATE("R5C",'MAPA DE RIESGO'!#REF!),"")</f>
        <v>#REF!</v>
      </c>
      <c r="K50" s="49" t="e">
        <f>IF(AND('MAPA DE RIESGO'!#REF!="Muy Baja",'MAPA DE RIESGO'!#REF!="Leve"),CONCATENATE("R5C",'MAPA DE RIESGO'!#REF!),"")</f>
        <v>#REF!</v>
      </c>
      <c r="L50" s="49" t="e">
        <f>IF(AND('MAPA DE RIESGO'!#REF!="Muy Baja",'MAPA DE RIESGO'!#REF!="Leve"),CONCATENATE("R5C",'MAPA DE RIESGO'!#REF!),"")</f>
        <v>#REF!</v>
      </c>
      <c r="M50" s="49" t="e">
        <f>IF(AND('MAPA DE RIESGO'!#REF!="Muy Baja",'MAPA DE RIESGO'!#REF!="Leve"),CONCATENATE("R5C",'MAPA DE RIESGO'!#REF!),"")</f>
        <v>#REF!</v>
      </c>
      <c r="N50" s="49" t="e">
        <f>IF(AND('MAPA DE RIESGO'!#REF!="Muy Baja",'MAPA DE RIESGO'!#REF!="Leve"),CONCATENATE("R5C",'MAPA DE RIESGO'!#REF!),"")</f>
        <v>#REF!</v>
      </c>
      <c r="O50" s="50" t="e">
        <f>IF(AND('MAPA DE RIESGO'!#REF!="Muy Baja",'MAPA DE RIESGO'!#REF!="Leve"),CONCATENATE("R5C",'MAPA DE RIESGO'!#REF!),"")</f>
        <v>#REF!</v>
      </c>
      <c r="P50" s="48" t="e">
        <f>IF(AND('MAPA DE RIESGO'!#REF!="Muy Baja",'MAPA DE RIESGO'!#REF!="Menor"),CONCATENATE("R5C",'MAPA DE RIESGO'!#REF!),"")</f>
        <v>#REF!</v>
      </c>
      <c r="Q50" s="49" t="e">
        <f>IF(AND('MAPA DE RIESGO'!#REF!="Muy Baja",'MAPA DE RIESGO'!#REF!="Menor"),CONCATENATE("R5C",'MAPA DE RIESGO'!#REF!),"")</f>
        <v>#REF!</v>
      </c>
      <c r="R50" s="49" t="e">
        <f>IF(AND('MAPA DE RIESGO'!#REF!="Muy Baja",'MAPA DE RIESGO'!#REF!="Menor"),CONCATENATE("R5C",'MAPA DE RIESGO'!#REF!),"")</f>
        <v>#REF!</v>
      </c>
      <c r="S50" s="49" t="e">
        <f>IF(AND('MAPA DE RIESGO'!#REF!="Muy Baja",'MAPA DE RIESGO'!#REF!="Menor"),CONCATENATE("R5C",'MAPA DE RIESGO'!#REF!),"")</f>
        <v>#REF!</v>
      </c>
      <c r="T50" s="49" t="e">
        <f>IF(AND('MAPA DE RIESGO'!#REF!="Muy Baja",'MAPA DE RIESGO'!#REF!="Menor"),CONCATENATE("R5C",'MAPA DE RIESGO'!#REF!),"")</f>
        <v>#REF!</v>
      </c>
      <c r="U50" s="50" t="e">
        <f>IF(AND('MAPA DE RIESGO'!#REF!="Muy Baja",'MAPA DE RIESGO'!#REF!="Menor"),CONCATENATE("R5C",'MAPA DE RIESGO'!#REF!),"")</f>
        <v>#REF!</v>
      </c>
      <c r="V50" s="39" t="e">
        <f>IF(AND('MAPA DE RIESGO'!#REF!="Muy Baja",'MAPA DE RIESGO'!#REF!="Moderado"),CONCATENATE("R5C",'MAPA DE RIESGO'!#REF!),"")</f>
        <v>#REF!</v>
      </c>
      <c r="W50" s="40" t="e">
        <f>IF(AND('MAPA DE RIESGO'!#REF!="Muy Baja",'MAPA DE RIESGO'!#REF!="Moderado"),CONCATENATE("R5C",'MAPA DE RIESGO'!#REF!),"")</f>
        <v>#REF!</v>
      </c>
      <c r="X50" s="40" t="e">
        <f>IF(AND('MAPA DE RIESGO'!#REF!="Muy Baja",'MAPA DE RIESGO'!#REF!="Moderado"),CONCATENATE("R5C",'MAPA DE RIESGO'!#REF!),"")</f>
        <v>#REF!</v>
      </c>
      <c r="Y50" s="40" t="e">
        <f>IF(AND('MAPA DE RIESGO'!#REF!="Muy Baja",'MAPA DE RIESGO'!#REF!="Moderado"),CONCATENATE("R5C",'MAPA DE RIESGO'!#REF!),"")</f>
        <v>#REF!</v>
      </c>
      <c r="Z50" s="40" t="e">
        <f>IF(AND('MAPA DE RIESGO'!#REF!="Muy Baja",'MAPA DE RIESGO'!#REF!="Moderado"),CONCATENATE("R5C",'MAPA DE RIESGO'!#REF!),"")</f>
        <v>#REF!</v>
      </c>
      <c r="AA50" s="41" t="e">
        <f>IF(AND('MAPA DE RIESGO'!#REF!="Muy Baja",'MAPA DE RIESGO'!#REF!="Moderado"),CONCATENATE("R5C",'MAPA DE RIESGO'!#REF!),"")</f>
        <v>#REF!</v>
      </c>
      <c r="AB50" s="23" t="e">
        <f>IF(AND('MAPA DE RIESGO'!#REF!="Muy Baja",'MAPA DE RIESGO'!#REF!="Mayor"),CONCATENATE("R5C",'MAPA DE RIESGO'!#REF!),"")</f>
        <v>#REF!</v>
      </c>
      <c r="AC50" s="24" t="e">
        <f>IF(AND('MAPA DE RIESGO'!#REF!="Muy Baja",'MAPA DE RIESGO'!#REF!="Mayor"),CONCATENATE("R5C",'MAPA DE RIESGO'!#REF!),"")</f>
        <v>#REF!</v>
      </c>
      <c r="AD50" s="29" t="e">
        <f>IF(AND('MAPA DE RIESGO'!#REF!="Muy Baja",'MAPA DE RIESGO'!#REF!="Mayor"),CONCATENATE("R5C",'MAPA DE RIESGO'!#REF!),"")</f>
        <v>#REF!</v>
      </c>
      <c r="AE50" s="29" t="e">
        <f>IF(AND('MAPA DE RIESGO'!#REF!="Muy Baja",'MAPA DE RIESGO'!#REF!="Mayor"),CONCATENATE("R5C",'MAPA DE RIESGO'!#REF!),"")</f>
        <v>#REF!</v>
      </c>
      <c r="AF50" s="29" t="e">
        <f>IF(AND('MAPA DE RIESGO'!#REF!="Muy Baja",'MAPA DE RIESGO'!#REF!="Mayor"),CONCATENATE("R5C",'MAPA DE RIESGO'!#REF!),"")</f>
        <v>#REF!</v>
      </c>
      <c r="AG50" s="25" t="e">
        <f>IF(AND('MAPA DE RIESGO'!#REF!="Muy Baja",'MAPA DE RIESGO'!#REF!="Mayor"),CONCATENATE("R5C",'MAPA DE RIESGO'!#REF!),"")</f>
        <v>#REF!</v>
      </c>
      <c r="AH50" s="26" t="e">
        <f>IF(AND('MAPA DE RIESGO'!#REF!="Muy Baja",'MAPA DE RIESGO'!#REF!="Catastrófico"),CONCATENATE("R5C",'MAPA DE RIESGO'!#REF!),"")</f>
        <v>#REF!</v>
      </c>
      <c r="AI50" s="27" t="e">
        <f>IF(AND('MAPA DE RIESGO'!#REF!="Muy Baja",'MAPA DE RIESGO'!#REF!="Catastrófico"),CONCATENATE("R5C",'MAPA DE RIESGO'!#REF!),"")</f>
        <v>#REF!</v>
      </c>
      <c r="AJ50" s="27" t="e">
        <f>IF(AND('MAPA DE RIESGO'!#REF!="Muy Baja",'MAPA DE RIESGO'!#REF!="Catastrófico"),CONCATENATE("R5C",'MAPA DE RIESGO'!#REF!),"")</f>
        <v>#REF!</v>
      </c>
      <c r="AK50" s="27" t="e">
        <f>IF(AND('MAPA DE RIESGO'!#REF!="Muy Baja",'MAPA DE RIESGO'!#REF!="Catastrófico"),CONCATENATE("R5C",'MAPA DE RIESGO'!#REF!),"")</f>
        <v>#REF!</v>
      </c>
      <c r="AL50" s="27" t="e">
        <f>IF(AND('MAPA DE RIESGO'!#REF!="Muy Baja",'MAPA DE RIESGO'!#REF!="Catastrófico"),CONCATENATE("R5C",'MAPA DE RIESGO'!#REF!),"")</f>
        <v>#REF!</v>
      </c>
      <c r="AM50" s="28" t="e">
        <f>IF(AND('MAPA DE RIESGO'!#REF!="Muy Baja",'MAPA DE RIESGO'!#REF!="Catastrófico"),CONCATENATE("R5C",'MAPA DE RIESGO'!#REF!),"")</f>
        <v>#REF!</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385"/>
      <c r="C51" s="385"/>
      <c r="D51" s="386"/>
      <c r="E51" s="426"/>
      <c r="F51" s="427"/>
      <c r="G51" s="427"/>
      <c r="H51" s="427"/>
      <c r="I51" s="428"/>
      <c r="J51" s="48" t="e">
        <f>IF(AND('MAPA DE RIESGO'!#REF!="Muy Baja",'MAPA DE RIESGO'!#REF!="Leve"),CONCATENATE("R6C",'MAPA DE RIESGO'!#REF!),"")</f>
        <v>#REF!</v>
      </c>
      <c r="K51" s="49" t="e">
        <f>IF(AND('MAPA DE RIESGO'!#REF!="Muy Baja",'MAPA DE RIESGO'!#REF!="Leve"),CONCATENATE("R6C",'MAPA DE RIESGO'!#REF!),"")</f>
        <v>#REF!</v>
      </c>
      <c r="L51" s="49" t="e">
        <f>IF(AND('MAPA DE RIESGO'!#REF!="Muy Baja",'MAPA DE RIESGO'!#REF!="Leve"),CONCATENATE("R6C",'MAPA DE RIESGO'!#REF!),"")</f>
        <v>#REF!</v>
      </c>
      <c r="M51" s="49" t="e">
        <f>IF(AND('MAPA DE RIESGO'!#REF!="Muy Baja",'MAPA DE RIESGO'!#REF!="Leve"),CONCATENATE("R6C",'MAPA DE RIESGO'!#REF!),"")</f>
        <v>#REF!</v>
      </c>
      <c r="N51" s="49" t="e">
        <f>IF(AND('MAPA DE RIESGO'!#REF!="Muy Baja",'MAPA DE RIESGO'!#REF!="Leve"),CONCATENATE("R6C",'MAPA DE RIESGO'!#REF!),"")</f>
        <v>#REF!</v>
      </c>
      <c r="O51" s="50" t="e">
        <f>IF(AND('MAPA DE RIESGO'!#REF!="Muy Baja",'MAPA DE RIESGO'!#REF!="Leve"),CONCATENATE("R6C",'MAPA DE RIESGO'!#REF!),"")</f>
        <v>#REF!</v>
      </c>
      <c r="P51" s="48" t="e">
        <f>IF(AND('MAPA DE RIESGO'!#REF!="Muy Baja",'MAPA DE RIESGO'!#REF!="Menor"),CONCATENATE("R6C",'MAPA DE RIESGO'!#REF!),"")</f>
        <v>#REF!</v>
      </c>
      <c r="Q51" s="49" t="e">
        <f>IF(AND('MAPA DE RIESGO'!#REF!="Muy Baja",'MAPA DE RIESGO'!#REF!="Menor"),CONCATENATE("R6C",'MAPA DE RIESGO'!#REF!),"")</f>
        <v>#REF!</v>
      </c>
      <c r="R51" s="49" t="e">
        <f>IF(AND('MAPA DE RIESGO'!#REF!="Muy Baja",'MAPA DE RIESGO'!#REF!="Menor"),CONCATENATE("R6C",'MAPA DE RIESGO'!#REF!),"")</f>
        <v>#REF!</v>
      </c>
      <c r="S51" s="49" t="e">
        <f>IF(AND('MAPA DE RIESGO'!#REF!="Muy Baja",'MAPA DE RIESGO'!#REF!="Menor"),CONCATENATE("R6C",'MAPA DE RIESGO'!#REF!),"")</f>
        <v>#REF!</v>
      </c>
      <c r="T51" s="49" t="e">
        <f>IF(AND('MAPA DE RIESGO'!#REF!="Muy Baja",'MAPA DE RIESGO'!#REF!="Menor"),CONCATENATE("R6C",'MAPA DE RIESGO'!#REF!),"")</f>
        <v>#REF!</v>
      </c>
      <c r="U51" s="50" t="e">
        <f>IF(AND('MAPA DE RIESGO'!#REF!="Muy Baja",'MAPA DE RIESGO'!#REF!="Menor"),CONCATENATE("R6C",'MAPA DE RIESGO'!#REF!),"")</f>
        <v>#REF!</v>
      </c>
      <c r="V51" s="39" t="e">
        <f>IF(AND('MAPA DE RIESGO'!#REF!="Muy Baja",'MAPA DE RIESGO'!#REF!="Moderado"),CONCATENATE("R6C",'MAPA DE RIESGO'!#REF!),"")</f>
        <v>#REF!</v>
      </c>
      <c r="W51" s="40" t="e">
        <f>IF(AND('MAPA DE RIESGO'!#REF!="Muy Baja",'MAPA DE RIESGO'!#REF!="Moderado"),CONCATENATE("R6C",'MAPA DE RIESGO'!#REF!),"")</f>
        <v>#REF!</v>
      </c>
      <c r="X51" s="40" t="e">
        <f>IF(AND('MAPA DE RIESGO'!#REF!="Muy Baja",'MAPA DE RIESGO'!#REF!="Moderado"),CONCATENATE("R6C",'MAPA DE RIESGO'!#REF!),"")</f>
        <v>#REF!</v>
      </c>
      <c r="Y51" s="40" t="e">
        <f>IF(AND('MAPA DE RIESGO'!#REF!="Muy Baja",'MAPA DE RIESGO'!#REF!="Moderado"),CONCATENATE("R6C",'MAPA DE RIESGO'!#REF!),"")</f>
        <v>#REF!</v>
      </c>
      <c r="Z51" s="40" t="e">
        <f>IF(AND('MAPA DE RIESGO'!#REF!="Muy Baja",'MAPA DE RIESGO'!#REF!="Moderado"),CONCATENATE("R6C",'MAPA DE RIESGO'!#REF!),"")</f>
        <v>#REF!</v>
      </c>
      <c r="AA51" s="41" t="e">
        <f>IF(AND('MAPA DE RIESGO'!#REF!="Muy Baja",'MAPA DE RIESGO'!#REF!="Moderado"),CONCATENATE("R6C",'MAPA DE RIESGO'!#REF!),"")</f>
        <v>#REF!</v>
      </c>
      <c r="AB51" s="23" t="e">
        <f>IF(AND('MAPA DE RIESGO'!#REF!="Muy Baja",'MAPA DE RIESGO'!#REF!="Mayor"),CONCATENATE("R6C",'MAPA DE RIESGO'!#REF!),"")</f>
        <v>#REF!</v>
      </c>
      <c r="AC51" s="24" t="e">
        <f>IF(AND('MAPA DE RIESGO'!#REF!="Muy Baja",'MAPA DE RIESGO'!#REF!="Mayor"),CONCATENATE("R6C",'MAPA DE RIESGO'!#REF!),"")</f>
        <v>#REF!</v>
      </c>
      <c r="AD51" s="29" t="e">
        <f>IF(AND('MAPA DE RIESGO'!#REF!="Muy Baja",'MAPA DE RIESGO'!#REF!="Mayor"),CONCATENATE("R6C",'MAPA DE RIESGO'!#REF!),"")</f>
        <v>#REF!</v>
      </c>
      <c r="AE51" s="29" t="e">
        <f>IF(AND('MAPA DE RIESGO'!#REF!="Muy Baja",'MAPA DE RIESGO'!#REF!="Mayor"),CONCATENATE("R6C",'MAPA DE RIESGO'!#REF!),"")</f>
        <v>#REF!</v>
      </c>
      <c r="AF51" s="29" t="e">
        <f>IF(AND('MAPA DE RIESGO'!#REF!="Muy Baja",'MAPA DE RIESGO'!#REF!="Mayor"),CONCATENATE("R6C",'MAPA DE RIESGO'!#REF!),"")</f>
        <v>#REF!</v>
      </c>
      <c r="AG51" s="25" t="e">
        <f>IF(AND('MAPA DE RIESGO'!#REF!="Muy Baja",'MAPA DE RIESGO'!#REF!="Mayor"),CONCATENATE("R6C",'MAPA DE RIESGO'!#REF!),"")</f>
        <v>#REF!</v>
      </c>
      <c r="AH51" s="26" t="e">
        <f>IF(AND('MAPA DE RIESGO'!#REF!="Muy Baja",'MAPA DE RIESGO'!#REF!="Catastrófico"),CONCATENATE("R6C",'MAPA DE RIESGO'!#REF!),"")</f>
        <v>#REF!</v>
      </c>
      <c r="AI51" s="27" t="e">
        <f>IF(AND('MAPA DE RIESGO'!#REF!="Muy Baja",'MAPA DE RIESGO'!#REF!="Catastrófico"),CONCATENATE("R6C",'MAPA DE RIESGO'!#REF!),"")</f>
        <v>#REF!</v>
      </c>
      <c r="AJ51" s="27" t="e">
        <f>IF(AND('MAPA DE RIESGO'!#REF!="Muy Baja",'MAPA DE RIESGO'!#REF!="Catastrófico"),CONCATENATE("R6C",'MAPA DE RIESGO'!#REF!),"")</f>
        <v>#REF!</v>
      </c>
      <c r="AK51" s="27" t="e">
        <f>IF(AND('MAPA DE RIESGO'!#REF!="Muy Baja",'MAPA DE RIESGO'!#REF!="Catastrófico"),CONCATENATE("R6C",'MAPA DE RIESGO'!#REF!),"")</f>
        <v>#REF!</v>
      </c>
      <c r="AL51" s="27" t="e">
        <f>IF(AND('MAPA DE RIESGO'!#REF!="Muy Baja",'MAPA DE RIESGO'!#REF!="Catastrófico"),CONCATENATE("R6C",'MAPA DE RIESGO'!#REF!),"")</f>
        <v>#REF!</v>
      </c>
      <c r="AM51" s="28" t="e">
        <f>IF(AND('MAPA DE RIESGO'!#REF!="Muy Baja",'MAPA DE RIESGO'!#REF!="Catastrófico"),CONCATENATE("R6C",'MAPA DE RIESGO'!#REF!),"")</f>
        <v>#REF!</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385"/>
      <c r="C52" s="385"/>
      <c r="D52" s="386"/>
      <c r="E52" s="426"/>
      <c r="F52" s="427"/>
      <c r="G52" s="427"/>
      <c r="H52" s="427"/>
      <c r="I52" s="428"/>
      <c r="J52" s="48" t="e">
        <f>IF(AND('MAPA DE RIESGO'!#REF!="Muy Baja",'MAPA DE RIESGO'!#REF!="Leve"),CONCATENATE("R7C",'MAPA DE RIESGO'!#REF!),"")</f>
        <v>#REF!</v>
      </c>
      <c r="K52" s="49" t="e">
        <f>IF(AND('MAPA DE RIESGO'!#REF!="Muy Baja",'MAPA DE RIESGO'!#REF!="Leve"),CONCATENATE("R7C",'MAPA DE RIESGO'!#REF!),"")</f>
        <v>#REF!</v>
      </c>
      <c r="L52" s="49" t="e">
        <f>IF(AND('MAPA DE RIESGO'!#REF!="Muy Baja",'MAPA DE RIESGO'!#REF!="Leve"),CONCATENATE("R7C",'MAPA DE RIESGO'!#REF!),"")</f>
        <v>#REF!</v>
      </c>
      <c r="M52" s="49" t="e">
        <f>IF(AND('MAPA DE RIESGO'!#REF!="Muy Baja",'MAPA DE RIESGO'!#REF!="Leve"),CONCATENATE("R7C",'MAPA DE RIESGO'!#REF!),"")</f>
        <v>#REF!</v>
      </c>
      <c r="N52" s="49" t="e">
        <f>IF(AND('MAPA DE RIESGO'!#REF!="Muy Baja",'MAPA DE RIESGO'!#REF!="Leve"),CONCATENATE("R7C",'MAPA DE RIESGO'!#REF!),"")</f>
        <v>#REF!</v>
      </c>
      <c r="O52" s="50" t="e">
        <f>IF(AND('MAPA DE RIESGO'!#REF!="Muy Baja",'MAPA DE RIESGO'!#REF!="Leve"),CONCATENATE("R7C",'MAPA DE RIESGO'!#REF!),"")</f>
        <v>#REF!</v>
      </c>
      <c r="P52" s="48" t="e">
        <f>IF(AND('MAPA DE RIESGO'!#REF!="Muy Baja",'MAPA DE RIESGO'!#REF!="Menor"),CONCATENATE("R7C",'MAPA DE RIESGO'!#REF!),"")</f>
        <v>#REF!</v>
      </c>
      <c r="Q52" s="49" t="e">
        <f>IF(AND('MAPA DE RIESGO'!#REF!="Muy Baja",'MAPA DE RIESGO'!#REF!="Menor"),CONCATENATE("R7C",'MAPA DE RIESGO'!#REF!),"")</f>
        <v>#REF!</v>
      </c>
      <c r="R52" s="49" t="e">
        <f>IF(AND('MAPA DE RIESGO'!#REF!="Muy Baja",'MAPA DE RIESGO'!#REF!="Menor"),CONCATENATE("R7C",'MAPA DE RIESGO'!#REF!),"")</f>
        <v>#REF!</v>
      </c>
      <c r="S52" s="49" t="e">
        <f>IF(AND('MAPA DE RIESGO'!#REF!="Muy Baja",'MAPA DE RIESGO'!#REF!="Menor"),CONCATENATE("R7C",'MAPA DE RIESGO'!#REF!),"")</f>
        <v>#REF!</v>
      </c>
      <c r="T52" s="49" t="e">
        <f>IF(AND('MAPA DE RIESGO'!#REF!="Muy Baja",'MAPA DE RIESGO'!#REF!="Menor"),CONCATENATE("R7C",'MAPA DE RIESGO'!#REF!),"")</f>
        <v>#REF!</v>
      </c>
      <c r="U52" s="50" t="e">
        <f>IF(AND('MAPA DE RIESGO'!#REF!="Muy Baja",'MAPA DE RIESGO'!#REF!="Menor"),CONCATENATE("R7C",'MAPA DE RIESGO'!#REF!),"")</f>
        <v>#REF!</v>
      </c>
      <c r="V52" s="39" t="e">
        <f>IF(AND('MAPA DE RIESGO'!#REF!="Muy Baja",'MAPA DE RIESGO'!#REF!="Moderado"),CONCATENATE("R7C",'MAPA DE RIESGO'!#REF!),"")</f>
        <v>#REF!</v>
      </c>
      <c r="W52" s="40" t="e">
        <f>IF(AND('MAPA DE RIESGO'!#REF!="Muy Baja",'MAPA DE RIESGO'!#REF!="Moderado"),CONCATENATE("R7C",'MAPA DE RIESGO'!#REF!),"")</f>
        <v>#REF!</v>
      </c>
      <c r="X52" s="40" t="e">
        <f>IF(AND('MAPA DE RIESGO'!#REF!="Muy Baja",'MAPA DE RIESGO'!#REF!="Moderado"),CONCATENATE("R7C",'MAPA DE RIESGO'!#REF!),"")</f>
        <v>#REF!</v>
      </c>
      <c r="Y52" s="40" t="e">
        <f>IF(AND('MAPA DE RIESGO'!#REF!="Muy Baja",'MAPA DE RIESGO'!#REF!="Moderado"),CONCATENATE("R7C",'MAPA DE RIESGO'!#REF!),"")</f>
        <v>#REF!</v>
      </c>
      <c r="Z52" s="40" t="e">
        <f>IF(AND('MAPA DE RIESGO'!#REF!="Muy Baja",'MAPA DE RIESGO'!#REF!="Moderado"),CONCATENATE("R7C",'MAPA DE RIESGO'!#REF!),"")</f>
        <v>#REF!</v>
      </c>
      <c r="AA52" s="41" t="e">
        <f>IF(AND('MAPA DE RIESGO'!#REF!="Muy Baja",'MAPA DE RIESGO'!#REF!="Moderado"),CONCATENATE("R7C",'MAPA DE RIESGO'!#REF!),"")</f>
        <v>#REF!</v>
      </c>
      <c r="AB52" s="23" t="e">
        <f>IF(AND('MAPA DE RIESGO'!#REF!="Muy Baja",'MAPA DE RIESGO'!#REF!="Mayor"),CONCATENATE("R7C",'MAPA DE RIESGO'!#REF!),"")</f>
        <v>#REF!</v>
      </c>
      <c r="AC52" s="24" t="e">
        <f>IF(AND('MAPA DE RIESGO'!#REF!="Muy Baja",'MAPA DE RIESGO'!#REF!="Mayor"),CONCATENATE("R7C",'MAPA DE RIESGO'!#REF!),"")</f>
        <v>#REF!</v>
      </c>
      <c r="AD52" s="29" t="e">
        <f>IF(AND('MAPA DE RIESGO'!#REF!="Muy Baja",'MAPA DE RIESGO'!#REF!="Mayor"),CONCATENATE("R7C",'MAPA DE RIESGO'!#REF!),"")</f>
        <v>#REF!</v>
      </c>
      <c r="AE52" s="29" t="e">
        <f>IF(AND('MAPA DE RIESGO'!#REF!="Muy Baja",'MAPA DE RIESGO'!#REF!="Mayor"),CONCATENATE("R7C",'MAPA DE RIESGO'!#REF!),"")</f>
        <v>#REF!</v>
      </c>
      <c r="AF52" s="29" t="e">
        <f>IF(AND('MAPA DE RIESGO'!#REF!="Muy Baja",'MAPA DE RIESGO'!#REF!="Mayor"),CONCATENATE("R7C",'MAPA DE RIESGO'!#REF!),"")</f>
        <v>#REF!</v>
      </c>
      <c r="AG52" s="25" t="e">
        <f>IF(AND('MAPA DE RIESGO'!#REF!="Muy Baja",'MAPA DE RIESGO'!#REF!="Mayor"),CONCATENATE("R7C",'MAPA DE RIESGO'!#REF!),"")</f>
        <v>#REF!</v>
      </c>
      <c r="AH52" s="26" t="e">
        <f>IF(AND('MAPA DE RIESGO'!#REF!="Muy Baja",'MAPA DE RIESGO'!#REF!="Catastrófico"),CONCATENATE("R7C",'MAPA DE RIESGO'!#REF!),"")</f>
        <v>#REF!</v>
      </c>
      <c r="AI52" s="27" t="e">
        <f>IF(AND('MAPA DE RIESGO'!#REF!="Muy Baja",'MAPA DE RIESGO'!#REF!="Catastrófico"),CONCATENATE("R7C",'MAPA DE RIESGO'!#REF!),"")</f>
        <v>#REF!</v>
      </c>
      <c r="AJ52" s="27" t="e">
        <f>IF(AND('MAPA DE RIESGO'!#REF!="Muy Baja",'MAPA DE RIESGO'!#REF!="Catastrófico"),CONCATENATE("R7C",'MAPA DE RIESGO'!#REF!),"")</f>
        <v>#REF!</v>
      </c>
      <c r="AK52" s="27" t="e">
        <f>IF(AND('MAPA DE RIESGO'!#REF!="Muy Baja",'MAPA DE RIESGO'!#REF!="Catastrófico"),CONCATENATE("R7C",'MAPA DE RIESGO'!#REF!),"")</f>
        <v>#REF!</v>
      </c>
      <c r="AL52" s="27" t="e">
        <f>IF(AND('MAPA DE RIESGO'!#REF!="Muy Baja",'MAPA DE RIESGO'!#REF!="Catastrófico"),CONCATENATE("R7C",'MAPA DE RIESGO'!#REF!),"")</f>
        <v>#REF!</v>
      </c>
      <c r="AM52" s="28" t="e">
        <f>IF(AND('MAPA DE RIESGO'!#REF!="Muy Baja",'MAPA DE RIESGO'!#REF!="Catastrófico"),CONCATENATE("R7C",'MAPA DE RIESGO'!#REF!),"")</f>
        <v>#REF!</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385"/>
      <c r="C53" s="385"/>
      <c r="D53" s="386"/>
      <c r="E53" s="426"/>
      <c r="F53" s="427"/>
      <c r="G53" s="427"/>
      <c r="H53" s="427"/>
      <c r="I53" s="428"/>
      <c r="J53" s="48" t="e">
        <f>IF(AND('MAPA DE RIESGO'!#REF!="Muy Baja",'MAPA DE RIESGO'!#REF!="Leve"),CONCATENATE("R8C",'MAPA DE RIESGO'!#REF!),"")</f>
        <v>#REF!</v>
      </c>
      <c r="K53" s="49" t="e">
        <f>IF(AND('MAPA DE RIESGO'!#REF!="Muy Baja",'MAPA DE RIESGO'!#REF!="Leve"),CONCATENATE("R8C",'MAPA DE RIESGO'!#REF!),"")</f>
        <v>#REF!</v>
      </c>
      <c r="L53" s="49" t="e">
        <f>IF(AND('MAPA DE RIESGO'!#REF!="Muy Baja",'MAPA DE RIESGO'!#REF!="Leve"),CONCATENATE("R8C",'MAPA DE RIESGO'!#REF!),"")</f>
        <v>#REF!</v>
      </c>
      <c r="M53" s="49" t="e">
        <f>IF(AND('MAPA DE RIESGO'!#REF!="Muy Baja",'MAPA DE RIESGO'!#REF!="Leve"),CONCATENATE("R8C",'MAPA DE RIESGO'!#REF!),"")</f>
        <v>#REF!</v>
      </c>
      <c r="N53" s="49" t="e">
        <f>IF(AND('MAPA DE RIESGO'!#REF!="Muy Baja",'MAPA DE RIESGO'!#REF!="Leve"),CONCATENATE("R8C",'MAPA DE RIESGO'!#REF!),"")</f>
        <v>#REF!</v>
      </c>
      <c r="O53" s="50" t="e">
        <f>IF(AND('MAPA DE RIESGO'!#REF!="Muy Baja",'MAPA DE RIESGO'!#REF!="Leve"),CONCATENATE("R8C",'MAPA DE RIESGO'!#REF!),"")</f>
        <v>#REF!</v>
      </c>
      <c r="P53" s="48" t="e">
        <f>IF(AND('MAPA DE RIESGO'!#REF!="Muy Baja",'MAPA DE RIESGO'!#REF!="Menor"),CONCATENATE("R8C",'MAPA DE RIESGO'!#REF!),"")</f>
        <v>#REF!</v>
      </c>
      <c r="Q53" s="49" t="e">
        <f>IF(AND('MAPA DE RIESGO'!#REF!="Muy Baja",'MAPA DE RIESGO'!#REF!="Menor"),CONCATENATE("R8C",'MAPA DE RIESGO'!#REF!),"")</f>
        <v>#REF!</v>
      </c>
      <c r="R53" s="49" t="e">
        <f>IF(AND('MAPA DE RIESGO'!#REF!="Muy Baja",'MAPA DE RIESGO'!#REF!="Menor"),CONCATENATE("R8C",'MAPA DE RIESGO'!#REF!),"")</f>
        <v>#REF!</v>
      </c>
      <c r="S53" s="49" t="e">
        <f>IF(AND('MAPA DE RIESGO'!#REF!="Muy Baja",'MAPA DE RIESGO'!#REF!="Menor"),CONCATENATE("R8C",'MAPA DE RIESGO'!#REF!),"")</f>
        <v>#REF!</v>
      </c>
      <c r="T53" s="49" t="e">
        <f>IF(AND('MAPA DE RIESGO'!#REF!="Muy Baja",'MAPA DE RIESGO'!#REF!="Menor"),CONCATENATE("R8C",'MAPA DE RIESGO'!#REF!),"")</f>
        <v>#REF!</v>
      </c>
      <c r="U53" s="50" t="e">
        <f>IF(AND('MAPA DE RIESGO'!#REF!="Muy Baja",'MAPA DE RIESGO'!#REF!="Menor"),CONCATENATE("R8C",'MAPA DE RIESGO'!#REF!),"")</f>
        <v>#REF!</v>
      </c>
      <c r="V53" s="39" t="e">
        <f>IF(AND('MAPA DE RIESGO'!#REF!="Muy Baja",'MAPA DE RIESGO'!#REF!="Moderado"),CONCATENATE("R8C",'MAPA DE RIESGO'!#REF!),"")</f>
        <v>#REF!</v>
      </c>
      <c r="W53" s="40" t="e">
        <f>IF(AND('MAPA DE RIESGO'!#REF!="Muy Baja",'MAPA DE RIESGO'!#REF!="Moderado"),CONCATENATE("R8C",'MAPA DE RIESGO'!#REF!),"")</f>
        <v>#REF!</v>
      </c>
      <c r="X53" s="40" t="e">
        <f>IF(AND('MAPA DE RIESGO'!#REF!="Muy Baja",'MAPA DE RIESGO'!#REF!="Moderado"),CONCATENATE("R8C",'MAPA DE RIESGO'!#REF!),"")</f>
        <v>#REF!</v>
      </c>
      <c r="Y53" s="40" t="e">
        <f>IF(AND('MAPA DE RIESGO'!#REF!="Muy Baja",'MAPA DE RIESGO'!#REF!="Moderado"),CONCATENATE("R8C",'MAPA DE RIESGO'!#REF!),"")</f>
        <v>#REF!</v>
      </c>
      <c r="Z53" s="40" t="e">
        <f>IF(AND('MAPA DE RIESGO'!#REF!="Muy Baja",'MAPA DE RIESGO'!#REF!="Moderado"),CONCATENATE("R8C",'MAPA DE RIESGO'!#REF!),"")</f>
        <v>#REF!</v>
      </c>
      <c r="AA53" s="41" t="e">
        <f>IF(AND('MAPA DE RIESGO'!#REF!="Muy Baja",'MAPA DE RIESGO'!#REF!="Moderado"),CONCATENATE("R8C",'MAPA DE RIESGO'!#REF!),"")</f>
        <v>#REF!</v>
      </c>
      <c r="AB53" s="23" t="e">
        <f>IF(AND('MAPA DE RIESGO'!#REF!="Muy Baja",'MAPA DE RIESGO'!#REF!="Mayor"),CONCATENATE("R8C",'MAPA DE RIESGO'!#REF!),"")</f>
        <v>#REF!</v>
      </c>
      <c r="AC53" s="24" t="e">
        <f>IF(AND('MAPA DE RIESGO'!#REF!="Muy Baja",'MAPA DE RIESGO'!#REF!="Mayor"),CONCATENATE("R8C",'MAPA DE RIESGO'!#REF!),"")</f>
        <v>#REF!</v>
      </c>
      <c r="AD53" s="29" t="e">
        <f>IF(AND('MAPA DE RIESGO'!#REF!="Muy Baja",'MAPA DE RIESGO'!#REF!="Mayor"),CONCATENATE("R8C",'MAPA DE RIESGO'!#REF!),"")</f>
        <v>#REF!</v>
      </c>
      <c r="AE53" s="29" t="e">
        <f>IF(AND('MAPA DE RIESGO'!#REF!="Muy Baja",'MAPA DE RIESGO'!#REF!="Mayor"),CONCATENATE("R8C",'MAPA DE RIESGO'!#REF!),"")</f>
        <v>#REF!</v>
      </c>
      <c r="AF53" s="29" t="e">
        <f>IF(AND('MAPA DE RIESGO'!#REF!="Muy Baja",'MAPA DE RIESGO'!#REF!="Mayor"),CONCATENATE("R8C",'MAPA DE RIESGO'!#REF!),"")</f>
        <v>#REF!</v>
      </c>
      <c r="AG53" s="25" t="e">
        <f>IF(AND('MAPA DE RIESGO'!#REF!="Muy Baja",'MAPA DE RIESGO'!#REF!="Mayor"),CONCATENATE("R8C",'MAPA DE RIESGO'!#REF!),"")</f>
        <v>#REF!</v>
      </c>
      <c r="AH53" s="26" t="e">
        <f>IF(AND('MAPA DE RIESGO'!#REF!="Muy Baja",'MAPA DE RIESGO'!#REF!="Catastrófico"),CONCATENATE("R8C",'MAPA DE RIESGO'!#REF!),"")</f>
        <v>#REF!</v>
      </c>
      <c r="AI53" s="27" t="e">
        <f>IF(AND('MAPA DE RIESGO'!#REF!="Muy Baja",'MAPA DE RIESGO'!#REF!="Catastrófico"),CONCATENATE("R8C",'MAPA DE RIESGO'!#REF!),"")</f>
        <v>#REF!</v>
      </c>
      <c r="AJ53" s="27" t="e">
        <f>IF(AND('MAPA DE RIESGO'!#REF!="Muy Baja",'MAPA DE RIESGO'!#REF!="Catastrófico"),CONCATENATE("R8C",'MAPA DE RIESGO'!#REF!),"")</f>
        <v>#REF!</v>
      </c>
      <c r="AK53" s="27" t="e">
        <f>IF(AND('MAPA DE RIESGO'!#REF!="Muy Baja",'MAPA DE RIESGO'!#REF!="Catastrófico"),CONCATENATE("R8C",'MAPA DE RIESGO'!#REF!),"")</f>
        <v>#REF!</v>
      </c>
      <c r="AL53" s="27" t="e">
        <f>IF(AND('MAPA DE RIESGO'!#REF!="Muy Baja",'MAPA DE RIESGO'!#REF!="Catastrófico"),CONCATENATE("R8C",'MAPA DE RIESGO'!#REF!),"")</f>
        <v>#REF!</v>
      </c>
      <c r="AM53" s="28" t="e">
        <f>IF(AND('MAPA DE RIESGO'!#REF!="Muy Baja",'MAPA DE RIESGO'!#REF!="Catastrófico"),CONCATENATE("R8C",'MAPA DE RIESGO'!#REF!),"")</f>
        <v>#REF!</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385"/>
      <c r="C54" s="385"/>
      <c r="D54" s="386"/>
      <c r="E54" s="426"/>
      <c r="F54" s="427"/>
      <c r="G54" s="427"/>
      <c r="H54" s="427"/>
      <c r="I54" s="428"/>
      <c r="J54" s="48" t="e">
        <f>IF(AND('MAPA DE RIESGO'!#REF!="Muy Baja",'MAPA DE RIESGO'!#REF!="Leve"),CONCATENATE("R9C",'MAPA DE RIESGO'!#REF!),"")</f>
        <v>#REF!</v>
      </c>
      <c r="K54" s="49" t="e">
        <f>IF(AND('MAPA DE RIESGO'!#REF!="Muy Baja",'MAPA DE RIESGO'!#REF!="Leve"),CONCATENATE("R9C",'MAPA DE RIESGO'!#REF!),"")</f>
        <v>#REF!</v>
      </c>
      <c r="L54" s="49" t="e">
        <f>IF(AND('MAPA DE RIESGO'!#REF!="Muy Baja",'MAPA DE RIESGO'!#REF!="Leve"),CONCATENATE("R9C",'MAPA DE RIESGO'!#REF!),"")</f>
        <v>#REF!</v>
      </c>
      <c r="M54" s="49" t="e">
        <f>IF(AND('MAPA DE RIESGO'!#REF!="Muy Baja",'MAPA DE RIESGO'!#REF!="Leve"),CONCATENATE("R9C",'MAPA DE RIESGO'!#REF!),"")</f>
        <v>#REF!</v>
      </c>
      <c r="N54" s="49" t="e">
        <f>IF(AND('MAPA DE RIESGO'!#REF!="Muy Baja",'MAPA DE RIESGO'!#REF!="Leve"),CONCATENATE("R9C",'MAPA DE RIESGO'!#REF!),"")</f>
        <v>#REF!</v>
      </c>
      <c r="O54" s="50" t="e">
        <f>IF(AND('MAPA DE RIESGO'!#REF!="Muy Baja",'MAPA DE RIESGO'!#REF!="Leve"),CONCATENATE("R9C",'MAPA DE RIESGO'!#REF!),"")</f>
        <v>#REF!</v>
      </c>
      <c r="P54" s="48" t="e">
        <f>IF(AND('MAPA DE RIESGO'!#REF!="Muy Baja",'MAPA DE RIESGO'!#REF!="Menor"),CONCATENATE("R9C",'MAPA DE RIESGO'!#REF!),"")</f>
        <v>#REF!</v>
      </c>
      <c r="Q54" s="49" t="e">
        <f>IF(AND('MAPA DE RIESGO'!#REF!="Muy Baja",'MAPA DE RIESGO'!#REF!="Menor"),CONCATENATE("R9C",'MAPA DE RIESGO'!#REF!),"")</f>
        <v>#REF!</v>
      </c>
      <c r="R54" s="49" t="e">
        <f>IF(AND('MAPA DE RIESGO'!#REF!="Muy Baja",'MAPA DE RIESGO'!#REF!="Menor"),CONCATENATE("R9C",'MAPA DE RIESGO'!#REF!),"")</f>
        <v>#REF!</v>
      </c>
      <c r="S54" s="49" t="e">
        <f>IF(AND('MAPA DE RIESGO'!#REF!="Muy Baja",'MAPA DE RIESGO'!#REF!="Menor"),CONCATENATE("R9C",'MAPA DE RIESGO'!#REF!),"")</f>
        <v>#REF!</v>
      </c>
      <c r="T54" s="49" t="e">
        <f>IF(AND('MAPA DE RIESGO'!#REF!="Muy Baja",'MAPA DE RIESGO'!#REF!="Menor"),CONCATENATE("R9C",'MAPA DE RIESGO'!#REF!),"")</f>
        <v>#REF!</v>
      </c>
      <c r="U54" s="50" t="e">
        <f>IF(AND('MAPA DE RIESGO'!#REF!="Muy Baja",'MAPA DE RIESGO'!#REF!="Menor"),CONCATENATE("R9C",'MAPA DE RIESGO'!#REF!),"")</f>
        <v>#REF!</v>
      </c>
      <c r="V54" s="39" t="e">
        <f>IF(AND('MAPA DE RIESGO'!#REF!="Muy Baja",'MAPA DE RIESGO'!#REF!="Moderado"),CONCATENATE("R9C",'MAPA DE RIESGO'!#REF!),"")</f>
        <v>#REF!</v>
      </c>
      <c r="W54" s="40" t="e">
        <f>IF(AND('MAPA DE RIESGO'!#REF!="Muy Baja",'MAPA DE RIESGO'!#REF!="Moderado"),CONCATENATE("R9C",'MAPA DE RIESGO'!#REF!),"")</f>
        <v>#REF!</v>
      </c>
      <c r="X54" s="40" t="e">
        <f>IF(AND('MAPA DE RIESGO'!#REF!="Muy Baja",'MAPA DE RIESGO'!#REF!="Moderado"),CONCATENATE("R9C",'MAPA DE RIESGO'!#REF!),"")</f>
        <v>#REF!</v>
      </c>
      <c r="Y54" s="40" t="e">
        <f>IF(AND('MAPA DE RIESGO'!#REF!="Muy Baja",'MAPA DE RIESGO'!#REF!="Moderado"),CONCATENATE("R9C",'MAPA DE RIESGO'!#REF!),"")</f>
        <v>#REF!</v>
      </c>
      <c r="Z54" s="40" t="e">
        <f>IF(AND('MAPA DE RIESGO'!#REF!="Muy Baja",'MAPA DE RIESGO'!#REF!="Moderado"),CONCATENATE("R9C",'MAPA DE RIESGO'!#REF!),"")</f>
        <v>#REF!</v>
      </c>
      <c r="AA54" s="41" t="e">
        <f>IF(AND('MAPA DE RIESGO'!#REF!="Muy Baja",'MAPA DE RIESGO'!#REF!="Moderado"),CONCATENATE("R9C",'MAPA DE RIESGO'!#REF!),"")</f>
        <v>#REF!</v>
      </c>
      <c r="AB54" s="23" t="e">
        <f>IF(AND('MAPA DE RIESGO'!#REF!="Muy Baja",'MAPA DE RIESGO'!#REF!="Mayor"),CONCATENATE("R9C",'MAPA DE RIESGO'!#REF!),"")</f>
        <v>#REF!</v>
      </c>
      <c r="AC54" s="24" t="e">
        <f>IF(AND('MAPA DE RIESGO'!#REF!="Muy Baja",'MAPA DE RIESGO'!#REF!="Mayor"),CONCATENATE("R9C",'MAPA DE RIESGO'!#REF!),"")</f>
        <v>#REF!</v>
      </c>
      <c r="AD54" s="29" t="e">
        <f>IF(AND('MAPA DE RIESGO'!#REF!="Muy Baja",'MAPA DE RIESGO'!#REF!="Mayor"),CONCATENATE("R9C",'MAPA DE RIESGO'!#REF!),"")</f>
        <v>#REF!</v>
      </c>
      <c r="AE54" s="29" t="e">
        <f>IF(AND('MAPA DE RIESGO'!#REF!="Muy Baja",'MAPA DE RIESGO'!#REF!="Mayor"),CONCATENATE("R9C",'MAPA DE RIESGO'!#REF!),"")</f>
        <v>#REF!</v>
      </c>
      <c r="AF54" s="29" t="e">
        <f>IF(AND('MAPA DE RIESGO'!#REF!="Muy Baja",'MAPA DE RIESGO'!#REF!="Mayor"),CONCATENATE("R9C",'MAPA DE RIESGO'!#REF!),"")</f>
        <v>#REF!</v>
      </c>
      <c r="AG54" s="25" t="e">
        <f>IF(AND('MAPA DE RIESGO'!#REF!="Muy Baja",'MAPA DE RIESGO'!#REF!="Mayor"),CONCATENATE("R9C",'MAPA DE RIESGO'!#REF!),"")</f>
        <v>#REF!</v>
      </c>
      <c r="AH54" s="26" t="e">
        <f>IF(AND('MAPA DE RIESGO'!#REF!="Muy Baja",'MAPA DE RIESGO'!#REF!="Catastrófico"),CONCATENATE("R9C",'MAPA DE RIESGO'!#REF!),"")</f>
        <v>#REF!</v>
      </c>
      <c r="AI54" s="27" t="e">
        <f>IF(AND('MAPA DE RIESGO'!#REF!="Muy Baja",'MAPA DE RIESGO'!#REF!="Catastrófico"),CONCATENATE("R9C",'MAPA DE RIESGO'!#REF!),"")</f>
        <v>#REF!</v>
      </c>
      <c r="AJ54" s="27" t="e">
        <f>IF(AND('MAPA DE RIESGO'!#REF!="Muy Baja",'MAPA DE RIESGO'!#REF!="Catastrófico"),CONCATENATE("R9C",'MAPA DE RIESGO'!#REF!),"")</f>
        <v>#REF!</v>
      </c>
      <c r="AK54" s="27" t="e">
        <f>IF(AND('MAPA DE RIESGO'!#REF!="Muy Baja",'MAPA DE RIESGO'!#REF!="Catastrófico"),CONCATENATE("R9C",'MAPA DE RIESGO'!#REF!),"")</f>
        <v>#REF!</v>
      </c>
      <c r="AL54" s="27" t="e">
        <f>IF(AND('MAPA DE RIESGO'!#REF!="Muy Baja",'MAPA DE RIESGO'!#REF!="Catastrófico"),CONCATENATE("R9C",'MAPA DE RIESGO'!#REF!),"")</f>
        <v>#REF!</v>
      </c>
      <c r="AM54" s="28" t="e">
        <f>IF(AND('MAPA DE RIESGO'!#REF!="Muy Baja",'MAPA DE RIESGO'!#REF!="Catastrófico"),CONCATENATE("R9C",'MAPA DE RIESGO'!#REF!),"")</f>
        <v>#REF!</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385"/>
      <c r="C55" s="385"/>
      <c r="D55" s="386"/>
      <c r="E55" s="429"/>
      <c r="F55" s="430"/>
      <c r="G55" s="430"/>
      <c r="H55" s="430"/>
      <c r="I55" s="431"/>
      <c r="J55" s="51" t="e">
        <f>IF(AND('MAPA DE RIESGO'!#REF!="Muy Baja",'MAPA DE RIESGO'!#REF!="Leve"),CONCATENATE("R10C",'MAPA DE RIESGO'!#REF!),"")</f>
        <v>#REF!</v>
      </c>
      <c r="K55" s="52" t="e">
        <f>IF(AND('MAPA DE RIESGO'!#REF!="Muy Baja",'MAPA DE RIESGO'!#REF!="Leve"),CONCATENATE("R10C",'MAPA DE RIESGO'!#REF!),"")</f>
        <v>#REF!</v>
      </c>
      <c r="L55" s="52" t="e">
        <f>IF(AND('MAPA DE RIESGO'!#REF!="Muy Baja",'MAPA DE RIESGO'!#REF!="Leve"),CONCATENATE("R10C",'MAPA DE RIESGO'!#REF!),"")</f>
        <v>#REF!</v>
      </c>
      <c r="M55" s="52" t="e">
        <f>IF(AND('MAPA DE RIESGO'!#REF!="Muy Baja",'MAPA DE RIESGO'!#REF!="Leve"),CONCATENATE("R10C",'MAPA DE RIESGO'!#REF!),"")</f>
        <v>#REF!</v>
      </c>
      <c r="N55" s="52" t="e">
        <f>IF(AND('MAPA DE RIESGO'!#REF!="Muy Baja",'MAPA DE RIESGO'!#REF!="Leve"),CONCATENATE("R10C",'MAPA DE RIESGO'!#REF!),"")</f>
        <v>#REF!</v>
      </c>
      <c r="O55" s="53" t="e">
        <f>IF(AND('MAPA DE RIESGO'!#REF!="Muy Baja",'MAPA DE RIESGO'!#REF!="Leve"),CONCATENATE("R10C",'MAPA DE RIESGO'!#REF!),"")</f>
        <v>#REF!</v>
      </c>
      <c r="P55" s="51" t="e">
        <f>IF(AND('MAPA DE RIESGO'!#REF!="Muy Baja",'MAPA DE RIESGO'!#REF!="Menor"),CONCATENATE("R10C",'MAPA DE RIESGO'!#REF!),"")</f>
        <v>#REF!</v>
      </c>
      <c r="Q55" s="52" t="e">
        <f>IF(AND('MAPA DE RIESGO'!#REF!="Muy Baja",'MAPA DE RIESGO'!#REF!="Menor"),CONCATENATE("R10C",'MAPA DE RIESGO'!#REF!),"")</f>
        <v>#REF!</v>
      </c>
      <c r="R55" s="52" t="e">
        <f>IF(AND('MAPA DE RIESGO'!#REF!="Muy Baja",'MAPA DE RIESGO'!#REF!="Menor"),CONCATENATE("R10C",'MAPA DE RIESGO'!#REF!),"")</f>
        <v>#REF!</v>
      </c>
      <c r="S55" s="52" t="e">
        <f>IF(AND('MAPA DE RIESGO'!#REF!="Muy Baja",'MAPA DE RIESGO'!#REF!="Menor"),CONCATENATE("R10C",'MAPA DE RIESGO'!#REF!),"")</f>
        <v>#REF!</v>
      </c>
      <c r="T55" s="52" t="e">
        <f>IF(AND('MAPA DE RIESGO'!#REF!="Muy Baja",'MAPA DE RIESGO'!#REF!="Menor"),CONCATENATE("R10C",'MAPA DE RIESGO'!#REF!),"")</f>
        <v>#REF!</v>
      </c>
      <c r="U55" s="53" t="e">
        <f>IF(AND('MAPA DE RIESGO'!#REF!="Muy Baja",'MAPA DE RIESGO'!#REF!="Menor"),CONCATENATE("R10C",'MAPA DE RIESGO'!#REF!),"")</f>
        <v>#REF!</v>
      </c>
      <c r="V55" s="42" t="e">
        <f>IF(AND('MAPA DE RIESGO'!#REF!="Muy Baja",'MAPA DE RIESGO'!#REF!="Moderado"),CONCATENATE("R10C",'MAPA DE RIESGO'!#REF!),"")</f>
        <v>#REF!</v>
      </c>
      <c r="W55" s="43" t="e">
        <f>IF(AND('MAPA DE RIESGO'!#REF!="Muy Baja",'MAPA DE RIESGO'!#REF!="Moderado"),CONCATENATE("R10C",'MAPA DE RIESGO'!#REF!),"")</f>
        <v>#REF!</v>
      </c>
      <c r="X55" s="43" t="e">
        <f>IF(AND('MAPA DE RIESGO'!#REF!="Muy Baja",'MAPA DE RIESGO'!#REF!="Moderado"),CONCATENATE("R10C",'MAPA DE RIESGO'!#REF!),"")</f>
        <v>#REF!</v>
      </c>
      <c r="Y55" s="43" t="e">
        <f>IF(AND('MAPA DE RIESGO'!#REF!="Muy Baja",'MAPA DE RIESGO'!#REF!="Moderado"),CONCATENATE("R10C",'MAPA DE RIESGO'!#REF!),"")</f>
        <v>#REF!</v>
      </c>
      <c r="Z55" s="43" t="e">
        <f>IF(AND('MAPA DE RIESGO'!#REF!="Muy Baja",'MAPA DE RIESGO'!#REF!="Moderado"),CONCATENATE("R10C",'MAPA DE RIESGO'!#REF!),"")</f>
        <v>#REF!</v>
      </c>
      <c r="AA55" s="44" t="e">
        <f>IF(AND('MAPA DE RIESGO'!#REF!="Muy Baja",'MAPA DE RIESGO'!#REF!="Moderado"),CONCATENATE("R10C",'MAPA DE RIESGO'!#REF!),"")</f>
        <v>#REF!</v>
      </c>
      <c r="AB55" s="30" t="e">
        <f>IF(AND('MAPA DE RIESGO'!#REF!="Muy Baja",'MAPA DE RIESGO'!#REF!="Mayor"),CONCATENATE("R10C",'MAPA DE RIESGO'!#REF!),"")</f>
        <v>#REF!</v>
      </c>
      <c r="AC55" s="31" t="e">
        <f>IF(AND('MAPA DE RIESGO'!#REF!="Muy Baja",'MAPA DE RIESGO'!#REF!="Mayor"),CONCATENATE("R10C",'MAPA DE RIESGO'!#REF!),"")</f>
        <v>#REF!</v>
      </c>
      <c r="AD55" s="31" t="e">
        <f>IF(AND('MAPA DE RIESGO'!#REF!="Muy Baja",'MAPA DE RIESGO'!#REF!="Mayor"),CONCATENATE("R10C",'MAPA DE RIESGO'!#REF!),"")</f>
        <v>#REF!</v>
      </c>
      <c r="AE55" s="31" t="e">
        <f>IF(AND('MAPA DE RIESGO'!#REF!="Muy Baja",'MAPA DE RIESGO'!#REF!="Mayor"),CONCATENATE("R10C",'MAPA DE RIESGO'!#REF!),"")</f>
        <v>#REF!</v>
      </c>
      <c r="AF55" s="31" t="e">
        <f>IF(AND('MAPA DE RIESGO'!#REF!="Muy Baja",'MAPA DE RIESGO'!#REF!="Mayor"),CONCATENATE("R10C",'MAPA DE RIESGO'!#REF!),"")</f>
        <v>#REF!</v>
      </c>
      <c r="AG55" s="32" t="e">
        <f>IF(AND('MAPA DE RIESGO'!#REF!="Muy Baja",'MAPA DE RIESGO'!#REF!="Mayor"),CONCATENATE("R10C",'MAPA DE RIESGO'!#REF!),"")</f>
        <v>#REF!</v>
      </c>
      <c r="AH55" s="33" t="e">
        <f>IF(AND('MAPA DE RIESGO'!#REF!="Muy Baja",'MAPA DE RIESGO'!#REF!="Catastrófico"),CONCATENATE("R10C",'MAPA DE RIESGO'!#REF!),"")</f>
        <v>#REF!</v>
      </c>
      <c r="AI55" s="34" t="e">
        <f>IF(AND('MAPA DE RIESGO'!#REF!="Muy Baja",'MAPA DE RIESGO'!#REF!="Catastrófico"),CONCATENATE("R10C",'MAPA DE RIESGO'!#REF!),"")</f>
        <v>#REF!</v>
      </c>
      <c r="AJ55" s="34" t="e">
        <f>IF(AND('MAPA DE RIESGO'!#REF!="Muy Baja",'MAPA DE RIESGO'!#REF!="Catastrófico"),CONCATENATE("R10C",'MAPA DE RIESGO'!#REF!),"")</f>
        <v>#REF!</v>
      </c>
      <c r="AK55" s="34" t="e">
        <f>IF(AND('MAPA DE RIESGO'!#REF!="Muy Baja",'MAPA DE RIESGO'!#REF!="Catastrófico"),CONCATENATE("R10C",'MAPA DE RIESGO'!#REF!),"")</f>
        <v>#REF!</v>
      </c>
      <c r="AL55" s="34" t="e">
        <f>IF(AND('MAPA DE RIESGO'!#REF!="Muy Baja",'MAPA DE RIESGO'!#REF!="Catastrófico"),CONCATENATE("R10C",'MAPA DE RIESGO'!#REF!),"")</f>
        <v>#REF!</v>
      </c>
      <c r="AM55" s="35" t="e">
        <f>IF(AND('MAPA DE RIESGO'!#REF!="Muy Baja",'MAPA DE RIESGO'!#REF!="Catastrófico"),CONCATENATE("R10C",'MAPA DE RIESGO'!#REF!),"")</f>
        <v>#REF!</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23" t="s">
        <v>103</v>
      </c>
      <c r="K56" s="424"/>
      <c r="L56" s="424"/>
      <c r="M56" s="424"/>
      <c r="N56" s="424"/>
      <c r="O56" s="425"/>
      <c r="P56" s="423" t="s">
        <v>102</v>
      </c>
      <c r="Q56" s="424"/>
      <c r="R56" s="424"/>
      <c r="S56" s="424"/>
      <c r="T56" s="424"/>
      <c r="U56" s="425"/>
      <c r="V56" s="423" t="s">
        <v>101</v>
      </c>
      <c r="W56" s="424"/>
      <c r="X56" s="424"/>
      <c r="Y56" s="424"/>
      <c r="Z56" s="424"/>
      <c r="AA56" s="425"/>
      <c r="AB56" s="423" t="s">
        <v>100</v>
      </c>
      <c r="AC56" s="432"/>
      <c r="AD56" s="424"/>
      <c r="AE56" s="424"/>
      <c r="AF56" s="424"/>
      <c r="AG56" s="425"/>
      <c r="AH56" s="423" t="s">
        <v>99</v>
      </c>
      <c r="AI56" s="424"/>
      <c r="AJ56" s="424"/>
      <c r="AK56" s="424"/>
      <c r="AL56" s="424"/>
      <c r="AM56" s="42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26"/>
      <c r="K57" s="427"/>
      <c r="L57" s="427"/>
      <c r="M57" s="427"/>
      <c r="N57" s="427"/>
      <c r="O57" s="428"/>
      <c r="P57" s="426"/>
      <c r="Q57" s="427"/>
      <c r="R57" s="427"/>
      <c r="S57" s="427"/>
      <c r="T57" s="427"/>
      <c r="U57" s="428"/>
      <c r="V57" s="426"/>
      <c r="W57" s="427"/>
      <c r="X57" s="427"/>
      <c r="Y57" s="427"/>
      <c r="Z57" s="427"/>
      <c r="AA57" s="428"/>
      <c r="AB57" s="426"/>
      <c r="AC57" s="427"/>
      <c r="AD57" s="427"/>
      <c r="AE57" s="427"/>
      <c r="AF57" s="427"/>
      <c r="AG57" s="428"/>
      <c r="AH57" s="426"/>
      <c r="AI57" s="427"/>
      <c r="AJ57" s="427"/>
      <c r="AK57" s="427"/>
      <c r="AL57" s="427"/>
      <c r="AM57" s="428"/>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26"/>
      <c r="K58" s="427"/>
      <c r="L58" s="427"/>
      <c r="M58" s="427"/>
      <c r="N58" s="427"/>
      <c r="O58" s="428"/>
      <c r="P58" s="426"/>
      <c r="Q58" s="427"/>
      <c r="R58" s="427"/>
      <c r="S58" s="427"/>
      <c r="T58" s="427"/>
      <c r="U58" s="428"/>
      <c r="V58" s="426"/>
      <c r="W58" s="427"/>
      <c r="X58" s="427"/>
      <c r="Y58" s="427"/>
      <c r="Z58" s="427"/>
      <c r="AA58" s="428"/>
      <c r="AB58" s="426"/>
      <c r="AC58" s="427"/>
      <c r="AD58" s="427"/>
      <c r="AE58" s="427"/>
      <c r="AF58" s="427"/>
      <c r="AG58" s="428"/>
      <c r="AH58" s="426"/>
      <c r="AI58" s="427"/>
      <c r="AJ58" s="427"/>
      <c r="AK58" s="427"/>
      <c r="AL58" s="427"/>
      <c r="AM58" s="428"/>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26"/>
      <c r="K59" s="427"/>
      <c r="L59" s="427"/>
      <c r="M59" s="427"/>
      <c r="N59" s="427"/>
      <c r="O59" s="428"/>
      <c r="P59" s="426"/>
      <c r="Q59" s="427"/>
      <c r="R59" s="427"/>
      <c r="S59" s="427"/>
      <c r="T59" s="427"/>
      <c r="U59" s="428"/>
      <c r="V59" s="426"/>
      <c r="W59" s="427"/>
      <c r="X59" s="427"/>
      <c r="Y59" s="427"/>
      <c r="Z59" s="427"/>
      <c r="AA59" s="428"/>
      <c r="AB59" s="426"/>
      <c r="AC59" s="427"/>
      <c r="AD59" s="427"/>
      <c r="AE59" s="427"/>
      <c r="AF59" s="427"/>
      <c r="AG59" s="428"/>
      <c r="AH59" s="426"/>
      <c r="AI59" s="427"/>
      <c r="AJ59" s="427"/>
      <c r="AK59" s="427"/>
      <c r="AL59" s="427"/>
      <c r="AM59" s="428"/>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26"/>
      <c r="K60" s="427"/>
      <c r="L60" s="427"/>
      <c r="M60" s="427"/>
      <c r="N60" s="427"/>
      <c r="O60" s="428"/>
      <c r="P60" s="426"/>
      <c r="Q60" s="427"/>
      <c r="R60" s="427"/>
      <c r="S60" s="427"/>
      <c r="T60" s="427"/>
      <c r="U60" s="428"/>
      <c r="V60" s="426"/>
      <c r="W60" s="427"/>
      <c r="X60" s="427"/>
      <c r="Y60" s="427"/>
      <c r="Z60" s="427"/>
      <c r="AA60" s="428"/>
      <c r="AB60" s="426"/>
      <c r="AC60" s="427"/>
      <c r="AD60" s="427"/>
      <c r="AE60" s="427"/>
      <c r="AF60" s="427"/>
      <c r="AG60" s="428"/>
      <c r="AH60" s="426"/>
      <c r="AI60" s="427"/>
      <c r="AJ60" s="427"/>
      <c r="AK60" s="427"/>
      <c r="AL60" s="427"/>
      <c r="AM60" s="428"/>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29"/>
      <c r="K61" s="430"/>
      <c r="L61" s="430"/>
      <c r="M61" s="430"/>
      <c r="N61" s="430"/>
      <c r="O61" s="431"/>
      <c r="P61" s="429"/>
      <c r="Q61" s="430"/>
      <c r="R61" s="430"/>
      <c r="S61" s="430"/>
      <c r="T61" s="430"/>
      <c r="U61" s="431"/>
      <c r="V61" s="429"/>
      <c r="W61" s="430"/>
      <c r="X61" s="430"/>
      <c r="Y61" s="430"/>
      <c r="Z61" s="430"/>
      <c r="AA61" s="431"/>
      <c r="AB61" s="429"/>
      <c r="AC61" s="430"/>
      <c r="AD61" s="430"/>
      <c r="AE61" s="430"/>
      <c r="AF61" s="430"/>
      <c r="AG61" s="431"/>
      <c r="AH61" s="429"/>
      <c r="AI61" s="430"/>
      <c r="AJ61" s="430"/>
      <c r="AK61" s="430"/>
      <c r="AL61" s="430"/>
      <c r="AM61" s="431"/>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election activeCell="D44" sqref="D44"/>
    </sheetView>
  </sheetViews>
  <sheetFormatPr baseColWidth="10" defaultColWidth="10.85546875" defaultRowHeight="16.5" x14ac:dyDescent="0.3"/>
  <cols>
    <col min="1" max="1" width="10.85546875" style="100"/>
    <col min="2" max="2" width="24.140625" style="100" customWidth="1" collapsed="1"/>
    <col min="3" max="3" width="70.140625" style="100" customWidth="1" collapsed="1"/>
    <col min="4" max="4" width="29.85546875" style="100" customWidth="1" collapsed="1"/>
    <col min="5" max="16384" width="10.85546875" style="100"/>
  </cols>
  <sheetData>
    <row r="1" spans="1:37" ht="17.25" thickBot="1" x14ac:dyDescent="0.35">
      <c r="A1" s="6"/>
      <c r="B1" s="6"/>
      <c r="C1" s="6"/>
    </row>
    <row r="2" spans="1:37" ht="18.600000000000001" customHeight="1" thickBot="1" x14ac:dyDescent="0.35">
      <c r="A2" s="6"/>
      <c r="B2" s="471" t="s">
        <v>240</v>
      </c>
      <c r="C2" s="472"/>
      <c r="D2" s="473"/>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47"/>
      <c r="C4" s="148" t="s">
        <v>50</v>
      </c>
      <c r="D4" s="149"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50" t="s">
        <v>49</v>
      </c>
      <c r="C5" s="151" t="s">
        <v>93</v>
      </c>
      <c r="D5" s="152">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53" t="s">
        <v>51</v>
      </c>
      <c r="C6" s="154" t="s">
        <v>94</v>
      </c>
      <c r="D6" s="155">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56" t="s">
        <v>98</v>
      </c>
      <c r="C7" s="154" t="s">
        <v>95</v>
      </c>
      <c r="D7" s="155">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57" t="s">
        <v>6</v>
      </c>
      <c r="C8" s="154" t="s">
        <v>96</v>
      </c>
      <c r="D8" s="155">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58" t="s">
        <v>52</v>
      </c>
      <c r="C9" s="159" t="s">
        <v>97</v>
      </c>
      <c r="D9" s="160">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37"/>
      <c r="C10" s="137"/>
      <c r="D10" s="137"/>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37"/>
      <c r="D11" s="137"/>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37"/>
      <c r="C12" s="137"/>
      <c r="D12" s="137"/>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37"/>
      <c r="C13" s="137"/>
      <c r="D13" s="137"/>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37"/>
      <c r="C14" s="137"/>
      <c r="D14" s="137"/>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37"/>
      <c r="C15" s="137"/>
      <c r="D15" s="137"/>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37"/>
      <c r="C16" s="137"/>
      <c r="D16" s="137"/>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37"/>
      <c r="C17" s="137"/>
      <c r="D17" s="137"/>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37"/>
      <c r="C18" s="137"/>
      <c r="D18" s="13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37"/>
      <c r="C19" s="137"/>
      <c r="D19" s="13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election activeCell="D44" sqref="D44"/>
    </sheetView>
  </sheetViews>
  <sheetFormatPr baseColWidth="10" defaultColWidth="10.85546875" defaultRowHeight="16.5" x14ac:dyDescent="0.3"/>
  <cols>
    <col min="1" max="1" width="10.85546875" style="100"/>
    <col min="2" max="2" width="40.42578125" style="100" customWidth="1" collapsed="1"/>
    <col min="3" max="3" width="74.85546875" style="100" customWidth="1" collapsed="1"/>
    <col min="4" max="4" width="135" style="100" bestFit="1" customWidth="1" collapsed="1"/>
    <col min="5" max="5" width="144.7109375" style="100" bestFit="1" customWidth="1" collapsed="1"/>
    <col min="6" max="16384" width="10.85546875" style="100"/>
  </cols>
  <sheetData>
    <row r="1" spans="1:21" ht="17.25" thickBot="1" x14ac:dyDescent="0.35"/>
    <row r="2" spans="1:21" ht="30.75" thickBot="1" x14ac:dyDescent="0.35">
      <c r="A2" s="6"/>
      <c r="B2" s="474" t="s">
        <v>241</v>
      </c>
      <c r="C2" s="475"/>
      <c r="D2" s="475"/>
      <c r="E2" s="6"/>
      <c r="F2" s="6"/>
      <c r="G2" s="6"/>
      <c r="H2" s="6"/>
      <c r="I2" s="6"/>
      <c r="J2" s="6"/>
      <c r="K2" s="6"/>
      <c r="L2" s="6"/>
      <c r="M2" s="6"/>
      <c r="N2" s="6"/>
      <c r="O2" s="6"/>
      <c r="P2" s="6"/>
      <c r="Q2" s="6"/>
      <c r="R2" s="6"/>
      <c r="S2" s="6"/>
      <c r="T2" s="6"/>
      <c r="U2" s="6"/>
    </row>
    <row r="3" spans="1:21" ht="24.6"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61"/>
      <c r="C4" s="162" t="s">
        <v>53</v>
      </c>
      <c r="D4" s="163" t="s">
        <v>54</v>
      </c>
      <c r="E4" s="6"/>
      <c r="F4" s="6"/>
      <c r="G4" s="6"/>
      <c r="H4" s="6"/>
      <c r="I4" s="6"/>
      <c r="J4" s="6"/>
      <c r="K4" s="6"/>
      <c r="L4" s="6"/>
      <c r="M4" s="6"/>
      <c r="N4" s="6"/>
      <c r="O4" s="6"/>
      <c r="P4" s="6"/>
      <c r="Q4" s="6"/>
      <c r="R4" s="6"/>
      <c r="S4" s="6"/>
      <c r="T4" s="6"/>
      <c r="U4" s="6"/>
    </row>
    <row r="5" spans="1:21" ht="27" x14ac:dyDescent="0.3">
      <c r="A5" s="138" t="s">
        <v>75</v>
      </c>
      <c r="B5" s="164" t="s">
        <v>92</v>
      </c>
      <c r="C5" s="165" t="s">
        <v>138</v>
      </c>
      <c r="D5" s="166" t="s">
        <v>88</v>
      </c>
      <c r="E5" s="6"/>
      <c r="F5" s="6"/>
      <c r="G5" s="6"/>
      <c r="H5" s="6"/>
      <c r="I5" s="6"/>
      <c r="J5" s="6"/>
      <c r="K5" s="6"/>
      <c r="L5" s="6"/>
      <c r="M5" s="6"/>
      <c r="N5" s="6"/>
      <c r="O5" s="6"/>
      <c r="P5" s="6"/>
      <c r="Q5" s="6"/>
      <c r="R5" s="6"/>
      <c r="S5" s="6"/>
      <c r="T5" s="6"/>
      <c r="U5" s="6"/>
    </row>
    <row r="6" spans="1:21" ht="54" x14ac:dyDescent="0.3">
      <c r="A6" s="138" t="s">
        <v>76</v>
      </c>
      <c r="B6" s="167" t="s">
        <v>56</v>
      </c>
      <c r="C6" s="168" t="s">
        <v>84</v>
      </c>
      <c r="D6" s="169" t="s">
        <v>89</v>
      </c>
      <c r="E6" s="6"/>
      <c r="F6" s="6"/>
      <c r="G6" s="6"/>
      <c r="H6" s="6"/>
      <c r="I6" s="6"/>
      <c r="J6" s="6"/>
      <c r="K6" s="6"/>
      <c r="L6" s="6"/>
      <c r="M6" s="6"/>
      <c r="N6" s="6"/>
      <c r="O6" s="6"/>
      <c r="P6" s="6"/>
      <c r="Q6" s="6"/>
      <c r="R6" s="6"/>
      <c r="S6" s="6"/>
      <c r="T6" s="6"/>
      <c r="U6" s="6"/>
    </row>
    <row r="7" spans="1:21" ht="54" x14ac:dyDescent="0.3">
      <c r="A7" s="138" t="s">
        <v>73</v>
      </c>
      <c r="B7" s="170" t="s">
        <v>57</v>
      </c>
      <c r="C7" s="168" t="s">
        <v>85</v>
      </c>
      <c r="D7" s="169" t="s">
        <v>91</v>
      </c>
      <c r="E7" s="6"/>
      <c r="F7" s="6"/>
      <c r="G7" s="6"/>
      <c r="H7" s="6"/>
      <c r="I7" s="6"/>
      <c r="J7" s="6"/>
      <c r="K7" s="6"/>
      <c r="L7" s="6"/>
      <c r="M7" s="6"/>
      <c r="N7" s="6"/>
      <c r="O7" s="6"/>
      <c r="P7" s="6"/>
      <c r="Q7" s="6"/>
      <c r="R7" s="6"/>
      <c r="S7" s="6"/>
      <c r="T7" s="6"/>
      <c r="U7" s="6"/>
    </row>
    <row r="8" spans="1:21" ht="54" x14ac:dyDescent="0.3">
      <c r="A8" s="138" t="s">
        <v>7</v>
      </c>
      <c r="B8" s="171" t="s">
        <v>58</v>
      </c>
      <c r="C8" s="168" t="s">
        <v>86</v>
      </c>
      <c r="D8" s="169" t="s">
        <v>90</v>
      </c>
      <c r="E8" s="6"/>
      <c r="F8" s="6"/>
      <c r="G8" s="6"/>
      <c r="H8" s="6"/>
      <c r="I8" s="6"/>
      <c r="J8" s="6"/>
      <c r="K8" s="6"/>
      <c r="L8" s="6"/>
      <c r="M8" s="6"/>
      <c r="N8" s="6"/>
      <c r="O8" s="6"/>
      <c r="P8" s="6"/>
      <c r="Q8" s="6"/>
      <c r="R8" s="6"/>
      <c r="S8" s="6"/>
      <c r="T8" s="6"/>
      <c r="U8" s="6"/>
    </row>
    <row r="9" spans="1:21" ht="54.75" thickBot="1" x14ac:dyDescent="0.35">
      <c r="A9" s="138" t="s">
        <v>77</v>
      </c>
      <c r="B9" s="172" t="s">
        <v>59</v>
      </c>
      <c r="C9" s="173" t="s">
        <v>87</v>
      </c>
      <c r="D9" s="174" t="s">
        <v>109</v>
      </c>
      <c r="E9" s="6"/>
      <c r="F9" s="6"/>
      <c r="G9" s="6"/>
      <c r="H9" s="6"/>
      <c r="I9" s="6"/>
      <c r="J9" s="6"/>
      <c r="K9" s="6"/>
      <c r="L9" s="6"/>
      <c r="M9" s="6"/>
      <c r="N9" s="6"/>
      <c r="O9" s="6"/>
      <c r="P9" s="6"/>
      <c r="Q9" s="6"/>
      <c r="R9" s="6"/>
      <c r="S9" s="6"/>
      <c r="T9" s="6"/>
      <c r="U9" s="6"/>
    </row>
    <row r="10" spans="1:21" ht="20.25" x14ac:dyDescent="0.3">
      <c r="A10" s="138"/>
      <c r="B10" s="138"/>
      <c r="C10" s="94"/>
      <c r="D10" s="69"/>
      <c r="E10" s="6"/>
      <c r="F10" s="6"/>
      <c r="G10" s="6"/>
      <c r="H10" s="6"/>
      <c r="I10" s="6"/>
      <c r="J10" s="6"/>
      <c r="K10" s="6"/>
      <c r="L10" s="6"/>
      <c r="M10" s="6"/>
      <c r="N10" s="6"/>
      <c r="O10" s="6"/>
      <c r="P10" s="6"/>
      <c r="Q10" s="6"/>
      <c r="R10" s="6"/>
      <c r="S10" s="6"/>
      <c r="T10" s="6"/>
      <c r="U10" s="6"/>
    </row>
    <row r="11" spans="1:21" x14ac:dyDescent="0.3">
      <c r="A11" s="138"/>
      <c r="B11" s="70"/>
      <c r="C11" s="70"/>
      <c r="D11" s="70"/>
      <c r="E11" s="6"/>
      <c r="F11" s="6"/>
      <c r="G11" s="6"/>
      <c r="H11" s="6"/>
      <c r="I11" s="6"/>
      <c r="J11" s="6"/>
      <c r="K11" s="6"/>
      <c r="L11" s="6"/>
      <c r="M11" s="6"/>
      <c r="N11" s="6"/>
      <c r="O11" s="6"/>
      <c r="P11" s="6"/>
      <c r="Q11" s="6"/>
      <c r="R11" s="6"/>
      <c r="S11" s="6"/>
      <c r="T11" s="6"/>
      <c r="U11" s="6"/>
    </row>
    <row r="12" spans="1:21" x14ac:dyDescent="0.3">
      <c r="A12" s="138"/>
      <c r="B12" s="138" t="s">
        <v>82</v>
      </c>
      <c r="C12" s="138" t="s">
        <v>126</v>
      </c>
      <c r="D12" s="138" t="s">
        <v>133</v>
      </c>
      <c r="E12" s="6"/>
      <c r="F12" s="6"/>
      <c r="G12" s="6"/>
      <c r="H12" s="6"/>
      <c r="I12" s="6"/>
      <c r="J12" s="6"/>
      <c r="K12" s="6"/>
      <c r="L12" s="6"/>
      <c r="M12" s="6"/>
      <c r="N12" s="6"/>
      <c r="O12" s="6"/>
      <c r="P12" s="6"/>
      <c r="Q12" s="6"/>
      <c r="R12" s="6"/>
      <c r="S12" s="6"/>
      <c r="T12" s="6"/>
      <c r="U12" s="6"/>
    </row>
    <row r="13" spans="1:21" x14ac:dyDescent="0.3">
      <c r="A13" s="138"/>
      <c r="B13" s="138" t="s">
        <v>80</v>
      </c>
      <c r="C13" s="138" t="s">
        <v>130</v>
      </c>
      <c r="D13" s="138" t="s">
        <v>134</v>
      </c>
      <c r="E13" s="6"/>
      <c r="F13" s="6"/>
      <c r="G13" s="6"/>
      <c r="H13" s="6"/>
      <c r="I13" s="6"/>
      <c r="J13" s="6"/>
      <c r="K13" s="6"/>
      <c r="L13" s="6"/>
      <c r="M13" s="6"/>
      <c r="N13" s="6"/>
      <c r="O13" s="6"/>
      <c r="P13" s="6"/>
      <c r="Q13" s="6"/>
      <c r="R13" s="6"/>
      <c r="S13" s="6"/>
      <c r="T13" s="6"/>
      <c r="U13" s="6"/>
    </row>
    <row r="14" spans="1:21" x14ac:dyDescent="0.3">
      <c r="A14" s="138"/>
      <c r="B14" s="138"/>
      <c r="C14" s="138" t="s">
        <v>129</v>
      </c>
      <c r="D14" s="138" t="s">
        <v>135</v>
      </c>
      <c r="E14" s="6"/>
      <c r="F14" s="6"/>
      <c r="G14" s="6"/>
      <c r="H14" s="6"/>
      <c r="I14" s="6"/>
      <c r="J14" s="6"/>
      <c r="K14" s="6"/>
      <c r="L14" s="6"/>
      <c r="M14" s="6"/>
      <c r="N14" s="6"/>
      <c r="O14" s="6"/>
      <c r="P14" s="6"/>
      <c r="Q14" s="6"/>
      <c r="R14" s="6"/>
      <c r="S14" s="6"/>
      <c r="T14" s="6"/>
      <c r="U14" s="6"/>
    </row>
    <row r="15" spans="1:21" x14ac:dyDescent="0.3">
      <c r="A15" s="138"/>
      <c r="B15" s="138"/>
      <c r="C15" s="138" t="s">
        <v>131</v>
      </c>
      <c r="D15" s="138" t="s">
        <v>136</v>
      </c>
      <c r="E15" s="6"/>
      <c r="F15" s="6"/>
      <c r="G15" s="6"/>
      <c r="H15" s="6"/>
      <c r="I15" s="6"/>
      <c r="J15" s="6"/>
      <c r="K15" s="6"/>
      <c r="L15" s="6"/>
      <c r="M15" s="6"/>
      <c r="N15" s="6"/>
      <c r="O15" s="6"/>
      <c r="P15" s="6"/>
      <c r="Q15" s="6"/>
      <c r="R15" s="6"/>
      <c r="S15" s="6"/>
      <c r="T15" s="6"/>
      <c r="U15" s="6"/>
    </row>
    <row r="16" spans="1:21" x14ac:dyDescent="0.3">
      <c r="A16" s="138"/>
      <c r="B16" s="138"/>
      <c r="C16" s="138" t="s">
        <v>132</v>
      </c>
      <c r="D16" s="138" t="s">
        <v>137</v>
      </c>
      <c r="E16" s="6"/>
      <c r="F16" s="6"/>
      <c r="G16" s="6"/>
      <c r="H16" s="6"/>
      <c r="I16" s="6"/>
      <c r="J16" s="6"/>
      <c r="K16" s="6"/>
      <c r="L16" s="6"/>
      <c r="M16" s="6"/>
      <c r="N16" s="6"/>
      <c r="O16" s="6"/>
      <c r="P16" s="6"/>
      <c r="Q16" s="6"/>
      <c r="R16" s="6"/>
      <c r="S16" s="6"/>
      <c r="T16" s="6"/>
      <c r="U16" s="6"/>
    </row>
    <row r="17" spans="1:15" x14ac:dyDescent="0.3">
      <c r="A17" s="138"/>
      <c r="B17" s="138"/>
      <c r="C17" s="6"/>
      <c r="D17" s="138"/>
      <c r="E17" s="6"/>
      <c r="F17" s="6"/>
      <c r="G17" s="6"/>
      <c r="H17" s="6"/>
      <c r="I17" s="6"/>
      <c r="J17" s="6"/>
      <c r="K17" s="6"/>
      <c r="L17" s="6"/>
      <c r="M17" s="6"/>
      <c r="N17" s="6"/>
      <c r="O17" s="6"/>
    </row>
    <row r="18" spans="1:15" x14ac:dyDescent="0.3">
      <c r="A18" s="138"/>
      <c r="B18" s="138"/>
      <c r="C18" s="6"/>
      <c r="D18" s="138"/>
      <c r="E18" s="6"/>
      <c r="F18" s="6"/>
      <c r="G18" s="6"/>
      <c r="H18" s="6"/>
      <c r="I18" s="6"/>
      <c r="J18" s="6"/>
      <c r="K18" s="6"/>
      <c r="L18" s="6"/>
      <c r="M18" s="6"/>
      <c r="N18" s="6"/>
      <c r="O18" s="6"/>
    </row>
    <row r="19" spans="1:15" x14ac:dyDescent="0.3">
      <c r="A19" s="138"/>
      <c r="B19" s="137"/>
      <c r="C19" s="6"/>
      <c r="D19" s="137"/>
      <c r="E19" s="6"/>
      <c r="F19" s="6"/>
      <c r="G19" s="6"/>
      <c r="H19" s="6"/>
      <c r="I19" s="6"/>
      <c r="J19" s="6"/>
      <c r="K19" s="6"/>
      <c r="L19" s="6"/>
      <c r="M19" s="6"/>
      <c r="N19" s="6"/>
      <c r="O19" s="6"/>
    </row>
    <row r="20" spans="1:15" x14ac:dyDescent="0.3">
      <c r="A20" s="138"/>
      <c r="B20" s="137"/>
      <c r="C20" s="6"/>
      <c r="D20" s="137"/>
      <c r="E20" s="6"/>
      <c r="F20" s="6"/>
      <c r="G20" s="6"/>
      <c r="H20" s="6"/>
      <c r="I20" s="6"/>
      <c r="J20" s="6"/>
      <c r="K20" s="6"/>
      <c r="L20" s="6"/>
      <c r="M20" s="6"/>
      <c r="N20" s="6"/>
      <c r="O20" s="6"/>
    </row>
    <row r="21" spans="1:15" x14ac:dyDescent="0.3">
      <c r="A21" s="138"/>
      <c r="B21" s="137"/>
      <c r="C21" s="6"/>
      <c r="D21" s="137"/>
      <c r="E21" s="6"/>
      <c r="F21" s="6"/>
      <c r="G21" s="6"/>
      <c r="H21" s="6"/>
      <c r="I21" s="6"/>
      <c r="J21" s="6"/>
      <c r="K21" s="6"/>
      <c r="L21" s="6"/>
      <c r="M21" s="6"/>
      <c r="N21" s="6"/>
      <c r="O21" s="6"/>
    </row>
    <row r="22" spans="1:15" x14ac:dyDescent="0.3">
      <c r="A22" s="138"/>
      <c r="B22" s="137"/>
      <c r="C22" s="6"/>
      <c r="D22" s="137"/>
      <c r="E22" s="6"/>
      <c r="F22" s="6"/>
      <c r="G22" s="6"/>
      <c r="H22" s="6"/>
      <c r="I22" s="6"/>
      <c r="J22" s="6"/>
      <c r="K22" s="6"/>
      <c r="L22" s="6"/>
      <c r="M22" s="6"/>
      <c r="N22" s="6"/>
      <c r="O22" s="6"/>
    </row>
    <row r="23" spans="1:15" ht="20.25" x14ac:dyDescent="0.3">
      <c r="A23" s="138"/>
      <c r="B23" s="138"/>
      <c r="C23" s="94"/>
      <c r="D23" s="69"/>
      <c r="E23" s="6"/>
      <c r="F23" s="6"/>
      <c r="G23" s="6"/>
      <c r="H23" s="6"/>
      <c r="I23" s="6"/>
      <c r="J23" s="6"/>
      <c r="K23" s="6"/>
      <c r="L23" s="6"/>
      <c r="M23" s="6"/>
      <c r="N23" s="6"/>
      <c r="O23" s="6"/>
    </row>
    <row r="24" spans="1:15" ht="20.25" x14ac:dyDescent="0.3">
      <c r="A24" s="138"/>
      <c r="B24" s="138"/>
      <c r="C24" s="94"/>
      <c r="D24" s="69"/>
      <c r="E24" s="6"/>
      <c r="F24" s="6"/>
      <c r="G24" s="6"/>
      <c r="H24" s="6"/>
      <c r="I24" s="6"/>
      <c r="J24" s="6"/>
      <c r="K24" s="6"/>
      <c r="L24" s="6"/>
      <c r="M24" s="6"/>
      <c r="N24" s="6"/>
      <c r="O24" s="6"/>
    </row>
    <row r="25" spans="1:15" ht="20.25" x14ac:dyDescent="0.3">
      <c r="A25" s="138"/>
      <c r="B25" s="138"/>
      <c r="C25" s="94"/>
      <c r="D25" s="69"/>
      <c r="E25" s="6"/>
      <c r="F25" s="6"/>
      <c r="G25" s="6"/>
      <c r="H25" s="6"/>
      <c r="I25" s="6"/>
      <c r="J25" s="6"/>
      <c r="K25" s="6"/>
      <c r="L25" s="6"/>
      <c r="M25" s="6"/>
      <c r="N25" s="6"/>
      <c r="O25" s="6"/>
    </row>
    <row r="26" spans="1:15" ht="20.25" x14ac:dyDescent="0.3">
      <c r="A26" s="138"/>
      <c r="B26" s="138"/>
      <c r="C26" s="94"/>
      <c r="D26" s="69"/>
      <c r="E26" s="6"/>
      <c r="F26" s="6"/>
      <c r="G26" s="6"/>
      <c r="H26" s="6"/>
      <c r="I26" s="6"/>
      <c r="J26" s="6"/>
      <c r="K26" s="6"/>
      <c r="L26" s="6"/>
      <c r="M26" s="6"/>
      <c r="N26" s="6"/>
      <c r="O26" s="6"/>
    </row>
    <row r="27" spans="1:15" ht="20.25" x14ac:dyDescent="0.3">
      <c r="A27" s="138"/>
      <c r="B27" s="138"/>
      <c r="C27" s="94"/>
      <c r="D27" s="69"/>
      <c r="E27" s="6"/>
      <c r="F27" s="6"/>
      <c r="G27" s="6"/>
      <c r="H27" s="6"/>
      <c r="I27" s="6"/>
      <c r="J27" s="6"/>
      <c r="K27" s="6"/>
      <c r="L27" s="6"/>
      <c r="M27" s="6"/>
      <c r="N27" s="6"/>
      <c r="O27" s="6"/>
    </row>
    <row r="28" spans="1:15" ht="20.25" x14ac:dyDescent="0.3">
      <c r="A28" s="138"/>
      <c r="B28" s="138"/>
      <c r="C28" s="94"/>
      <c r="D28" s="69"/>
      <c r="E28" s="6"/>
      <c r="F28" s="6"/>
      <c r="G28" s="6"/>
      <c r="H28" s="6"/>
      <c r="I28" s="6"/>
      <c r="J28" s="6"/>
      <c r="K28" s="6"/>
      <c r="L28" s="6"/>
      <c r="M28" s="6"/>
      <c r="N28" s="6"/>
      <c r="O28" s="6"/>
    </row>
    <row r="29" spans="1:15" ht="20.25" x14ac:dyDescent="0.3">
      <c r="A29" s="138"/>
      <c r="B29" s="138"/>
      <c r="C29" s="94"/>
      <c r="D29" s="69"/>
      <c r="E29" s="6"/>
      <c r="F29" s="6"/>
      <c r="G29" s="6"/>
      <c r="H29" s="6"/>
      <c r="I29" s="6"/>
      <c r="J29" s="6"/>
      <c r="K29" s="6"/>
      <c r="L29" s="6"/>
      <c r="M29" s="6"/>
      <c r="N29" s="6"/>
      <c r="O29" s="6"/>
    </row>
    <row r="30" spans="1:15" ht="20.25" x14ac:dyDescent="0.3">
      <c r="A30" s="138"/>
      <c r="B30" s="138"/>
      <c r="C30" s="94"/>
      <c r="D30" s="69"/>
      <c r="E30" s="6"/>
      <c r="F30" s="6"/>
      <c r="G30" s="6"/>
      <c r="H30" s="6"/>
      <c r="I30" s="6"/>
      <c r="J30" s="6"/>
      <c r="K30" s="6"/>
      <c r="L30" s="6"/>
      <c r="M30" s="6"/>
      <c r="N30" s="6"/>
      <c r="O30" s="6"/>
    </row>
    <row r="31" spans="1:15" ht="20.25" x14ac:dyDescent="0.3">
      <c r="A31" s="138"/>
      <c r="B31" s="138"/>
      <c r="C31" s="94"/>
      <c r="D31" s="69"/>
      <c r="E31" s="6"/>
      <c r="F31" s="6"/>
      <c r="G31" s="6"/>
      <c r="H31" s="6"/>
      <c r="I31" s="6"/>
      <c r="J31" s="6"/>
      <c r="K31" s="6"/>
      <c r="L31" s="6"/>
      <c r="M31" s="6"/>
      <c r="N31" s="6"/>
      <c r="O31" s="6"/>
    </row>
    <row r="32" spans="1:15" ht="20.25" x14ac:dyDescent="0.3">
      <c r="A32" s="138"/>
      <c r="B32" s="138"/>
      <c r="C32" s="94"/>
      <c r="D32" s="69"/>
      <c r="E32" s="6"/>
      <c r="F32" s="6"/>
      <c r="G32" s="6"/>
      <c r="H32" s="6"/>
      <c r="I32" s="6"/>
      <c r="J32" s="6"/>
      <c r="K32" s="6"/>
      <c r="L32" s="6"/>
      <c r="M32" s="6"/>
      <c r="N32" s="6"/>
      <c r="O32" s="6"/>
    </row>
    <row r="33" spans="1:15" ht="20.25" x14ac:dyDescent="0.3">
      <c r="A33" s="138"/>
      <c r="B33" s="138"/>
      <c r="C33" s="94"/>
      <c r="D33" s="69"/>
      <c r="E33" s="6"/>
      <c r="F33" s="6"/>
      <c r="G33" s="6"/>
      <c r="H33" s="6"/>
      <c r="I33" s="6"/>
      <c r="J33" s="6"/>
      <c r="K33" s="6"/>
      <c r="L33" s="6"/>
      <c r="M33" s="6"/>
      <c r="N33" s="6"/>
      <c r="O33" s="6"/>
    </row>
    <row r="34" spans="1:15" ht="20.25" x14ac:dyDescent="0.3">
      <c r="A34" s="138"/>
      <c r="B34" s="138"/>
      <c r="C34" s="94"/>
      <c r="D34" s="69"/>
      <c r="E34" s="6"/>
      <c r="F34" s="6"/>
      <c r="G34" s="6"/>
      <c r="H34" s="6"/>
      <c r="I34" s="6"/>
      <c r="J34" s="6"/>
      <c r="K34" s="6"/>
      <c r="L34" s="6"/>
      <c r="M34" s="6"/>
      <c r="N34" s="6"/>
      <c r="O34" s="6"/>
    </row>
    <row r="35" spans="1:15" ht="20.25" x14ac:dyDescent="0.3">
      <c r="A35" s="138"/>
      <c r="B35" s="138"/>
      <c r="C35" s="94"/>
      <c r="D35" s="69"/>
      <c r="E35" s="6"/>
      <c r="F35" s="6"/>
      <c r="G35" s="6"/>
      <c r="H35" s="6"/>
      <c r="I35" s="6"/>
      <c r="J35" s="6"/>
      <c r="K35" s="6"/>
      <c r="L35" s="6"/>
      <c r="M35" s="6"/>
      <c r="N35" s="6"/>
      <c r="O35" s="6"/>
    </row>
    <row r="36" spans="1:15" ht="20.25" x14ac:dyDescent="0.3">
      <c r="A36" s="138"/>
      <c r="B36" s="138"/>
      <c r="C36" s="94"/>
      <c r="D36" s="69"/>
      <c r="E36" s="6"/>
      <c r="F36" s="6"/>
      <c r="G36" s="6"/>
      <c r="H36" s="6"/>
      <c r="I36" s="6"/>
      <c r="J36" s="6"/>
      <c r="K36" s="6"/>
      <c r="L36" s="6"/>
      <c r="M36" s="6"/>
      <c r="N36" s="6"/>
      <c r="O36" s="6"/>
    </row>
    <row r="37" spans="1:15" ht="20.25" x14ac:dyDescent="0.3">
      <c r="A37" s="138"/>
      <c r="B37" s="138"/>
      <c r="C37" s="94"/>
      <c r="D37" s="69"/>
      <c r="E37" s="6"/>
      <c r="F37" s="6"/>
      <c r="G37" s="6"/>
      <c r="H37" s="6"/>
      <c r="I37" s="6"/>
      <c r="J37" s="6"/>
      <c r="K37" s="6"/>
      <c r="L37" s="6"/>
      <c r="M37" s="6"/>
      <c r="N37" s="6"/>
      <c r="O37" s="6"/>
    </row>
    <row r="38" spans="1:15" ht="20.25" x14ac:dyDescent="0.3">
      <c r="A38" s="138"/>
      <c r="B38" s="138"/>
      <c r="C38" s="94"/>
      <c r="D38" s="69"/>
      <c r="E38" s="6"/>
      <c r="F38" s="6"/>
      <c r="G38" s="6"/>
      <c r="H38" s="6"/>
      <c r="I38" s="6"/>
      <c r="J38" s="6"/>
      <c r="K38" s="6"/>
      <c r="L38" s="6"/>
      <c r="M38" s="6"/>
      <c r="N38" s="6"/>
      <c r="O38" s="6"/>
    </row>
    <row r="39" spans="1:15" ht="20.25" x14ac:dyDescent="0.3">
      <c r="A39" s="138"/>
      <c r="B39" s="138"/>
      <c r="C39" s="94"/>
      <c r="D39" s="69"/>
      <c r="E39" s="6"/>
      <c r="F39" s="6"/>
      <c r="G39" s="6"/>
      <c r="H39" s="6"/>
      <c r="I39" s="6"/>
      <c r="J39" s="6"/>
      <c r="K39" s="6"/>
      <c r="L39" s="6"/>
      <c r="M39" s="6"/>
      <c r="N39" s="6"/>
      <c r="O39" s="6"/>
    </row>
    <row r="40" spans="1:15" ht="20.25" x14ac:dyDescent="0.3">
      <c r="A40" s="138"/>
      <c r="B40" s="138"/>
      <c r="C40" s="94"/>
      <c r="D40" s="69"/>
      <c r="E40" s="6"/>
      <c r="F40" s="6"/>
      <c r="G40" s="6"/>
      <c r="H40" s="6"/>
      <c r="I40" s="6"/>
      <c r="J40" s="6"/>
      <c r="K40" s="6"/>
      <c r="L40" s="6"/>
      <c r="M40" s="6"/>
      <c r="N40" s="6"/>
      <c r="O40" s="6"/>
    </row>
    <row r="41" spans="1:15" ht="20.25" x14ac:dyDescent="0.3">
      <c r="A41" s="138"/>
      <c r="B41" s="138"/>
      <c r="C41" s="94"/>
      <c r="D41" s="69"/>
      <c r="E41" s="6"/>
      <c r="F41" s="6"/>
      <c r="G41" s="6"/>
      <c r="H41" s="6"/>
      <c r="I41" s="6"/>
      <c r="J41" s="6"/>
      <c r="K41" s="6"/>
      <c r="L41" s="6"/>
      <c r="M41" s="6"/>
      <c r="N41" s="6"/>
      <c r="O41" s="6"/>
    </row>
    <row r="42" spans="1:15" ht="20.25" x14ac:dyDescent="0.3">
      <c r="A42" s="138"/>
      <c r="B42" s="138"/>
      <c r="C42" s="94"/>
      <c r="D42" s="69"/>
      <c r="E42" s="6"/>
      <c r="F42" s="6"/>
      <c r="G42" s="6"/>
      <c r="H42" s="6"/>
      <c r="I42" s="6"/>
      <c r="J42" s="6"/>
      <c r="K42" s="6"/>
      <c r="L42" s="6"/>
      <c r="M42" s="6"/>
      <c r="N42" s="6"/>
      <c r="O42" s="6"/>
    </row>
    <row r="43" spans="1:15" ht="20.25" x14ac:dyDescent="0.3">
      <c r="A43" s="138"/>
      <c r="B43" s="138"/>
      <c r="C43" s="94"/>
      <c r="D43" s="69"/>
      <c r="E43" s="6"/>
      <c r="F43" s="6"/>
      <c r="G43" s="6"/>
      <c r="H43" s="6"/>
      <c r="I43" s="6"/>
      <c r="J43" s="6"/>
      <c r="K43" s="6"/>
      <c r="L43" s="6"/>
      <c r="M43" s="6"/>
      <c r="N43" s="6"/>
      <c r="O43" s="6"/>
    </row>
    <row r="44" spans="1:15" ht="20.25" x14ac:dyDescent="0.3">
      <c r="A44" s="138"/>
      <c r="B44" s="138"/>
      <c r="C44" s="94"/>
      <c r="D44" s="69"/>
      <c r="E44" s="6"/>
      <c r="F44" s="6"/>
      <c r="G44" s="6"/>
      <c r="H44" s="6"/>
      <c r="I44" s="6"/>
      <c r="J44" s="6"/>
      <c r="K44" s="6"/>
      <c r="L44" s="6"/>
      <c r="M44" s="6"/>
      <c r="N44" s="6"/>
      <c r="O44" s="6"/>
    </row>
    <row r="45" spans="1:15" ht="20.25" x14ac:dyDescent="0.3">
      <c r="A45" s="138"/>
      <c r="B45" s="138"/>
      <c r="C45" s="94"/>
      <c r="D45" s="69"/>
      <c r="E45" s="6"/>
      <c r="F45" s="6"/>
      <c r="G45" s="6"/>
      <c r="H45" s="6"/>
      <c r="I45" s="6"/>
      <c r="J45" s="6"/>
      <c r="K45" s="6"/>
      <c r="L45" s="6"/>
      <c r="M45" s="6"/>
      <c r="N45" s="6"/>
      <c r="O45" s="6"/>
    </row>
    <row r="46" spans="1:15" ht="20.25" x14ac:dyDescent="0.3">
      <c r="A46" s="138"/>
      <c r="B46" s="138"/>
      <c r="C46" s="94"/>
      <c r="D46" s="69"/>
      <c r="E46" s="6"/>
      <c r="F46" s="6"/>
      <c r="G46" s="6"/>
      <c r="H46" s="6"/>
      <c r="I46" s="6"/>
      <c r="J46" s="6"/>
      <c r="K46" s="6"/>
      <c r="L46" s="6"/>
      <c r="M46" s="6"/>
      <c r="N46" s="6"/>
      <c r="O46" s="6"/>
    </row>
    <row r="47" spans="1:15" ht="20.25" x14ac:dyDescent="0.3">
      <c r="A47" s="138"/>
      <c r="B47" s="138"/>
      <c r="C47" s="94"/>
      <c r="D47" s="69"/>
      <c r="E47" s="6"/>
      <c r="F47" s="6"/>
      <c r="G47" s="6"/>
      <c r="H47" s="6"/>
      <c r="I47" s="6"/>
      <c r="J47" s="6"/>
      <c r="K47" s="6"/>
      <c r="L47" s="6"/>
      <c r="M47" s="6"/>
      <c r="N47" s="6"/>
      <c r="O47" s="6"/>
    </row>
    <row r="48" spans="1:15" ht="20.25" x14ac:dyDescent="0.3">
      <c r="A48" s="138"/>
      <c r="B48" s="138"/>
      <c r="C48" s="94"/>
      <c r="D48" s="69"/>
      <c r="E48" s="6"/>
      <c r="F48" s="6"/>
      <c r="G48" s="6"/>
      <c r="H48" s="6"/>
      <c r="I48" s="6"/>
      <c r="J48" s="6"/>
      <c r="K48" s="6"/>
      <c r="L48" s="6"/>
      <c r="M48" s="6"/>
      <c r="N48" s="6"/>
      <c r="O48" s="6"/>
    </row>
    <row r="49" spans="1:15" ht="20.25" x14ac:dyDescent="0.3">
      <c r="A49" s="138"/>
      <c r="B49" s="138"/>
      <c r="C49" s="94"/>
      <c r="D49" s="69"/>
      <c r="E49" s="6"/>
      <c r="F49" s="6"/>
      <c r="G49" s="6"/>
      <c r="H49" s="6"/>
      <c r="I49" s="6"/>
      <c r="J49" s="6"/>
      <c r="K49" s="6"/>
      <c r="L49" s="6"/>
      <c r="M49" s="6"/>
      <c r="N49" s="6"/>
      <c r="O49" s="6"/>
    </row>
    <row r="50" spans="1:15" ht="20.25" x14ac:dyDescent="0.3">
      <c r="A50" s="138"/>
      <c r="B50" s="138"/>
      <c r="C50" s="94"/>
      <c r="D50" s="69"/>
      <c r="E50" s="6"/>
      <c r="F50" s="6"/>
      <c r="G50" s="6"/>
      <c r="H50" s="6"/>
      <c r="I50" s="6"/>
      <c r="J50" s="6"/>
      <c r="K50" s="6"/>
      <c r="L50" s="6"/>
      <c r="M50" s="6"/>
      <c r="N50" s="6"/>
      <c r="O50" s="6"/>
    </row>
    <row r="51" spans="1:15" ht="20.25" x14ac:dyDescent="0.3">
      <c r="A51" s="138"/>
      <c r="B51" s="138"/>
      <c r="C51" s="94"/>
      <c r="D51" s="69"/>
      <c r="E51" s="6"/>
      <c r="F51" s="6"/>
      <c r="G51" s="6"/>
      <c r="H51" s="6"/>
      <c r="I51" s="6"/>
      <c r="J51" s="6"/>
      <c r="K51" s="6"/>
      <c r="L51" s="6"/>
      <c r="M51" s="6"/>
      <c r="N51" s="6"/>
      <c r="O51" s="6"/>
    </row>
    <row r="52" spans="1:15" ht="20.25" x14ac:dyDescent="0.3">
      <c r="A52" s="138"/>
      <c r="B52" s="138"/>
      <c r="C52" s="94"/>
      <c r="D52" s="69"/>
      <c r="E52" s="6"/>
      <c r="F52" s="6"/>
      <c r="G52" s="6"/>
      <c r="H52" s="6"/>
      <c r="I52" s="6"/>
      <c r="J52" s="6"/>
      <c r="K52" s="6"/>
      <c r="L52" s="6"/>
      <c r="M52" s="6"/>
      <c r="N52" s="6"/>
      <c r="O52" s="6"/>
    </row>
    <row r="53" spans="1:15" ht="20.25" x14ac:dyDescent="0.3">
      <c r="A53" s="138"/>
      <c r="B53" s="139"/>
      <c r="C53" s="95"/>
      <c r="D53" s="16"/>
    </row>
    <row r="54" spans="1:15" ht="20.25" x14ac:dyDescent="0.3">
      <c r="A54" s="138"/>
      <c r="B54" s="139"/>
      <c r="C54" s="95"/>
      <c r="D54" s="16"/>
    </row>
    <row r="55" spans="1:15" ht="20.25" x14ac:dyDescent="0.3">
      <c r="A55" s="138"/>
      <c r="B55" s="139"/>
      <c r="C55" s="95"/>
      <c r="D55" s="16"/>
    </row>
    <row r="56" spans="1:15" ht="20.25" x14ac:dyDescent="0.3">
      <c r="A56" s="138"/>
      <c r="B56" s="139"/>
      <c r="C56" s="95"/>
      <c r="D56" s="16"/>
    </row>
    <row r="57" spans="1:15" ht="20.25" x14ac:dyDescent="0.3">
      <c r="A57" s="138"/>
      <c r="B57" s="139"/>
      <c r="C57" s="95"/>
      <c r="D57" s="16"/>
    </row>
    <row r="58" spans="1:15" ht="20.25" x14ac:dyDescent="0.3">
      <c r="A58" s="138"/>
      <c r="B58" s="139"/>
      <c r="C58" s="95"/>
      <c r="D58" s="16"/>
    </row>
    <row r="59" spans="1:15" ht="20.25" x14ac:dyDescent="0.3">
      <c r="A59" s="138"/>
      <c r="B59" s="139"/>
      <c r="C59" s="95"/>
      <c r="D59" s="16"/>
    </row>
    <row r="60" spans="1:15" ht="20.25" x14ac:dyDescent="0.3">
      <c r="A60" s="138"/>
      <c r="B60" s="139"/>
      <c r="C60" s="95"/>
      <c r="D60" s="16"/>
    </row>
    <row r="61" spans="1:15" ht="20.25" x14ac:dyDescent="0.3">
      <c r="A61" s="138"/>
      <c r="B61" s="139"/>
      <c r="C61" s="95"/>
      <c r="D61" s="16"/>
    </row>
    <row r="62" spans="1:15" ht="20.25" x14ac:dyDescent="0.3">
      <c r="A62" s="138"/>
      <c r="B62" s="139"/>
      <c r="C62" s="95"/>
      <c r="D62" s="16"/>
    </row>
    <row r="63" spans="1:15" ht="20.25" x14ac:dyDescent="0.3">
      <c r="A63" s="138"/>
      <c r="B63" s="139"/>
      <c r="C63" s="95"/>
      <c r="D63" s="16"/>
    </row>
    <row r="64" spans="1:15" ht="20.25" x14ac:dyDescent="0.3">
      <c r="A64" s="138"/>
      <c r="B64" s="139"/>
      <c r="C64" s="95"/>
      <c r="D64" s="16"/>
    </row>
    <row r="65" spans="1:4" ht="20.25" x14ac:dyDescent="0.3">
      <c r="A65" s="138"/>
      <c r="B65" s="139"/>
      <c r="C65" s="95"/>
      <c r="D65" s="16"/>
    </row>
    <row r="66" spans="1:4" ht="20.25" x14ac:dyDescent="0.3">
      <c r="A66" s="138"/>
      <c r="B66" s="139"/>
      <c r="C66" s="95"/>
      <c r="D66" s="16"/>
    </row>
    <row r="67" spans="1:4" ht="20.25" x14ac:dyDescent="0.3">
      <c r="A67" s="138"/>
      <c r="B67" s="139"/>
      <c r="C67" s="95"/>
      <c r="D67" s="16"/>
    </row>
    <row r="68" spans="1:4" ht="20.25" x14ac:dyDescent="0.3">
      <c r="A68" s="138"/>
      <c r="B68" s="139"/>
      <c r="C68" s="95"/>
      <c r="D68" s="16"/>
    </row>
    <row r="69" spans="1:4" ht="20.25" x14ac:dyDescent="0.3">
      <c r="A69" s="138"/>
      <c r="B69" s="139"/>
      <c r="C69" s="95"/>
      <c r="D69" s="16"/>
    </row>
    <row r="70" spans="1:4" ht="20.25" x14ac:dyDescent="0.3">
      <c r="A70" s="138"/>
      <c r="B70" s="139"/>
      <c r="C70" s="95"/>
      <c r="D70" s="16"/>
    </row>
    <row r="71" spans="1:4" ht="20.25" x14ac:dyDescent="0.3">
      <c r="A71" s="138"/>
      <c r="B71" s="139"/>
      <c r="C71" s="95"/>
      <c r="D71" s="16"/>
    </row>
    <row r="72" spans="1:4" ht="20.25" x14ac:dyDescent="0.3">
      <c r="A72" s="138"/>
      <c r="B72" s="139"/>
      <c r="C72" s="95"/>
      <c r="D72" s="16"/>
    </row>
    <row r="73" spans="1:4" ht="20.25" x14ac:dyDescent="0.3">
      <c r="A73" s="138"/>
      <c r="B73" s="139"/>
      <c r="C73" s="95"/>
      <c r="D73" s="16"/>
    </row>
    <row r="74" spans="1:4" ht="20.25" x14ac:dyDescent="0.3">
      <c r="A74" s="138"/>
      <c r="B74" s="139"/>
      <c r="C74" s="95"/>
      <c r="D74" s="16"/>
    </row>
    <row r="75" spans="1:4" ht="20.25" x14ac:dyDescent="0.3">
      <c r="A75" s="138"/>
      <c r="B75" s="139"/>
      <c r="C75" s="95"/>
      <c r="D75" s="16"/>
    </row>
    <row r="76" spans="1:4" ht="20.25" x14ac:dyDescent="0.3">
      <c r="A76" s="138"/>
      <c r="B76" s="139"/>
      <c r="C76" s="95"/>
      <c r="D76" s="16"/>
    </row>
    <row r="77" spans="1:4" ht="20.25" x14ac:dyDescent="0.3">
      <c r="A77" s="138"/>
      <c r="B77" s="139"/>
      <c r="C77" s="95"/>
      <c r="D77" s="16"/>
    </row>
    <row r="78" spans="1:4" ht="20.25" x14ac:dyDescent="0.3">
      <c r="A78" s="138"/>
      <c r="B78" s="139"/>
      <c r="C78" s="95"/>
      <c r="D78" s="16"/>
    </row>
    <row r="79" spans="1:4" ht="20.25" x14ac:dyDescent="0.3">
      <c r="A79" s="138"/>
      <c r="B79" s="139"/>
      <c r="C79" s="95"/>
      <c r="D79" s="16"/>
    </row>
    <row r="80" spans="1:4" ht="20.25" x14ac:dyDescent="0.3">
      <c r="A80" s="138"/>
      <c r="B80" s="139"/>
      <c r="C80" s="95"/>
      <c r="D80" s="16"/>
    </row>
    <row r="81" spans="1:4" ht="20.25" x14ac:dyDescent="0.3">
      <c r="A81" s="138"/>
      <c r="B81" s="139"/>
      <c r="C81" s="95"/>
      <c r="D81" s="16"/>
    </row>
    <row r="82" spans="1:4" ht="20.25" x14ac:dyDescent="0.3">
      <c r="A82" s="138"/>
      <c r="B82" s="139"/>
      <c r="C82" s="95"/>
      <c r="D82" s="16"/>
    </row>
    <row r="83" spans="1:4" ht="20.25" x14ac:dyDescent="0.3">
      <c r="A83" s="138"/>
      <c r="B83" s="139"/>
      <c r="C83" s="95"/>
      <c r="D83" s="16"/>
    </row>
    <row r="84" spans="1:4" ht="20.25" x14ac:dyDescent="0.3">
      <c r="A84" s="138"/>
      <c r="B84" s="139"/>
      <c r="C84" s="95"/>
      <c r="D84" s="16"/>
    </row>
    <row r="85" spans="1:4" ht="20.25" x14ac:dyDescent="0.3">
      <c r="A85" s="138"/>
      <c r="B85" s="139"/>
      <c r="C85" s="95"/>
      <c r="D85" s="16"/>
    </row>
    <row r="86" spans="1:4" ht="20.25" x14ac:dyDescent="0.3">
      <c r="A86" s="138"/>
      <c r="B86" s="139"/>
      <c r="C86" s="95"/>
      <c r="D86" s="16"/>
    </row>
    <row r="87" spans="1:4" ht="20.25" x14ac:dyDescent="0.3">
      <c r="A87" s="138"/>
      <c r="B87" s="139"/>
      <c r="C87" s="95"/>
      <c r="D87" s="16"/>
    </row>
    <row r="88" spans="1:4" ht="20.25" x14ac:dyDescent="0.3">
      <c r="A88" s="138"/>
      <c r="B88" s="139"/>
      <c r="C88" s="95"/>
      <c r="D88" s="16"/>
    </row>
    <row r="89" spans="1:4" ht="20.25" x14ac:dyDescent="0.3">
      <c r="A89" s="138"/>
      <c r="B89" s="139"/>
      <c r="C89" s="95"/>
      <c r="D89" s="16"/>
    </row>
    <row r="90" spans="1:4" ht="20.25" x14ac:dyDescent="0.3">
      <c r="A90" s="138"/>
      <c r="B90" s="139"/>
      <c r="C90" s="95"/>
      <c r="D90" s="16"/>
    </row>
    <row r="91" spans="1:4" ht="20.25" x14ac:dyDescent="0.3">
      <c r="A91" s="138"/>
      <c r="B91" s="139"/>
      <c r="C91" s="95"/>
      <c r="D91" s="16"/>
    </row>
    <row r="92" spans="1:4" ht="20.25" x14ac:dyDescent="0.3">
      <c r="A92" s="138"/>
      <c r="B92" s="139"/>
      <c r="C92" s="95"/>
      <c r="D92" s="16"/>
    </row>
    <row r="93" spans="1:4" ht="20.25" x14ac:dyDescent="0.3">
      <c r="A93" s="138"/>
      <c r="B93" s="139"/>
      <c r="C93" s="95"/>
      <c r="D93" s="16"/>
    </row>
    <row r="94" spans="1:4" ht="20.25" x14ac:dyDescent="0.3">
      <c r="A94" s="138"/>
      <c r="B94" s="139"/>
      <c r="C94" s="95"/>
      <c r="D94" s="16"/>
    </row>
    <row r="95" spans="1:4" ht="20.25" x14ac:dyDescent="0.3">
      <c r="A95" s="138"/>
      <c r="B95" s="139"/>
      <c r="C95" s="95"/>
      <c r="D95" s="16"/>
    </row>
    <row r="96" spans="1:4" ht="20.25" x14ac:dyDescent="0.3">
      <c r="A96" s="138"/>
      <c r="B96" s="139"/>
      <c r="C96" s="95"/>
      <c r="D96" s="16"/>
    </row>
    <row r="97" spans="1:4" ht="20.25" x14ac:dyDescent="0.3">
      <c r="A97" s="138"/>
      <c r="B97" s="139"/>
      <c r="C97" s="95"/>
      <c r="D97" s="16"/>
    </row>
    <row r="98" spans="1:4" ht="20.25" x14ac:dyDescent="0.3">
      <c r="A98" s="138"/>
      <c r="B98" s="139"/>
      <c r="C98" s="95"/>
      <c r="D98" s="16"/>
    </row>
    <row r="99" spans="1:4" ht="20.25" x14ac:dyDescent="0.3">
      <c r="A99" s="138"/>
      <c r="B99" s="139"/>
      <c r="C99" s="95"/>
      <c r="D99" s="16"/>
    </row>
    <row r="100" spans="1:4" ht="20.25" x14ac:dyDescent="0.3">
      <c r="A100" s="138"/>
      <c r="B100" s="139"/>
      <c r="C100" s="95"/>
      <c r="D100" s="16"/>
    </row>
    <row r="101" spans="1:4" ht="20.25" x14ac:dyDescent="0.3">
      <c r="A101" s="138"/>
      <c r="B101" s="139"/>
      <c r="C101" s="95"/>
      <c r="D101" s="16"/>
    </row>
    <row r="102" spans="1:4" ht="20.25" x14ac:dyDescent="0.3">
      <c r="A102" s="138"/>
      <c r="B102" s="139"/>
      <c r="C102" s="95"/>
      <c r="D102" s="16"/>
    </row>
    <row r="103" spans="1:4" ht="20.25" x14ac:dyDescent="0.3">
      <c r="A103" s="138"/>
      <c r="B103" s="139"/>
      <c r="C103" s="95"/>
      <c r="D103" s="16"/>
    </row>
    <row r="104" spans="1:4" ht="20.25" x14ac:dyDescent="0.3">
      <c r="A104" s="138"/>
      <c r="B104" s="139"/>
      <c r="C104" s="95"/>
      <c r="D104" s="16"/>
    </row>
    <row r="105" spans="1:4" ht="20.25" x14ac:dyDescent="0.3">
      <c r="A105" s="138"/>
      <c r="B105" s="139"/>
      <c r="C105" s="95"/>
      <c r="D105" s="16"/>
    </row>
    <row r="106" spans="1:4" ht="20.25" x14ac:dyDescent="0.3">
      <c r="A106" s="138"/>
      <c r="B106" s="139"/>
      <c r="C106" s="95"/>
      <c r="D106" s="16"/>
    </row>
    <row r="107" spans="1:4" ht="20.25" x14ac:dyDescent="0.3">
      <c r="A107" s="138"/>
      <c r="B107" s="139"/>
      <c r="C107" s="95"/>
      <c r="D107" s="16"/>
    </row>
    <row r="108" spans="1:4" ht="20.25" x14ac:dyDescent="0.3">
      <c r="A108" s="138"/>
      <c r="B108" s="139"/>
      <c r="C108" s="95"/>
      <c r="D108" s="16"/>
    </row>
    <row r="109" spans="1:4" ht="20.25" x14ac:dyDescent="0.3">
      <c r="A109" s="138"/>
      <c r="B109" s="139"/>
      <c r="C109" s="95"/>
      <c r="D109" s="16"/>
    </row>
    <row r="110" spans="1:4" ht="20.25" x14ac:dyDescent="0.3">
      <c r="A110" s="138"/>
      <c r="B110" s="139"/>
      <c r="C110" s="95"/>
      <c r="D110" s="16"/>
    </row>
    <row r="111" spans="1:4" ht="20.25" x14ac:dyDescent="0.3">
      <c r="A111" s="138"/>
      <c r="B111" s="139"/>
      <c r="C111" s="95"/>
      <c r="D111" s="16"/>
    </row>
    <row r="112" spans="1:4" ht="20.25" x14ac:dyDescent="0.3">
      <c r="A112" s="138"/>
      <c r="B112" s="139"/>
      <c r="C112" s="95"/>
      <c r="D112" s="16"/>
    </row>
    <row r="113" spans="1:4" ht="20.25" x14ac:dyDescent="0.3">
      <c r="A113" s="138"/>
      <c r="B113" s="139"/>
      <c r="C113" s="95"/>
      <c r="D113" s="16"/>
    </row>
    <row r="114" spans="1:4" ht="20.25" x14ac:dyDescent="0.3">
      <c r="A114" s="138"/>
      <c r="B114" s="139"/>
      <c r="C114" s="95"/>
      <c r="D114" s="16"/>
    </row>
    <row r="115" spans="1:4" ht="20.25" x14ac:dyDescent="0.3">
      <c r="A115" s="138"/>
      <c r="B115" s="139"/>
      <c r="C115" s="95"/>
      <c r="D115" s="16"/>
    </row>
    <row r="116" spans="1:4" ht="20.25" x14ac:dyDescent="0.3">
      <c r="A116" s="138"/>
      <c r="B116" s="139"/>
      <c r="C116" s="95"/>
      <c r="D116" s="16"/>
    </row>
    <row r="117" spans="1:4" ht="20.25" x14ac:dyDescent="0.3">
      <c r="A117" s="138"/>
      <c r="B117" s="139"/>
      <c r="C117" s="95"/>
      <c r="D117" s="16"/>
    </row>
    <row r="118" spans="1:4" ht="20.25" x14ac:dyDescent="0.3">
      <c r="A118" s="138"/>
      <c r="B118" s="139"/>
      <c r="C118" s="95"/>
      <c r="D118" s="16"/>
    </row>
    <row r="119" spans="1:4" ht="20.25" x14ac:dyDescent="0.3">
      <c r="A119" s="138"/>
      <c r="B119" s="139"/>
      <c r="C119" s="95"/>
      <c r="D119" s="16"/>
    </row>
    <row r="120" spans="1:4" ht="20.25" x14ac:dyDescent="0.3">
      <c r="A120" s="138"/>
      <c r="B120" s="139"/>
      <c r="C120" s="95"/>
      <c r="D120" s="16"/>
    </row>
    <row r="121" spans="1:4" ht="20.25" x14ac:dyDescent="0.3">
      <c r="A121" s="138"/>
      <c r="B121" s="139"/>
      <c r="C121" s="95"/>
      <c r="D121" s="16"/>
    </row>
    <row r="122" spans="1:4" ht="20.25" x14ac:dyDescent="0.3">
      <c r="A122" s="138"/>
      <c r="B122" s="139"/>
      <c r="C122" s="95"/>
      <c r="D122" s="16"/>
    </row>
    <row r="123" spans="1:4" ht="20.25" x14ac:dyDescent="0.3">
      <c r="A123" s="138"/>
      <c r="B123" s="139"/>
      <c r="C123" s="16"/>
      <c r="D123" s="16"/>
    </row>
    <row r="124" spans="1:4" ht="20.25" x14ac:dyDescent="0.3">
      <c r="A124" s="138"/>
      <c r="B124" s="139"/>
      <c r="C124" s="16"/>
      <c r="D124" s="16"/>
    </row>
    <row r="125" spans="1:4" ht="20.25" x14ac:dyDescent="0.3">
      <c r="A125" s="138"/>
      <c r="B125" s="139"/>
      <c r="C125" s="16"/>
      <c r="D125" s="16"/>
    </row>
    <row r="126" spans="1:4" ht="20.25" x14ac:dyDescent="0.3">
      <c r="A126" s="138"/>
      <c r="B126" s="139"/>
      <c r="C126" s="16"/>
      <c r="D126" s="16"/>
    </row>
    <row r="127" spans="1:4" ht="20.25" x14ac:dyDescent="0.3">
      <c r="A127" s="138"/>
      <c r="B127" s="139"/>
      <c r="C127" s="16"/>
      <c r="D127" s="16"/>
    </row>
    <row r="128" spans="1:4" ht="20.25" x14ac:dyDescent="0.3">
      <c r="A128" s="138"/>
      <c r="B128" s="139"/>
      <c r="C128" s="16"/>
      <c r="D128" s="16"/>
    </row>
    <row r="129" spans="1:4" ht="20.25" x14ac:dyDescent="0.3">
      <c r="A129" s="138"/>
      <c r="B129" s="139"/>
      <c r="C129" s="16"/>
      <c r="D129" s="16"/>
    </row>
    <row r="130" spans="1:4" ht="20.25" x14ac:dyDescent="0.3">
      <c r="A130" s="138"/>
      <c r="B130" s="139"/>
      <c r="C130" s="16"/>
      <c r="D130" s="16"/>
    </row>
    <row r="131" spans="1:4" ht="20.25" x14ac:dyDescent="0.3">
      <c r="A131" s="138"/>
      <c r="B131" s="139"/>
      <c r="C131" s="16"/>
      <c r="D131" s="16"/>
    </row>
    <row r="132" spans="1:4" ht="20.25" x14ac:dyDescent="0.3">
      <c r="A132" s="138"/>
      <c r="B132" s="139"/>
      <c r="C132" s="16"/>
      <c r="D132" s="16"/>
    </row>
    <row r="133" spans="1:4" ht="20.25" x14ac:dyDescent="0.3">
      <c r="A133" s="138"/>
      <c r="B133" s="139"/>
      <c r="C133" s="16"/>
      <c r="D133" s="16"/>
    </row>
    <row r="134" spans="1:4" ht="20.25" x14ac:dyDescent="0.3">
      <c r="A134" s="138"/>
      <c r="B134" s="139"/>
      <c r="C134" s="16"/>
      <c r="D134" s="16"/>
    </row>
    <row r="135" spans="1:4" ht="20.25" x14ac:dyDescent="0.3">
      <c r="A135" s="138"/>
      <c r="B135" s="139"/>
      <c r="C135" s="16"/>
      <c r="D135" s="16"/>
    </row>
    <row r="136" spans="1:4" ht="20.25" x14ac:dyDescent="0.3">
      <c r="A136" s="138"/>
      <c r="B136" s="139"/>
      <c r="C136" s="16"/>
      <c r="D136" s="16"/>
    </row>
    <row r="137" spans="1:4" ht="20.25" x14ac:dyDescent="0.3">
      <c r="A137" s="138"/>
      <c r="B137" s="139"/>
      <c r="C137" s="16"/>
      <c r="D137" s="16"/>
    </row>
    <row r="138" spans="1:4" ht="20.25" x14ac:dyDescent="0.3">
      <c r="A138" s="138"/>
      <c r="B138" s="139"/>
      <c r="C138" s="16"/>
      <c r="D138" s="16"/>
    </row>
    <row r="139" spans="1:4" ht="20.25" x14ac:dyDescent="0.3">
      <c r="A139" s="138"/>
      <c r="B139" s="139"/>
      <c r="C139" s="16"/>
      <c r="D139" s="16"/>
    </row>
    <row r="140" spans="1:4" ht="20.25" x14ac:dyDescent="0.3">
      <c r="A140" s="138"/>
      <c r="B140" s="139"/>
      <c r="C140" s="16"/>
      <c r="D140" s="16"/>
    </row>
    <row r="141" spans="1:4" ht="20.25" x14ac:dyDescent="0.3">
      <c r="A141" s="138"/>
      <c r="B141" s="139"/>
      <c r="C141" s="16"/>
      <c r="D141" s="16"/>
    </row>
    <row r="142" spans="1:4" ht="20.25" x14ac:dyDescent="0.3">
      <c r="A142" s="138"/>
      <c r="B142" s="139"/>
      <c r="C142" s="16"/>
      <c r="D142" s="16"/>
    </row>
    <row r="143" spans="1:4" ht="20.25" x14ac:dyDescent="0.3">
      <c r="A143" s="138"/>
      <c r="B143" s="139"/>
      <c r="C143" s="16"/>
      <c r="D143" s="16"/>
    </row>
    <row r="144" spans="1:4" ht="20.25" x14ac:dyDescent="0.3">
      <c r="A144" s="138"/>
      <c r="B144" s="139"/>
      <c r="C144" s="16"/>
      <c r="D144" s="16"/>
    </row>
    <row r="145" spans="1:4" ht="20.25" x14ac:dyDescent="0.3">
      <c r="A145" s="138"/>
      <c r="B145" s="139"/>
      <c r="C145" s="16"/>
      <c r="D145" s="16"/>
    </row>
    <row r="146" spans="1:4" ht="20.25" x14ac:dyDescent="0.3">
      <c r="A146" s="138"/>
      <c r="B146" s="139"/>
      <c r="C146" s="16"/>
      <c r="D146" s="16"/>
    </row>
    <row r="147" spans="1:4" ht="20.25" x14ac:dyDescent="0.3">
      <c r="A147" s="138"/>
      <c r="B147" s="139"/>
      <c r="C147" s="16"/>
      <c r="D147" s="16"/>
    </row>
    <row r="148" spans="1:4" ht="20.25" x14ac:dyDescent="0.3">
      <c r="A148" s="138"/>
      <c r="B148" s="139"/>
      <c r="C148" s="16"/>
      <c r="D148" s="16"/>
    </row>
    <row r="149" spans="1:4" ht="20.25" x14ac:dyDescent="0.3">
      <c r="A149" s="138"/>
      <c r="B149" s="139"/>
      <c r="C149" s="16"/>
      <c r="D149" s="16"/>
    </row>
    <row r="150" spans="1:4" ht="20.25" x14ac:dyDescent="0.3">
      <c r="A150" s="138"/>
      <c r="B150" s="139"/>
      <c r="C150" s="16"/>
      <c r="D150" s="16"/>
    </row>
    <row r="151" spans="1:4" ht="20.25" x14ac:dyDescent="0.3">
      <c r="A151" s="138"/>
      <c r="B151" s="139"/>
      <c r="C151" s="16"/>
      <c r="D151" s="16"/>
    </row>
    <row r="152" spans="1:4" ht="20.25" x14ac:dyDescent="0.3">
      <c r="A152" s="138"/>
      <c r="B152" s="139"/>
      <c r="C152" s="16"/>
      <c r="D152" s="16"/>
    </row>
    <row r="153" spans="1:4" ht="20.25" x14ac:dyDescent="0.3">
      <c r="A153" s="138"/>
      <c r="B153" s="139"/>
      <c r="C153" s="16"/>
      <c r="D153" s="16"/>
    </row>
    <row r="154" spans="1:4" ht="20.25" x14ac:dyDescent="0.3">
      <c r="A154" s="138"/>
      <c r="B154" s="139"/>
      <c r="C154" s="16"/>
      <c r="D154" s="16"/>
    </row>
    <row r="155" spans="1:4" ht="20.25" x14ac:dyDescent="0.3">
      <c r="A155" s="138"/>
      <c r="B155" s="139"/>
      <c r="C155" s="16"/>
      <c r="D155" s="16"/>
    </row>
    <row r="156" spans="1:4" ht="20.25" x14ac:dyDescent="0.3">
      <c r="A156" s="138"/>
      <c r="B156" s="139"/>
      <c r="C156" s="16"/>
      <c r="D156" s="16"/>
    </row>
    <row r="157" spans="1:4" ht="20.25" x14ac:dyDescent="0.3">
      <c r="A157" s="138"/>
      <c r="B157" s="139"/>
      <c r="C157" s="16"/>
      <c r="D157" s="16"/>
    </row>
    <row r="158" spans="1:4" ht="20.25" x14ac:dyDescent="0.3">
      <c r="A158" s="138"/>
      <c r="B158" s="139"/>
      <c r="C158" s="16"/>
      <c r="D158" s="16"/>
    </row>
    <row r="159" spans="1:4" ht="20.25" x14ac:dyDescent="0.3">
      <c r="A159" s="138"/>
      <c r="B159" s="139"/>
      <c r="C159" s="16"/>
      <c r="D159" s="16"/>
    </row>
    <row r="160" spans="1:4" ht="20.25" x14ac:dyDescent="0.3">
      <c r="A160" s="138"/>
      <c r="B160" s="139"/>
      <c r="C160" s="16"/>
      <c r="D160" s="16"/>
    </row>
    <row r="161" spans="1:4" ht="20.25" x14ac:dyDescent="0.3">
      <c r="A161" s="138"/>
      <c r="B161" s="139"/>
      <c r="C161" s="16"/>
      <c r="D161" s="16"/>
    </row>
    <row r="162" spans="1:4" ht="20.25" x14ac:dyDescent="0.3">
      <c r="A162" s="138"/>
      <c r="B162" s="139"/>
      <c r="C162" s="16"/>
      <c r="D162" s="16"/>
    </row>
    <row r="163" spans="1:4" ht="20.25" x14ac:dyDescent="0.3">
      <c r="A163" s="138"/>
      <c r="B163" s="139"/>
      <c r="C163" s="16"/>
      <c r="D163" s="16"/>
    </row>
    <row r="164" spans="1:4" ht="20.25" x14ac:dyDescent="0.3">
      <c r="A164" s="138"/>
      <c r="B164" s="139"/>
      <c r="C164" s="16"/>
      <c r="D164" s="16"/>
    </row>
    <row r="165" spans="1:4" ht="20.25" x14ac:dyDescent="0.3">
      <c r="A165" s="138"/>
      <c r="B165" s="139"/>
      <c r="C165" s="16"/>
      <c r="D165" s="16"/>
    </row>
    <row r="166" spans="1:4" ht="20.25" x14ac:dyDescent="0.3">
      <c r="A166" s="138"/>
      <c r="B166" s="139"/>
      <c r="C166" s="16"/>
      <c r="D166" s="16"/>
    </row>
    <row r="167" spans="1:4" ht="20.25" x14ac:dyDescent="0.3">
      <c r="A167" s="138"/>
      <c r="B167" s="139"/>
      <c r="C167" s="16"/>
      <c r="D167" s="16"/>
    </row>
    <row r="168" spans="1:4" ht="20.25" x14ac:dyDescent="0.3">
      <c r="A168" s="138"/>
      <c r="B168" s="139"/>
      <c r="C168" s="16"/>
      <c r="D168" s="16"/>
    </row>
    <row r="169" spans="1:4" ht="20.25" x14ac:dyDescent="0.3">
      <c r="A169" s="138"/>
      <c r="B169" s="139"/>
      <c r="C169" s="16"/>
      <c r="D169" s="16"/>
    </row>
    <row r="170" spans="1:4" ht="20.25" x14ac:dyDescent="0.3">
      <c r="A170" s="138"/>
      <c r="B170" s="139"/>
      <c r="C170" s="16"/>
      <c r="D170" s="16"/>
    </row>
    <row r="171" spans="1:4" ht="20.25" x14ac:dyDescent="0.3">
      <c r="A171" s="138"/>
      <c r="B171" s="139"/>
      <c r="C171" s="16"/>
      <c r="D171" s="16"/>
    </row>
    <row r="172" spans="1:4" ht="20.25" x14ac:dyDescent="0.3">
      <c r="A172" s="138"/>
      <c r="B172" s="139"/>
      <c r="C172" s="16"/>
      <c r="D172" s="16"/>
    </row>
    <row r="173" spans="1:4" ht="20.25" x14ac:dyDescent="0.3">
      <c r="A173" s="138"/>
      <c r="B173" s="139"/>
      <c r="C173" s="16"/>
      <c r="D173" s="16"/>
    </row>
    <row r="174" spans="1:4" ht="20.25" x14ac:dyDescent="0.3">
      <c r="A174" s="138"/>
      <c r="B174" s="139"/>
      <c r="C174" s="16"/>
      <c r="D174" s="16"/>
    </row>
    <row r="175" spans="1:4" ht="20.25" x14ac:dyDescent="0.3">
      <c r="A175" s="138"/>
      <c r="B175" s="139"/>
      <c r="C175" s="16"/>
      <c r="D175" s="16"/>
    </row>
    <row r="176" spans="1:4" ht="20.25" x14ac:dyDescent="0.3">
      <c r="A176" s="138"/>
      <c r="B176" s="139"/>
      <c r="C176" s="16"/>
      <c r="D176" s="16"/>
    </row>
    <row r="177" spans="1:4" ht="20.25" x14ac:dyDescent="0.3">
      <c r="A177" s="138"/>
      <c r="B177" s="139"/>
      <c r="C177" s="16"/>
      <c r="D177" s="16"/>
    </row>
    <row r="178" spans="1:4" ht="20.25" x14ac:dyDescent="0.3">
      <c r="A178" s="138"/>
      <c r="B178" s="139"/>
      <c r="C178" s="16"/>
      <c r="D178" s="16"/>
    </row>
    <row r="179" spans="1:4" ht="20.25" x14ac:dyDescent="0.3">
      <c r="A179" s="138"/>
      <c r="B179" s="139"/>
      <c r="C179" s="16"/>
      <c r="D179" s="16"/>
    </row>
    <row r="180" spans="1:4" ht="20.25" x14ac:dyDescent="0.3">
      <c r="A180" s="138"/>
      <c r="B180" s="139"/>
      <c r="C180" s="16"/>
      <c r="D180" s="16"/>
    </row>
    <row r="181" spans="1:4" ht="20.25" x14ac:dyDescent="0.3">
      <c r="A181" s="138"/>
      <c r="B181" s="139"/>
      <c r="C181" s="16"/>
      <c r="D181" s="16"/>
    </row>
    <row r="182" spans="1:4" ht="20.25" x14ac:dyDescent="0.3">
      <c r="A182" s="138"/>
      <c r="B182" s="139"/>
      <c r="C182" s="16"/>
      <c r="D182" s="16"/>
    </row>
    <row r="183" spans="1:4" ht="20.25" x14ac:dyDescent="0.3">
      <c r="A183" s="138"/>
      <c r="B183" s="139"/>
      <c r="C183" s="16"/>
      <c r="D183" s="16"/>
    </row>
    <row r="184" spans="1:4" ht="20.25" x14ac:dyDescent="0.3">
      <c r="A184" s="138"/>
      <c r="B184" s="139"/>
      <c r="C184" s="16"/>
      <c r="D184" s="16"/>
    </row>
    <row r="185" spans="1:4" ht="20.25" x14ac:dyDescent="0.3">
      <c r="A185" s="138"/>
      <c r="B185" s="139"/>
      <c r="C185" s="16"/>
      <c r="D185" s="16"/>
    </row>
    <row r="186" spans="1:4" ht="20.25" x14ac:dyDescent="0.3">
      <c r="A186" s="138"/>
      <c r="B186" s="139"/>
      <c r="C186" s="16"/>
      <c r="D186" s="16"/>
    </row>
    <row r="187" spans="1:4" ht="20.25" x14ac:dyDescent="0.3">
      <c r="A187" s="138"/>
      <c r="B187" s="139"/>
      <c r="C187" s="16"/>
      <c r="D187" s="16"/>
    </row>
    <row r="188" spans="1:4" ht="20.25" x14ac:dyDescent="0.3">
      <c r="A188" s="138"/>
      <c r="B188" s="139"/>
      <c r="C188" s="16"/>
      <c r="D188" s="16"/>
    </row>
    <row r="189" spans="1:4" ht="20.25" x14ac:dyDescent="0.3">
      <c r="A189" s="138"/>
      <c r="B189" s="139"/>
      <c r="C189" s="16"/>
      <c r="D189" s="16"/>
    </row>
    <row r="190" spans="1:4" ht="20.25" x14ac:dyDescent="0.3">
      <c r="A190" s="138"/>
      <c r="B190" s="139"/>
      <c r="C190" s="16"/>
      <c r="D190" s="16"/>
    </row>
    <row r="191" spans="1:4" ht="20.25" x14ac:dyDescent="0.3">
      <c r="A191" s="138"/>
      <c r="B191" s="139"/>
      <c r="C191" s="16"/>
      <c r="D191" s="16"/>
    </row>
    <row r="192" spans="1:4" ht="20.25" x14ac:dyDescent="0.3">
      <c r="A192" s="138"/>
      <c r="B192" s="139"/>
      <c r="C192" s="16"/>
      <c r="D192" s="16"/>
    </row>
    <row r="193" spans="1:4" ht="20.25" x14ac:dyDescent="0.3">
      <c r="A193" s="138"/>
      <c r="B193" s="139"/>
      <c r="C193" s="16"/>
      <c r="D193" s="16"/>
    </row>
    <row r="194" spans="1:4" ht="20.25" x14ac:dyDescent="0.3">
      <c r="A194" s="138"/>
      <c r="B194" s="139"/>
      <c r="C194" s="16"/>
      <c r="D194" s="16"/>
    </row>
    <row r="195" spans="1:4" ht="20.25" x14ac:dyDescent="0.3">
      <c r="A195" s="138"/>
      <c r="B195" s="139"/>
      <c r="C195" s="16"/>
      <c r="D195" s="16"/>
    </row>
    <row r="196" spans="1:4" ht="20.25" x14ac:dyDescent="0.3">
      <c r="A196" s="138"/>
      <c r="B196" s="139"/>
      <c r="C196" s="16"/>
      <c r="D196" s="16"/>
    </row>
    <row r="197" spans="1:4" ht="20.25" x14ac:dyDescent="0.3">
      <c r="A197" s="138"/>
      <c r="B197" s="139"/>
      <c r="C197" s="16"/>
      <c r="D197" s="16"/>
    </row>
    <row r="198" spans="1:4" ht="20.25" x14ac:dyDescent="0.3">
      <c r="A198" s="138"/>
      <c r="B198" s="139"/>
      <c r="C198" s="16"/>
      <c r="D198" s="16"/>
    </row>
    <row r="199" spans="1:4" ht="20.25" x14ac:dyDescent="0.3">
      <c r="A199" s="138"/>
      <c r="B199" s="139"/>
      <c r="C199" s="16"/>
      <c r="D199" s="16"/>
    </row>
    <row r="200" spans="1:4" ht="20.25" x14ac:dyDescent="0.3">
      <c r="A200" s="138"/>
      <c r="B200" s="139"/>
      <c r="C200" s="16"/>
      <c r="D200" s="16"/>
    </row>
    <row r="201" spans="1:4" ht="20.25" x14ac:dyDescent="0.3">
      <c r="A201" s="138"/>
      <c r="B201" s="139"/>
      <c r="C201" s="16"/>
      <c r="D201" s="16"/>
    </row>
    <row r="202" spans="1:4" ht="20.25" x14ac:dyDescent="0.3">
      <c r="A202" s="138"/>
      <c r="B202" s="139"/>
      <c r="C202" s="16"/>
      <c r="D202" s="16"/>
    </row>
    <row r="203" spans="1:4" ht="20.25" x14ac:dyDescent="0.3">
      <c r="A203" s="138"/>
      <c r="B203" s="139"/>
      <c r="C203" s="16"/>
      <c r="D203" s="16"/>
    </row>
    <row r="204" spans="1:4" ht="20.25" x14ac:dyDescent="0.3">
      <c r="A204" s="138"/>
      <c r="B204" s="139"/>
      <c r="C204" s="16"/>
      <c r="D204" s="16"/>
    </row>
    <row r="205" spans="1:4" ht="20.25" x14ac:dyDescent="0.3">
      <c r="A205" s="138"/>
      <c r="B205" s="139"/>
      <c r="C205" s="16"/>
      <c r="D205" s="16"/>
    </row>
    <row r="206" spans="1:4" ht="20.25" x14ac:dyDescent="0.3">
      <c r="A206" s="138"/>
      <c r="B206" s="139"/>
      <c r="C206" s="16"/>
      <c r="D206" s="16"/>
    </row>
    <row r="207" spans="1:4" ht="20.25" x14ac:dyDescent="0.3">
      <c r="A207" s="138"/>
      <c r="B207" s="139"/>
      <c r="C207" s="16"/>
      <c r="D207" s="16"/>
    </row>
    <row r="208" spans="1:4" ht="20.25" x14ac:dyDescent="0.3">
      <c r="A208" s="138"/>
      <c r="B208" s="139"/>
      <c r="C208" s="16"/>
      <c r="D208" s="16"/>
    </row>
    <row r="209" spans="1:8" x14ac:dyDescent="0.3">
      <c r="A209" s="6"/>
      <c r="B209" s="139"/>
      <c r="C209" s="139"/>
      <c r="D209" s="139"/>
    </row>
    <row r="210" spans="1:8" ht="20.25" x14ac:dyDescent="0.3">
      <c r="A210" s="6"/>
      <c r="B210" s="15" t="s">
        <v>79</v>
      </c>
      <c r="C210" s="15" t="s">
        <v>125</v>
      </c>
      <c r="D210" s="140" t="s">
        <v>79</v>
      </c>
      <c r="E210" s="140" t="s">
        <v>125</v>
      </c>
    </row>
    <row r="211" spans="1:8" ht="20.25" x14ac:dyDescent="0.3">
      <c r="A211" s="6"/>
      <c r="B211" s="141" t="s">
        <v>81</v>
      </c>
      <c r="C211" s="141" t="s">
        <v>55</v>
      </c>
      <c r="D211" s="100" t="s">
        <v>81</v>
      </c>
      <c r="F211" s="100" t="str">
        <f>IF(NOT(ISBLANK(D211)),D211,IF(NOT(ISBLANK(E211)),"     "&amp;E211,FALSE))</f>
        <v>Afectación Económica o presupuestal</v>
      </c>
      <c r="G211" s="100" t="s">
        <v>81</v>
      </c>
      <c r="H211" s="100" t="str">
        <f ca="1">IF(NOT(ISERROR(MATCH(G211,_xlfn.ANCHORARRAY(B222),0))),F224&amp;"Por favor no seleccionar los criterios de impacto",G211)</f>
        <v>Afectación Económica o presupuestal</v>
      </c>
    </row>
    <row r="212" spans="1:8" ht="20.25" x14ac:dyDescent="0.3">
      <c r="A212" s="6"/>
      <c r="B212" s="141" t="s">
        <v>81</v>
      </c>
      <c r="C212" s="141" t="s">
        <v>84</v>
      </c>
      <c r="E212" s="100" t="s">
        <v>55</v>
      </c>
      <c r="F212" s="100" t="str">
        <f t="shared" ref="F212:F222" si="0">IF(NOT(ISBLANK(D212)),D212,IF(NOT(ISBLANK(E212)),"     "&amp;E212,FALSE))</f>
        <v xml:space="preserve">     Afectación menor a 10 SMLMV .</v>
      </c>
    </row>
    <row r="213" spans="1:8" ht="20.25" x14ac:dyDescent="0.3">
      <c r="A213" s="6"/>
      <c r="B213" s="141" t="s">
        <v>81</v>
      </c>
      <c r="C213" s="141" t="s">
        <v>85</v>
      </c>
      <c r="E213" s="100" t="s">
        <v>84</v>
      </c>
      <c r="F213" s="100" t="str">
        <f t="shared" si="0"/>
        <v xml:space="preserve">     Entre 10 y 50 SMLMV </v>
      </c>
    </row>
    <row r="214" spans="1:8" ht="20.25" x14ac:dyDescent="0.3">
      <c r="A214" s="6"/>
      <c r="B214" s="141" t="s">
        <v>81</v>
      </c>
      <c r="C214" s="141" t="s">
        <v>86</v>
      </c>
      <c r="E214" s="100" t="s">
        <v>85</v>
      </c>
      <c r="F214" s="100" t="str">
        <f t="shared" si="0"/>
        <v xml:space="preserve">     Entre 50 y 100 SMLMV </v>
      </c>
    </row>
    <row r="215" spans="1:8" ht="20.25" x14ac:dyDescent="0.3">
      <c r="A215" s="6"/>
      <c r="B215" s="141" t="s">
        <v>81</v>
      </c>
      <c r="C215" s="141" t="s">
        <v>87</v>
      </c>
      <c r="E215" s="100" t="s">
        <v>86</v>
      </c>
      <c r="F215" s="100" t="str">
        <f t="shared" si="0"/>
        <v xml:space="preserve">     Entre 100 y 500 SMLMV </v>
      </c>
    </row>
    <row r="216" spans="1:8" ht="20.25" x14ac:dyDescent="0.3">
      <c r="A216" s="6"/>
      <c r="B216" s="141" t="s">
        <v>54</v>
      </c>
      <c r="C216" s="141" t="s">
        <v>88</v>
      </c>
      <c r="E216" s="100" t="s">
        <v>87</v>
      </c>
      <c r="F216" s="100" t="str">
        <f t="shared" si="0"/>
        <v xml:space="preserve">     Mayor a 500 SMLMV </v>
      </c>
    </row>
    <row r="217" spans="1:8" ht="20.25" x14ac:dyDescent="0.3">
      <c r="A217" s="6"/>
      <c r="B217" s="141" t="s">
        <v>54</v>
      </c>
      <c r="C217" s="141" t="s">
        <v>89</v>
      </c>
      <c r="D217" s="100" t="s">
        <v>54</v>
      </c>
      <c r="F217" s="100" t="str">
        <f t="shared" si="0"/>
        <v>Pérdida Reputacional</v>
      </c>
    </row>
    <row r="218" spans="1:8" ht="20.25" x14ac:dyDescent="0.3">
      <c r="A218" s="6"/>
      <c r="B218" s="141" t="s">
        <v>54</v>
      </c>
      <c r="C218" s="141" t="s">
        <v>91</v>
      </c>
      <c r="E218" s="100" t="s">
        <v>88</v>
      </c>
      <c r="F218" s="100" t="str">
        <f t="shared" si="0"/>
        <v xml:space="preserve">     El riesgo afecta la imagen de alguna área de la organización</v>
      </c>
    </row>
    <row r="219" spans="1:8" ht="20.25" x14ac:dyDescent="0.3">
      <c r="A219" s="6"/>
      <c r="B219" s="141" t="s">
        <v>54</v>
      </c>
      <c r="C219" s="141" t="s">
        <v>90</v>
      </c>
      <c r="E219" s="100" t="s">
        <v>89</v>
      </c>
      <c r="F219" s="100" t="str">
        <f t="shared" si="0"/>
        <v xml:space="preserve">     El riesgo afecta la imagen de la entidad internamente, de conocimiento general, nivel interno, de junta dircetiva y accionistas y/o de provedores</v>
      </c>
    </row>
    <row r="220" spans="1:8" ht="20.25" x14ac:dyDescent="0.3">
      <c r="A220" s="6"/>
      <c r="B220" s="141" t="s">
        <v>54</v>
      </c>
      <c r="C220" s="141" t="s">
        <v>109</v>
      </c>
      <c r="E220" s="100" t="s">
        <v>91</v>
      </c>
      <c r="F220" s="100" t="str">
        <f t="shared" si="0"/>
        <v xml:space="preserve">     El riesgo afecta la imagen de la entidad con algunos usuarios de relevancia frente al logro de los objetivos</v>
      </c>
    </row>
    <row r="221" spans="1:8" x14ac:dyDescent="0.3">
      <c r="A221" s="6"/>
      <c r="B221" s="142"/>
      <c r="C221" s="142"/>
      <c r="E221" s="100" t="s">
        <v>90</v>
      </c>
      <c r="F221" s="100" t="str">
        <f t="shared" si="0"/>
        <v xml:space="preserve">     El riesgo afecta la imagen de de la entidad con efecto publicitario sostenido a nivel de sector administrativo, nivel departamental o municipal</v>
      </c>
    </row>
    <row r="222" spans="1:8" x14ac:dyDescent="0.3">
      <c r="A222" s="6"/>
      <c r="B222" s="142" t="e" cm="1">
        <f t="array" aca="1" ref="B222:B224" ca="1">_xlfn.UNIQUE(Tabla1[[#All],[Criterios]])</f>
        <v>#NAME?</v>
      </c>
      <c r="C222" s="142"/>
      <c r="E222" s="100" t="s">
        <v>109</v>
      </c>
      <c r="F222" s="100" t="str">
        <f t="shared" si="0"/>
        <v xml:space="preserve">     El riesgo afecta la imagen de la entidad a nivel nacional, con efecto publicitarios sostenible a nivel país</v>
      </c>
    </row>
    <row r="223" spans="1:8" x14ac:dyDescent="0.3">
      <c r="A223" s="6"/>
      <c r="B223" s="142" t="e">
        <f ca="1"/>
        <v>#NAME?</v>
      </c>
      <c r="C223" s="142"/>
    </row>
    <row r="224" spans="1:8" x14ac:dyDescent="0.3">
      <c r="B224" s="142" t="e">
        <f ca="1"/>
        <v>#NAME?</v>
      </c>
      <c r="C224" s="142"/>
      <c r="F224" s="143" t="s">
        <v>127</v>
      </c>
    </row>
    <row r="225" spans="2:6" x14ac:dyDescent="0.3">
      <c r="B225" s="144"/>
      <c r="C225" s="144"/>
      <c r="F225" s="143" t="s">
        <v>128</v>
      </c>
    </row>
    <row r="226" spans="2:6" x14ac:dyDescent="0.3">
      <c r="B226" s="144"/>
      <c r="C226" s="144"/>
    </row>
    <row r="227" spans="2:6" x14ac:dyDescent="0.3">
      <c r="B227" s="144"/>
      <c r="C227" s="144"/>
    </row>
    <row r="228" spans="2:6" x14ac:dyDescent="0.3">
      <c r="B228" s="144"/>
      <c r="C228" s="144"/>
      <c r="D228" s="144"/>
    </row>
    <row r="229" spans="2:6" x14ac:dyDescent="0.3">
      <c r="B229" s="144"/>
      <c r="C229" s="144"/>
      <c r="D229" s="144"/>
    </row>
    <row r="230" spans="2:6" x14ac:dyDescent="0.3">
      <c r="B230" s="144"/>
      <c r="C230" s="144"/>
      <c r="D230" s="144"/>
    </row>
    <row r="231" spans="2:6" x14ac:dyDescent="0.3">
      <c r="B231" s="144"/>
      <c r="C231" s="144"/>
      <c r="D231" s="144"/>
    </row>
    <row r="232" spans="2:6" x14ac:dyDescent="0.3">
      <c r="B232" s="144"/>
      <c r="C232" s="144"/>
      <c r="D232" s="144"/>
    </row>
    <row r="233" spans="2:6" x14ac:dyDescent="0.3">
      <c r="B233" s="144"/>
      <c r="C233" s="144"/>
      <c r="D233" s="144"/>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workbookViewId="0">
      <selection activeCell="D44" sqref="D44"/>
    </sheetView>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45"/>
      <c r="B2" s="471" t="s">
        <v>239</v>
      </c>
      <c r="C2" s="472"/>
      <c r="D2" s="472"/>
      <c r="E2" s="472"/>
      <c r="F2" s="473"/>
      <c r="G2" s="145"/>
    </row>
    <row r="3" spans="1:7" ht="16.5" thickBot="1" x14ac:dyDescent="0.3">
      <c r="A3" s="145"/>
      <c r="B3" s="146"/>
      <c r="C3" s="146"/>
      <c r="D3" s="146"/>
      <c r="E3" s="146"/>
      <c r="F3" s="146"/>
      <c r="G3" s="145"/>
    </row>
    <row r="4" spans="1:7" ht="16.5" thickBot="1" x14ac:dyDescent="0.25">
      <c r="A4" s="145"/>
      <c r="B4" s="477" t="s">
        <v>236</v>
      </c>
      <c r="C4" s="478"/>
      <c r="D4" s="478"/>
      <c r="E4" s="135" t="s">
        <v>237</v>
      </c>
      <c r="F4" s="136" t="s">
        <v>238</v>
      </c>
      <c r="G4" s="145"/>
    </row>
    <row r="5" spans="1:7" ht="31.5" x14ac:dyDescent="0.2">
      <c r="A5" s="145"/>
      <c r="B5" s="479" t="s">
        <v>60</v>
      </c>
      <c r="C5" s="481" t="s">
        <v>13</v>
      </c>
      <c r="D5" s="109" t="s">
        <v>14</v>
      </c>
      <c r="E5" s="61" t="s">
        <v>61</v>
      </c>
      <c r="F5" s="62">
        <v>0.25</v>
      </c>
      <c r="G5" s="145"/>
    </row>
    <row r="6" spans="1:7" ht="47.25" x14ac:dyDescent="0.2">
      <c r="A6" s="145"/>
      <c r="B6" s="480"/>
      <c r="C6" s="482"/>
      <c r="D6" s="110" t="s">
        <v>15</v>
      </c>
      <c r="E6" s="63" t="s">
        <v>62</v>
      </c>
      <c r="F6" s="64">
        <v>0.15</v>
      </c>
      <c r="G6" s="145"/>
    </row>
    <row r="7" spans="1:7" ht="47.25" x14ac:dyDescent="0.2">
      <c r="A7" s="145"/>
      <c r="B7" s="480"/>
      <c r="C7" s="482"/>
      <c r="D7" s="110" t="s">
        <v>16</v>
      </c>
      <c r="E7" s="63" t="s">
        <v>63</v>
      </c>
      <c r="F7" s="64">
        <v>0.1</v>
      </c>
      <c r="G7" s="145"/>
    </row>
    <row r="8" spans="1:7" ht="63" x14ac:dyDescent="0.2">
      <c r="A8" s="145"/>
      <c r="B8" s="480"/>
      <c r="C8" s="482" t="s">
        <v>17</v>
      </c>
      <c r="D8" s="110" t="s">
        <v>10</v>
      </c>
      <c r="E8" s="63" t="s">
        <v>64</v>
      </c>
      <c r="F8" s="64">
        <v>0.25</v>
      </c>
      <c r="G8" s="145"/>
    </row>
    <row r="9" spans="1:7" ht="31.5" x14ac:dyDescent="0.2">
      <c r="A9" s="145"/>
      <c r="B9" s="480"/>
      <c r="C9" s="482"/>
      <c r="D9" s="110" t="s">
        <v>9</v>
      </c>
      <c r="E9" s="63" t="s">
        <v>65</v>
      </c>
      <c r="F9" s="64">
        <v>0.15</v>
      </c>
      <c r="G9" s="145"/>
    </row>
    <row r="10" spans="1:7" ht="47.25" x14ac:dyDescent="0.2">
      <c r="A10" s="145"/>
      <c r="B10" s="480" t="s">
        <v>142</v>
      </c>
      <c r="C10" s="482" t="s">
        <v>18</v>
      </c>
      <c r="D10" s="110" t="s">
        <v>19</v>
      </c>
      <c r="E10" s="63" t="s">
        <v>66</v>
      </c>
      <c r="F10" s="65" t="s">
        <v>67</v>
      </c>
      <c r="G10" s="145"/>
    </row>
    <row r="11" spans="1:7" ht="63" x14ac:dyDescent="0.2">
      <c r="A11" s="145"/>
      <c r="B11" s="480"/>
      <c r="C11" s="482"/>
      <c r="D11" s="110" t="s">
        <v>20</v>
      </c>
      <c r="E11" s="63" t="s">
        <v>68</v>
      </c>
      <c r="F11" s="65" t="s">
        <v>67</v>
      </c>
      <c r="G11" s="145"/>
    </row>
    <row r="12" spans="1:7" ht="47.25" x14ac:dyDescent="0.2">
      <c r="A12" s="145"/>
      <c r="B12" s="480"/>
      <c r="C12" s="482" t="s">
        <v>21</v>
      </c>
      <c r="D12" s="110" t="s">
        <v>22</v>
      </c>
      <c r="E12" s="63" t="s">
        <v>69</v>
      </c>
      <c r="F12" s="65" t="s">
        <v>67</v>
      </c>
      <c r="G12" s="145"/>
    </row>
    <row r="13" spans="1:7" ht="47.25" x14ac:dyDescent="0.2">
      <c r="A13" s="145"/>
      <c r="B13" s="480"/>
      <c r="C13" s="482"/>
      <c r="D13" s="110" t="s">
        <v>23</v>
      </c>
      <c r="E13" s="63" t="s">
        <v>70</v>
      </c>
      <c r="F13" s="65" t="s">
        <v>67</v>
      </c>
      <c r="G13" s="145"/>
    </row>
    <row r="14" spans="1:7" ht="31.5" x14ac:dyDescent="0.2">
      <c r="A14" s="145"/>
      <c r="B14" s="480"/>
      <c r="C14" s="482" t="s">
        <v>24</v>
      </c>
      <c r="D14" s="110" t="s">
        <v>110</v>
      </c>
      <c r="E14" s="63" t="s">
        <v>113</v>
      </c>
      <c r="F14" s="65" t="s">
        <v>67</v>
      </c>
      <c r="G14" s="145"/>
    </row>
    <row r="15" spans="1:7" ht="32.25" thickBot="1" x14ac:dyDescent="0.25">
      <c r="A15" s="145"/>
      <c r="B15" s="483"/>
      <c r="C15" s="484"/>
      <c r="D15" s="111" t="s">
        <v>111</v>
      </c>
      <c r="E15" s="66" t="s">
        <v>112</v>
      </c>
      <c r="F15" s="67" t="s">
        <v>67</v>
      </c>
      <c r="G15" s="145"/>
    </row>
    <row r="16" spans="1:7" ht="49.5" customHeight="1" x14ac:dyDescent="0.2">
      <c r="A16" s="145"/>
      <c r="B16" s="476" t="s">
        <v>139</v>
      </c>
      <c r="C16" s="476"/>
      <c r="D16" s="476"/>
      <c r="E16" s="476"/>
      <c r="F16" s="476"/>
      <c r="G16" s="145"/>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 </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2022-03-25T23:26:59Z</dcterms:modified>
</cp:coreProperties>
</file>