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de Salud y Ambiente\"/>
    </mc:Choice>
  </mc:AlternateContent>
  <bookViews>
    <workbookView xWindow="0" yWindow="0" windowWidth="24000" windowHeight="8430" tabRatio="882" activeTab="2"/>
  </bookViews>
  <sheets>
    <sheet name="Intructivo" sheetId="20" r:id="rId1"/>
    <sheet name="Contexto" sheetId="23"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14"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1" l="1"/>
  <c r="R28" i="1"/>
  <c r="L28" i="1"/>
  <c r="U27" i="1"/>
  <c r="R27" i="1"/>
  <c r="L27" i="1"/>
  <c r="U26" i="1"/>
  <c r="R26" i="1"/>
  <c r="AC27" i="1" s="1"/>
  <c r="AB27" i="1" s="1"/>
  <c r="L26" i="1"/>
  <c r="U25" i="1"/>
  <c r="R25" i="1"/>
  <c r="L25" i="1"/>
  <c r="U24" i="1"/>
  <c r="R24" i="1"/>
  <c r="AC25" i="1" s="1"/>
  <c r="AB25" i="1" s="1"/>
  <c r="L24" i="1"/>
  <c r="U23" i="1"/>
  <c r="R23" i="1"/>
  <c r="I23" i="1"/>
  <c r="J23" i="1" s="1"/>
  <c r="U16" i="1"/>
  <c r="R16" i="1"/>
  <c r="Y18" i="1" s="1"/>
  <c r="Z18" i="1" s="1"/>
  <c r="L22" i="1"/>
  <c r="L21" i="1"/>
  <c r="L20" i="1"/>
  <c r="L19" i="1"/>
  <c r="L18" i="1"/>
  <c r="I16" i="1"/>
  <c r="J16" i="1" s="1"/>
  <c r="U18" i="1"/>
  <c r="R19" i="1"/>
  <c r="Y19" i="1" s="1"/>
  <c r="U19" i="1"/>
  <c r="R20" i="1"/>
  <c r="Y21" i="1" s="1"/>
  <c r="U20" i="1"/>
  <c r="R21" i="1"/>
  <c r="U21" i="1"/>
  <c r="R22" i="1"/>
  <c r="U22" i="1"/>
  <c r="AC28" i="1" l="1"/>
  <c r="AB28" i="1" s="1"/>
  <c r="Y26" i="1"/>
  <c r="AA26" i="1" s="1"/>
  <c r="AC26" i="1"/>
  <c r="AB26" i="1" s="1"/>
  <c r="Y25" i="1"/>
  <c r="Z25" i="1" s="1"/>
  <c r="AD25" i="1" s="1"/>
  <c r="Y24" i="1"/>
  <c r="AA24" i="1" s="1"/>
  <c r="Z26" i="1"/>
  <c r="Y27" i="1"/>
  <c r="AC24" i="1"/>
  <c r="AB24" i="1" s="1"/>
  <c r="Y28" i="1"/>
  <c r="Y23" i="1"/>
  <c r="Y22" i="1"/>
  <c r="Z22" i="1" s="1"/>
  <c r="AC18" i="1"/>
  <c r="AB18" i="1" s="1"/>
  <c r="AC22" i="1"/>
  <c r="AB22" i="1" s="1"/>
  <c r="Y16" i="1"/>
  <c r="Z16" i="1" s="1"/>
  <c r="AD18" i="1"/>
  <c r="Z21" i="1"/>
  <c r="AA21" i="1"/>
  <c r="Z19" i="1"/>
  <c r="AA19" i="1"/>
  <c r="AC21" i="1"/>
  <c r="AB21" i="1" s="1"/>
  <c r="AA22" i="1"/>
  <c r="AC20" i="1"/>
  <c r="AB20" i="1" s="1"/>
  <c r="AC19" i="1"/>
  <c r="AB19" i="1" s="1"/>
  <c r="Y20" i="1"/>
  <c r="AA18" i="1"/>
  <c r="F222" i="13"/>
  <c r="F212" i="13"/>
  <c r="F213" i="13"/>
  <c r="F214" i="13"/>
  <c r="F215" i="13"/>
  <c r="F216" i="13"/>
  <c r="F217" i="13"/>
  <c r="F218" i="13"/>
  <c r="F219" i="13"/>
  <c r="F220" i="13"/>
  <c r="F221" i="13"/>
  <c r="F211" i="13"/>
  <c r="R59" i="1"/>
  <c r="R54" i="1"/>
  <c r="R48"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76" i="1"/>
  <c r="R76" i="1"/>
  <c r="U75" i="1"/>
  <c r="R75" i="1"/>
  <c r="U74" i="1"/>
  <c r="R74" i="1"/>
  <c r="U73" i="1"/>
  <c r="R73" i="1"/>
  <c r="U72" i="1"/>
  <c r="R72" i="1"/>
  <c r="U71" i="1"/>
  <c r="R71" i="1"/>
  <c r="Y71" i="1" s="1"/>
  <c r="Z71" i="1" s="1"/>
  <c r="I71" i="1"/>
  <c r="J71" i="1" s="1"/>
  <c r="U70" i="1"/>
  <c r="R70" i="1"/>
  <c r="U69" i="1"/>
  <c r="R69" i="1"/>
  <c r="Y69" i="1" s="1"/>
  <c r="U67" i="1"/>
  <c r="R67" i="1"/>
  <c r="U66" i="1"/>
  <c r="R66" i="1"/>
  <c r="U65" i="1"/>
  <c r="R65" i="1"/>
  <c r="I65" i="1"/>
  <c r="J65" i="1" s="1"/>
  <c r="U64" i="1"/>
  <c r="R64" i="1"/>
  <c r="U63" i="1"/>
  <c r="R63" i="1"/>
  <c r="U62" i="1"/>
  <c r="R62" i="1"/>
  <c r="U61" i="1"/>
  <c r="R61" i="1"/>
  <c r="U60" i="1"/>
  <c r="R60" i="1"/>
  <c r="U59" i="1"/>
  <c r="I59" i="1"/>
  <c r="J59" i="1" s="1"/>
  <c r="U58" i="1"/>
  <c r="R58" i="1"/>
  <c r="U57" i="1"/>
  <c r="R57" i="1"/>
  <c r="U56" i="1"/>
  <c r="R56" i="1"/>
  <c r="U55" i="1"/>
  <c r="R55" i="1"/>
  <c r="AC55" i="1" s="1"/>
  <c r="AB55" i="1" s="1"/>
  <c r="U54" i="1"/>
  <c r="U53" i="1"/>
  <c r="R53" i="1"/>
  <c r="I53" i="1"/>
  <c r="J53" i="1" s="1"/>
  <c r="U52" i="1"/>
  <c r="R52" i="1"/>
  <c r="U51" i="1"/>
  <c r="R51" i="1"/>
  <c r="U50" i="1"/>
  <c r="R50" i="1"/>
  <c r="Y50" i="1" s="1"/>
  <c r="U49" i="1"/>
  <c r="R49" i="1"/>
  <c r="U48" i="1"/>
  <c r="U47" i="1"/>
  <c r="R47" i="1"/>
  <c r="I47" i="1"/>
  <c r="J47" i="1" s="1"/>
  <c r="U46" i="1"/>
  <c r="R46" i="1"/>
  <c r="U45" i="1"/>
  <c r="R45" i="1"/>
  <c r="U44" i="1"/>
  <c r="R44" i="1"/>
  <c r="U43" i="1"/>
  <c r="R43" i="1"/>
  <c r="AC44" i="1" s="1"/>
  <c r="AB44" i="1" s="1"/>
  <c r="U42" i="1"/>
  <c r="R42" i="1"/>
  <c r="AC42" i="1" s="1"/>
  <c r="AB42" i="1" s="1"/>
  <c r="U41" i="1"/>
  <c r="R41" i="1"/>
  <c r="I41" i="1"/>
  <c r="J41" i="1" s="1"/>
  <c r="U40" i="1"/>
  <c r="R40" i="1"/>
  <c r="U39" i="1"/>
  <c r="R39" i="1"/>
  <c r="U38" i="1"/>
  <c r="R38" i="1"/>
  <c r="U37" i="1"/>
  <c r="R37" i="1"/>
  <c r="U36" i="1"/>
  <c r="R36" i="1"/>
  <c r="U34" i="1"/>
  <c r="R34" i="1"/>
  <c r="U33" i="1"/>
  <c r="R33" i="1"/>
  <c r="U32" i="1"/>
  <c r="R32" i="1"/>
  <c r="U31" i="1"/>
  <c r="R31" i="1"/>
  <c r="U30" i="1"/>
  <c r="R30" i="1"/>
  <c r="AC57" i="1"/>
  <c r="AB57" i="1" s="1"/>
  <c r="Y59" i="1"/>
  <c r="Y41" i="1"/>
  <c r="AA41" i="1" s="1"/>
  <c r="Y64" i="1"/>
  <c r="Z64" i="1" s="1"/>
  <c r="AC60" i="1"/>
  <c r="AB60" i="1" s="1"/>
  <c r="AC41" i="1"/>
  <c r="AB41"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C64" i="1"/>
  <c r="AB64" i="1" s="1"/>
  <c r="Y45" i="1"/>
  <c r="Z45" i="1" s="1"/>
  <c r="AC71" i="1"/>
  <c r="AB71" i="1" s="1"/>
  <c r="L63" i="1"/>
  <c r="L45" i="1"/>
  <c r="L76" i="1"/>
  <c r="L61" i="1"/>
  <c r="B222" i="13" a="1"/>
  <c r="B222" i="13" s="1"/>
  <c r="L57" i="1"/>
  <c r="L46" i="1"/>
  <c r="L51" i="1"/>
  <c r="L42" i="1"/>
  <c r="L43" i="1"/>
  <c r="L55" i="1"/>
  <c r="L60" i="1"/>
  <c r="L72" i="1"/>
  <c r="L56" i="1"/>
  <c r="L69" i="1"/>
  <c r="L75" i="1"/>
  <c r="L70" i="1"/>
  <c r="L67" i="1"/>
  <c r="L44" i="1"/>
  <c r="L54" i="1"/>
  <c r="L66" i="1"/>
  <c r="L52" i="1"/>
  <c r="L48" i="1"/>
  <c r="L64" i="1"/>
  <c r="L50" i="1"/>
  <c r="L49" i="1"/>
  <c r="L73" i="1"/>
  <c r="L58" i="1"/>
  <c r="L62" i="1"/>
  <c r="L74" i="1"/>
  <c r="AD26" i="1" l="1"/>
  <c r="AA25" i="1"/>
  <c r="AC62" i="1"/>
  <c r="AB62" i="1" s="1"/>
  <c r="H211" i="13"/>
  <c r="L23" i="1"/>
  <c r="M23" i="1" s="1"/>
  <c r="L17" i="1"/>
  <c r="M16" i="1" s="1"/>
  <c r="AC72" i="1"/>
  <c r="AB72" i="1" s="1"/>
  <c r="AC76" i="1"/>
  <c r="AB76" i="1" s="1"/>
  <c r="AC54" i="1"/>
  <c r="AB54" i="1" s="1"/>
  <c r="AC66" i="1"/>
  <c r="AB66" i="1" s="1"/>
  <c r="AC69" i="1"/>
  <c r="AB69" i="1" s="1"/>
  <c r="Y76" i="1"/>
  <c r="AA76" i="1" s="1"/>
  <c r="AC46" i="1"/>
  <c r="AB46" i="1" s="1"/>
  <c r="Z24" i="1"/>
  <c r="AD24" i="1" s="1"/>
  <c r="AA27" i="1"/>
  <c r="Z27" i="1"/>
  <c r="AD27" i="1" s="1"/>
  <c r="Z23" i="1"/>
  <c r="AA23" i="1"/>
  <c r="AA28" i="1"/>
  <c r="Z28" i="1"/>
  <c r="AD28" i="1" s="1"/>
  <c r="Y60" i="1"/>
  <c r="O53" i="19"/>
  <c r="AD22" i="1"/>
  <c r="AC56" i="1"/>
  <c r="AB56" i="1" s="1"/>
  <c r="Y75" i="1"/>
  <c r="AA75" i="1" s="1"/>
  <c r="Y65" i="1"/>
  <c r="AA65" i="1" s="1"/>
  <c r="AC59" i="1"/>
  <c r="AB59" i="1" s="1"/>
  <c r="Y38" i="1"/>
  <c r="Z38" i="1" s="1"/>
  <c r="AA16" i="1"/>
  <c r="Z20" i="1"/>
  <c r="AD20" i="1" s="1"/>
  <c r="AA20" i="1"/>
  <c r="AD19" i="1"/>
  <c r="AD21" i="1"/>
  <c r="Y40" i="1"/>
  <c r="Z40" i="1" s="1"/>
  <c r="Y67" i="1"/>
  <c r="AA67" i="1" s="1"/>
  <c r="AC38" i="1"/>
  <c r="AB38" i="1" s="1"/>
  <c r="Y46" i="1"/>
  <c r="Z46" i="1" s="1"/>
  <c r="AC70" i="1"/>
  <c r="AB70" i="1" s="1"/>
  <c r="Y51" i="1"/>
  <c r="Z51" i="1" s="1"/>
  <c r="AC75" i="1"/>
  <c r="AB75" i="1" s="1"/>
  <c r="Z41" i="1"/>
  <c r="P50" i="19" s="1"/>
  <c r="Y66" i="1"/>
  <c r="Z66" i="1" s="1"/>
  <c r="Q34" i="19" s="1"/>
  <c r="Y72" i="1"/>
  <c r="Y56" i="1"/>
  <c r="Z56" i="1" s="1"/>
  <c r="AA71" i="1"/>
  <c r="Y54" i="1"/>
  <c r="AA54" i="1" s="1"/>
  <c r="Y57" i="1"/>
  <c r="AA57" i="1" s="1"/>
  <c r="AC61" i="1"/>
  <c r="AB61" i="1" s="1"/>
  <c r="Y42" i="1"/>
  <c r="Z42" i="1" s="1"/>
  <c r="Q20" i="19" s="1"/>
  <c r="Z65" i="1"/>
  <c r="AC40" i="1"/>
  <c r="AB40" i="1" s="1"/>
  <c r="AC43" i="1"/>
  <c r="AB43" i="1" s="1"/>
  <c r="AC45" i="1"/>
  <c r="AB45" i="1" s="1"/>
  <c r="AF50" i="19" s="1"/>
  <c r="AA64" i="1"/>
  <c r="Y39" i="1"/>
  <c r="Z39" i="1" s="1"/>
  <c r="AC39" i="1"/>
  <c r="AB39" i="1" s="1"/>
  <c r="U23" i="19"/>
  <c r="AG53" i="19"/>
  <c r="AD64" i="1"/>
  <c r="O33" i="19"/>
  <c r="AA53" i="19"/>
  <c r="AG43" i="19"/>
  <c r="AA13" i="19"/>
  <c r="W27" i="19"/>
  <c r="AA45" i="1"/>
  <c r="Z75" i="1"/>
  <c r="AL15" i="19" s="1"/>
  <c r="Z69" i="1"/>
  <c r="AA69" i="1"/>
  <c r="Z50" i="1"/>
  <c r="AA50" i="1"/>
  <c r="AK17" i="19"/>
  <c r="AC32" i="1"/>
  <c r="AB32" i="1" s="1"/>
  <c r="Y32" i="1"/>
  <c r="Y62" i="1"/>
  <c r="Y63" i="1"/>
  <c r="J30" i="19"/>
  <c r="AC49" i="1"/>
  <c r="AB49" i="1" s="1"/>
  <c r="Y49" i="1"/>
  <c r="AC63" i="1"/>
  <c r="AB63" i="1" s="1"/>
  <c r="Y52" i="1"/>
  <c r="AC51" i="1"/>
  <c r="AB51" i="1" s="1"/>
  <c r="Z11" i="19" s="1"/>
  <c r="AC52" i="1"/>
  <c r="AB52" i="1" s="1"/>
  <c r="S7" i="19"/>
  <c r="AE7" i="19"/>
  <c r="AC65" i="1"/>
  <c r="AB65" i="1" s="1"/>
  <c r="Y70" i="1"/>
  <c r="AA43" i="19"/>
  <c r="AG23" i="19"/>
  <c r="Y44" i="1"/>
  <c r="Y43" i="1"/>
  <c r="AA23" i="19"/>
  <c r="AM13" i="19"/>
  <c r="AC67" i="1"/>
  <c r="AB67" i="1" s="1"/>
  <c r="AM23" i="19"/>
  <c r="AA33" i="19"/>
  <c r="AG13" i="19"/>
  <c r="AC50" i="1"/>
  <c r="AB50" i="1" s="1"/>
  <c r="Y61" i="1"/>
  <c r="Y55" i="1"/>
  <c r="AC53" i="1"/>
  <c r="AB53" i="1" s="1"/>
  <c r="Y53" i="1"/>
  <c r="V45" i="19"/>
  <c r="P15" i="19"/>
  <c r="J25" i="19"/>
  <c r="V55" i="19"/>
  <c r="AB35" i="19"/>
  <c r="J15" i="19"/>
  <c r="P25" i="19"/>
  <c r="AB25" i="19"/>
  <c r="V15" i="19"/>
  <c r="AD71" i="1"/>
  <c r="AB45" i="19"/>
  <c r="AH35" i="19"/>
  <c r="AH15" i="19"/>
  <c r="AB55" i="19"/>
  <c r="P45" i="19"/>
  <c r="V35" i="19"/>
  <c r="J35" i="19"/>
  <c r="AH25" i="19"/>
  <c r="AH55" i="19"/>
  <c r="P55" i="19"/>
  <c r="J45" i="19"/>
  <c r="V25" i="19"/>
  <c r="AB15" i="19"/>
  <c r="AH45" i="19"/>
  <c r="P35" i="19"/>
  <c r="J55" i="19"/>
  <c r="AC6" i="19"/>
  <c r="AC36" i="19"/>
  <c r="AI46" i="19"/>
  <c r="K16" i="19"/>
  <c r="AC46" i="19"/>
  <c r="Q16" i="19"/>
  <c r="AC26" i="19"/>
  <c r="K26" i="19"/>
  <c r="W16" i="19"/>
  <c r="Q6" i="19"/>
  <c r="AI6" i="19"/>
  <c r="Q46" i="19"/>
  <c r="K36" i="19"/>
  <c r="K6" i="19"/>
  <c r="Q36" i="19"/>
  <c r="AC16" i="19"/>
  <c r="AI16" i="19"/>
  <c r="W26" i="19"/>
  <c r="AI36" i="19"/>
  <c r="W46" i="19"/>
  <c r="W6" i="19"/>
  <c r="AI26" i="19"/>
  <c r="W36" i="19"/>
  <c r="K46" i="19"/>
  <c r="Q26" i="19"/>
  <c r="Y17" i="19"/>
  <c r="K24" i="19"/>
  <c r="AC44" i="19"/>
  <c r="AA59" i="1"/>
  <c r="Z59" i="1"/>
  <c r="AC73" i="1"/>
  <c r="AB73" i="1" s="1"/>
  <c r="AC74" i="1"/>
  <c r="AB74" i="1" s="1"/>
  <c r="Y73" i="1"/>
  <c r="Y74" i="1"/>
  <c r="AC33" i="1"/>
  <c r="AB33" i="1" s="1"/>
  <c r="Y34" i="1"/>
  <c r="AC34" i="1"/>
  <c r="AB34" i="1" s="1"/>
  <c r="T7" i="19"/>
  <c r="AE27" i="19"/>
  <c r="M7" i="19"/>
  <c r="N27" i="19"/>
  <c r="AE37" i="19"/>
  <c r="AK27" i="19"/>
  <c r="M27" i="19"/>
  <c r="AC17" i="19"/>
  <c r="Z47" i="19"/>
  <c r="AK7" i="19"/>
  <c r="M17" i="19"/>
  <c r="AC47" i="19"/>
  <c r="AL27" i="19"/>
  <c r="S27" i="19"/>
  <c r="AE47" i="19"/>
  <c r="AL25" i="19"/>
  <c r="AM43" i="19"/>
  <c r="O43" i="19"/>
  <c r="U53" i="19"/>
  <c r="O13" i="19"/>
  <c r="U13" i="19"/>
  <c r="U43" i="19"/>
  <c r="AM53" i="19"/>
  <c r="U33" i="19"/>
  <c r="O23" i="19"/>
  <c r="AG33" i="19"/>
  <c r="AM33" i="19"/>
  <c r="Z72" i="1"/>
  <c r="AA72" i="1"/>
  <c r="N7" i="19"/>
  <c r="Y37" i="19"/>
  <c r="M47" i="19"/>
  <c r="AD75" i="1"/>
  <c r="T45" i="19"/>
  <c r="Y30" i="1"/>
  <c r="AC30" i="1"/>
  <c r="AB30" i="1" s="1"/>
  <c r="T27" i="19"/>
  <c r="AE17" i="19"/>
  <c r="Z37" i="19"/>
  <c r="AK47" i="19"/>
  <c r="S47" i="19"/>
  <c r="Z76" i="1"/>
  <c r="Y37" i="1"/>
  <c r="AC37" i="1"/>
  <c r="AB37" i="1" s="1"/>
  <c r="Y58" i="1"/>
  <c r="AC58" i="1"/>
  <c r="AB58" i="1" s="1"/>
  <c r="AC48" i="1"/>
  <c r="AB48" i="1" s="1"/>
  <c r="Y48" i="1"/>
  <c r="Y47" i="1"/>
  <c r="AC47" i="1"/>
  <c r="AB47" i="1" s="1"/>
  <c r="P10" i="19"/>
  <c r="V40" i="19"/>
  <c r="AB50" i="19"/>
  <c r="J10" i="19"/>
  <c r="V10" i="19"/>
  <c r="Y31" i="1"/>
  <c r="AC31" i="1"/>
  <c r="AB31" i="1" s="1"/>
  <c r="AA60" i="1"/>
  <c r="Z60" i="1"/>
  <c r="AC36" i="1"/>
  <c r="AB36" i="1" s="1"/>
  <c r="Z57" i="1"/>
  <c r="P34" i="19"/>
  <c r="AB20" i="19"/>
  <c r="AH20" i="19"/>
  <c r="AH50" i="19"/>
  <c r="AA66" i="1"/>
  <c r="P40" i="19"/>
  <c r="AH30" i="19"/>
  <c r="AH10" i="19"/>
  <c r="Y33" i="1"/>
  <c r="Y36" i="1"/>
  <c r="V34" i="19"/>
  <c r="L71" i="1"/>
  <c r="M71" i="1" s="1"/>
  <c r="L53" i="1"/>
  <c r="M53" i="1" s="1"/>
  <c r="L41" i="1"/>
  <c r="M41" i="1" s="1"/>
  <c r="L65" i="1"/>
  <c r="M65" i="1" s="1"/>
  <c r="L59" i="1"/>
  <c r="M59" i="1" s="1"/>
  <c r="L47" i="1"/>
  <c r="M47" i="1" s="1"/>
  <c r="Q17" i="19" l="1"/>
  <c r="W47" i="19"/>
  <c r="AI37" i="19"/>
  <c r="W37" i="19"/>
  <c r="K37" i="19"/>
  <c r="K27" i="19"/>
  <c r="N16" i="1"/>
  <c r="AC16" i="1" s="1"/>
  <c r="AB16" i="1" s="1"/>
  <c r="AD16" i="1" s="1"/>
  <c r="O16" i="1"/>
  <c r="W17" i="19"/>
  <c r="AI17" i="19"/>
  <c r="K17" i="19"/>
  <c r="AC7" i="19"/>
  <c r="N23" i="1"/>
  <c r="AC23" i="1" s="1"/>
  <c r="AB23" i="1" s="1"/>
  <c r="O23" i="1"/>
  <c r="Q7" i="19"/>
  <c r="AC27" i="19"/>
  <c r="Q27" i="19"/>
  <c r="AI47" i="19"/>
  <c r="K7" i="19"/>
  <c r="AE36" i="19"/>
  <c r="K47" i="19"/>
  <c r="W7" i="19"/>
  <c r="Q47" i="19"/>
  <c r="AD23" i="1"/>
  <c r="M26" i="19"/>
  <c r="N10" i="19"/>
  <c r="AA51" i="1"/>
  <c r="J14" i="19"/>
  <c r="N20" i="19"/>
  <c r="T30" i="19"/>
  <c r="N55" i="19"/>
  <c r="N45" i="19"/>
  <c r="Z15" i="19"/>
  <c r="N15" i="19"/>
  <c r="AF25" i="19"/>
  <c r="Z45" i="19"/>
  <c r="AF55" i="19"/>
  <c r="T35" i="19"/>
  <c r="N35" i="19"/>
  <c r="T55" i="19"/>
  <c r="AF35" i="19"/>
  <c r="AL55" i="19"/>
  <c r="T25" i="19"/>
  <c r="Z67" i="1"/>
  <c r="AJ34" i="19" s="1"/>
  <c r="AD41" i="1"/>
  <c r="AH40" i="19"/>
  <c r="V50" i="19"/>
  <c r="J20" i="19"/>
  <c r="V30" i="19"/>
  <c r="AB10" i="19"/>
  <c r="P30" i="19"/>
  <c r="P20" i="19"/>
  <c r="AB30" i="19"/>
  <c r="V20" i="19"/>
  <c r="AD45" i="1"/>
  <c r="AG19" i="19"/>
  <c r="AA38" i="1"/>
  <c r="U37" i="19"/>
  <c r="AM17" i="19"/>
  <c r="AM37" i="19"/>
  <c r="AM27" i="19"/>
  <c r="O17" i="19"/>
  <c r="AG47" i="19"/>
  <c r="U47" i="19"/>
  <c r="AG17" i="19"/>
  <c r="U7" i="19"/>
  <c r="AA17" i="19"/>
  <c r="O37" i="19"/>
  <c r="O7" i="19"/>
  <c r="AA37" i="19"/>
  <c r="O47" i="19"/>
  <c r="AG27" i="19"/>
  <c r="AM47" i="19"/>
  <c r="U17" i="19"/>
  <c r="AA27" i="19"/>
  <c r="AG7" i="19"/>
  <c r="AA47" i="19"/>
  <c r="Q44" i="19"/>
  <c r="W14" i="19"/>
  <c r="K34" i="19"/>
  <c r="AC24" i="19"/>
  <c r="AH54" i="19"/>
  <c r="AI34" i="19"/>
  <c r="W44" i="19"/>
  <c r="Q24" i="19"/>
  <c r="J40" i="19"/>
  <c r="W24" i="19"/>
  <c r="J24" i="19"/>
  <c r="J44" i="19"/>
  <c r="AH44" i="19"/>
  <c r="AI14" i="19"/>
  <c r="AL10" i="19"/>
  <c r="P24" i="19"/>
  <c r="AB44" i="19"/>
  <c r="P14" i="19"/>
  <c r="AB14" i="19"/>
  <c r="Q54" i="19"/>
  <c r="Z51" i="19"/>
  <c r="S9" i="19"/>
  <c r="P54" i="19"/>
  <c r="AC14" i="19"/>
  <c r="W34" i="19"/>
  <c r="N31" i="19"/>
  <c r="AA29" i="19"/>
  <c r="AM39" i="19"/>
  <c r="AA9" i="19"/>
  <c r="U9" i="19"/>
  <c r="Y9" i="19"/>
  <c r="M29" i="19"/>
  <c r="AE39" i="19"/>
  <c r="AE29" i="19"/>
  <c r="AE19" i="19"/>
  <c r="Y49" i="19"/>
  <c r="S39" i="19"/>
  <c r="O19" i="19"/>
  <c r="AK49" i="19"/>
  <c r="AK39" i="19"/>
  <c r="Y39" i="19"/>
  <c r="AK9" i="19"/>
  <c r="M39" i="19"/>
  <c r="AK29" i="19"/>
  <c r="AD38" i="1"/>
  <c r="M9" i="19"/>
  <c r="Y29" i="19"/>
  <c r="AK19" i="19"/>
  <c r="AE9" i="19"/>
  <c r="M19" i="19"/>
  <c r="M49" i="19"/>
  <c r="S19" i="19"/>
  <c r="S49" i="19"/>
  <c r="AE49" i="19"/>
  <c r="Y19" i="19"/>
  <c r="T20" i="19"/>
  <c r="Z20" i="19"/>
  <c r="T40" i="19"/>
  <c r="AF40" i="19"/>
  <c r="AL30" i="19"/>
  <c r="AA42" i="1"/>
  <c r="AL40" i="19"/>
  <c r="N30" i="19"/>
  <c r="AK36" i="19"/>
  <c r="Z10" i="19"/>
  <c r="AF10" i="19"/>
  <c r="AB24" i="19"/>
  <c r="AA49" i="19"/>
  <c r="T50" i="19"/>
  <c r="Z40" i="19"/>
  <c r="Z30" i="19"/>
  <c r="N40" i="19"/>
  <c r="AF15" i="19"/>
  <c r="AF20" i="19"/>
  <c r="AF30" i="19"/>
  <c r="T10" i="19"/>
  <c r="Z50" i="19"/>
  <c r="AB40" i="19"/>
  <c r="J50" i="19"/>
  <c r="AC37" i="19"/>
  <c r="AI7" i="19"/>
  <c r="Q37" i="19"/>
  <c r="Z7" i="19"/>
  <c r="AL47" i="19"/>
  <c r="AL17" i="19"/>
  <c r="AL37" i="19"/>
  <c r="AF47" i="19"/>
  <c r="T47" i="19"/>
  <c r="N37" i="19"/>
  <c r="Z27" i="19"/>
  <c r="Z17" i="19"/>
  <c r="AF17" i="19"/>
  <c r="T17" i="19"/>
  <c r="N17" i="19"/>
  <c r="O10" i="19"/>
  <c r="O50" i="19"/>
  <c r="O20" i="19"/>
  <c r="AA30" i="19"/>
  <c r="AM30" i="19"/>
  <c r="AG30" i="19"/>
  <c r="AA50" i="19"/>
  <c r="AG40" i="19"/>
  <c r="AG10" i="19"/>
  <c r="AG50" i="19"/>
  <c r="O30" i="19"/>
  <c r="V24" i="19"/>
  <c r="AM49" i="19"/>
  <c r="AM9" i="19"/>
  <c r="AG29" i="19"/>
  <c r="AC34" i="19"/>
  <c r="W54" i="19"/>
  <c r="AI54" i="19"/>
  <c r="T21" i="19"/>
  <c r="U29" i="19"/>
  <c r="AA40" i="1"/>
  <c r="AA46" i="1"/>
  <c r="AG49" i="19"/>
  <c r="AD66" i="1"/>
  <c r="AI24" i="19"/>
  <c r="K44" i="19"/>
  <c r="AL41" i="19"/>
  <c r="AM29" i="19"/>
  <c r="AG9" i="19"/>
  <c r="AM19" i="19"/>
  <c r="AA39" i="19"/>
  <c r="U19" i="19"/>
  <c r="AC54" i="19"/>
  <c r="K14" i="19"/>
  <c r="Q14" i="19"/>
  <c r="AD40" i="1"/>
  <c r="U49" i="19"/>
  <c r="O49" i="19"/>
  <c r="AA7" i="19"/>
  <c r="AG37" i="19"/>
  <c r="AM7" i="19"/>
  <c r="U27" i="19"/>
  <c r="O27" i="19"/>
  <c r="J54" i="19"/>
  <c r="O39" i="19"/>
  <c r="N25" i="19"/>
  <c r="Z35" i="19"/>
  <c r="K54" i="19"/>
  <c r="AI44" i="19"/>
  <c r="O29" i="19"/>
  <c r="AG39" i="19"/>
  <c r="AI27" i="19"/>
  <c r="S29" i="19"/>
  <c r="AA19" i="19"/>
  <c r="N49" i="19"/>
  <c r="T29" i="19"/>
  <c r="N39" i="19"/>
  <c r="AF19" i="19"/>
  <c r="T39" i="19"/>
  <c r="AF39" i="19"/>
  <c r="AL29" i="19"/>
  <c r="Z25" i="19"/>
  <c r="AL35" i="19"/>
  <c r="AF31" i="19"/>
  <c r="X14" i="19"/>
  <c r="Z55" i="19"/>
  <c r="T15" i="19"/>
  <c r="AL50" i="19"/>
  <c r="U39" i="19"/>
  <c r="AA39" i="1"/>
  <c r="U20" i="19"/>
  <c r="AM20" i="19"/>
  <c r="U10" i="19"/>
  <c r="AA56" i="1"/>
  <c r="AD46" i="1"/>
  <c r="U30" i="19"/>
  <c r="T11" i="19"/>
  <c r="AA10" i="19"/>
  <c r="O40" i="19"/>
  <c r="Z54" i="1"/>
  <c r="AG20" i="19"/>
  <c r="AA40" i="19"/>
  <c r="T31" i="19"/>
  <c r="AL20" i="19"/>
  <c r="O9" i="19"/>
  <c r="AH24" i="19"/>
  <c r="V44" i="19"/>
  <c r="V14" i="19"/>
  <c r="V54" i="19"/>
  <c r="N50" i="19"/>
  <c r="AD65" i="1"/>
  <c r="AF51" i="19"/>
  <c r="S37" i="19"/>
  <c r="AL21" i="19"/>
  <c r="Z44" i="1"/>
  <c r="AA44" i="1"/>
  <c r="AA63" i="1"/>
  <c r="Z63" i="1"/>
  <c r="N21" i="19"/>
  <c r="AL31" i="19"/>
  <c r="Z31" i="19"/>
  <c r="Z53" i="1"/>
  <c r="AA53" i="1"/>
  <c r="Z49" i="1"/>
  <c r="AA49" i="1"/>
  <c r="AA62" i="1"/>
  <c r="Z62" i="1"/>
  <c r="T49" i="19"/>
  <c r="Z19" i="19"/>
  <c r="AL19" i="19"/>
  <c r="AF49" i="19"/>
  <c r="AL39" i="19"/>
  <c r="AF9" i="19"/>
  <c r="Z9" i="19"/>
  <c r="Z39" i="19"/>
  <c r="AF29" i="19"/>
  <c r="N29" i="19"/>
  <c r="AL49" i="19"/>
  <c r="Z29" i="19"/>
  <c r="N19" i="19"/>
  <c r="AL9" i="19"/>
  <c r="T19" i="19"/>
  <c r="T9" i="19"/>
  <c r="N9" i="19"/>
  <c r="Z49" i="19"/>
  <c r="AD39" i="1"/>
  <c r="U50" i="19"/>
  <c r="AM50" i="19"/>
  <c r="AM10" i="19"/>
  <c r="U40" i="19"/>
  <c r="Z43" i="1"/>
  <c r="AA43" i="1"/>
  <c r="AD42" i="1"/>
  <c r="Q10" i="19"/>
  <c r="Q30" i="19"/>
  <c r="W40" i="19"/>
  <c r="Q40" i="19"/>
  <c r="W20" i="19"/>
  <c r="Q50" i="19"/>
  <c r="AC10" i="19"/>
  <c r="AI20" i="19"/>
  <c r="AC30" i="19"/>
  <c r="AI50" i="19"/>
  <c r="AC50" i="19"/>
  <c r="K10" i="19"/>
  <c r="K30" i="19"/>
  <c r="K20" i="19"/>
  <c r="AI40" i="19"/>
  <c r="AI30" i="19"/>
  <c r="W10" i="19"/>
  <c r="W30" i="19"/>
  <c r="L24" i="19"/>
  <c r="X54" i="19"/>
  <c r="R44" i="19"/>
  <c r="K50" i="19"/>
  <c r="L34" i="19"/>
  <c r="AC40" i="19"/>
  <c r="AJ54" i="19"/>
  <c r="AM40" i="19"/>
  <c r="AA20" i="19"/>
  <c r="AD51" i="1"/>
  <c r="N41" i="19"/>
  <c r="AF21" i="19"/>
  <c r="Z32" i="1"/>
  <c r="AA32" i="1"/>
  <c r="N47" i="19"/>
  <c r="AL7" i="19"/>
  <c r="AF27" i="19"/>
  <c r="AF7" i="19"/>
  <c r="AF37" i="19"/>
  <c r="T37" i="19"/>
  <c r="AF45" i="19"/>
  <c r="AL45" i="19"/>
  <c r="S46" i="19"/>
  <c r="AE6" i="19"/>
  <c r="S36" i="19"/>
  <c r="Y36" i="19"/>
  <c r="M36" i="19"/>
  <c r="AE26" i="19"/>
  <c r="M46" i="19"/>
  <c r="AK26" i="19"/>
  <c r="Y16" i="19"/>
  <c r="M16" i="19"/>
  <c r="Y26" i="19"/>
  <c r="AK46" i="19"/>
  <c r="Y46" i="19"/>
  <c r="AK6" i="19"/>
  <c r="S26" i="19"/>
  <c r="S6" i="19"/>
  <c r="AE16" i="19"/>
  <c r="M6" i="19"/>
  <c r="AK16" i="19"/>
  <c r="S16" i="19"/>
  <c r="Y6" i="19"/>
  <c r="AA55" i="1"/>
  <c r="Z55" i="1"/>
  <c r="K40" i="19"/>
  <c r="AJ14" i="19"/>
  <c r="Z41" i="19"/>
  <c r="Z21" i="19"/>
  <c r="AL11" i="19"/>
  <c r="Z70" i="1"/>
  <c r="AA70" i="1"/>
  <c r="Z52" i="1"/>
  <c r="AA52" i="1"/>
  <c r="Y47" i="19"/>
  <c r="Y11" i="19"/>
  <c r="Y41" i="19"/>
  <c r="AE41" i="19"/>
  <c r="AD50" i="1"/>
  <c r="M21" i="19"/>
  <c r="AE11" i="19"/>
  <c r="S31" i="19"/>
  <c r="M11" i="19"/>
  <c r="Y51" i="19"/>
  <c r="AE21" i="19"/>
  <c r="S41" i="19"/>
  <c r="AK51" i="19"/>
  <c r="Y21" i="19"/>
  <c r="AK41" i="19"/>
  <c r="AK11" i="19"/>
  <c r="S21" i="19"/>
  <c r="M31" i="19"/>
  <c r="S51" i="19"/>
  <c r="AK21" i="19"/>
  <c r="S11" i="19"/>
  <c r="M41" i="19"/>
  <c r="M51" i="19"/>
  <c r="AK31" i="19"/>
  <c r="AE31" i="19"/>
  <c r="AE51" i="19"/>
  <c r="Y31" i="19"/>
  <c r="T44" i="19"/>
  <c r="Z24" i="19"/>
  <c r="AL54" i="19"/>
  <c r="AL34" i="19"/>
  <c r="AD69" i="1"/>
  <c r="N14" i="19"/>
  <c r="T14" i="19"/>
  <c r="T54" i="19"/>
  <c r="N24" i="19"/>
  <c r="N44" i="19"/>
  <c r="N54" i="19"/>
  <c r="AL24" i="19"/>
  <c r="Z14" i="19"/>
  <c r="AF54" i="19"/>
  <c r="T24" i="19"/>
  <c r="T34" i="19"/>
  <c r="Z34" i="19"/>
  <c r="AL14" i="19"/>
  <c r="AF44" i="19"/>
  <c r="AL44" i="19"/>
  <c r="Z44" i="19"/>
  <c r="AF24" i="19"/>
  <c r="Z54" i="19"/>
  <c r="AF14" i="19"/>
  <c r="AF34" i="19"/>
  <c r="N34" i="19"/>
  <c r="W50" i="19"/>
  <c r="X34" i="19"/>
  <c r="AE46" i="19"/>
  <c r="AI10" i="19"/>
  <c r="M37" i="19"/>
  <c r="Y7" i="19"/>
  <c r="Y27" i="19"/>
  <c r="N51" i="19"/>
  <c r="T51" i="19"/>
  <c r="AF11" i="19"/>
  <c r="AF41" i="19"/>
  <c r="AA61" i="1"/>
  <c r="Z61" i="1"/>
  <c r="AB54" i="19"/>
  <c r="P44" i="19"/>
  <c r="J34" i="19"/>
  <c r="AH34" i="19"/>
  <c r="AB34" i="19"/>
  <c r="AC20" i="19"/>
  <c r="AL51" i="19"/>
  <c r="T41" i="19"/>
  <c r="N11" i="19"/>
  <c r="AK37" i="19"/>
  <c r="AH14" i="19"/>
  <c r="S17" i="19"/>
  <c r="U36" i="19"/>
  <c r="AA6" i="19"/>
  <c r="AA26" i="19"/>
  <c r="AG16" i="19"/>
  <c r="AA46" i="19"/>
  <c r="AG26" i="19"/>
  <c r="O6" i="19"/>
  <c r="AM26" i="19"/>
  <c r="O16" i="19"/>
  <c r="AA36" i="19"/>
  <c r="U16" i="19"/>
  <c r="AG36" i="19"/>
  <c r="AM16" i="19"/>
  <c r="O36" i="19"/>
  <c r="O26" i="19"/>
  <c r="AA16" i="19"/>
  <c r="AM6" i="19"/>
  <c r="AM36" i="19"/>
  <c r="AM46" i="19"/>
  <c r="U6" i="19"/>
  <c r="AG46" i="19"/>
  <c r="AG6" i="19"/>
  <c r="O46" i="19"/>
  <c r="U46" i="19"/>
  <c r="U26" i="19"/>
  <c r="Z31" i="1"/>
  <c r="AA31" i="1"/>
  <c r="Z58" i="1"/>
  <c r="AA58" i="1"/>
  <c r="M42" i="19"/>
  <c r="M52" i="19"/>
  <c r="S42" i="19"/>
  <c r="M32" i="19"/>
  <c r="Y22" i="19"/>
  <c r="AE12" i="19"/>
  <c r="M22" i="19"/>
  <c r="AK22" i="19"/>
  <c r="S32" i="19"/>
  <c r="M12" i="19"/>
  <c r="Y42" i="19"/>
  <c r="S52" i="19"/>
  <c r="Y12" i="19"/>
  <c r="Y52" i="19"/>
  <c r="AE32" i="19"/>
  <c r="AD56" i="1"/>
  <c r="AK12" i="19"/>
  <c r="S22" i="19"/>
  <c r="AE42" i="19"/>
  <c r="AE52" i="19"/>
  <c r="AK42" i="19"/>
  <c r="AK52" i="19"/>
  <c r="Y32" i="19"/>
  <c r="S12" i="19"/>
  <c r="AE22" i="19"/>
  <c r="AK32" i="19"/>
  <c r="AA73" i="1"/>
  <c r="Z73" i="1"/>
  <c r="Z74" i="1"/>
  <c r="AA74" i="1"/>
  <c r="AF6" i="19"/>
  <c r="Z46" i="19"/>
  <c r="Z36" i="19"/>
  <c r="T16" i="19"/>
  <c r="AF46" i="19"/>
  <c r="AL46" i="19"/>
  <c r="N46" i="19"/>
  <c r="T46" i="19"/>
  <c r="T36" i="19"/>
  <c r="Z26" i="19"/>
  <c r="T6" i="19"/>
  <c r="AF16" i="19"/>
  <c r="AL6" i="19"/>
  <c r="AF36" i="19"/>
  <c r="N6" i="19"/>
  <c r="Z6" i="19"/>
  <c r="AL26" i="19"/>
  <c r="N26" i="19"/>
  <c r="Z16" i="19"/>
  <c r="N36" i="19"/>
  <c r="N16" i="19"/>
  <c r="AL16" i="19"/>
  <c r="AF26" i="19"/>
  <c r="AL36" i="19"/>
  <c r="T26" i="19"/>
  <c r="K55" i="19"/>
  <c r="AC55" i="19"/>
  <c r="Q45" i="19"/>
  <c r="K35" i="19"/>
  <c r="AC35" i="19"/>
  <c r="AC45" i="19"/>
  <c r="AC25" i="19"/>
  <c r="AI35" i="19"/>
  <c r="Q25" i="19"/>
  <c r="K45" i="19"/>
  <c r="Q55" i="19"/>
  <c r="W55" i="19"/>
  <c r="AI45" i="19"/>
  <c r="AI25" i="19"/>
  <c r="K25" i="19"/>
  <c r="W45" i="19"/>
  <c r="AD72" i="1"/>
  <c r="W35" i="19"/>
  <c r="AC15" i="19"/>
  <c r="K15" i="19"/>
  <c r="AI15" i="19"/>
  <c r="Q35" i="19"/>
  <c r="Q15" i="19"/>
  <c r="W15" i="19"/>
  <c r="W25" i="19"/>
  <c r="AI55" i="19"/>
  <c r="Z37" i="1"/>
  <c r="AA37" i="1"/>
  <c r="AD27" i="19"/>
  <c r="L17" i="19"/>
  <c r="AJ17" i="19"/>
  <c r="R47" i="19"/>
  <c r="X7" i="19"/>
  <c r="AD7" i="19"/>
  <c r="L37" i="19"/>
  <c r="X17" i="19"/>
  <c r="AD47" i="19"/>
  <c r="AJ47" i="19"/>
  <c r="AD37" i="19"/>
  <c r="X27" i="19"/>
  <c r="X47" i="19"/>
  <c r="AJ27" i="19"/>
  <c r="AJ7" i="19"/>
  <c r="AJ37" i="19"/>
  <c r="R37" i="19"/>
  <c r="L47" i="19"/>
  <c r="L7" i="19"/>
  <c r="R27" i="19"/>
  <c r="R17" i="19"/>
  <c r="AD17" i="19"/>
  <c r="L27" i="19"/>
  <c r="X37" i="19"/>
  <c r="R7" i="19"/>
  <c r="AA30" i="1"/>
  <c r="Z30" i="1"/>
  <c r="Z34" i="1"/>
  <c r="AA34" i="1"/>
  <c r="J23" i="19"/>
  <c r="J53" i="19"/>
  <c r="V53" i="19"/>
  <c r="AB43" i="19"/>
  <c r="AH13" i="19"/>
  <c r="AH53" i="19"/>
  <c r="P43" i="19"/>
  <c r="P53" i="19"/>
  <c r="P23" i="19"/>
  <c r="AB53" i="19"/>
  <c r="V43" i="19"/>
  <c r="AB13" i="19"/>
  <c r="V33" i="19"/>
  <c r="J13" i="19"/>
  <c r="AD59" i="1"/>
  <c r="P13" i="19"/>
  <c r="P33" i="19"/>
  <c r="V13" i="19"/>
  <c r="V23" i="19"/>
  <c r="AH33" i="19"/>
  <c r="AB33" i="19"/>
  <c r="AH23" i="19"/>
  <c r="J43" i="19"/>
  <c r="AH43" i="19"/>
  <c r="J33" i="19"/>
  <c r="AB23" i="19"/>
  <c r="Z33" i="1"/>
  <c r="AA33" i="1"/>
  <c r="AA36" i="1"/>
  <c r="Z36" i="1"/>
  <c r="AA47" i="1"/>
  <c r="Z47" i="1"/>
  <c r="AL42" i="19"/>
  <c r="AL22" i="19"/>
  <c r="Z12" i="19"/>
  <c r="AL32" i="19"/>
  <c r="N12" i="19"/>
  <c r="Z22" i="19"/>
  <c r="N52" i="19"/>
  <c r="Z52" i="19"/>
  <c r="AF42" i="19"/>
  <c r="AL12" i="19"/>
  <c r="Z42" i="19"/>
  <c r="AF22" i="19"/>
  <c r="AL52" i="19"/>
  <c r="T12" i="19"/>
  <c r="AD57" i="1"/>
  <c r="AF32" i="19"/>
  <c r="T22" i="19"/>
  <c r="Z32" i="19"/>
  <c r="T52" i="19"/>
  <c r="AF52" i="19"/>
  <c r="N22" i="19"/>
  <c r="N42" i="19"/>
  <c r="T32" i="19"/>
  <c r="N32" i="19"/>
  <c r="T42" i="19"/>
  <c r="AF12" i="19"/>
  <c r="AI43" i="19"/>
  <c r="K43" i="19"/>
  <c r="AC13" i="19"/>
  <c r="W53" i="19"/>
  <c r="K33" i="19"/>
  <c r="W23" i="19"/>
  <c r="K23" i="19"/>
  <c r="AI33" i="19"/>
  <c r="W33" i="19"/>
  <c r="AC53" i="19"/>
  <c r="AD60" i="1"/>
  <c r="W13" i="19"/>
  <c r="W43" i="19"/>
  <c r="Q33" i="19"/>
  <c r="AI13" i="19"/>
  <c r="Q53" i="19"/>
  <c r="K53" i="19"/>
  <c r="Q23" i="19"/>
  <c r="Q13" i="19"/>
  <c r="Q43" i="19"/>
  <c r="AC43" i="19"/>
  <c r="K13" i="19"/>
  <c r="AI53" i="19"/>
  <c r="AI23" i="19"/>
  <c r="AC33" i="19"/>
  <c r="AC23" i="19"/>
  <c r="Z48" i="1"/>
  <c r="AA48" i="1"/>
  <c r="O45" i="19"/>
  <c r="AM45" i="19"/>
  <c r="AM15" i="19"/>
  <c r="U55" i="19"/>
  <c r="AA25" i="19"/>
  <c r="U45" i="19"/>
  <c r="AG25" i="19"/>
  <c r="O15" i="19"/>
  <c r="AA55" i="19"/>
  <c r="AA35" i="19"/>
  <c r="AD76" i="1"/>
  <c r="AA15" i="19"/>
  <c r="O25" i="19"/>
  <c r="AG15" i="19"/>
  <c r="AM55" i="19"/>
  <c r="U25" i="19"/>
  <c r="U15" i="19"/>
  <c r="AM25" i="19"/>
  <c r="AA45" i="19"/>
  <c r="O55" i="19"/>
  <c r="U35" i="19"/>
  <c r="AG35" i="19"/>
  <c r="AM35" i="19"/>
  <c r="AG45" i="19"/>
  <c r="O35" i="19"/>
  <c r="AG55" i="19"/>
  <c r="AF38" i="18"/>
  <c r="Z38" i="18"/>
  <c r="N22" i="18"/>
  <c r="Z14" i="18"/>
  <c r="N6" i="18"/>
  <c r="Z6" i="18"/>
  <c r="AF6" i="18"/>
  <c r="N38" i="18"/>
  <c r="AF14" i="18"/>
  <c r="AL30" i="18"/>
  <c r="AL22" i="18"/>
  <c r="T6" i="18"/>
  <c r="AF30" i="18"/>
  <c r="Z22" i="18"/>
  <c r="T14" i="18"/>
  <c r="T30" i="18"/>
  <c r="AL38" i="18"/>
  <c r="N14" i="18"/>
  <c r="Z30" i="18"/>
  <c r="AL6" i="18"/>
  <c r="AF22" i="18"/>
  <c r="T38" i="18"/>
  <c r="N30" i="18"/>
  <c r="T22" i="18"/>
  <c r="AL14" i="18"/>
  <c r="L26" i="18"/>
  <c r="R10" i="18"/>
  <c r="X42" i="18"/>
  <c r="L18" i="18"/>
  <c r="X10" i="18"/>
  <c r="AD10" i="18"/>
  <c r="L34" i="18"/>
  <c r="AJ26" i="18"/>
  <c r="L42" i="18"/>
  <c r="AJ42" i="18"/>
  <c r="X18" i="18"/>
  <c r="R42" i="18"/>
  <c r="AD34" i="18"/>
  <c r="AD18" i="18"/>
  <c r="R18" i="18"/>
  <c r="AD26" i="18"/>
  <c r="AJ10" i="18"/>
  <c r="L10" i="18"/>
  <c r="AD42" i="18"/>
  <c r="X34" i="18"/>
  <c r="AJ34" i="18"/>
  <c r="R26" i="18"/>
  <c r="R34" i="18"/>
  <c r="O59" i="1"/>
  <c r="N59" i="1"/>
  <c r="AJ18" i="18"/>
  <c r="X26" i="18"/>
  <c r="T18" i="18"/>
  <c r="AL18" i="18"/>
  <c r="AF10" i="18"/>
  <c r="Z10" i="18"/>
  <c r="N34" i="18"/>
  <c r="T26" i="18"/>
  <c r="N65" i="1"/>
  <c r="Z42" i="18"/>
  <c r="N26" i="18"/>
  <c r="T42" i="18"/>
  <c r="AF34" i="18"/>
  <c r="N10" i="18"/>
  <c r="Z34" i="18"/>
  <c r="AL34" i="18"/>
  <c r="AL42" i="18"/>
  <c r="Z26" i="18"/>
  <c r="T10" i="18"/>
  <c r="O65" i="1"/>
  <c r="AF42" i="18"/>
  <c r="N42" i="18"/>
  <c r="T34" i="18"/>
  <c r="Z18" i="18"/>
  <c r="AL10" i="18"/>
  <c r="AL26" i="18"/>
  <c r="AF18" i="18"/>
  <c r="N18" i="18"/>
  <c r="AF26" i="18"/>
  <c r="AL8" i="18"/>
  <c r="N8" i="18"/>
  <c r="AF24" i="18"/>
  <c r="T16" i="18"/>
  <c r="T8" i="18"/>
  <c r="T40" i="18"/>
  <c r="AL40" i="18"/>
  <c r="Z24" i="18"/>
  <c r="Z40" i="18"/>
  <c r="AF16" i="18"/>
  <c r="AF8" i="18"/>
  <c r="O47" i="1"/>
  <c r="AF40" i="18"/>
  <c r="Z16" i="18"/>
  <c r="AL24" i="18"/>
  <c r="T24" i="18"/>
  <c r="AL32" i="18"/>
  <c r="AF32" i="18"/>
  <c r="N40" i="18"/>
  <c r="Z32" i="18"/>
  <c r="N47" i="1"/>
  <c r="AL16" i="18"/>
  <c r="N32" i="18"/>
  <c r="N24" i="18"/>
  <c r="Z8" i="18"/>
  <c r="T32" i="18"/>
  <c r="N16" i="18"/>
  <c r="AD8" i="18"/>
  <c r="AD24" i="18"/>
  <c r="R32" i="18"/>
  <c r="X16" i="18"/>
  <c r="R8" i="18"/>
  <c r="X24" i="18"/>
  <c r="AJ32" i="18"/>
  <c r="AJ40" i="18"/>
  <c r="X40" i="18"/>
  <c r="AD16" i="18"/>
  <c r="R40" i="18"/>
  <c r="L40" i="18"/>
  <c r="AJ8" i="18"/>
  <c r="AJ24" i="18"/>
  <c r="L16" i="18"/>
  <c r="R16" i="18"/>
  <c r="R24" i="18"/>
  <c r="L24" i="18"/>
  <c r="L8" i="18"/>
  <c r="X32" i="18"/>
  <c r="AD32" i="18"/>
  <c r="AJ16" i="18"/>
  <c r="O41" i="1"/>
  <c r="AD40" i="18"/>
  <c r="X8" i="18"/>
  <c r="L32" i="18"/>
  <c r="N41" i="1"/>
  <c r="L30" i="18"/>
  <c r="R22" i="18"/>
  <c r="L14" i="18"/>
  <c r="R30" i="18"/>
  <c r="L22" i="18"/>
  <c r="X22" i="18"/>
  <c r="X14" i="18"/>
  <c r="R38" i="18"/>
  <c r="AD14" i="18"/>
  <c r="AD6" i="18"/>
  <c r="AD38" i="18"/>
  <c r="L6" i="18"/>
  <c r="X6" i="18"/>
  <c r="R6" i="18"/>
  <c r="AJ30" i="18"/>
  <c r="AD22" i="18"/>
  <c r="AJ14" i="18"/>
  <c r="AJ6" i="18"/>
  <c r="R14" i="18"/>
  <c r="AD30" i="18"/>
  <c r="X30" i="18"/>
  <c r="AJ38" i="18"/>
  <c r="AJ22" i="18"/>
  <c r="X38" i="18"/>
  <c r="L38" i="18"/>
  <c r="AH38" i="18"/>
  <c r="P14" i="18"/>
  <c r="P22" i="18"/>
  <c r="AH30" i="18"/>
  <c r="V14" i="18"/>
  <c r="AB14" i="18"/>
  <c r="AH14" i="18"/>
  <c r="J22" i="18"/>
  <c r="P30" i="18"/>
  <c r="J14" i="18"/>
  <c r="V30" i="18"/>
  <c r="AB6" i="18"/>
  <c r="V6" i="18"/>
  <c r="J38" i="18"/>
  <c r="AH6" i="18"/>
  <c r="AB22" i="18"/>
  <c r="J6" i="18"/>
  <c r="V22" i="18"/>
  <c r="J30" i="18"/>
  <c r="P6" i="18"/>
  <c r="AB38" i="18"/>
  <c r="V38" i="18"/>
  <c r="AH22" i="18"/>
  <c r="P38" i="18"/>
  <c r="AB30" i="18"/>
  <c r="P42" i="18"/>
  <c r="P18" i="18"/>
  <c r="AB18" i="18"/>
  <c r="P26" i="18"/>
  <c r="P10" i="18"/>
  <c r="AH26" i="18"/>
  <c r="V34" i="18"/>
  <c r="J26" i="18"/>
  <c r="AH18" i="18"/>
  <c r="V18" i="18"/>
  <c r="J10" i="18"/>
  <c r="O53" i="1"/>
  <c r="AB10" i="18"/>
  <c r="J18" i="18"/>
  <c r="AB34" i="18"/>
  <c r="AH42" i="18"/>
  <c r="AB42" i="18"/>
  <c r="AB26" i="18"/>
  <c r="N53" i="1"/>
  <c r="V42" i="18"/>
  <c r="P34" i="18"/>
  <c r="AH34" i="18"/>
  <c r="J34" i="18"/>
  <c r="J42" i="18"/>
  <c r="V10" i="18"/>
  <c r="V26" i="18"/>
  <c r="AH10" i="18"/>
  <c r="V8" i="18"/>
  <c r="AH16" i="18"/>
  <c r="J16" i="18"/>
  <c r="P16" i="18"/>
  <c r="V24" i="18"/>
  <c r="J24" i="18"/>
  <c r="P24" i="18"/>
  <c r="P8" i="18"/>
  <c r="AH24" i="18"/>
  <c r="AB24" i="18"/>
  <c r="J32" i="18"/>
  <c r="P32" i="18"/>
  <c r="AH8" i="18"/>
  <c r="J8" i="18"/>
  <c r="AH32" i="18"/>
  <c r="AB32" i="18"/>
  <c r="AB8" i="18"/>
  <c r="V16" i="18"/>
  <c r="V40" i="18"/>
  <c r="J40" i="18"/>
  <c r="AB40" i="18"/>
  <c r="V32" i="18"/>
  <c r="P40" i="18"/>
  <c r="AB16" i="18"/>
  <c r="AH40" i="18"/>
  <c r="AH12" i="18"/>
  <c r="V44" i="18"/>
  <c r="P44" i="18"/>
  <c r="V20" i="18"/>
  <c r="P36" i="18"/>
  <c r="N71" i="1"/>
  <c r="AB44" i="18"/>
  <c r="J20" i="18"/>
  <c r="V12" i="18"/>
  <c r="J36" i="18"/>
  <c r="J44" i="18"/>
  <c r="AH36" i="18"/>
  <c r="AB28" i="18"/>
  <c r="P20" i="18"/>
  <c r="O71" i="1"/>
  <c r="P28" i="18"/>
  <c r="J28" i="18"/>
  <c r="P12" i="18"/>
  <c r="AB36" i="18"/>
  <c r="AH20" i="18"/>
  <c r="AB20" i="18"/>
  <c r="V28" i="18"/>
  <c r="AB12" i="18"/>
  <c r="J12" i="18"/>
  <c r="V36" i="18"/>
  <c r="AH44" i="18"/>
  <c r="AH28" i="18"/>
  <c r="AJ24" i="19" l="1"/>
  <c r="X44" i="19"/>
  <c r="R34" i="19"/>
  <c r="AD14" i="19"/>
  <c r="R24" i="19"/>
  <c r="L54" i="19"/>
  <c r="AD44" i="19"/>
  <c r="X24" i="19"/>
  <c r="L14" i="19"/>
  <c r="R54" i="19"/>
  <c r="AD24" i="19"/>
  <c r="R14" i="19"/>
  <c r="L44" i="19"/>
  <c r="AJ44" i="19"/>
  <c r="AD34" i="19"/>
  <c r="AD67" i="1"/>
  <c r="AD54" i="19"/>
  <c r="K42" i="19"/>
  <c r="Q42" i="19"/>
  <c r="Q32" i="19"/>
  <c r="AC32" i="19"/>
  <c r="AI22" i="19"/>
  <c r="W52" i="19"/>
  <c r="K12" i="19"/>
  <c r="W32" i="19"/>
  <c r="AI12" i="19"/>
  <c r="AC42" i="19"/>
  <c r="AD54" i="1"/>
  <c r="W12" i="19"/>
  <c r="AI52" i="19"/>
  <c r="Q52" i="19"/>
  <c r="AI42" i="19"/>
  <c r="K32" i="19"/>
  <c r="W22" i="19"/>
  <c r="W42" i="19"/>
  <c r="AC12" i="19"/>
  <c r="AI32" i="19"/>
  <c r="AC22" i="19"/>
  <c r="AC52" i="19"/>
  <c r="Q12" i="19"/>
  <c r="K22" i="19"/>
  <c r="Q22" i="19"/>
  <c r="K52" i="19"/>
  <c r="R26" i="19"/>
  <c r="AJ26" i="19"/>
  <c r="AJ6" i="19"/>
  <c r="AD36" i="19"/>
  <c r="AD6" i="19"/>
  <c r="R16" i="19"/>
  <c r="R6" i="19"/>
  <c r="X6" i="19"/>
  <c r="R46" i="19"/>
  <c r="AJ36" i="19"/>
  <c r="R36" i="19"/>
  <c r="AD26" i="19"/>
  <c r="X46" i="19"/>
  <c r="AJ16" i="19"/>
  <c r="L16" i="19"/>
  <c r="L46" i="19"/>
  <c r="X16" i="19"/>
  <c r="AD16" i="19"/>
  <c r="X26" i="19"/>
  <c r="L36" i="19"/>
  <c r="AJ46" i="19"/>
  <c r="L26" i="19"/>
  <c r="AD46" i="19"/>
  <c r="L6" i="19"/>
  <c r="X36" i="19"/>
  <c r="L50" i="19"/>
  <c r="X10" i="19"/>
  <c r="X40" i="19"/>
  <c r="R20" i="19"/>
  <c r="L10" i="19"/>
  <c r="AJ10" i="19"/>
  <c r="X20" i="19"/>
  <c r="L40" i="19"/>
  <c r="R40" i="19"/>
  <c r="AJ40" i="19"/>
  <c r="AJ30" i="19"/>
  <c r="AD20" i="19"/>
  <c r="AD10" i="19"/>
  <c r="AJ20" i="19"/>
  <c r="R50" i="19"/>
  <c r="AD40" i="19"/>
  <c r="AD43" i="1"/>
  <c r="AJ50" i="19"/>
  <c r="L30" i="19"/>
  <c r="R10" i="19"/>
  <c r="R30" i="19"/>
  <c r="L20" i="19"/>
  <c r="X50" i="19"/>
  <c r="AD50" i="19"/>
  <c r="X30" i="19"/>
  <c r="AD30" i="19"/>
  <c r="M23" i="19"/>
  <c r="AE33" i="19"/>
  <c r="AK13" i="19"/>
  <c r="AD62" i="1"/>
  <c r="S23" i="19"/>
  <c r="Y43" i="19"/>
  <c r="S13" i="19"/>
  <c r="AK43" i="19"/>
  <c r="AE53" i="19"/>
  <c r="AK33" i="19"/>
  <c r="S33" i="19"/>
  <c r="M33" i="19"/>
  <c r="Y53" i="19"/>
  <c r="AE13" i="19"/>
  <c r="Y33" i="19"/>
  <c r="AE23" i="19"/>
  <c r="M53" i="19"/>
  <c r="M43" i="19"/>
  <c r="AK53" i="19"/>
  <c r="S53" i="19"/>
  <c r="AK23" i="19"/>
  <c r="Y23" i="19"/>
  <c r="M13" i="19"/>
  <c r="AE43" i="19"/>
  <c r="Y13" i="19"/>
  <c r="S43" i="19"/>
  <c r="X43" i="19"/>
  <c r="R53" i="19"/>
  <c r="R23" i="19"/>
  <c r="X33" i="19"/>
  <c r="L43" i="19"/>
  <c r="R13" i="19"/>
  <c r="L13" i="19"/>
  <c r="AJ53" i="19"/>
  <c r="X13" i="19"/>
  <c r="AJ33" i="19"/>
  <c r="AD13" i="19"/>
  <c r="AD53" i="19"/>
  <c r="X53" i="19"/>
  <c r="AD23" i="19"/>
  <c r="AJ13" i="19"/>
  <c r="L23" i="19"/>
  <c r="AD33" i="19"/>
  <c r="X23" i="19"/>
  <c r="R33" i="19"/>
  <c r="AD43" i="19"/>
  <c r="L53" i="19"/>
  <c r="L33" i="19"/>
  <c r="AJ23" i="19"/>
  <c r="R43" i="19"/>
  <c r="AD61" i="1"/>
  <c r="AJ43" i="19"/>
  <c r="N33" i="19"/>
  <c r="T33" i="19"/>
  <c r="AF33" i="19"/>
  <c r="AF13" i="19"/>
  <c r="T53" i="19"/>
  <c r="AL43" i="19"/>
  <c r="AL33" i="19"/>
  <c r="Z33" i="19"/>
  <c r="AD63" i="1"/>
  <c r="T13" i="19"/>
  <c r="AL23" i="19"/>
  <c r="T23" i="19"/>
  <c r="N23" i="19"/>
  <c r="AF43" i="19"/>
  <c r="AL53" i="19"/>
  <c r="N53" i="19"/>
  <c r="Z23" i="19"/>
  <c r="Z13" i="19"/>
  <c r="N13" i="19"/>
  <c r="AL13" i="19"/>
  <c r="Z53" i="19"/>
  <c r="T43" i="19"/>
  <c r="Z43" i="19"/>
  <c r="AF53" i="19"/>
  <c r="AF23" i="19"/>
  <c r="N43" i="19"/>
  <c r="AM21" i="19"/>
  <c r="O31" i="19"/>
  <c r="AM31" i="19"/>
  <c r="O51" i="19"/>
  <c r="AM11" i="19"/>
  <c r="AM41" i="19"/>
  <c r="AA11" i="19"/>
  <c r="U11" i="19"/>
  <c r="AA21" i="19"/>
  <c r="AA41" i="19"/>
  <c r="AD52" i="1"/>
  <c r="AG21" i="19"/>
  <c r="AG41" i="19"/>
  <c r="U51" i="19"/>
  <c r="U31" i="19"/>
  <c r="AM51" i="19"/>
  <c r="AG51" i="19"/>
  <c r="O11" i="19"/>
  <c r="AG31" i="19"/>
  <c r="AG11" i="19"/>
  <c r="U41" i="19"/>
  <c r="O41" i="19"/>
  <c r="O21" i="19"/>
  <c r="AA31" i="19"/>
  <c r="U21" i="19"/>
  <c r="AA51" i="19"/>
  <c r="AJ12" i="19"/>
  <c r="AD55" i="1"/>
  <c r="R12" i="19"/>
  <c r="L12" i="19"/>
  <c r="R52" i="19"/>
  <c r="AJ22" i="19"/>
  <c r="AJ32" i="19"/>
  <c r="AJ52" i="19"/>
  <c r="R32" i="19"/>
  <c r="AD52" i="19"/>
  <c r="AD22" i="19"/>
  <c r="X42" i="19"/>
  <c r="X22" i="19"/>
  <c r="R42" i="19"/>
  <c r="AD32" i="19"/>
  <c r="L42" i="19"/>
  <c r="X32" i="19"/>
  <c r="L32" i="19"/>
  <c r="X12" i="19"/>
  <c r="R22" i="19"/>
  <c r="AD42" i="19"/>
  <c r="L52" i="19"/>
  <c r="AJ42" i="19"/>
  <c r="AD12" i="19"/>
  <c r="L22" i="19"/>
  <c r="X52" i="19"/>
  <c r="J32" i="19"/>
  <c r="P42" i="19"/>
  <c r="J42" i="19"/>
  <c r="P32" i="19"/>
  <c r="AB52" i="19"/>
  <c r="P52" i="19"/>
  <c r="AB22" i="19"/>
  <c r="J52" i="19"/>
  <c r="AH22" i="19"/>
  <c r="V42" i="19"/>
  <c r="V52" i="19"/>
  <c r="V22" i="19"/>
  <c r="P12" i="19"/>
  <c r="AB12" i="19"/>
  <c r="V12" i="19"/>
  <c r="AH52" i="19"/>
  <c r="AB32" i="19"/>
  <c r="J12" i="19"/>
  <c r="AH42" i="19"/>
  <c r="AD53" i="1"/>
  <c r="V32" i="19"/>
  <c r="AH32" i="19"/>
  <c r="AH12" i="19"/>
  <c r="J22" i="19"/>
  <c r="P22" i="19"/>
  <c r="AB42" i="19"/>
  <c r="M38" i="19"/>
  <c r="AE38" i="19"/>
  <c r="AE18" i="19"/>
  <c r="AK28" i="19"/>
  <c r="S28" i="19"/>
  <c r="S48" i="19"/>
  <c r="Y8" i="19"/>
  <c r="AD32" i="1"/>
  <c r="Y48" i="19"/>
  <c r="AK48" i="19"/>
  <c r="AK8" i="19"/>
  <c r="AE8" i="19"/>
  <c r="M48" i="19"/>
  <c r="Y18" i="19"/>
  <c r="AE28" i="19"/>
  <c r="M28" i="19"/>
  <c r="AE48" i="19"/>
  <c r="M18" i="19"/>
  <c r="M8" i="19"/>
  <c r="S38" i="19"/>
  <c r="S18" i="19"/>
  <c r="AK18" i="19"/>
  <c r="S8" i="19"/>
  <c r="AK38" i="19"/>
  <c r="Y28" i="19"/>
  <c r="Y38" i="19"/>
  <c r="AD11" i="19"/>
  <c r="X51" i="19"/>
  <c r="R11" i="19"/>
  <c r="R41" i="19"/>
  <c r="AJ11" i="19"/>
  <c r="AD51" i="19"/>
  <c r="L21" i="19"/>
  <c r="R21" i="19"/>
  <c r="AJ51" i="19"/>
  <c r="X31" i="19"/>
  <c r="AJ41" i="19"/>
  <c r="AD31" i="19"/>
  <c r="L31" i="19"/>
  <c r="AD41" i="19"/>
  <c r="AD49" i="1"/>
  <c r="X41" i="19"/>
  <c r="R51" i="19"/>
  <c r="X21" i="19"/>
  <c r="R31" i="19"/>
  <c r="AJ21" i="19"/>
  <c r="AJ31" i="19"/>
  <c r="AD21" i="19"/>
  <c r="L11" i="19"/>
  <c r="L41" i="19"/>
  <c r="X11" i="19"/>
  <c r="L51" i="19"/>
  <c r="AM14" i="19"/>
  <c r="AM54" i="19"/>
  <c r="U44" i="19"/>
  <c r="AG34" i="19"/>
  <c r="U54" i="19"/>
  <c r="AG54" i="19"/>
  <c r="O34" i="19"/>
  <c r="AG44" i="19"/>
  <c r="AA54" i="19"/>
  <c r="AA24" i="19"/>
  <c r="U14" i="19"/>
  <c r="O24" i="19"/>
  <c r="AM44" i="19"/>
  <c r="AA34" i="19"/>
  <c r="U34" i="19"/>
  <c r="U24" i="19"/>
  <c r="AG24" i="19"/>
  <c r="O54" i="19"/>
  <c r="O44" i="19"/>
  <c r="AM24" i="19"/>
  <c r="AA44" i="19"/>
  <c r="AG14" i="19"/>
  <c r="AD70" i="1"/>
  <c r="O14" i="19"/>
  <c r="AM34" i="19"/>
  <c r="AA14" i="19"/>
  <c r="S20" i="19"/>
  <c r="AE40" i="19"/>
  <c r="S30" i="19"/>
  <c r="M50" i="19"/>
  <c r="Y50" i="19"/>
  <c r="M40" i="19"/>
  <c r="AK50" i="19"/>
  <c r="Y40" i="19"/>
  <c r="AK30" i="19"/>
  <c r="M20" i="19"/>
  <c r="Y20" i="19"/>
  <c r="AE50" i="19"/>
  <c r="M30" i="19"/>
  <c r="AE10" i="19"/>
  <c r="AK40" i="19"/>
  <c r="AE20" i="19"/>
  <c r="M10" i="19"/>
  <c r="AD44" i="1"/>
  <c r="Y10" i="19"/>
  <c r="S50" i="19"/>
  <c r="Y30" i="19"/>
  <c r="S10" i="19"/>
  <c r="AE30" i="19"/>
  <c r="S40" i="19"/>
  <c r="AK20" i="19"/>
  <c r="AK10" i="19"/>
  <c r="AF8" i="19"/>
  <c r="AF28" i="19"/>
  <c r="AF48" i="19"/>
  <c r="N48" i="19"/>
  <c r="Z48" i="19"/>
  <c r="T48" i="19"/>
  <c r="AF38" i="19"/>
  <c r="AL38" i="19"/>
  <c r="N18" i="19"/>
  <c r="Z28" i="19"/>
  <c r="AF18" i="19"/>
  <c r="Z18" i="19"/>
  <c r="AL18" i="19"/>
  <c r="AD33" i="1"/>
  <c r="Z8" i="19"/>
  <c r="N8" i="19"/>
  <c r="AL28" i="19"/>
  <c r="Z38" i="19"/>
  <c r="T18" i="19"/>
  <c r="T28" i="19"/>
  <c r="AL8" i="19"/>
  <c r="AL48" i="19"/>
  <c r="N38" i="19"/>
  <c r="T38" i="19"/>
  <c r="N28" i="19"/>
  <c r="T8" i="19"/>
  <c r="R29" i="19"/>
  <c r="AJ49" i="19"/>
  <c r="L19" i="19"/>
  <c r="R39" i="19"/>
  <c r="X39" i="19"/>
  <c r="AJ19" i="19"/>
  <c r="L49" i="19"/>
  <c r="R19" i="19"/>
  <c r="X9" i="19"/>
  <c r="AJ39" i="19"/>
  <c r="AD39" i="19"/>
  <c r="AJ29" i="19"/>
  <c r="X19" i="19"/>
  <c r="AJ9" i="19"/>
  <c r="X29" i="19"/>
  <c r="AD49" i="19"/>
  <c r="R9" i="19"/>
  <c r="AD9" i="19"/>
  <c r="X49" i="19"/>
  <c r="L9" i="19"/>
  <c r="AD37" i="1"/>
  <c r="L39" i="19"/>
  <c r="L29" i="19"/>
  <c r="AD29" i="19"/>
  <c r="AD19" i="19"/>
  <c r="R49" i="19"/>
  <c r="AK35" i="19"/>
  <c r="AD74" i="1"/>
  <c r="M55" i="19"/>
  <c r="AK55" i="19"/>
  <c r="M25" i="19"/>
  <c r="S15" i="19"/>
  <c r="AK45" i="19"/>
  <c r="AE25" i="19"/>
  <c r="AE55" i="19"/>
  <c r="AE15" i="19"/>
  <c r="AE45" i="19"/>
  <c r="AE35" i="19"/>
  <c r="S45" i="19"/>
  <c r="S35" i="19"/>
  <c r="M45" i="19"/>
  <c r="Y35" i="19"/>
  <c r="AK15" i="19"/>
  <c r="Y45" i="19"/>
  <c r="M35" i="19"/>
  <c r="S25" i="19"/>
  <c r="Y55" i="19"/>
  <c r="M15" i="19"/>
  <c r="Y25" i="19"/>
  <c r="AK25" i="19"/>
  <c r="Y15" i="19"/>
  <c r="S55" i="19"/>
  <c r="AM52" i="19"/>
  <c r="U22" i="19"/>
  <c r="O42" i="19"/>
  <c r="O52" i="19"/>
  <c r="AA42" i="19"/>
  <c r="AA22" i="19"/>
  <c r="AM12" i="19"/>
  <c r="AM22" i="19"/>
  <c r="AA52" i="19"/>
  <c r="O32" i="19"/>
  <c r="AM42" i="19"/>
  <c r="U12" i="19"/>
  <c r="AG22" i="19"/>
  <c r="AA32" i="19"/>
  <c r="AD58" i="1"/>
  <c r="AG42" i="19"/>
  <c r="AA12" i="19"/>
  <c r="AG12" i="19"/>
  <c r="AG52" i="19"/>
  <c r="U32" i="19"/>
  <c r="AM32" i="19"/>
  <c r="U42" i="19"/>
  <c r="AG32" i="19"/>
  <c r="O12" i="19"/>
  <c r="O22" i="19"/>
  <c r="U52" i="19"/>
  <c r="J11" i="19"/>
  <c r="P41" i="19"/>
  <c r="AB11" i="19"/>
  <c r="J41" i="19"/>
  <c r="AB41" i="19"/>
  <c r="V31" i="19"/>
  <c r="AH11" i="19"/>
  <c r="AD47" i="1"/>
  <c r="AH21" i="19"/>
  <c r="P11" i="19"/>
  <c r="AH41" i="19"/>
  <c r="P51" i="19"/>
  <c r="J21" i="19"/>
  <c r="V21" i="19"/>
  <c r="V11" i="19"/>
  <c r="AB31" i="19"/>
  <c r="AH31" i="19"/>
  <c r="P31" i="19"/>
  <c r="P21" i="19"/>
  <c r="J51" i="19"/>
  <c r="AB21" i="19"/>
  <c r="J31" i="19"/>
  <c r="AB51" i="19"/>
  <c r="V51" i="19"/>
  <c r="V41" i="19"/>
  <c r="AH51" i="19"/>
  <c r="R45" i="19"/>
  <c r="L55" i="19"/>
  <c r="AJ15" i="19"/>
  <c r="AD55" i="19"/>
  <c r="AJ35" i="19"/>
  <c r="AJ25" i="19"/>
  <c r="L45" i="19"/>
  <c r="R55" i="19"/>
  <c r="X45" i="19"/>
  <c r="AD35" i="19"/>
  <c r="AD25" i="19"/>
  <c r="L35" i="19"/>
  <c r="R25" i="19"/>
  <c r="X55" i="19"/>
  <c r="R35" i="19"/>
  <c r="L25" i="19"/>
  <c r="AD45" i="19"/>
  <c r="X35" i="19"/>
  <c r="X15" i="19"/>
  <c r="L15" i="19"/>
  <c r="AD73" i="1"/>
  <c r="AJ45" i="19"/>
  <c r="AD15" i="19"/>
  <c r="AJ55" i="19"/>
  <c r="R15" i="19"/>
  <c r="X25" i="19"/>
  <c r="Q51" i="19"/>
  <c r="AC21" i="19"/>
  <c r="AI31" i="19"/>
  <c r="W21" i="19"/>
  <c r="W51" i="19"/>
  <c r="AC31" i="19"/>
  <c r="AC11" i="19"/>
  <c r="Q21" i="19"/>
  <c r="AC51" i="19"/>
  <c r="AI51" i="19"/>
  <c r="Q31" i="19"/>
  <c r="W31" i="19"/>
  <c r="W41" i="19"/>
  <c r="AI21" i="19"/>
  <c r="Q11" i="19"/>
  <c r="K41" i="19"/>
  <c r="K51" i="19"/>
  <c r="AD48" i="1"/>
  <c r="AI41" i="19"/>
  <c r="AC41" i="19"/>
  <c r="Q41" i="19"/>
  <c r="W11" i="19"/>
  <c r="AI11" i="19"/>
  <c r="K21" i="19"/>
  <c r="K31" i="19"/>
  <c r="K11" i="19"/>
  <c r="AM38" i="19"/>
  <c r="AA8" i="19"/>
  <c r="O38" i="19"/>
  <c r="AM18" i="19"/>
  <c r="AM48" i="19"/>
  <c r="AM28" i="19"/>
  <c r="AA28" i="19"/>
  <c r="U28" i="19"/>
  <c r="O8" i="19"/>
  <c r="AG28" i="19"/>
  <c r="U8" i="19"/>
  <c r="AA48" i="19"/>
  <c r="U18" i="19"/>
  <c r="AG8" i="19"/>
  <c r="AG18" i="19"/>
  <c r="AM8" i="19"/>
  <c r="O28" i="19"/>
  <c r="U38" i="19"/>
  <c r="AA38" i="19"/>
  <c r="AA18" i="19"/>
  <c r="AD34" i="1"/>
  <c r="O18" i="19"/>
  <c r="U48" i="19"/>
  <c r="O48" i="19"/>
  <c r="AG48" i="19"/>
  <c r="AG38" i="19"/>
  <c r="L8" i="19"/>
  <c r="X18" i="19"/>
  <c r="AD18" i="19"/>
  <c r="R48" i="19"/>
  <c r="X48" i="19"/>
  <c r="L48" i="19"/>
  <c r="AD38" i="19"/>
  <c r="R28" i="19"/>
  <c r="AJ48" i="19"/>
  <c r="AD8" i="19"/>
  <c r="X28" i="19"/>
  <c r="R38" i="19"/>
  <c r="R18" i="19"/>
  <c r="R8" i="19"/>
  <c r="AD28" i="19"/>
  <c r="AD31" i="1"/>
  <c r="AJ8" i="19"/>
  <c r="X38" i="19"/>
  <c r="AJ38" i="19"/>
  <c r="AJ18" i="19"/>
  <c r="X8" i="19"/>
  <c r="L28" i="19"/>
  <c r="AD48" i="19"/>
  <c r="AJ28" i="19"/>
  <c r="L18" i="19"/>
  <c r="L38" i="19"/>
  <c r="AI49" i="19"/>
  <c r="W39" i="19"/>
  <c r="AI19" i="19"/>
  <c r="W49" i="19"/>
  <c r="AI39" i="19"/>
  <c r="AI29" i="19"/>
  <c r="AC9" i="19"/>
  <c r="K29" i="19"/>
  <c r="AC39" i="19"/>
  <c r="Q29" i="19"/>
  <c r="AC29" i="19"/>
  <c r="W29" i="19"/>
  <c r="Q39" i="19"/>
  <c r="K19" i="19"/>
  <c r="AC19" i="19"/>
  <c r="K9" i="19"/>
  <c r="Q19" i="19"/>
  <c r="K49" i="19"/>
  <c r="K39" i="19"/>
  <c r="Q9" i="19"/>
  <c r="W9" i="19"/>
  <c r="Q49" i="19"/>
  <c r="AI9" i="19"/>
  <c r="W19" i="19"/>
  <c r="AD36" i="1"/>
  <c r="AC49" i="19"/>
  <c r="AC18" i="19"/>
  <c r="W18" i="19"/>
  <c r="Q48" i="19"/>
  <c r="Q28" i="19"/>
  <c r="K18" i="19"/>
  <c r="AI8" i="19"/>
  <c r="AC48" i="19"/>
  <c r="AC8" i="19"/>
  <c r="Q8" i="19"/>
  <c r="AI38" i="19"/>
  <c r="AI28" i="19"/>
  <c r="AI18" i="19"/>
  <c r="AD30" i="1"/>
  <c r="K8" i="19"/>
  <c r="K48" i="19"/>
  <c r="W28" i="19"/>
  <c r="K38" i="19"/>
  <c r="K28" i="19"/>
  <c r="W8" i="19"/>
  <c r="AC28" i="19"/>
  <c r="W48" i="19"/>
  <c r="Q38" i="19"/>
  <c r="AC38" i="19"/>
  <c r="W38" i="19"/>
  <c r="AI48" i="19"/>
  <c r="Q18" i="19"/>
  <c r="AB46" i="19"/>
  <c r="V26" i="19"/>
  <c r="AH6" i="19"/>
  <c r="J46" i="19"/>
  <c r="V46" i="19"/>
  <c r="AH26" i="19"/>
  <c r="AH46" i="19"/>
  <c r="J16" i="19"/>
  <c r="AB6" i="19"/>
  <c r="AH36" i="19"/>
  <c r="P26" i="19"/>
  <c r="AB36" i="19"/>
  <c r="V16" i="19"/>
  <c r="P16" i="19"/>
  <c r="P6" i="19"/>
  <c r="AB16" i="19"/>
  <c r="V36" i="19"/>
  <c r="P36" i="19"/>
  <c r="J36" i="19"/>
  <c r="V6" i="19"/>
  <c r="AH16" i="19"/>
  <c r="J26" i="19"/>
  <c r="J6" i="19"/>
  <c r="AB26" i="19"/>
  <c r="P46" i="19"/>
  <c r="AB27" i="19"/>
  <c r="V17" i="19"/>
  <c r="J17" i="19"/>
  <c r="AH47" i="19"/>
  <c r="V7" i="19"/>
  <c r="P7" i="19"/>
  <c r="J47" i="19"/>
  <c r="AH37" i="19"/>
  <c r="AH27" i="19"/>
  <c r="V27" i="19"/>
  <c r="P27" i="19"/>
  <c r="AB47" i="19"/>
  <c r="AH7" i="19"/>
  <c r="AB7" i="19"/>
  <c r="P47" i="19"/>
  <c r="P17" i="19"/>
  <c r="AB37" i="19"/>
  <c r="J27" i="19"/>
  <c r="P37" i="19"/>
  <c r="AB17" i="19"/>
  <c r="J7" i="19"/>
  <c r="V37" i="19"/>
  <c r="AH17" i="19"/>
  <c r="V47" i="19"/>
  <c r="J37" i="19"/>
  <c r="AH9" i="19"/>
  <c r="V19" i="19"/>
  <c r="J29" i="19"/>
  <c r="AH19" i="19"/>
  <c r="P39" i="19"/>
  <c r="P49" i="19"/>
  <c r="P9" i="19"/>
  <c r="J49" i="19"/>
  <c r="AB9" i="19"/>
  <c r="P19" i="19"/>
  <c r="V39" i="19"/>
  <c r="V49" i="19"/>
  <c r="V9" i="19"/>
  <c r="AH39" i="19"/>
  <c r="J9" i="19"/>
  <c r="J39" i="19"/>
  <c r="AB39" i="19"/>
  <c r="AH49" i="19"/>
  <c r="J19" i="19"/>
  <c r="AH29" i="19"/>
  <c r="V29" i="19"/>
  <c r="P29" i="19"/>
  <c r="AB19" i="19"/>
  <c r="AB49" i="19"/>
  <c r="AB29"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<sst xmlns="http://schemas.openxmlformats.org/spreadsheetml/2006/main" count="413" uniqueCount="284">
  <si>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</si>
  <si>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</si>
  <si>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</si>
  <si>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</si>
  <si>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</si>
  <si>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</si>
  <si>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</si>
  <si>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</si>
  <si>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</si>
  <si>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</si>
  <si>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</si>
  <si>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</si>
  <si>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</si>
  <si>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</si>
  <si>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</si>
  <si>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</si>
  <si>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</si>
  <si>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</si>
  <si>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</si>
  <si>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</si>
  <si>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</si>
  <si>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</si>
  <si>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</si>
  <si>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</si>
  <si>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</si>
  <si>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</si>
  <si>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</si>
  <si>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</si>
  <si>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</si>
  <si>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</si>
  <si>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</si>
  <si>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</si>
  <si>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</si>
  <si>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</si>
  <si>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</si>
  <si>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</si>
  <si>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</si>
  <si>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</si>
  <si>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</si>
  <si>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</si>
  <si>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</si>
  <si>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</si>
  <si>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</si>
  <si>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</si>
  <si>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</si>
  <si>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</si>
  <si>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</si>
  <si>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</si>
  <si>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</si>
  <si>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</si>
  <si>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</si>
  <si>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</si>
  <si>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</si>
  <si>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</si>
  <si>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</si>
  <si>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</si>
  <si>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</si>
  <si>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</si>
  <si>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</si>
  <si>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</si>
  <si>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</si>
  <si>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</si>
  <si>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</si>
  <si>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</si>
  <si>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</si>
  <si>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</si>
  <si>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</si>
  <si>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</si>
  <si>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</si>
  <si>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</si>
  <si>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</si>
  <si>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</si>
  <si>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</si>
  <si>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</si>
  <si>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</si>
  <si>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</si>
  <si>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</si>
  <si>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</si>
  <si>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</si>
  <si>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</si>
  <si>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</si>
  <si>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</si>
  <si>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</si>
  <si>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</si>
  <si>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</si>
  <si>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</si>
  <si>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</si>
  <si>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</si>
  <si>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</si>
  <si>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</si>
  <si>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</si>
  <si>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</si>
  <si>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</si>
  <si>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</si>
  <si>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</si>
  <si>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</si>
  <si>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</si>
  <si>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</si>
  <si>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</si>
  <si>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</si>
  <si>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</si>
  <si>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</si>
  <si>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</si>
  <si>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</si>
  <si>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</si>
  <si>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</si>
  <si>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</si>
  <si>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</si>
  <si>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</si>
  <si>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</si>
  <si>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</si>
  <si>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</si>
  <si>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</si>
  <si>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</si>
  <si>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</si>
  <si>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</si>
  <si>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</si>
  <si>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</si>
  <si>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</si>
  <si>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</si>
  <si>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</si>
  <si>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</si>
  <si>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</si>
  <si>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</si>
  <si>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</si>
  <si>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</si>
  <si>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</si>
  <si>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</si>
  <si>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</si>
  <si>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</si>
  <si>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</si>
  <si>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</si>
  <si>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</si>
  <si>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</si>
  <si>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</si>
  <si>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</si>
  <si>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</si>
  <si>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</si>
  <si>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</si>
  <si>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</si>
  <si>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</si>
  <si>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</si>
  <si>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</si>
  <si>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</si>
  <si>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</si>
  <si>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</si>
  <si>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</si>
  <si>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</si>
  <si>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</si>
  <si>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</si>
  <si>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</si>
  <si>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</si>
  <si>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</si>
  <si>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</si>
  <si>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</si>
  <si>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</si>
  <si>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</si>
  <si>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</si>
  <si>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</si>
  <si>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</si>
  <si>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</si>
  <si>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</si>
  <si>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</si>
  <si>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</si>
  <si>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</si>
  <si>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</si>
  <si>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</si>
  <si>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</si>
  <si>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</si>
  <si>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</si>
  <si>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</si>
  <si>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</si>
  <si>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</si>
  <si>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</si>
  <si>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</si>
  <si>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</si>
  <si>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</si>
  <si>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</si>
  <si>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</si>
  <si>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</si>
  <si>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</si>
  <si>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</si>
  <si>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</si>
  <si>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</si>
  <si>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</si>
  <si>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</si>
  <si>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</si>
  <si>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</si>
  <si>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</si>
  <si>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</si>
  <si>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</si>
  <si>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</si>
  <si>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</si>
  <si>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</si>
  <si>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</si>
  <si>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</si>
  <si>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</si>
  <si>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</si>
  <si>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</si>
  <si>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</si>
  <si>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</si>
  <si>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</si>
  <si>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</si>
  <si>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</si>
  <si>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</si>
  <si>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</si>
  <si>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</si>
  <si>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</si>
  <si>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</si>
  <si>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</si>
  <si>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</si>
  <si>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</si>
  <si>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</si>
  <si>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</si>
  <si>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</si>
  <si>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</si>
  <si>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</si>
  <si>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</si>
  <si>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</si>
  <si>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</si>
  <si>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</si>
  <si>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</si>
  <si>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</si>
  <si>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</si>
  <si>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</si>
  <si>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</si>
  <si>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</si>
  <si>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</si>
  <si>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</si>
  <si>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</si>
  <si>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</si>
  <si>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</si>
  <si>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</si>
  <si>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</si>
  <si>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</si>
  <si>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</si>
  <si>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</si>
  <si>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</si>
  <si>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</si>
  <si>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</si>
  <si>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</si>
  <si>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</si>
  <si>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</si>
  <si>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</si>
  <si>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La pérdida de la curva de aprendizaje por la no continuidad, dado que el 95% es personal contratista</t>
  </si>
  <si>
    <t>Debilidad en el proceso de implementación de la Politica Gestión del Conocimiento</t>
  </si>
  <si>
    <t>Posible lesión del patrimonio público e investigaciones y sanciones de entes de control</t>
  </si>
  <si>
    <t>Realizar cinco reuniones con el equipo de trabajo, con el fin de verificar el avance en el cumplimiento del plan de acción.</t>
  </si>
  <si>
    <t xml:space="preserve">Subsecretaria Medio Ambiente </t>
  </si>
  <si>
    <t xml:space="preserve">Realizar dos reuniones con el equipo de gobierno, Secretaría de Hacienda,  la Secretaría de infraestructura para  garantizar la transferencia de recursos  requeridos para la construcción de la Unidad de Bienestar Animal (UBA) en sus diferentes fases. </t>
  </si>
  <si>
    <t>Sanciones por no cumplimiento de procesos misionales de la secretaria de salud pública.
Aumento de indicadores de vigilancia de salud pública que identifica falencias en el control de enfermedades de interés en salud pública. 
Disminución recorte o retiro total de recursos económicos asignados para dar cumplimiento a las actividades de salud pública y ambiente.
Procesos disciplinarios por recibo de dadivas por parte de personal que realiza inspección vigilancia y control.</t>
  </si>
  <si>
    <t>Existen trámites administrativos gerenciales que limitan una adecuada contratación que impide garantizar cumplimiento de actividades relacionadas con salud pública.</t>
  </si>
  <si>
    <t>Insuficiente personal de planta con perfil para garantizar algunos procesos.</t>
  </si>
  <si>
    <t xml:space="preserve">Talento Humano sin sentido de pertenencia para el desarrollo de algunas actividades.  </t>
  </si>
  <si>
    <t>Incumplimiento con informes normativos de entes de control y/o vigilancia y/o requerimientos varios que pueda desencadenar sanciones de cualquier tipo.</t>
  </si>
  <si>
    <t>Puestos de trabajo insuficientes que faciliten el trabajo y desempeño del recurso humano.</t>
  </si>
  <si>
    <t>Recursos designados para el cumplimiento de actividades relacionadas con salud pública y Ambiente</t>
  </si>
  <si>
    <t xml:space="preserve">Procesos estandarizados para la integración al sistema de gestión integral de calidad. </t>
  </si>
  <si>
    <t xml:space="preserve">Personal capacitado para garantizar algunos procesos con salud pública.y Ambiente </t>
  </si>
  <si>
    <t>Existencia de normatividad que permite el direccionamiento y detalle de las actividades a desarrollar en el proceso.</t>
  </si>
  <si>
    <t>Talento Humano contratista garantiza el cumplimiento de las competencias en Salud Pública y Ambiente.</t>
  </si>
  <si>
    <t>Apoyo de asistencia técnica por entes departamentales y/o otras para disponer de una capacitación continua relacionadas con el tema de salud pública.</t>
  </si>
  <si>
    <t xml:space="preserve">Desarrollo Sostenible </t>
  </si>
  <si>
    <t>Se inicia con la planeación integral  de proyectos encaminados a proteger el medio  Ambiente  y termina con la ejecución de las actividades según las competencias municipales</t>
  </si>
  <si>
    <t>Orientar y liderar la formulación y ejecución de programas y proyectos ambientales de la administración municipal, cuyos resultados estén encaminados a la recuperación, conservación, protección, manejo, uso y aprovechamiento sostenible de los recursos naturales renovables y el territorio y así afrontar los nuevos retos que trae el calentamiento global, disminuir sus efectos y contribuir con el desarrollo sostenible de la ciudad</t>
  </si>
  <si>
    <t xml:space="preserve">Resolución de acuerdo municipal   de   aprobación   del Plan Territorial de Salud; Plan  de  Acción  de  Salud y Ambiente, Plan  Operativo  Anual de Inversión y el Plan de Gestion de Residuos Solidos Municipal </t>
  </si>
  <si>
    <t xml:space="preserve">Planeación, ejecucion y seguimiento de los planes de acción en salud y Ambiente </t>
  </si>
  <si>
    <t xml:space="preserve">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 </t>
  </si>
  <si>
    <t xml:space="preserve">Posibilidad de afectación económica y reputacional por posible lesión del patrimonio público e investigaciones y sanciones de entes de control, debido a la 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 </t>
  </si>
  <si>
    <t xml:space="preserve">Elaborar un plan de acción para la protección y coservación de las cuencas abastecedoras de agua  </t>
  </si>
  <si>
    <t>Sanciones de entes de control y pérdida de credibilidad institucional</t>
  </si>
  <si>
    <t xml:space="preserve">Posibilidad de afectación económica y reputacional por sanción de los entes de control y pérdida de credibilidad institucional debido a la omisión en la transferencia de recursos propios a la Secretaría ordenadora para la construcción del centro de bienestar animal </t>
  </si>
  <si>
    <t xml:space="preserve">Omisión en la transferencia de recursos propios a la Secretaría ordenadora para la construcción del centro de bienestar animal </t>
  </si>
  <si>
    <t xml:space="preserve">DESARROLLO SOSTENIBLE </t>
  </si>
  <si>
    <t>El Subsecretario de Medio Ambiente y el equipo del programa Gobernanza del agua, verifican el avance en el cumplimiento del plan de acción programado para la protección y conservación de cuencas abastecedoras de agua conforme a la normatividad legal vigente.</t>
  </si>
  <si>
    <t>El Subsecretario de Medio Ambiente y el equipo de apoyo verifica la transferencia de los recursos necesarios en la construcción de la  Unidad de Bienestar Animal (UBA) en sus diferentes fases, a través de las diferentes gestiones adelantadas al equipo de Gobierno.</t>
  </si>
  <si>
    <t>ella</t>
  </si>
  <si>
    <t> 31/12/2021</t>
  </si>
  <si>
    <t>Se adjunta documento Plan de acción de la meta del plan de desarrollo denominada: Formular e implementar 1 estrategia de reforestación y conservación de los predios adquiridos para la preservación de las cuencas hídricas que abastecen al municipio de Bucaramanga con el respectivo seguimiento de la vigencia 2021. 
OBSERVACION OCIG: Se establece que el riesgo está orientado a la adquisición de predios de importancia estratégica para la protección y conservación de cuencas abastecedoras de agua. La Secretaría de Salud y Ambiente presenta Plan de Acción Gobernanza del Agua que establece las actividades para la vigencia 2021. Dicho Plan contempla la identificación de fuentes de abastecimiento de agua, comodato con el Acueducto Metropolitano de Bucaramanga de los predios adquiridos con el 1% de los ingresos corrientes de Bucaramanga, acciones encaminadas a la entrega de los predios en comodato, generación de salidas gráficas, acciones para la obtención de facultades para la compra de los predios, que da cumplimiento a la Meta del Plan de Desarrollo: Formular e implementar 1 estrategia de reforestación y conservación de los predios adquiridos para la preservación de las cuencas hídricas que abastecen el municipio de Bucaramanga, incluida en la Línea Estratégica 2. Bucaramanga Sostenible: Una Región con Futuro, Componente: Bucaramanga una ECO-CIUDAD, Programa: Gobernanza del agua, nuestra agua, nuestra vida del Plan de Desarrollo Municipal. 
Por lo anterior y teniendo en cuenta el avance reportado en dicho plan, se establece el 100% de cumplimiento.</t>
  </si>
  <si>
    <t>100% </t>
  </si>
  <si>
    <t> 31/12/2021 </t>
  </si>
  <si>
    <t>acta de reunión del 11 de agosto de 2021, realizada con el fin de verificar el avance en la meta “Formular e implementar 1 estrategia de reforestación y conservación de los predios adquiridos para la preservación de las cuencas hídricas que abastecen al municipio de Bucaramanga.
Se presenta una segunda acta del 6 de septiembre de 2021, cuyo objetivo era realizar seguimiento a las actividades del plan de acción asociadas al Programa Gobernanza del agua con corte a 30 de agosto de 2021.
Acta de reunión de fecha octubre 5 de 2021 referente a seguimiento de Actividades del Plan de Acción Asociadas al Programa de Gobernanza del agua a corte 30 de septiembre de 2021.
Acta de reunión de fecha octubre 29 de 2021 seguimiento de Actividades del Plan de Acción Asociadas al Programa de Gobernanza del agua a corte 29 de octubre de 2021.
Acta de reunión de fecha diciembre 10 de 2021 referente a seguimiento de actividades para la adquisición de predios
OBSERVACION OCIG: La Secretaría de Salud y Ambiente presenta acta de reunión realizada el día 11 de agosto/21, 06 de septiembre, 05 de octubre, 29 de octubre y 10 de diciembre en el marco del Plan de acción asociadas al Programa de Gobernanza del agua.
Se establece como porcentaje de avance el 100%, teniendo en cuenta que se realizaron las acciones programadas y se dio cumplimiento al 100% de la meta del Plan de Desarrollo vigencia 2021.</t>
  </si>
  <si>
    <t xml:space="preserve">La Secretaría de Salud y Ambiente presenta las siguientes evidencias: 
Acta de Reunión - CONFIS No. 019 del 30 de Julio del 2021 realizado con la Secretaría de Hacienda, Despacho Alcalde, Oficina de presupuesto, Secretaría de Planeación y Secretaría de Hacienda, donde se realizó solicitud de presupuesto requerido de $800.000.000 para la construcción de la UBA.
Se evidencia Proyecto de Acuerdo "Por medio del cual se hace una modificación al Acuerdo Municipal 030 del 16 de diciembre de 2020 “Por el cual se fija el presupuesto general de rentas y gastos del municipio de Bucaramanga para la vigencia fiscal del 1º de enero y el 31 de diciembre del año 2021” y el anexo Distribución del Gasto Pág.  34.
Finalmente se presenta Decreto 0121 del 24 de septiembre del 2021 "Por medio del cual se liquida el acuerdo no. 029 de septiembre 23 de 2021 "por medio del cual se hace una modificación al acuerdo Municipal 030 del 16 de diciembre de 2020 "por el cual se fija el Presupuesto general de rentas y gastos del municipio de Bucaramanga para la vigencia fiscal del 1° de enero al 31 de diciembre del año 2021"
Acta de reunión de fecha 05 de octubre de 2021 con la Secretaría de Infraestructura referente a la socialización de inquietudes relacionadas con el tiempo de ejecución del proyecto “Unidad de Bienestar Animal” 
para verificar el avance en el proceso de construcción del Proceso SI-SAMC-009-2021 cuyo objeto refiere “Construcción de una unidad de bienestar animal para los animales en condición de calle en el municipio de Bucaramanga”, contratista CONSTRUCCIONES ARES SAS.
Así mismo se adjunta evidencia fotográfica del avance de la obra.
OBSERVACION OCIG: La Secretaría de Salud y Ambiente presenta evidencia de las reuniones realizadas en el marco del Proyecto Unidad de Bienestar Animal
Por lo anterior, se otorga el 100% de cumplimiento, teniendo en cuenta que se asignaron los recursos, fue certificado el proyecto para la Construcción de una Unidad de  Bienestar Animal para los animales en condición de calle en el municipio de Bucaramanga se encuentra en un avance del 80%. </t>
  </si>
  <si>
    <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</si>
</sst>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3" xfId="0" applyFont="1" applyFill="1" applyBorder="1" applyAlignment="1">
      <alignment horizontal="center" vertical="center" wrapText="1" readingOrder="1"/>
    </xf>
    <xf numFmtId="0" fontId="59"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22" fillId="0" borderId="4" xfId="0" applyFont="1" applyBorder="1" applyAlignment="1">
      <alignment vertical="center" wrapText="1"/>
    </xf>
    <xf numFmtId="0" fontId="22" fillId="0" borderId="0" xfId="0" applyFont="1" applyAlignment="1">
      <alignment vertical="center" wrapText="1"/>
    </xf>
    <xf numFmtId="0" fontId="22" fillId="0" borderId="99" xfId="0" applyFont="1" applyBorder="1" applyAlignment="1">
      <alignment vertical="center" wrapText="1"/>
    </xf>
    <xf numFmtId="0" fontId="28" fillId="16" borderId="62" xfId="0" applyFont="1" applyFill="1" applyBorder="1" applyAlignment="1">
      <alignment horizontal="left" vertical="center" wrapText="1" indent="1"/>
    </xf>
    <xf numFmtId="0" fontId="22" fillId="0" borderId="18" xfId="0" applyFont="1" applyBorder="1" applyAlignment="1" applyProtection="1">
      <alignment horizontal="center" vertical="center" wrapText="1"/>
      <protection locked="0"/>
    </xf>
    <xf numFmtId="0" fontId="22" fillId="0" borderId="98"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97" xfId="0" applyFont="1" applyBorder="1" applyAlignment="1">
      <alignment vertical="center" wrapText="1"/>
    </xf>
    <xf numFmtId="0" fontId="22" fillId="0" borderId="96" xfId="0" applyFont="1" applyBorder="1" applyAlignment="1">
      <alignment vertical="center" wrapText="1"/>
    </xf>
    <xf numFmtId="0" fontId="22" fillId="0" borderId="7" xfId="0" applyFont="1" applyBorder="1" applyAlignment="1">
      <alignment vertical="center" wrapText="1"/>
    </xf>
    <xf numFmtId="0" fontId="1" fillId="0" borderId="18"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xf>
    <xf numFmtId="0" fontId="1" fillId="0" borderId="19" xfId="0" applyFont="1" applyBorder="1" applyAlignment="1" applyProtection="1">
      <alignment horizontal="center" vertical="center"/>
    </xf>
    <xf numFmtId="0" fontId="22" fillId="0" borderId="19" xfId="0" applyFont="1" applyBorder="1" applyAlignment="1" applyProtection="1">
      <alignment horizontal="left" vertical="center" wrapText="1"/>
      <protection locked="0"/>
    </xf>
    <xf numFmtId="0" fontId="1" fillId="0" borderId="105"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05"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textRotation="90"/>
      <protection locked="0"/>
    </xf>
    <xf numFmtId="9" fontId="1" fillId="0" borderId="105"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22"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1" fillId="0" borderId="105"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14" fontId="55" fillId="0" borderId="18" xfId="0" applyNumberFormat="1" applyFont="1" applyBorder="1" applyAlignment="1" applyProtection="1">
      <alignment horizontal="center" vertical="center"/>
      <protection locked="0"/>
    </xf>
    <xf numFmtId="0" fontId="1" fillId="3" borderId="19" xfId="0" applyFont="1" applyFill="1" applyBorder="1" applyAlignment="1">
      <alignment horizontal="left" vertical="center" wrapText="1"/>
    </xf>
    <xf numFmtId="164" fontId="1" fillId="0" borderId="105" xfId="1" applyNumberFormat="1" applyFont="1" applyBorder="1" applyAlignment="1">
      <alignment horizontal="center" vertical="center"/>
    </xf>
    <xf numFmtId="164" fontId="1" fillId="0" borderId="19" xfId="1" applyNumberFormat="1" applyFont="1" applyBorder="1" applyAlignment="1">
      <alignment horizontal="center" vertical="center"/>
    </xf>
    <xf numFmtId="0" fontId="4" fillId="0" borderId="105"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wrapText="1"/>
      <protection hidden="1"/>
    </xf>
    <xf numFmtId="0" fontId="4" fillId="0" borderId="105" xfId="0" applyFont="1" applyBorder="1" applyAlignment="1" applyProtection="1">
      <alignment horizontal="center" vertical="center" textRotation="90"/>
      <protection hidden="1"/>
    </xf>
    <xf numFmtId="0" fontId="4" fillId="0" borderId="19" xfId="0" applyFont="1" applyBorder="1" applyAlignment="1" applyProtection="1">
      <alignment horizontal="center" vertical="center" textRotation="90"/>
      <protection hidden="1"/>
    </xf>
    <xf numFmtId="0" fontId="1" fillId="3" borderId="19" xfId="0" applyFont="1" applyFill="1" applyBorder="1" applyAlignment="1">
      <alignment horizontal="center" vertical="center" wrapText="1"/>
    </xf>
    <xf numFmtId="164" fontId="1" fillId="3" borderId="18" xfId="1" applyNumberFormat="1" applyFont="1" applyFill="1" applyBorder="1" applyAlignment="1">
      <alignment horizontal="center" vertical="center"/>
    </xf>
    <xf numFmtId="0" fontId="6" fillId="0" borderId="105" xfId="0" applyFont="1" applyBorder="1" applyAlignment="1" applyProtection="1">
      <alignment horizontal="justify" vertical="center" wrapText="1"/>
      <protection locked="0"/>
    </xf>
    <xf numFmtId="14" fontId="1" fillId="0" borderId="105" xfId="0" applyNumberFormat="1" applyFont="1" applyBorder="1" applyAlignment="1" applyProtection="1">
      <alignment horizontal="center" vertical="center"/>
      <protection locked="0"/>
    </xf>
    <xf numFmtId="0" fontId="1" fillId="0" borderId="111" xfId="0" applyFont="1" applyBorder="1" applyAlignment="1" applyProtection="1">
      <alignment horizontal="center" vertical="center"/>
      <protection locked="0"/>
    </xf>
    <xf numFmtId="0" fontId="1" fillId="0" borderId="112"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14" fontId="1" fillId="3" borderId="0" xfId="0" applyNumberFormat="1" applyFont="1" applyFill="1" applyAlignment="1">
      <alignment vertical="center"/>
    </xf>
    <xf numFmtId="14" fontId="1" fillId="3" borderId="18" xfId="0" applyNumberFormat="1" applyFont="1" applyFill="1" applyBorder="1" applyAlignment="1">
      <alignment horizontal="center" vertical="center"/>
    </xf>
    <xf numFmtId="14" fontId="1" fillId="3" borderId="0" xfId="0" applyNumberFormat="1" applyFont="1" applyFill="1" applyAlignment="1">
      <alignment horizontal="center" vertical="center"/>
    </xf>
    <xf numFmtId="0" fontId="43" fillId="0" borderId="18" xfId="0" applyFont="1" applyBorder="1" applyAlignment="1" applyProtection="1">
      <alignment horizontal="justify" vertical="center" wrapText="1"/>
      <protection locked="0"/>
    </xf>
    <xf numFmtId="16" fontId="1" fillId="3" borderId="0" xfId="0" applyNumberFormat="1" applyFont="1" applyFill="1"/>
    <xf numFmtId="9" fontId="4" fillId="3" borderId="0" xfId="0" applyNumberFormat="1" applyFont="1" applyFill="1" applyAlignment="1">
      <alignment horizontal="center" vertical="center"/>
    </xf>
    <xf numFmtId="9" fontId="1" fillId="3" borderId="18" xfId="0" applyNumberFormat="1" applyFont="1" applyFill="1" applyBorder="1" applyAlignment="1">
      <alignment horizontal="center" vertical="center"/>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0" borderId="2" xfId="0" applyFont="1" applyBorder="1" applyAlignment="1">
      <alignment horizontal="left" vertical="center" wrapText="1"/>
    </xf>
    <xf numFmtId="0" fontId="22" fillId="0" borderId="9"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8" fillId="18" borderId="20"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2" fillId="0" borderId="107" xfId="0" applyFont="1" applyBorder="1" applyAlignment="1">
      <alignment horizontal="left" vertical="center" wrapText="1"/>
    </xf>
    <xf numFmtId="0" fontId="22" fillId="0" borderId="99" xfId="0" applyFont="1" applyBorder="1" applyAlignment="1">
      <alignment horizontal="left" vertical="center" wrapText="1"/>
    </xf>
    <xf numFmtId="0" fontId="22" fillId="0" borderId="98" xfId="0" applyFont="1" applyBorder="1" applyAlignment="1">
      <alignment horizontal="left" vertical="center" wrapText="1"/>
    </xf>
    <xf numFmtId="0" fontId="28" fillId="18" borderId="6"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2" fillId="0" borderId="108" xfId="0" applyFont="1" applyBorder="1" applyAlignment="1">
      <alignment horizontal="left" vertical="center" wrapText="1"/>
    </xf>
    <xf numFmtId="9" fontId="22" fillId="0" borderId="105" xfId="0" applyNumberFormat="1" applyFont="1" applyBorder="1" applyAlignment="1" applyProtection="1">
      <alignment horizontal="center" vertical="center"/>
      <protection hidden="1"/>
    </xf>
    <xf numFmtId="9" fontId="22" fillId="0" borderId="19" xfId="0" applyNumberFormat="1" applyFont="1" applyBorder="1" applyAlignment="1" applyProtection="1">
      <alignment horizontal="center" vertical="center"/>
      <protection hidden="1"/>
    </xf>
    <xf numFmtId="0" fontId="22" fillId="0" borderId="105" xfId="0" applyFont="1" applyBorder="1" applyAlignment="1" applyProtection="1">
      <alignment horizontal="center" vertical="center" textRotation="90"/>
      <protection locked="0"/>
    </xf>
    <xf numFmtId="0" fontId="22" fillId="0" borderId="19" xfId="0" applyFont="1" applyBorder="1" applyAlignment="1" applyProtection="1">
      <alignment horizontal="center" vertical="center" textRotation="90"/>
      <protection locked="0"/>
    </xf>
    <xf numFmtId="0" fontId="22" fillId="0" borderId="109" xfId="0" applyFont="1" applyBorder="1" applyAlignment="1" applyProtection="1">
      <alignment horizontal="center" vertical="center"/>
    </xf>
    <xf numFmtId="0" fontId="22" fillId="0" borderId="110" xfId="0" applyFont="1" applyBorder="1" applyAlignment="1" applyProtection="1">
      <alignment horizontal="center" vertical="center"/>
    </xf>
    <xf numFmtId="0" fontId="22" fillId="0" borderId="27" xfId="0" applyFont="1" applyBorder="1" applyAlignment="1" applyProtection="1">
      <alignment horizontal="center" vertical="center"/>
    </xf>
    <xf numFmtId="0" fontId="1" fillId="0" borderId="105" xfId="0" applyFont="1" applyBorder="1" applyAlignment="1" applyProtection="1">
      <alignment horizontal="center" vertical="center" wrapText="1"/>
      <protection locked="0"/>
    </xf>
    <xf numFmtId="0" fontId="1" fillId="0" borderId="106"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protection locked="0"/>
    </xf>
    <xf numFmtId="0" fontId="1" fillId="0" borderId="10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4" fillId="0" borderId="105" xfId="0" applyFont="1" applyFill="1" applyBorder="1" applyAlignment="1" applyProtection="1">
      <alignment horizontal="center" vertical="center" wrapText="1"/>
      <protection hidden="1"/>
    </xf>
    <xf numFmtId="0" fontId="4" fillId="0" borderId="106"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wrapText="1"/>
      <protection hidden="1"/>
    </xf>
    <xf numFmtId="9" fontId="1" fillId="0" borderId="105" xfId="0" applyNumberFormat="1" applyFont="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9" fontId="1" fillId="0" borderId="105" xfId="0" applyNumberFormat="1" applyFont="1" applyBorder="1" applyAlignment="1" applyProtection="1">
      <alignment horizontal="center" vertical="center" wrapText="1"/>
      <protection locked="0"/>
    </xf>
    <xf numFmtId="9" fontId="1" fillId="0" borderId="106" xfId="0" applyNumberFormat="1"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 fillId="0" borderId="105" xfId="0" applyFont="1" applyBorder="1" applyAlignment="1" applyProtection="1">
      <alignment horizontal="center" vertical="center"/>
      <protection hidden="1"/>
    </xf>
    <xf numFmtId="0" fontId="4" fillId="0" borderId="10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22" fillId="0" borderId="105" xfId="0" applyFont="1" applyBorder="1" applyAlignment="1" applyProtection="1">
      <alignment horizontal="center" vertical="center"/>
    </xf>
    <xf numFmtId="0" fontId="22" fillId="0" borderId="19" xfId="0" applyFont="1" applyBorder="1" applyAlignment="1" applyProtection="1">
      <alignment horizontal="center" vertical="center"/>
    </xf>
    <xf numFmtId="0" fontId="43" fillId="0" borderId="105" xfId="0" applyFont="1" applyBorder="1" applyAlignment="1" applyProtection="1">
      <alignment horizontal="justify" vertical="center" wrapText="1"/>
      <protection locked="0"/>
    </xf>
    <xf numFmtId="0" fontId="43" fillId="0" borderId="19" xfId="0" applyFont="1" applyBorder="1" applyAlignment="1" applyProtection="1">
      <alignment horizontal="justify" vertical="center" wrapText="1"/>
      <protection locked="0"/>
    </xf>
    <xf numFmtId="0" fontId="22" fillId="0" borderId="105"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9" fontId="1" fillId="0" borderId="105"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4" fillId="12" borderId="18" xfId="0" applyFont="1" applyFill="1" applyBorder="1" applyAlignment="1">
      <alignment horizontal="center" vertical="center"/>
    </xf>
    <xf numFmtId="164" fontId="22" fillId="0" borderId="105" xfId="1" applyNumberFormat="1" applyFont="1" applyBorder="1" applyAlignment="1">
      <alignment horizontal="center" vertical="center"/>
    </xf>
    <xf numFmtId="164" fontId="22" fillId="0" borderId="19" xfId="1" applyNumberFormat="1" applyFont="1" applyBorder="1" applyAlignment="1">
      <alignment horizontal="center" vertical="center"/>
    </xf>
    <xf numFmtId="0" fontId="44" fillId="0" borderId="105" xfId="0" applyFont="1" applyFill="1" applyBorder="1" applyAlignment="1" applyProtection="1">
      <alignment horizontal="center" vertical="center" textRotation="90" wrapText="1"/>
      <protection hidden="1"/>
    </xf>
    <xf numFmtId="0" fontId="44" fillId="0" borderId="19" xfId="0" applyFont="1" applyFill="1" applyBorder="1" applyAlignment="1" applyProtection="1">
      <alignment horizontal="center" vertical="center" textRotation="90" wrapText="1"/>
      <protection hidden="1"/>
    </xf>
    <xf numFmtId="0" fontId="44" fillId="0" borderId="105" xfId="0" applyFont="1" applyBorder="1" applyAlignment="1" applyProtection="1">
      <alignment horizontal="center" vertical="center" textRotation="90"/>
      <protection hidden="1"/>
    </xf>
    <xf numFmtId="0" fontId="44" fillId="0" borderId="19" xfId="0" applyFont="1" applyBorder="1" applyAlignment="1" applyProtection="1">
      <alignment horizontal="center" vertical="center" textRotation="90"/>
      <protection hidden="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center" vertical="center"/>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13"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109" xfId="0" applyFont="1" applyBorder="1" applyAlignment="1" applyProtection="1">
      <alignment horizontal="center" vertical="center"/>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70" xfId="0" applyFont="1" applyFill="1" applyBorder="1" applyAlignment="1" applyProtection="1">
      <alignment horizontal="left" vertical="center" indent="1"/>
      <protection locked="0"/>
    </xf>
    <xf numFmtId="0" fontId="4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40" fillId="3" borderId="25" xfId="0" applyFont="1" applyFill="1" applyBorder="1" applyAlignment="1">
      <alignment horizontal="left"/>
    </xf>
    <xf numFmtId="0" fontId="40" fillId="3" borderId="26" xfId="0" applyFont="1" applyFill="1" applyBorder="1" applyAlignment="1">
      <alignment horizontal="left"/>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1" fillId="3" borderId="18" xfId="0" applyFont="1" applyFill="1" applyBorder="1" applyAlignment="1">
      <alignment horizontal="center" vertical="center"/>
    </xf>
    <xf numFmtId="0" fontId="1" fillId="3" borderId="18" xfId="0" applyFont="1" applyFill="1" applyBorder="1" applyAlignment="1">
      <alignment horizontal="left" vertical="center" wrapText="1"/>
    </xf>
  </cellXfs>
  <cellStyles count="5">
    <cellStyle name="Normal" xfId="0" builtinId="0"/>
    <cellStyle name="Normal - Style1 2" xfId="2"/>
    <cellStyle name="Normal 2" xfId="4"/>
    <cellStyle name="Normal 2 2" xfId="3"/>
    <cellStyle name="Porcentaje" xfId="1" builtinId="5"/>
  </cellStyles>
  <dxfs count="239">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FCADA195-E563-4997-9DDC-2F484A75C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DPM-1210-238,37-013%20MAPA%20DE%20RIESGOS%20SECRETARIA%20DE%20SALUD%20Y%20AMB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9" zoomScale="120" zoomScaleNormal="120" workbookViewId="0">
      <selection activeCell="C18" sqref="C18:D18"/>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53" t="s">
        <v>147</v>
      </c>
      <c r="C2" s="254"/>
      <c r="D2" s="254"/>
      <c r="E2" s="254"/>
      <c r="F2" s="254"/>
      <c r="G2" s="254"/>
      <c r="H2" s="255"/>
    </row>
    <row r="3" spans="1:8" x14ac:dyDescent="0.25">
      <c r="B3" s="56"/>
      <c r="C3" s="57"/>
      <c r="D3" s="57"/>
      <c r="E3" s="57"/>
      <c r="F3" s="57"/>
      <c r="G3" s="57"/>
      <c r="H3" s="58"/>
    </row>
    <row r="4" spans="1:8" ht="63" customHeight="1" x14ac:dyDescent="0.25">
      <c r="B4" s="256" t="s">
        <v>204</v>
      </c>
      <c r="C4" s="257"/>
      <c r="D4" s="257"/>
      <c r="E4" s="257"/>
      <c r="F4" s="257"/>
      <c r="G4" s="257"/>
      <c r="H4" s="258"/>
    </row>
    <row r="5" spans="1:8" ht="63" customHeight="1" x14ac:dyDescent="0.25">
      <c r="B5" s="259"/>
      <c r="C5" s="260"/>
      <c r="D5" s="260"/>
      <c r="E5" s="260"/>
      <c r="F5" s="260"/>
      <c r="G5" s="260"/>
      <c r="H5" s="261"/>
    </row>
    <row r="6" spans="1:8" ht="16.5" x14ac:dyDescent="0.25">
      <c r="A6" s="133"/>
      <c r="B6" s="262" t="s">
        <v>145</v>
      </c>
      <c r="C6" s="263"/>
      <c r="D6" s="263"/>
      <c r="E6" s="263"/>
      <c r="F6" s="263"/>
      <c r="G6" s="263"/>
      <c r="H6" s="264"/>
    </row>
    <row r="7" spans="1:8" ht="95.25" customHeight="1" x14ac:dyDescent="0.25">
      <c r="A7" s="133"/>
      <c r="B7" s="271" t="s">
        <v>150</v>
      </c>
      <c r="C7" s="271"/>
      <c r="D7" s="271"/>
      <c r="E7" s="271"/>
      <c r="F7" s="271"/>
      <c r="G7" s="271"/>
      <c r="H7" s="272"/>
    </row>
    <row r="8" spans="1:8" ht="16.5" x14ac:dyDescent="0.25">
      <c r="A8" s="133"/>
      <c r="B8" s="134"/>
      <c r="C8" s="80"/>
      <c r="D8" s="80"/>
      <c r="E8" s="80"/>
      <c r="F8" s="80"/>
      <c r="G8" s="80"/>
      <c r="H8" s="129"/>
    </row>
    <row r="9" spans="1:8" ht="16.5" customHeight="1" x14ac:dyDescent="0.25">
      <c r="A9" s="133"/>
      <c r="B9" s="265" t="s">
        <v>223</v>
      </c>
      <c r="C9" s="265"/>
      <c r="D9" s="265"/>
      <c r="E9" s="265"/>
      <c r="F9" s="265"/>
      <c r="G9" s="265"/>
      <c r="H9" s="266"/>
    </row>
    <row r="10" spans="1:8" ht="16.5" customHeight="1" x14ac:dyDescent="0.25">
      <c r="A10" s="133"/>
      <c r="B10" s="265"/>
      <c r="C10" s="265"/>
      <c r="D10" s="265"/>
      <c r="E10" s="265"/>
      <c r="F10" s="265"/>
      <c r="G10" s="265"/>
      <c r="H10" s="266"/>
    </row>
    <row r="11" spans="1:8" ht="11.65" customHeight="1" x14ac:dyDescent="0.25">
      <c r="A11" s="133"/>
      <c r="B11" s="265"/>
      <c r="C11" s="265"/>
      <c r="D11" s="265"/>
      <c r="E11" s="265"/>
      <c r="F11" s="265"/>
      <c r="G11" s="265"/>
      <c r="H11" s="266"/>
    </row>
    <row r="12" spans="1:8" ht="11.65" customHeight="1" thickBot="1" x14ac:dyDescent="0.3">
      <c r="A12" s="133"/>
      <c r="B12" s="128"/>
      <c r="C12" s="128"/>
      <c r="D12" s="128"/>
      <c r="E12" s="128"/>
      <c r="F12" s="128"/>
      <c r="G12" s="128"/>
      <c r="H12" s="131"/>
    </row>
    <row r="13" spans="1:8" ht="15.4" customHeight="1" thickTop="1" x14ac:dyDescent="0.25">
      <c r="A13" s="133"/>
      <c r="B13" s="128"/>
      <c r="C13" s="273" t="s">
        <v>146</v>
      </c>
      <c r="D13" s="268"/>
      <c r="E13" s="269" t="s">
        <v>183</v>
      </c>
      <c r="F13" s="270"/>
      <c r="G13" s="128"/>
      <c r="H13" s="131"/>
    </row>
    <row r="14" spans="1:8" ht="11.65" customHeight="1" x14ac:dyDescent="0.25">
      <c r="A14" s="133"/>
      <c r="B14" s="128"/>
      <c r="C14" s="243" t="s">
        <v>177</v>
      </c>
      <c r="D14" s="244"/>
      <c r="E14" s="245" t="s">
        <v>182</v>
      </c>
      <c r="F14" s="246"/>
      <c r="G14" s="128"/>
      <c r="H14" s="131"/>
    </row>
    <row r="15" spans="1:8" ht="11.65" customHeight="1" x14ac:dyDescent="0.25">
      <c r="A15" s="133"/>
      <c r="B15" s="128"/>
      <c r="C15" s="243" t="s">
        <v>179</v>
      </c>
      <c r="D15" s="244"/>
      <c r="E15" s="245" t="s">
        <v>181</v>
      </c>
      <c r="F15" s="246"/>
      <c r="G15" s="128"/>
      <c r="H15" s="131"/>
    </row>
    <row r="16" spans="1:8" ht="11.65" customHeight="1" x14ac:dyDescent="0.25">
      <c r="A16" s="133"/>
      <c r="B16" s="128"/>
      <c r="C16" s="243" t="s">
        <v>216</v>
      </c>
      <c r="D16" s="244"/>
      <c r="E16" s="245" t="s">
        <v>220</v>
      </c>
      <c r="F16" s="246"/>
      <c r="G16" s="128"/>
      <c r="H16" s="131"/>
    </row>
    <row r="17" spans="1:8" ht="13.5" customHeight="1" x14ac:dyDescent="0.25">
      <c r="A17" s="133"/>
      <c r="B17" s="128"/>
      <c r="C17" s="243" t="s">
        <v>217</v>
      </c>
      <c r="D17" s="244"/>
      <c r="E17" s="245" t="s">
        <v>180</v>
      </c>
      <c r="F17" s="246"/>
      <c r="G17" s="128"/>
      <c r="H17" s="130"/>
    </row>
    <row r="18" spans="1:8" ht="12.4" customHeight="1" x14ac:dyDescent="0.25">
      <c r="A18" s="133"/>
      <c r="B18" s="128"/>
      <c r="C18" s="243" t="s">
        <v>218</v>
      </c>
      <c r="D18" s="244"/>
      <c r="E18" s="247" t="s">
        <v>221</v>
      </c>
      <c r="F18" s="246"/>
      <c r="G18" s="128"/>
      <c r="H18" s="131"/>
    </row>
    <row r="19" spans="1:8" ht="24" customHeight="1" thickBot="1" x14ac:dyDescent="0.3">
      <c r="A19" s="133"/>
      <c r="B19" s="128"/>
      <c r="C19" s="241" t="s">
        <v>219</v>
      </c>
      <c r="D19" s="242"/>
      <c r="E19" s="248" t="s">
        <v>222</v>
      </c>
      <c r="F19" s="249"/>
      <c r="G19" s="128"/>
      <c r="H19" s="131"/>
    </row>
    <row r="20" spans="1:8" ht="11.65" customHeight="1" thickTop="1" x14ac:dyDescent="0.25">
      <c r="A20" s="133"/>
      <c r="B20" s="128"/>
      <c r="C20" s="135"/>
      <c r="D20" s="135"/>
      <c r="E20" s="135"/>
      <c r="F20" s="135"/>
      <c r="G20" s="128"/>
      <c r="H20" s="131"/>
    </row>
    <row r="21" spans="1:8" ht="27.4" customHeight="1" thickBot="1" x14ac:dyDescent="0.3">
      <c r="A21" s="133"/>
      <c r="B21" s="274" t="s">
        <v>215</v>
      </c>
      <c r="C21" s="275"/>
      <c r="D21" s="275"/>
      <c r="E21" s="275"/>
      <c r="F21" s="275"/>
      <c r="G21" s="275"/>
      <c r="H21" s="276"/>
    </row>
    <row r="22" spans="1:8" ht="15.75" thickTop="1" x14ac:dyDescent="0.25">
      <c r="A22" s="133"/>
      <c r="B22" s="137"/>
      <c r="C22" s="267" t="s">
        <v>146</v>
      </c>
      <c r="D22" s="268"/>
      <c r="E22" s="269" t="s">
        <v>183</v>
      </c>
      <c r="F22" s="270"/>
      <c r="G22" s="135"/>
      <c r="H22" s="136"/>
    </row>
    <row r="23" spans="1:8" ht="13.5" customHeight="1" x14ac:dyDescent="0.25">
      <c r="A23" s="133"/>
      <c r="B23" s="138"/>
      <c r="C23" s="281" t="s">
        <v>177</v>
      </c>
      <c r="D23" s="282"/>
      <c r="E23" s="283" t="s">
        <v>182</v>
      </c>
      <c r="F23" s="284"/>
      <c r="G23" s="75"/>
      <c r="H23" s="132"/>
    </row>
    <row r="24" spans="1:8" ht="13.5" customHeight="1" x14ac:dyDescent="0.25">
      <c r="A24" s="133"/>
      <c r="B24" s="138"/>
      <c r="C24" s="250" t="s">
        <v>178</v>
      </c>
      <c r="D24" s="251"/>
      <c r="E24" s="252" t="s">
        <v>180</v>
      </c>
      <c r="F24" s="246"/>
      <c r="G24" s="75"/>
      <c r="H24" s="132"/>
    </row>
    <row r="25" spans="1:8" ht="13.5" customHeight="1" x14ac:dyDescent="0.25">
      <c r="A25" s="133"/>
      <c r="B25" s="138"/>
      <c r="C25" s="250" t="s">
        <v>179</v>
      </c>
      <c r="D25" s="251"/>
      <c r="E25" s="252" t="s">
        <v>181</v>
      </c>
      <c r="F25" s="246"/>
      <c r="G25" s="75"/>
      <c r="H25" s="132"/>
    </row>
    <row r="26" spans="1:8" ht="22.9" customHeight="1" x14ac:dyDescent="0.25">
      <c r="A26" s="133"/>
      <c r="B26" s="138"/>
      <c r="C26" s="250" t="s">
        <v>148</v>
      </c>
      <c r="D26" s="251"/>
      <c r="E26" s="287" t="s">
        <v>149</v>
      </c>
      <c r="F26" s="288"/>
      <c r="G26" s="75"/>
      <c r="H26" s="132"/>
    </row>
    <row r="27" spans="1:8" ht="69.75" customHeight="1" x14ac:dyDescent="0.25">
      <c r="A27" s="133"/>
      <c r="B27" s="138"/>
      <c r="C27" s="278" t="s">
        <v>2</v>
      </c>
      <c r="D27" s="285"/>
      <c r="E27" s="279" t="s">
        <v>184</v>
      </c>
      <c r="F27" s="280"/>
      <c r="G27" s="75"/>
      <c r="H27" s="76"/>
    </row>
    <row r="28" spans="1:8" ht="34.5" customHeight="1" x14ac:dyDescent="0.25">
      <c r="B28" s="72"/>
      <c r="C28" s="286" t="s">
        <v>3</v>
      </c>
      <c r="D28" s="285"/>
      <c r="E28" s="279" t="s">
        <v>185</v>
      </c>
      <c r="F28" s="280"/>
      <c r="G28" s="75"/>
      <c r="H28" s="76"/>
    </row>
    <row r="29" spans="1:8" ht="27.75" customHeight="1" x14ac:dyDescent="0.25">
      <c r="B29" s="72"/>
      <c r="C29" s="286" t="s">
        <v>42</v>
      </c>
      <c r="D29" s="285"/>
      <c r="E29" s="279" t="s">
        <v>186</v>
      </c>
      <c r="F29" s="280"/>
      <c r="G29" s="75"/>
      <c r="H29" s="76"/>
    </row>
    <row r="30" spans="1:8" ht="28.5" customHeight="1" x14ac:dyDescent="0.25">
      <c r="B30" s="72"/>
      <c r="C30" s="286" t="s">
        <v>1</v>
      </c>
      <c r="D30" s="285"/>
      <c r="E30" s="279" t="s">
        <v>187</v>
      </c>
      <c r="F30" s="280"/>
      <c r="G30" s="75"/>
      <c r="H30" s="76"/>
    </row>
    <row r="31" spans="1:8" ht="72.75" customHeight="1" x14ac:dyDescent="0.25">
      <c r="B31" s="72"/>
      <c r="C31" s="286" t="s">
        <v>48</v>
      </c>
      <c r="D31" s="285"/>
      <c r="E31" s="279" t="s">
        <v>152</v>
      </c>
      <c r="F31" s="280"/>
      <c r="G31" s="75"/>
      <c r="H31" s="76"/>
    </row>
    <row r="32" spans="1:8" ht="64.5" customHeight="1" x14ac:dyDescent="0.25">
      <c r="B32" s="72"/>
      <c r="C32" s="286" t="s">
        <v>151</v>
      </c>
      <c r="D32" s="285"/>
      <c r="E32" s="279" t="s">
        <v>153</v>
      </c>
      <c r="F32" s="280"/>
      <c r="G32" s="75"/>
      <c r="H32" s="76"/>
    </row>
    <row r="33" spans="2:8" ht="71.25" customHeight="1" x14ac:dyDescent="0.25">
      <c r="B33" s="72"/>
      <c r="C33" s="277" t="s">
        <v>154</v>
      </c>
      <c r="D33" s="278"/>
      <c r="E33" s="279" t="s">
        <v>155</v>
      </c>
      <c r="F33" s="280"/>
      <c r="G33" s="75"/>
      <c r="H33" s="76"/>
    </row>
    <row r="34" spans="2:8" ht="55.5" customHeight="1" x14ac:dyDescent="0.25">
      <c r="B34" s="72"/>
      <c r="C34" s="277" t="s">
        <v>46</v>
      </c>
      <c r="D34" s="278"/>
      <c r="E34" s="279" t="s">
        <v>156</v>
      </c>
      <c r="F34" s="280"/>
      <c r="G34" s="75"/>
      <c r="H34" s="76"/>
    </row>
    <row r="35" spans="2:8" ht="42" customHeight="1" x14ac:dyDescent="0.25">
      <c r="B35" s="72"/>
      <c r="C35" s="277" t="s">
        <v>144</v>
      </c>
      <c r="D35" s="278"/>
      <c r="E35" s="279" t="s">
        <v>157</v>
      </c>
      <c r="F35" s="280"/>
      <c r="G35" s="75"/>
      <c r="H35" s="76"/>
    </row>
    <row r="36" spans="2:8" ht="59.25" customHeight="1" x14ac:dyDescent="0.25">
      <c r="B36" s="72"/>
      <c r="C36" s="277" t="s">
        <v>12</v>
      </c>
      <c r="D36" s="278"/>
      <c r="E36" s="279" t="s">
        <v>158</v>
      </c>
      <c r="F36" s="280"/>
      <c r="G36" s="75"/>
      <c r="H36" s="76"/>
    </row>
    <row r="37" spans="2:8" ht="23.25" customHeight="1" x14ac:dyDescent="0.25">
      <c r="B37" s="72"/>
      <c r="C37" s="277" t="s">
        <v>162</v>
      </c>
      <c r="D37" s="278"/>
      <c r="E37" s="279" t="s">
        <v>159</v>
      </c>
      <c r="F37" s="280"/>
      <c r="G37" s="75"/>
      <c r="H37" s="76"/>
    </row>
    <row r="38" spans="2:8" ht="30.75" customHeight="1" x14ac:dyDescent="0.25">
      <c r="B38" s="72"/>
      <c r="C38" s="277" t="s">
        <v>163</v>
      </c>
      <c r="D38" s="278"/>
      <c r="E38" s="279" t="s">
        <v>160</v>
      </c>
      <c r="F38" s="280"/>
      <c r="G38" s="75"/>
      <c r="H38" s="76"/>
    </row>
    <row r="39" spans="2:8" ht="35.25" customHeight="1" x14ac:dyDescent="0.25">
      <c r="B39" s="72"/>
      <c r="C39" s="277" t="s">
        <v>163</v>
      </c>
      <c r="D39" s="278"/>
      <c r="E39" s="279" t="s">
        <v>160</v>
      </c>
      <c r="F39" s="280"/>
      <c r="G39" s="75"/>
      <c r="H39" s="76"/>
    </row>
    <row r="40" spans="2:8" ht="33" customHeight="1" x14ac:dyDescent="0.25">
      <c r="B40" s="72"/>
      <c r="C40" s="277" t="s">
        <v>164</v>
      </c>
      <c r="D40" s="278"/>
      <c r="E40" s="279" t="s">
        <v>161</v>
      </c>
      <c r="F40" s="280"/>
      <c r="G40" s="75"/>
      <c r="H40" s="76"/>
    </row>
    <row r="41" spans="2:8" ht="30" customHeight="1" x14ac:dyDescent="0.25">
      <c r="B41" s="72"/>
      <c r="C41" s="277" t="s">
        <v>165</v>
      </c>
      <c r="D41" s="278"/>
      <c r="E41" s="279" t="s">
        <v>166</v>
      </c>
      <c r="F41" s="280"/>
      <c r="G41" s="75"/>
      <c r="H41" s="76"/>
    </row>
    <row r="42" spans="2:8" ht="35.25" customHeight="1" x14ac:dyDescent="0.25">
      <c r="B42" s="72"/>
      <c r="C42" s="277" t="s">
        <v>167</v>
      </c>
      <c r="D42" s="278"/>
      <c r="E42" s="279" t="s">
        <v>168</v>
      </c>
      <c r="F42" s="280"/>
      <c r="G42" s="75"/>
      <c r="H42" s="76"/>
    </row>
    <row r="43" spans="2:8" ht="31.5" customHeight="1" x14ac:dyDescent="0.25">
      <c r="B43" s="72"/>
      <c r="C43" s="277" t="s">
        <v>169</v>
      </c>
      <c r="D43" s="278"/>
      <c r="E43" s="279" t="s">
        <v>170</v>
      </c>
      <c r="F43" s="280"/>
      <c r="G43" s="75"/>
      <c r="H43" s="76"/>
    </row>
    <row r="44" spans="2:8" ht="35.25" customHeight="1" x14ac:dyDescent="0.25">
      <c r="B44" s="72"/>
      <c r="C44" s="277" t="s">
        <v>171</v>
      </c>
      <c r="D44" s="278"/>
      <c r="E44" s="279" t="s">
        <v>172</v>
      </c>
      <c r="F44" s="280"/>
      <c r="G44" s="75"/>
      <c r="H44" s="76"/>
    </row>
    <row r="45" spans="2:8" ht="59.25" customHeight="1" x14ac:dyDescent="0.25">
      <c r="B45" s="72"/>
      <c r="C45" s="277" t="s">
        <v>29</v>
      </c>
      <c r="D45" s="278"/>
      <c r="E45" s="279" t="s">
        <v>173</v>
      </c>
      <c r="F45" s="280"/>
      <c r="G45" s="75"/>
      <c r="H45" s="76"/>
    </row>
    <row r="46" spans="2:8" ht="29.25" customHeight="1" x14ac:dyDescent="0.25">
      <c r="B46" s="72"/>
      <c r="C46" s="277" t="s">
        <v>175</v>
      </c>
      <c r="D46" s="278"/>
      <c r="E46" s="279" t="s">
        <v>174</v>
      </c>
      <c r="F46" s="280"/>
      <c r="G46" s="75"/>
      <c r="H46" s="76"/>
    </row>
    <row r="47" spans="2:8" ht="82.5" customHeight="1" x14ac:dyDescent="0.25">
      <c r="B47" s="72"/>
      <c r="C47" s="277" t="s">
        <v>39</v>
      </c>
      <c r="D47" s="278"/>
      <c r="E47" s="279" t="s">
        <v>176</v>
      </c>
      <c r="F47" s="280"/>
      <c r="G47" s="75"/>
      <c r="H47" s="76"/>
    </row>
    <row r="48" spans="2:8" ht="46.5" customHeight="1" thickBot="1" x14ac:dyDescent="0.3">
      <c r="B48" s="72"/>
      <c r="C48" s="289"/>
      <c r="D48" s="290"/>
      <c r="E48" s="291"/>
      <c r="F48" s="292"/>
      <c r="G48" s="75"/>
      <c r="H48" s="76"/>
    </row>
    <row r="49" spans="2:8" ht="6.75" customHeight="1" thickTop="1" x14ac:dyDescent="0.25">
      <c r="B49" s="72"/>
      <c r="C49" s="73"/>
      <c r="D49" s="73"/>
      <c r="E49" s="74"/>
      <c r="F49" s="74"/>
      <c r="G49" s="75"/>
      <c r="H49" s="76"/>
    </row>
    <row r="50" spans="2:8" x14ac:dyDescent="0.25">
      <c r="B50" s="72"/>
      <c r="C50" s="123"/>
      <c r="D50" s="123"/>
      <c r="E50" s="123"/>
      <c r="F50" s="123"/>
      <c r="G50" s="75"/>
      <c r="H50" s="76"/>
    </row>
    <row r="51" spans="2:8" ht="21" customHeight="1" x14ac:dyDescent="0.25">
      <c r="B51" s="122" t="s">
        <v>208</v>
      </c>
      <c r="C51" s="123"/>
      <c r="D51" s="123"/>
      <c r="E51" s="123"/>
      <c r="F51" s="123"/>
      <c r="G51" s="123"/>
      <c r="H51" s="124"/>
    </row>
    <row r="52" spans="2:8" ht="20.25" customHeight="1" x14ac:dyDescent="0.25">
      <c r="B52" s="122" t="s">
        <v>209</v>
      </c>
      <c r="C52" s="123"/>
      <c r="D52" s="123"/>
      <c r="E52" s="123"/>
      <c r="F52" s="123"/>
      <c r="G52" s="123"/>
      <c r="H52" s="124"/>
    </row>
    <row r="53" spans="2:8" ht="20.25" customHeight="1" x14ac:dyDescent="0.25">
      <c r="B53" s="122" t="s">
        <v>210</v>
      </c>
      <c r="C53" s="123"/>
      <c r="D53" s="123"/>
      <c r="E53" s="123"/>
      <c r="F53" s="123"/>
      <c r="G53" s="123"/>
      <c r="H53" s="124"/>
    </row>
    <row r="54" spans="2:8" ht="20.25" customHeight="1" x14ac:dyDescent="0.25">
      <c r="B54" s="122" t="s">
        <v>211</v>
      </c>
      <c r="C54" s="123"/>
      <c r="D54" s="123"/>
      <c r="E54" s="123"/>
      <c r="F54" s="123"/>
      <c r="G54" s="123"/>
      <c r="H54" s="124"/>
    </row>
    <row r="55" spans="2:8" ht="14.65" customHeight="1" x14ac:dyDescent="0.25">
      <c r="B55" s="122" t="s">
        <v>212</v>
      </c>
      <c r="C55" s="123"/>
      <c r="D55" s="123"/>
      <c r="E55" s="123"/>
      <c r="F55" s="123"/>
      <c r="G55" s="123"/>
      <c r="H55" s="124"/>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18" zoomScale="91" zoomScaleNormal="91" workbookViewId="0">
      <selection activeCell="E19" sqref="E19:F26"/>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0" t="s">
        <v>235</v>
      </c>
    </row>
    <row r="2" spans="2:52" ht="18" customHeight="1" thickBot="1" x14ac:dyDescent="0.3">
      <c r="B2" s="300"/>
      <c r="C2" s="303" t="s">
        <v>205</v>
      </c>
      <c r="D2" s="304"/>
      <c r="E2" s="304"/>
      <c r="F2" s="151" t="s">
        <v>234</v>
      </c>
      <c r="AZ2" s="150" t="s">
        <v>233</v>
      </c>
    </row>
    <row r="3" spans="2:52" ht="18" customHeight="1" thickBot="1" x14ac:dyDescent="0.3">
      <c r="B3" s="301"/>
      <c r="C3" s="305"/>
      <c r="D3" s="306"/>
      <c r="E3" s="306"/>
      <c r="F3" s="149" t="s">
        <v>232</v>
      </c>
      <c r="AZ3" s="150" t="s">
        <v>231</v>
      </c>
    </row>
    <row r="4" spans="2:52" ht="18" customHeight="1" thickBot="1" x14ac:dyDescent="0.3">
      <c r="B4" s="301"/>
      <c r="C4" s="305"/>
      <c r="D4" s="306"/>
      <c r="E4" s="306"/>
      <c r="F4" s="149" t="s">
        <v>242</v>
      </c>
      <c r="AZ4" s="150" t="s">
        <v>230</v>
      </c>
    </row>
    <row r="5" spans="2:52" ht="18" customHeight="1" thickBot="1" x14ac:dyDescent="0.3">
      <c r="B5" s="302"/>
      <c r="C5" s="307"/>
      <c r="D5" s="308"/>
      <c r="E5" s="308"/>
      <c r="F5" s="149" t="s">
        <v>229</v>
      </c>
      <c r="AZ5" s="145"/>
    </row>
    <row r="6" spans="2:52" ht="18" customHeight="1" thickBot="1" x14ac:dyDescent="0.3">
      <c r="B6" s="148"/>
      <c r="C6" s="147"/>
      <c r="D6" s="147"/>
      <c r="E6" s="147"/>
      <c r="F6" s="146"/>
      <c r="AZ6" s="145"/>
    </row>
    <row r="7" spans="2:52" ht="33.4" customHeight="1" x14ac:dyDescent="0.25">
      <c r="B7" s="196" t="s">
        <v>199</v>
      </c>
      <c r="C7" s="309" t="s">
        <v>262</v>
      </c>
      <c r="D7" s="310"/>
      <c r="E7" s="310"/>
      <c r="F7" s="311"/>
      <c r="AZ7" s="145"/>
    </row>
    <row r="8" spans="2:52" ht="36.75" customHeight="1" thickBot="1" x14ac:dyDescent="0.3">
      <c r="B8" s="141" t="s">
        <v>200</v>
      </c>
      <c r="C8" s="312" t="s">
        <v>263</v>
      </c>
      <c r="D8" s="313"/>
      <c r="E8" s="313"/>
      <c r="F8" s="314"/>
      <c r="AZ8" s="145"/>
    </row>
    <row r="9" spans="2:52" ht="16.5" thickBot="1" x14ac:dyDescent="0.3">
      <c r="B9" s="315"/>
      <c r="C9" s="315"/>
      <c r="D9" s="315"/>
      <c r="E9" s="315"/>
      <c r="F9" s="315"/>
    </row>
    <row r="10" spans="2:52" ht="15.6" customHeight="1" x14ac:dyDescent="0.25">
      <c r="B10" s="316" t="s">
        <v>205</v>
      </c>
      <c r="C10" s="317"/>
      <c r="D10" s="317"/>
      <c r="E10" s="317"/>
      <c r="F10" s="318"/>
    </row>
    <row r="11" spans="2:52" ht="31.5" x14ac:dyDescent="0.25">
      <c r="B11" s="319" t="s">
        <v>198</v>
      </c>
      <c r="C11" s="320"/>
      <c r="D11" s="139" t="s">
        <v>213</v>
      </c>
      <c r="E11" s="139" t="s">
        <v>197</v>
      </c>
      <c r="F11" s="140" t="s">
        <v>207</v>
      </c>
    </row>
    <row r="12" spans="2:52" ht="174.75" customHeight="1" thickBot="1" x14ac:dyDescent="0.3">
      <c r="B12" s="321" t="s">
        <v>231</v>
      </c>
      <c r="C12" s="322"/>
      <c r="D12" s="116" t="s">
        <v>264</v>
      </c>
      <c r="E12" s="116" t="s">
        <v>265</v>
      </c>
      <c r="F12" s="117" t="s">
        <v>266</v>
      </c>
    </row>
    <row r="15" spans="2:52" ht="18" x14ac:dyDescent="0.25">
      <c r="B15" s="323" t="s">
        <v>228</v>
      </c>
      <c r="C15" s="323"/>
      <c r="D15" s="323"/>
      <c r="E15" s="323"/>
      <c r="F15" s="323"/>
    </row>
    <row r="16" spans="2:52" ht="15.75" x14ac:dyDescent="0.25">
      <c r="B16" s="144"/>
    </row>
    <row r="17" spans="2:6" ht="15.75" thickBot="1" x14ac:dyDescent="0.3">
      <c r="B17" s="143"/>
    </row>
    <row r="18" spans="2:6" ht="16.5" thickBot="1" x14ac:dyDescent="0.3">
      <c r="B18" s="324" t="s">
        <v>227</v>
      </c>
      <c r="C18" s="325"/>
      <c r="D18" s="326"/>
      <c r="E18" s="327" t="s">
        <v>226</v>
      </c>
      <c r="F18" s="328"/>
    </row>
    <row r="19" spans="2:6" ht="15" customHeight="1" x14ac:dyDescent="0.25">
      <c r="B19" s="293" t="s">
        <v>244</v>
      </c>
      <c r="C19" s="294"/>
      <c r="D19" s="295"/>
      <c r="E19" s="296" t="s">
        <v>250</v>
      </c>
      <c r="F19" s="297"/>
    </row>
    <row r="20" spans="2:6" ht="15" customHeight="1" x14ac:dyDescent="0.25">
      <c r="B20" s="299" t="s">
        <v>245</v>
      </c>
      <c r="C20" s="296"/>
      <c r="D20" s="297"/>
      <c r="E20" s="298"/>
      <c r="F20" s="297"/>
    </row>
    <row r="21" spans="2:6" ht="34.5" customHeight="1" x14ac:dyDescent="0.25">
      <c r="B21" s="299" t="s">
        <v>251</v>
      </c>
      <c r="C21" s="296"/>
      <c r="D21" s="297"/>
      <c r="E21" s="298"/>
      <c r="F21" s="297"/>
    </row>
    <row r="22" spans="2:6" ht="17.25" customHeight="1" x14ac:dyDescent="0.25">
      <c r="B22" s="299" t="s">
        <v>252</v>
      </c>
      <c r="C22" s="296"/>
      <c r="D22" s="297"/>
      <c r="E22" s="298"/>
      <c r="F22" s="297"/>
    </row>
    <row r="23" spans="2:6" ht="21" customHeight="1" x14ac:dyDescent="0.25">
      <c r="B23" s="299" t="s">
        <v>253</v>
      </c>
      <c r="C23" s="296"/>
      <c r="D23" s="297"/>
      <c r="E23" s="298"/>
      <c r="F23" s="297"/>
    </row>
    <row r="24" spans="2:6" ht="37.5" customHeight="1" x14ac:dyDescent="0.25">
      <c r="B24" s="299" t="s">
        <v>254</v>
      </c>
      <c r="C24" s="296"/>
      <c r="D24" s="297"/>
      <c r="E24" s="298"/>
      <c r="F24" s="297"/>
    </row>
    <row r="25" spans="2:6" ht="23.25" customHeight="1" x14ac:dyDescent="0.25">
      <c r="B25" s="299" t="s">
        <v>255</v>
      </c>
      <c r="C25" s="296"/>
      <c r="D25" s="297"/>
      <c r="E25" s="296"/>
      <c r="F25" s="297"/>
    </row>
    <row r="26" spans="2:6" ht="15.75" customHeight="1" thickBot="1" x14ac:dyDescent="0.3">
      <c r="B26" s="200"/>
      <c r="C26" s="201"/>
      <c r="D26" s="204"/>
      <c r="E26" s="296"/>
      <c r="F26" s="297"/>
    </row>
    <row r="27" spans="2:6" ht="16.5" thickBot="1" x14ac:dyDescent="0.3">
      <c r="B27" s="332" t="s">
        <v>225</v>
      </c>
      <c r="C27" s="333"/>
      <c r="D27" s="334"/>
      <c r="E27" s="327" t="s">
        <v>224</v>
      </c>
      <c r="F27" s="328"/>
    </row>
    <row r="28" spans="2:6" ht="15" customHeight="1" x14ac:dyDescent="0.25">
      <c r="B28" s="293" t="s">
        <v>256</v>
      </c>
      <c r="C28" s="294"/>
      <c r="D28" s="329"/>
      <c r="E28" s="335" t="s">
        <v>257</v>
      </c>
      <c r="F28" s="295"/>
    </row>
    <row r="29" spans="2:6" ht="15" customHeight="1" x14ac:dyDescent="0.25">
      <c r="B29" s="299"/>
      <c r="C29" s="298"/>
      <c r="D29" s="330"/>
      <c r="E29" s="198"/>
      <c r="F29" s="199"/>
    </row>
    <row r="30" spans="2:6" ht="30.75" customHeight="1" x14ac:dyDescent="0.25">
      <c r="B30" s="299" t="s">
        <v>258</v>
      </c>
      <c r="C30" s="298"/>
      <c r="D30" s="330"/>
      <c r="E30" s="331" t="s">
        <v>259</v>
      </c>
      <c r="F30" s="297"/>
    </row>
    <row r="31" spans="2:6" ht="15" customHeight="1" x14ac:dyDescent="0.25">
      <c r="B31" s="193"/>
      <c r="C31" s="194"/>
      <c r="D31" s="195"/>
      <c r="E31" s="198"/>
      <c r="F31" s="199"/>
    </row>
    <row r="32" spans="2:6" ht="33" customHeight="1" x14ac:dyDescent="0.25">
      <c r="B32" s="299" t="s">
        <v>260</v>
      </c>
      <c r="C32" s="298"/>
      <c r="D32" s="330"/>
      <c r="E32" s="331" t="s">
        <v>261</v>
      </c>
      <c r="F32" s="297"/>
    </row>
    <row r="33" spans="2:6" ht="15" customHeight="1" x14ac:dyDescent="0.25">
      <c r="B33" s="193"/>
      <c r="C33" s="194"/>
      <c r="D33" s="195"/>
      <c r="E33" s="198"/>
      <c r="F33" s="199"/>
    </row>
    <row r="34" spans="2:6" ht="15.75" customHeight="1" thickBot="1" x14ac:dyDescent="0.3">
      <c r="B34" s="200"/>
      <c r="C34" s="201"/>
      <c r="D34" s="202"/>
      <c r="E34" s="203"/>
      <c r="F34" s="204"/>
    </row>
    <row r="35" spans="2:6" x14ac:dyDescent="0.25">
      <c r="B35" s="142"/>
    </row>
  </sheetData>
  <mergeCells count="27">
    <mergeCell ref="E30:F30"/>
    <mergeCell ref="B32:D32"/>
    <mergeCell ref="E32:F32"/>
    <mergeCell ref="B27:D27"/>
    <mergeCell ref="E27:F27"/>
    <mergeCell ref="E28:F28"/>
    <mergeCell ref="B23:D23"/>
    <mergeCell ref="B24:D24"/>
    <mergeCell ref="B25:D25"/>
    <mergeCell ref="B28:D29"/>
    <mergeCell ref="B30:D30"/>
    <mergeCell ref="B19:D19"/>
    <mergeCell ref="E19:F26"/>
    <mergeCell ref="B20:D20"/>
    <mergeCell ref="B21:D21"/>
    <mergeCell ref="B2:B5"/>
    <mergeCell ref="C2:E5"/>
    <mergeCell ref="C7:F7"/>
    <mergeCell ref="C8:F8"/>
    <mergeCell ref="B9:F9"/>
    <mergeCell ref="B10:F10"/>
    <mergeCell ref="B11:C11"/>
    <mergeCell ref="B12:C12"/>
    <mergeCell ref="B15:F15"/>
    <mergeCell ref="B18:D18"/>
    <mergeCell ref="E18:F18"/>
    <mergeCell ref="B22:D22"/>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9"/>
  <sheetViews>
    <sheetView showGridLines="0" tabSelected="1" topLeftCell="T23" zoomScale="70" zoomScaleNormal="70" workbookViewId="0">
      <selection activeCell="AI23" sqref="AI23:AK23"/>
    </sheetView>
  </sheetViews>
  <sheetFormatPr baseColWidth="10" defaultColWidth="11.42578125" defaultRowHeight="16.5" x14ac:dyDescent="0.3"/>
  <cols>
    <col min="1" max="1" width="5" style="110" customWidth="1"/>
    <col min="2" max="2" width="4" style="2" bestFit="1" customWidth="1" collapsed="1"/>
    <col min="3" max="3" width="14.28515625" style="2" customWidth="1" collapsed="1"/>
    <col min="4" max="4" width="13.28515625" style="2" customWidth="1" collapsed="1"/>
    <col min="5" max="5" width="25.71093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4.28515625" style="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7.140625" style="1" customWidth="1" collapsed="1"/>
    <col min="26" max="26" width="7.42578125" style="1" customWidth="1" collapsed="1"/>
    <col min="27" max="27" width="7.5703125" style="1" customWidth="1" collapsed="1"/>
    <col min="28" max="28" width="9.28515625" style="1" customWidth="1" collapsed="1"/>
    <col min="29" max="29" width="7.42578125" style="1" customWidth="1" collapsed="1"/>
    <col min="30" max="30" width="8.42578125" style="1" customWidth="1" collapsed="1"/>
    <col min="31" max="31" width="7.5703125" style="1" customWidth="1" collapsed="1"/>
    <col min="32" max="32" width="27.28515625" style="1" customWidth="1" collapsed="1"/>
    <col min="33" max="33" width="18.7109375" style="109"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7"/>
    </row>
    <row r="2" spans="1:69" s="82" customFormat="1" ht="14.25" x14ac:dyDescent="0.2">
      <c r="B2" s="81"/>
      <c r="C2" s="81"/>
      <c r="D2" s="81"/>
      <c r="E2" s="81"/>
      <c r="G2" s="83"/>
      <c r="AG2" s="107"/>
    </row>
    <row r="3" spans="1:69" s="82" customFormat="1" ht="15" thickBot="1" x14ac:dyDescent="0.25">
      <c r="B3" s="81"/>
      <c r="C3" s="81"/>
      <c r="D3" s="81"/>
      <c r="E3" s="81"/>
      <c r="G3" s="83"/>
      <c r="AG3" s="107"/>
    </row>
    <row r="4" spans="1:69" s="82" customFormat="1" ht="14.65" customHeight="1" x14ac:dyDescent="0.2">
      <c r="B4" s="412"/>
      <c r="C4" s="413"/>
      <c r="D4" s="413"/>
      <c r="E4" s="413"/>
      <c r="F4" s="406" t="s">
        <v>214</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4" t="s">
        <v>201</v>
      </c>
      <c r="AK4" s="405"/>
    </row>
    <row r="5" spans="1:69" s="82" customFormat="1" ht="14.65" customHeight="1" x14ac:dyDescent="0.2">
      <c r="B5" s="414"/>
      <c r="C5" s="415"/>
      <c r="D5" s="415"/>
      <c r="E5" s="415"/>
      <c r="F5" s="408"/>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2" t="s">
        <v>202</v>
      </c>
      <c r="AK5" s="403"/>
    </row>
    <row r="6" spans="1:69" ht="16.5" customHeight="1" x14ac:dyDescent="0.3">
      <c r="B6" s="414"/>
      <c r="C6" s="415"/>
      <c r="D6" s="415"/>
      <c r="E6" s="415"/>
      <c r="F6" s="408"/>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2" t="s">
        <v>243</v>
      </c>
      <c r="AK6" s="403"/>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416"/>
      <c r="C7" s="417"/>
      <c r="D7" s="417"/>
      <c r="E7" s="417"/>
      <c r="F7" s="410"/>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34" t="s">
        <v>203</v>
      </c>
      <c r="AK7" s="435"/>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8"/>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2"/>
      <c r="B9" s="421" t="s">
        <v>199</v>
      </c>
      <c r="C9" s="422"/>
      <c r="D9" s="427" t="s">
        <v>273</v>
      </c>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8"/>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42.75" customHeight="1" x14ac:dyDescent="0.35">
      <c r="A10" s="152"/>
      <c r="B10" s="423" t="s">
        <v>206</v>
      </c>
      <c r="C10" s="424"/>
      <c r="D10" s="429" t="s">
        <v>264</v>
      </c>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1"/>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9" customHeight="1" thickBot="1" x14ac:dyDescent="0.4">
      <c r="B11" s="425" t="s">
        <v>200</v>
      </c>
      <c r="C11" s="426"/>
      <c r="D11" s="432" t="s">
        <v>263</v>
      </c>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3"/>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418"/>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20"/>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95" t="s">
        <v>121</v>
      </c>
      <c r="C13" s="396"/>
      <c r="D13" s="396"/>
      <c r="E13" s="396"/>
      <c r="F13" s="396"/>
      <c r="G13" s="396"/>
      <c r="H13" s="396"/>
      <c r="I13" s="396" t="s">
        <v>122</v>
      </c>
      <c r="J13" s="396"/>
      <c r="K13" s="396"/>
      <c r="L13" s="396"/>
      <c r="M13" s="396"/>
      <c r="N13" s="396"/>
      <c r="O13" s="396"/>
      <c r="P13" s="396" t="s">
        <v>123</v>
      </c>
      <c r="Q13" s="396"/>
      <c r="R13" s="396"/>
      <c r="S13" s="396"/>
      <c r="T13" s="396"/>
      <c r="U13" s="396"/>
      <c r="V13" s="396"/>
      <c r="W13" s="396"/>
      <c r="X13" s="396"/>
      <c r="Y13" s="396" t="s">
        <v>124</v>
      </c>
      <c r="Z13" s="396"/>
      <c r="AA13" s="396"/>
      <c r="AB13" s="396"/>
      <c r="AC13" s="396"/>
      <c r="AD13" s="396"/>
      <c r="AE13" s="396"/>
      <c r="AF13" s="396" t="s">
        <v>34</v>
      </c>
      <c r="AG13" s="396"/>
      <c r="AH13" s="396"/>
      <c r="AI13" s="396"/>
      <c r="AJ13" s="396"/>
      <c r="AK13" s="397"/>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86" t="s">
        <v>0</v>
      </c>
      <c r="C14" s="378" t="s">
        <v>2</v>
      </c>
      <c r="D14" s="370" t="s">
        <v>3</v>
      </c>
      <c r="E14" s="370" t="s">
        <v>42</v>
      </c>
      <c r="F14" s="378" t="s">
        <v>1</v>
      </c>
      <c r="G14" s="370" t="s">
        <v>48</v>
      </c>
      <c r="H14" s="370" t="s">
        <v>117</v>
      </c>
      <c r="I14" s="370" t="s">
        <v>33</v>
      </c>
      <c r="J14" s="378" t="s">
        <v>5</v>
      </c>
      <c r="K14" s="370" t="s">
        <v>78</v>
      </c>
      <c r="L14" s="370" t="s">
        <v>83</v>
      </c>
      <c r="M14" s="370" t="s">
        <v>43</v>
      </c>
      <c r="N14" s="378" t="s">
        <v>5</v>
      </c>
      <c r="O14" s="370" t="s">
        <v>46</v>
      </c>
      <c r="P14" s="387" t="s">
        <v>11</v>
      </c>
      <c r="Q14" s="370" t="s">
        <v>144</v>
      </c>
      <c r="R14" s="370" t="s">
        <v>12</v>
      </c>
      <c r="S14" s="370" t="s">
        <v>8</v>
      </c>
      <c r="T14" s="370"/>
      <c r="U14" s="370"/>
      <c r="V14" s="370"/>
      <c r="W14" s="370"/>
      <c r="X14" s="370"/>
      <c r="Y14" s="387" t="s">
        <v>120</v>
      </c>
      <c r="Z14" s="387" t="s">
        <v>44</v>
      </c>
      <c r="AA14" s="387" t="s">
        <v>5</v>
      </c>
      <c r="AB14" s="387" t="s">
        <v>45</v>
      </c>
      <c r="AC14" s="387" t="s">
        <v>5</v>
      </c>
      <c r="AD14" s="387" t="s">
        <v>47</v>
      </c>
      <c r="AE14" s="387" t="s">
        <v>29</v>
      </c>
      <c r="AF14" s="370" t="s">
        <v>34</v>
      </c>
      <c r="AG14" s="370" t="s">
        <v>35</v>
      </c>
      <c r="AH14" s="370" t="s">
        <v>36</v>
      </c>
      <c r="AI14" s="370" t="s">
        <v>38</v>
      </c>
      <c r="AJ14" s="370" t="s">
        <v>37</v>
      </c>
      <c r="AK14" s="385"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0"/>
      <c r="B15" s="386"/>
      <c r="C15" s="378"/>
      <c r="D15" s="370"/>
      <c r="E15" s="370"/>
      <c r="F15" s="378"/>
      <c r="G15" s="370"/>
      <c r="H15" s="370"/>
      <c r="I15" s="370"/>
      <c r="J15" s="378"/>
      <c r="K15" s="370"/>
      <c r="L15" s="370"/>
      <c r="M15" s="378"/>
      <c r="N15" s="378"/>
      <c r="O15" s="370"/>
      <c r="P15" s="387"/>
      <c r="Q15" s="370"/>
      <c r="R15" s="370"/>
      <c r="S15" s="115" t="s">
        <v>13</v>
      </c>
      <c r="T15" s="115" t="s">
        <v>17</v>
      </c>
      <c r="U15" s="115" t="s">
        <v>28</v>
      </c>
      <c r="V15" s="115" t="s">
        <v>18</v>
      </c>
      <c r="W15" s="115" t="s">
        <v>21</v>
      </c>
      <c r="X15" s="115" t="s">
        <v>24</v>
      </c>
      <c r="Y15" s="387"/>
      <c r="Z15" s="387"/>
      <c r="AA15" s="387"/>
      <c r="AB15" s="387"/>
      <c r="AC15" s="387"/>
      <c r="AD15" s="387"/>
      <c r="AE15" s="387"/>
      <c r="AF15" s="370"/>
      <c r="AG15" s="370"/>
      <c r="AH15" s="370"/>
      <c r="AI15" s="370"/>
      <c r="AJ15" s="370"/>
      <c r="AK15" s="3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4" customFormat="1" ht="94.5" customHeight="1" x14ac:dyDescent="0.3">
      <c r="A16" s="110"/>
      <c r="B16" s="340">
        <v>1</v>
      </c>
      <c r="C16" s="343" t="s">
        <v>196</v>
      </c>
      <c r="D16" s="343" t="s">
        <v>246</v>
      </c>
      <c r="E16" s="343" t="s">
        <v>267</v>
      </c>
      <c r="F16" s="346" t="s">
        <v>268</v>
      </c>
      <c r="G16" s="343" t="s">
        <v>189</v>
      </c>
      <c r="H16" s="349">
        <v>23</v>
      </c>
      <c r="I16" s="352" t="str">
        <f>IF(H16&lt;=0,"",IF(H16&lt;=2,"Muy Baja",IF(H16&lt;=24,"Baja",IF(H16&lt;=500,"Media",IF(H16&lt;=5000,"Alta","Muy Alta")))))</f>
        <v>Baja</v>
      </c>
      <c r="J16" s="355">
        <f>IF(I16="","",IF(I16="Muy Baja",0.2,IF(I16="Baja",0.4,IF(I16="Media",0.6,IF(I16="Alta",0.8,IF(I16="Muy Alta",1,))))))</f>
        <v>0.4</v>
      </c>
      <c r="K16" s="358" t="s">
        <v>133</v>
      </c>
      <c r="L16" s="216"/>
      <c r="M16" s="352" t="str">
        <f>IF(OR(L17='Tabla Impacto'!$C$12,L17='Tabla Impacto'!$D$12),"Leve",IF(OR(L17='Tabla Impacto'!$C$13,L17='Tabla Impacto'!$D$13),"Menor",IF(OR(L17='Tabla Impacto'!$C$14,L17='Tabla Impacto'!$D$14),"Moderado",IF(OR(L17='Tabla Impacto'!$C$15,L17='Tabla Impacto'!$D$15),"Mayor",IF(OR(L17='Tabla Impacto'!$C$16,L17='Tabla Impacto'!$D$16),"Catastrófico","")))))</f>
        <v>Catastrófico</v>
      </c>
      <c r="N16" s="355">
        <f>IF(M16="","",IF(M16="Leve",0.2,IF(M16="Menor",0.4,IF(M16="Moderado",0.6,IF(M16="Mayor",0.8,IF(M16="Catastrófico",1,))))))</f>
        <v>1</v>
      </c>
      <c r="O16" s="361"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364">
        <v>1</v>
      </c>
      <c r="Q16" s="366" t="s">
        <v>274</v>
      </c>
      <c r="R16" s="368" t="str">
        <f>IF(OR(S16="Preventivo",S16="Detectivo"),"Probabilidad",IF(S16="Correctivo","Impacto",""))</f>
        <v>Probabilidad</v>
      </c>
      <c r="S16" s="338" t="s">
        <v>15</v>
      </c>
      <c r="T16" s="338" t="s">
        <v>9</v>
      </c>
      <c r="U16" s="376" t="str">
        <f>IF(AND(S16="Preventivo",T16="Automático"),"50%",IF(AND(S16="Preventivo",T16="Manual"),"40%",IF(AND(S16="Detectivo",T16="Automático"),"40%",IF(AND(S16="Detectivo",T16="Manual"),"30%",IF(AND(S16="Correctivo",T16="Automático"),"35%",IF(AND(S16="Correctivo",T16="Manual"),"25%",""))))))</f>
        <v>30%</v>
      </c>
      <c r="V16" s="338" t="s">
        <v>19</v>
      </c>
      <c r="W16" s="338" t="s">
        <v>22</v>
      </c>
      <c r="X16" s="338" t="s">
        <v>110</v>
      </c>
      <c r="Y16" s="379">
        <f>IFERROR(IF(R16="Probabilidad",(J16-(+J16*U16)),IF(R16="Impacto",J16,"")),"")</f>
        <v>0.28000000000000003</v>
      </c>
      <c r="Z16" s="381" t="str">
        <f>IFERROR(IF(Y16="","",IF(Y16&lt;=0.2,"Muy Baja",IF(Y16&lt;=0.4,"Baja",IF(Y16&lt;=0.6,"Media",IF(Y16&lt;=0.8,"Alta","Muy Alta"))))),"")</f>
        <v>Baja</v>
      </c>
      <c r="AA16" s="336">
        <f>+Y16</f>
        <v>0.28000000000000003</v>
      </c>
      <c r="AB16" s="381" t="str">
        <f>IFERROR(IF(AC16="","",IF(AC16&lt;=0.2,"Leve",IF(AC16&lt;=0.4,"Menor",IF(AC16&lt;=0.6,"Moderado",IF(AC16&lt;=0.8,"Mayor","Catastrófico"))))),"")</f>
        <v>Catastrófico</v>
      </c>
      <c r="AC16" s="336">
        <f>IFERROR(IF(R16="Impacto",(N16-(+N16*U16)),IF(R16="Probabilidad",N16,"")),"")</f>
        <v>1</v>
      </c>
      <c r="AD16" s="383"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338" t="s">
        <v>118</v>
      </c>
      <c r="AF16" s="233" t="s">
        <v>269</v>
      </c>
      <c r="AG16" s="218" t="s">
        <v>248</v>
      </c>
      <c r="AH16" s="235">
        <v>44407</v>
      </c>
      <c r="AI16" s="586" t="s">
        <v>277</v>
      </c>
      <c r="AJ16" s="587" t="s">
        <v>278</v>
      </c>
      <c r="AK16" s="586" t="s">
        <v>279</v>
      </c>
      <c r="AL16" s="239"/>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2:69" s="3" customFormat="1" ht="219.75" customHeight="1" x14ac:dyDescent="0.25">
      <c r="B17" s="341"/>
      <c r="C17" s="344"/>
      <c r="D17" s="344"/>
      <c r="E17" s="344"/>
      <c r="F17" s="347"/>
      <c r="G17" s="344"/>
      <c r="H17" s="350"/>
      <c r="I17" s="353"/>
      <c r="J17" s="356"/>
      <c r="K17" s="359"/>
      <c r="L17" s="373" t="str">
        <f>IF(NOT(ISERROR(MATCH(K16,'Tabla Impacto'!$B$222:$B$224,0))),'Tabla Impacto'!$F$224&amp;"Por favor no seleccionar los criterios de impacto(Afectación Económica o presupuestal y Pérdida Reputacional)",K16)</f>
        <v xml:space="preserve">     Mayor a 500 SMLMV </v>
      </c>
      <c r="M17" s="353"/>
      <c r="N17" s="356"/>
      <c r="O17" s="362"/>
      <c r="P17" s="365"/>
      <c r="Q17" s="367"/>
      <c r="R17" s="369"/>
      <c r="S17" s="339"/>
      <c r="T17" s="339"/>
      <c r="U17" s="377"/>
      <c r="V17" s="339"/>
      <c r="W17" s="339"/>
      <c r="X17" s="339"/>
      <c r="Y17" s="380"/>
      <c r="Z17" s="382"/>
      <c r="AA17" s="337"/>
      <c r="AB17" s="382"/>
      <c r="AC17" s="337"/>
      <c r="AD17" s="384"/>
      <c r="AE17" s="339"/>
      <c r="AF17" s="227" t="s">
        <v>247</v>
      </c>
      <c r="AG17" s="215" t="s">
        <v>248</v>
      </c>
      <c r="AH17" s="236">
        <v>44418</v>
      </c>
      <c r="AI17" s="586" t="s">
        <v>280</v>
      </c>
      <c r="AJ17" s="587" t="s">
        <v>281</v>
      </c>
      <c r="AK17" s="586" t="s">
        <v>279</v>
      </c>
      <c r="AL17" s="234"/>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row>
    <row r="18" spans="2:69" ht="45" hidden="1" customHeight="1" x14ac:dyDescent="0.3">
      <c r="B18" s="341"/>
      <c r="C18" s="344"/>
      <c r="D18" s="344"/>
      <c r="E18" s="344"/>
      <c r="F18" s="347"/>
      <c r="G18" s="344"/>
      <c r="H18" s="350"/>
      <c r="I18" s="353"/>
      <c r="J18" s="356"/>
      <c r="K18" s="359"/>
      <c r="L18" s="373">
        <f>IF(NOT(ISERROR(MATCH(K18,_xlfn.ANCHORARRAY(#REF!),0))),J30&amp;"Por favor no seleccionar los criterios de impacto",K18)</f>
        <v>0</v>
      </c>
      <c r="M18" s="353"/>
      <c r="N18" s="356"/>
      <c r="O18" s="362"/>
      <c r="P18" s="114">
        <v>2</v>
      </c>
      <c r="Q18" s="95"/>
      <c r="R18" s="96"/>
      <c r="S18" s="97"/>
      <c r="T18" s="97"/>
      <c r="U18" s="89" t="str">
        <f t="shared" ref="U18:U22" si="0">IF(AND(S18="Preventivo",T18="Automático"),"50%",IF(AND(S18="Preventivo",T18="Manual"),"40%",IF(AND(S18="Detectivo",T18="Automático"),"40%",IF(AND(S18="Detectivo",T18="Manual"),"30%",IF(AND(S18="Correctivo",T18="Automático"),"35%",IF(AND(S18="Correctivo",T18="Manual"),"25%",""))))))</f>
        <v/>
      </c>
      <c r="V18" s="97"/>
      <c r="W18" s="97"/>
      <c r="X18" s="97"/>
      <c r="Y18" s="99" t="str">
        <f>IFERROR(IF(AND(R16="Probabilidad",R18="Probabilidad"),(AA16-(+AA16*U18)),IF(R18="Probabilidad",(J16-(+J16*U18)),IF(R18="Impacto",AA16,""))),"")</f>
        <v/>
      </c>
      <c r="Z18" s="100" t="str">
        <f t="shared" ref="Z18:Z76" si="1">IFERROR(IF(Y18="","",IF(Y18&lt;=0.2,"Muy Baja",IF(Y18&lt;=0.4,"Baja",IF(Y18&lt;=0.6,"Media",IF(Y18&lt;=0.8,"Alta","Muy Alta"))))),"")</f>
        <v/>
      </c>
      <c r="AA18" s="98" t="str">
        <f t="shared" ref="AA18:AA22" si="2">+Y18</f>
        <v/>
      </c>
      <c r="AB18" s="100" t="str">
        <f t="shared" ref="AB18:AB76" si="3">IFERROR(IF(AC18="","",IF(AC18&lt;=0.2,"Leve",IF(AC18&lt;=0.4,"Menor",IF(AC18&lt;=0.6,"Moderado",IF(AC18&lt;=0.8,"Mayor","Catastrófico"))))),"")</f>
        <v/>
      </c>
      <c r="AC18" s="98" t="str">
        <f>IFERROR(IF(AND(R16="Impacto",R18="Impacto"),(AC16-(+AC16*U18)),IF(R18="Impacto",($N$16-(+$N$16*U18)),IF(R18="Probabilidad",AC16,""))),"")</f>
        <v/>
      </c>
      <c r="AD18" s="101" t="str">
        <f t="shared" ref="AD18:AD22" si="4">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7"/>
      <c r="AF18" s="113"/>
      <c r="AG18" s="113"/>
      <c r="AH18" s="102"/>
      <c r="AI18" s="235">
        <v>44469</v>
      </c>
      <c r="AJ18" s="240" t="s">
        <v>276</v>
      </c>
      <c r="AK18" s="240"/>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41"/>
      <c r="C19" s="344"/>
      <c r="D19" s="344"/>
      <c r="E19" s="344"/>
      <c r="F19" s="347"/>
      <c r="G19" s="344"/>
      <c r="H19" s="350"/>
      <c r="I19" s="353"/>
      <c r="J19" s="356"/>
      <c r="K19" s="359"/>
      <c r="L19" s="373">
        <f>IF(NOT(ISERROR(MATCH(K19,_xlfn.ANCHORARRAY(F29),0))),J31&amp;"Por favor no seleccionar los criterios de impacto",K19)</f>
        <v>0</v>
      </c>
      <c r="M19" s="353"/>
      <c r="N19" s="356"/>
      <c r="O19" s="362"/>
      <c r="P19" s="114">
        <v>3</v>
      </c>
      <c r="Q19" s="103"/>
      <c r="R19" s="96" t="str">
        <f>IF(OR(S19="Preventivo",S19="Detectivo"),"Probabilidad",IF(S19="Correctivo","Impacto",""))</f>
        <v/>
      </c>
      <c r="S19" s="97"/>
      <c r="T19" s="97"/>
      <c r="U19" s="89" t="str">
        <f t="shared" si="0"/>
        <v/>
      </c>
      <c r="V19" s="97"/>
      <c r="W19" s="97"/>
      <c r="X19" s="97"/>
      <c r="Y19" s="99" t="str">
        <f>IFERROR(IF(AND(R18="Probabilidad",R19="Probabilidad"),(AA18-(+AA18*U19)),IF(AND(R18="Impacto",R19="Probabilidad"),(AA16-(+AA16*U19)),IF(R19="Impacto",AA18,""))),"")</f>
        <v/>
      </c>
      <c r="Z19" s="100" t="str">
        <f t="shared" si="1"/>
        <v/>
      </c>
      <c r="AA19" s="98" t="str">
        <f t="shared" si="2"/>
        <v/>
      </c>
      <c r="AB19" s="100" t="str">
        <f t="shared" si="3"/>
        <v/>
      </c>
      <c r="AC19" s="98" t="str">
        <f>IFERROR(IF(AND(R18="Impacto",R19="Impacto"),(AC18-(+AC18*U19)),IF(AND(R18="Probabilidad",R19="Impacto"),(AC16-(+AC16*U19)),IF(R19="Probabilidad",AC18,""))),"")</f>
        <v/>
      </c>
      <c r="AD19" s="101" t="str">
        <f t="shared" si="4"/>
        <v/>
      </c>
      <c r="AE19" s="97"/>
      <c r="AF19" s="113"/>
      <c r="AG19" s="113"/>
      <c r="AH19" s="102"/>
      <c r="AI19" s="235">
        <v>44469</v>
      </c>
      <c r="AJ19" s="240" t="s">
        <v>276</v>
      </c>
      <c r="AK19" s="240"/>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41"/>
      <c r="C20" s="344"/>
      <c r="D20" s="344"/>
      <c r="E20" s="344"/>
      <c r="F20" s="347"/>
      <c r="G20" s="344"/>
      <c r="H20" s="350"/>
      <c r="I20" s="353"/>
      <c r="J20" s="356"/>
      <c r="K20" s="359"/>
      <c r="L20" s="373">
        <f>IF(NOT(ISERROR(MATCH(K20,_xlfn.ANCHORARRAY(F30),0))),J32&amp;"Por favor no seleccionar los criterios de impacto",K20)</f>
        <v>0</v>
      </c>
      <c r="M20" s="353"/>
      <c r="N20" s="356"/>
      <c r="O20" s="362"/>
      <c r="P20" s="114">
        <v>4</v>
      </c>
      <c r="Q20" s="95"/>
      <c r="R20" s="96" t="str">
        <f t="shared" ref="R20:R22" si="5">IF(OR(S20="Preventivo",S20="Detectivo"),"Probabilidad",IF(S20="Correctivo","Impacto",""))</f>
        <v/>
      </c>
      <c r="S20" s="97"/>
      <c r="T20" s="97"/>
      <c r="U20" s="89" t="str">
        <f t="shared" si="0"/>
        <v/>
      </c>
      <c r="V20" s="97"/>
      <c r="W20" s="97"/>
      <c r="X20" s="97"/>
      <c r="Y20" s="99" t="str">
        <f t="shared" ref="Y20:Y22" si="6">IFERROR(IF(AND(R19="Probabilidad",R20="Probabilidad"),(AA19-(+AA19*U20)),IF(AND(R19="Impacto",R20="Probabilidad"),(AA18-(+AA18*U20)),IF(R20="Impacto",AA19,""))),"")</f>
        <v/>
      </c>
      <c r="Z20" s="100" t="str">
        <f t="shared" si="1"/>
        <v/>
      </c>
      <c r="AA20" s="98" t="str">
        <f t="shared" si="2"/>
        <v/>
      </c>
      <c r="AB20" s="100" t="str">
        <f t="shared" si="3"/>
        <v/>
      </c>
      <c r="AC20" s="98" t="str">
        <f t="shared" ref="AC20:AC22" si="7">IFERROR(IF(AND(R19="Impacto",R20="Impacto"),(AC19-(+AC19*U20)),IF(AND(R19="Probabilidad",R20="Impacto"),(AC18-(+AC18*U20)),IF(R20="Probabilidad",AC19,""))),"")</f>
        <v/>
      </c>
      <c r="AD20" s="101" t="str">
        <f>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
      </c>
      <c r="AE20" s="97"/>
      <c r="AF20" s="113"/>
      <c r="AG20" s="113"/>
      <c r="AH20" s="102"/>
      <c r="AI20" s="235">
        <v>44469</v>
      </c>
      <c r="AJ20" s="240" t="s">
        <v>276</v>
      </c>
      <c r="AK20" s="240"/>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41"/>
      <c r="C21" s="344"/>
      <c r="D21" s="344"/>
      <c r="E21" s="344"/>
      <c r="F21" s="347"/>
      <c r="G21" s="344"/>
      <c r="H21" s="350"/>
      <c r="I21" s="353"/>
      <c r="J21" s="356"/>
      <c r="K21" s="359"/>
      <c r="L21" s="373">
        <f>IF(NOT(ISERROR(MATCH(K21,_xlfn.ANCHORARRAY(F31),0))),J33&amp;"Por favor no seleccionar los criterios de impacto",K21)</f>
        <v>0</v>
      </c>
      <c r="M21" s="353"/>
      <c r="N21" s="356"/>
      <c r="O21" s="362"/>
      <c r="P21" s="114">
        <v>5</v>
      </c>
      <c r="Q21" s="95"/>
      <c r="R21" s="96" t="str">
        <f t="shared" si="5"/>
        <v/>
      </c>
      <c r="S21" s="97"/>
      <c r="T21" s="97"/>
      <c r="U21" s="89" t="str">
        <f t="shared" si="0"/>
        <v/>
      </c>
      <c r="V21" s="97"/>
      <c r="W21" s="97"/>
      <c r="X21" s="97"/>
      <c r="Y21" s="99" t="str">
        <f t="shared" si="6"/>
        <v/>
      </c>
      <c r="Z21" s="100" t="str">
        <f t="shared" si="1"/>
        <v/>
      </c>
      <c r="AA21" s="98" t="str">
        <f t="shared" si="2"/>
        <v/>
      </c>
      <c r="AB21" s="100" t="str">
        <f t="shared" si="3"/>
        <v/>
      </c>
      <c r="AC21" s="98" t="str">
        <f t="shared" si="7"/>
        <v/>
      </c>
      <c r="AD21" s="101" t="str">
        <f t="shared" si="4"/>
        <v/>
      </c>
      <c r="AE21" s="97"/>
      <c r="AF21" s="113"/>
      <c r="AG21" s="113"/>
      <c r="AH21" s="102"/>
      <c r="AI21" s="235">
        <v>44469</v>
      </c>
      <c r="AJ21" s="240" t="s">
        <v>276</v>
      </c>
      <c r="AK21" s="240"/>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4" hidden="1" customHeight="1" x14ac:dyDescent="0.3">
      <c r="B22" s="342"/>
      <c r="C22" s="345"/>
      <c r="D22" s="345"/>
      <c r="E22" s="345"/>
      <c r="F22" s="348"/>
      <c r="G22" s="345"/>
      <c r="H22" s="351"/>
      <c r="I22" s="354"/>
      <c r="J22" s="357"/>
      <c r="K22" s="360"/>
      <c r="L22" s="373">
        <f>IF(NOT(ISERROR(MATCH(K22,_xlfn.ANCHORARRAY(F32),0))),J34&amp;"Por favor no seleccionar los criterios de impacto",K22)</f>
        <v>0</v>
      </c>
      <c r="M22" s="354"/>
      <c r="N22" s="357"/>
      <c r="O22" s="363"/>
      <c r="P22" s="114">
        <v>6</v>
      </c>
      <c r="Q22" s="95"/>
      <c r="R22" s="96" t="str">
        <f t="shared" si="5"/>
        <v/>
      </c>
      <c r="S22" s="97"/>
      <c r="T22" s="97"/>
      <c r="U22" s="89" t="str">
        <f t="shared" si="0"/>
        <v/>
      </c>
      <c r="V22" s="97"/>
      <c r="W22" s="97"/>
      <c r="X22" s="97"/>
      <c r="Y22" s="99" t="str">
        <f t="shared" si="6"/>
        <v/>
      </c>
      <c r="Z22" s="100" t="str">
        <f t="shared" si="1"/>
        <v/>
      </c>
      <c r="AA22" s="98" t="str">
        <f t="shared" si="2"/>
        <v/>
      </c>
      <c r="AB22" s="100" t="str">
        <f t="shared" si="3"/>
        <v/>
      </c>
      <c r="AC22" s="98" t="str">
        <f t="shared" si="7"/>
        <v/>
      </c>
      <c r="AD22" s="101" t="str">
        <f t="shared" si="4"/>
        <v/>
      </c>
      <c r="AE22" s="97"/>
      <c r="AF22" s="113"/>
      <c r="AG22" s="113"/>
      <c r="AH22" s="102"/>
      <c r="AI22" s="235">
        <v>44469</v>
      </c>
      <c r="AJ22" s="240" t="s">
        <v>276</v>
      </c>
      <c r="AK22" s="24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67.75" customHeight="1" thickBot="1" x14ac:dyDescent="0.35">
      <c r="B23" s="390">
        <v>2</v>
      </c>
      <c r="C23" s="371" t="s">
        <v>196</v>
      </c>
      <c r="D23" s="371" t="s">
        <v>270</v>
      </c>
      <c r="E23" s="371" t="s">
        <v>272</v>
      </c>
      <c r="F23" s="372" t="s">
        <v>271</v>
      </c>
      <c r="G23" s="371" t="s">
        <v>189</v>
      </c>
      <c r="H23" s="388">
        <v>1</v>
      </c>
      <c r="I23" s="374" t="str">
        <f>IF(H23&lt;=0,"",IF(H23&lt;=2,"Muy Baja",IF(H23&lt;=24,"Baja",IF(H23&lt;=500,"Media",IF(H23&lt;=5000,"Alta","Muy Alta")))))</f>
        <v>Muy Baja</v>
      </c>
      <c r="J23" s="373">
        <f>IF(I23="","",IF(I23="Muy Baja",0.2,IF(I23="Baja",0.4,IF(I23="Media",0.6,IF(I23="Alta",0.8,IF(I23="Muy Alta",1,))))))</f>
        <v>0.2</v>
      </c>
      <c r="K23" s="389" t="s">
        <v>132</v>
      </c>
      <c r="L23" s="373" t="str">
        <f>IF(NOT(ISERROR(MATCH(K23,'Tabla Impacto'!$B$222:$B$224,0))),'Tabla Impacto'!$F$224&amp;"Por favor no seleccionar los criterios de impacto(Afectación Económica o presupuestal y Pérdida Reputacional)",K23)</f>
        <v xml:space="preserve">     Entre 100 y 500 SMLMV </v>
      </c>
      <c r="M23" s="374" t="str">
        <f>IF(OR(L23='Tabla Impacto'!$C$12,L23='Tabla Impacto'!$D$12),"Leve",IF(OR(L23='Tabla Impacto'!$C$13,L23='Tabla Impacto'!$D$13),"Menor",IF(OR(L23='Tabla Impacto'!$C$14,L23='Tabla Impacto'!$D$14),"Moderado",IF(OR(L23='Tabla Impacto'!$C$15,L23='Tabla Impacto'!$D$15),"Mayor",IF(OR(L23='Tabla Impacto'!$C$16,L23='Tabla Impacto'!$D$16),"Catastrófico","")))))</f>
        <v>Mayor</v>
      </c>
      <c r="N23" s="373">
        <f>IF(M23="","",IF(M23="Leve",0.2,IF(M23="Menor",0.4,IF(M23="Moderado",0.6,IF(M23="Mayor",0.8,IF(M23="Catastrófico",1,))))))</f>
        <v>0.8</v>
      </c>
      <c r="O23" s="375" t="str">
        <f>IF(OR(AND(I23="Muy Baja",M23="Leve"),AND(I23="Muy Baja",M23="Menor"),AND(I23="Baja",M23="Leve")),"Bajo",IF(OR(AND(I23="Muy baja",M23="Moderado"),AND(I23="Baja",M23="Menor"),AND(I23="Baja",M23="Moderado"),AND(I23="Media",M23="Leve"),AND(I23="Media",M23="Menor"),AND(I23="Media",M23="Moderado"),AND(I23="Alta",M23="Leve"),AND(I23="Alta",M23="Menor")),"Moderado",IF(OR(AND(I23="Muy Baja",M23="Mayor"),AND(I23="Baja",M23="Mayor"),AND(I23="Media",M23="Mayor"),AND(I23="Alta",M23="Moderado"),AND(I23="Alta",M23="Mayor"),AND(I23="Muy Alta",M23="Leve"),AND(I23="Muy Alta",M23="Menor"),AND(I23="Muy Alta",M23="Moderado"),AND(I23="Muy Alta",M23="Mayor")),"Alto",IF(OR(AND(I23="Muy Baja",M23="Catastrófico"),AND(I23="Baja",M23="Catastrófico"),AND(I23="Media",M23="Catastrófico"),AND(I23="Alta",M23="Catastrófico"),AND(I23="Muy Alta",M23="Catastrófico")),"Extremo",""))))</f>
        <v>Alto</v>
      </c>
      <c r="P23" s="111">
        <v>1</v>
      </c>
      <c r="Q23" s="237" t="s">
        <v>275</v>
      </c>
      <c r="R23" s="87" t="str">
        <f>IF(OR(S23="Preventivo",S23="Detectivo"),"Probabilidad",IF(S23="Correctivo","Impacto",""))</f>
        <v>Probabilidad</v>
      </c>
      <c r="S23" s="88" t="s">
        <v>14</v>
      </c>
      <c r="T23" s="88" t="s">
        <v>9</v>
      </c>
      <c r="U23" s="89" t="str">
        <f>IF(AND(S23="Preventivo",T23="Automático"),"50%",IF(AND(S23="Preventivo",T23="Manual"),"40%",IF(AND(S23="Detectivo",T23="Automático"),"40%",IF(AND(S23="Detectivo",T23="Manual"),"30%",IF(AND(S23="Correctivo",T23="Automático"),"35%",IF(AND(S23="Correctivo",T23="Manual"),"25%",""))))))</f>
        <v>40%</v>
      </c>
      <c r="V23" s="88" t="s">
        <v>19</v>
      </c>
      <c r="W23" s="88" t="s">
        <v>22</v>
      </c>
      <c r="X23" s="88" t="s">
        <v>110</v>
      </c>
      <c r="Y23" s="90">
        <f>IFERROR(IF(R23="Probabilidad",(J23-(+J23*U23)),IF(R23="Impacto",J23,"")),"")</f>
        <v>0.12</v>
      </c>
      <c r="Z23" s="91" t="str">
        <f>IFERROR(IF(Y23="","",IF(Y23&lt;=0.2,"Muy Baja",IF(Y23&lt;=0.4,"Baja",IF(Y23&lt;=0.6,"Media",IF(Y23&lt;=0.8,"Alta","Muy Alta"))))),"")</f>
        <v>Muy Baja</v>
      </c>
      <c r="AA23" s="89">
        <f>+Y23</f>
        <v>0.12</v>
      </c>
      <c r="AB23" s="91" t="str">
        <f>IFERROR(IF(AC23="","",IF(AC23&lt;=0.2,"Leve",IF(AC23&lt;=0.4,"Menor",IF(AC23&lt;=0.6,"Moderado",IF(AC23&lt;=0.8,"Mayor","Catastrófico"))))),"")</f>
        <v>Mayor</v>
      </c>
      <c r="AC23" s="89">
        <f>IFERROR(IF(R23="Impacto",(N23-(+N23*U23)),IF(R23="Probabilidad",N23,"")),"")</f>
        <v>0.8</v>
      </c>
      <c r="AD23" s="92" t="str">
        <f>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88" t="s">
        <v>118</v>
      </c>
      <c r="AF23" s="215" t="s">
        <v>249</v>
      </c>
      <c r="AG23" s="234">
        <v>44392</v>
      </c>
      <c r="AH23" s="219"/>
      <c r="AI23" s="586" t="s">
        <v>280</v>
      </c>
      <c r="AJ23" s="587" t="s">
        <v>282</v>
      </c>
      <c r="AK23" s="586" t="s">
        <v>283</v>
      </c>
      <c r="AL23" s="238"/>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43.5" hidden="1" customHeight="1" x14ac:dyDescent="0.3">
      <c r="B24" s="390"/>
      <c r="C24" s="371"/>
      <c r="D24" s="371"/>
      <c r="E24" s="371"/>
      <c r="F24" s="372"/>
      <c r="G24" s="371"/>
      <c r="H24" s="388"/>
      <c r="I24" s="374"/>
      <c r="J24" s="373"/>
      <c r="K24" s="389"/>
      <c r="L24" s="373">
        <f t="shared" ref="L24:L28" si="8">IF(NOT(ISERROR(MATCH(K24,_xlfn.ANCHORARRAY(F35),0))),J37&amp;"Por favor no seleccionar los criterios de impacto",K24)</f>
        <v>0</v>
      </c>
      <c r="M24" s="374"/>
      <c r="N24" s="373"/>
      <c r="O24" s="375"/>
      <c r="P24" s="111">
        <v>2</v>
      </c>
      <c r="Q24" s="86"/>
      <c r="R24" s="87" t="str">
        <f>IF(OR(S24="Preventivo",S24="Detectivo"),"Probabilidad",IF(S24="Correctivo","Impacto",""))</f>
        <v/>
      </c>
      <c r="S24" s="88"/>
      <c r="T24" s="88"/>
      <c r="U24" s="89" t="str">
        <f t="shared" ref="U24:U28" si="9">IF(AND(S24="Preventivo",T24="Automático"),"50%",IF(AND(S24="Preventivo",T24="Manual"),"40%",IF(AND(S24="Detectivo",T24="Automático"),"40%",IF(AND(S24="Detectivo",T24="Manual"),"30%",IF(AND(S24="Correctivo",T24="Automático"),"35%",IF(AND(S24="Correctivo",T24="Manual"),"25%",""))))))</f>
        <v/>
      </c>
      <c r="V24" s="88"/>
      <c r="W24" s="88"/>
      <c r="X24" s="88"/>
      <c r="Y24" s="90" t="str">
        <f>IFERROR(IF(AND(R23="Probabilidad",R24="Probabilidad"),(AA23-(+AA23*U24)),IF(R24="Probabilidad",(J23-(+J23*U24)),IF(R24="Impacto",AA23,""))),"")</f>
        <v/>
      </c>
      <c r="Z24" s="91" t="str">
        <f t="shared" ref="Z24:Z26" si="10">IFERROR(IF(Y24="","",IF(Y24&lt;=0.2,"Muy Baja",IF(Y24&lt;=0.4,"Baja",IF(Y24&lt;=0.6,"Media",IF(Y24&lt;=0.8,"Alta","Muy Alta"))))),"")</f>
        <v/>
      </c>
      <c r="AA24" s="89" t="str">
        <f t="shared" ref="AA24:AA28" si="11">+Y24</f>
        <v/>
      </c>
      <c r="AB24" s="91" t="str">
        <f t="shared" ref="AB24:AB28" si="12">IFERROR(IF(AC24="","",IF(AC24&lt;=0.2,"Leve",IF(AC24&lt;=0.4,"Menor",IF(AC24&lt;=0.6,"Moderado",IF(AC24&lt;=0.8,"Mayor","Catastrófico"))))),"")</f>
        <v/>
      </c>
      <c r="AC24" s="89" t="str">
        <f>IFERROR(IF(AND(R23="Impacto",R24="Impacto"),(#REF!-(+#REF!*U24)),IF(R24="Impacto",($N$35-(+$N$35*U24)),IF(R24="Probabilidad",#REF!,""))),"")</f>
        <v/>
      </c>
      <c r="AD24" s="92" t="str">
        <f t="shared" ref="AD24:AD25" si="13">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88"/>
      <c r="AF24" s="218"/>
      <c r="AG24" s="218"/>
      <c r="AH24" s="93"/>
      <c r="AI24" s="93"/>
      <c r="AJ24" s="112"/>
      <c r="AK24" s="11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36" hidden="1" customHeight="1" x14ac:dyDescent="0.3">
      <c r="B25" s="390"/>
      <c r="C25" s="371"/>
      <c r="D25" s="371"/>
      <c r="E25" s="371"/>
      <c r="F25" s="372"/>
      <c r="G25" s="371"/>
      <c r="H25" s="388"/>
      <c r="I25" s="374"/>
      <c r="J25" s="373"/>
      <c r="K25" s="389"/>
      <c r="L25" s="373">
        <f t="shared" si="8"/>
        <v>0</v>
      </c>
      <c r="M25" s="374"/>
      <c r="N25" s="373"/>
      <c r="O25" s="375"/>
      <c r="P25" s="111">
        <v>3</v>
      </c>
      <c r="Q25" s="94"/>
      <c r="R25" s="87" t="str">
        <f>IF(OR(S25="Preventivo",S25="Detectivo"),"Probabilidad",IF(S25="Correctivo","Impacto",""))</f>
        <v/>
      </c>
      <c r="S25" s="88"/>
      <c r="T25" s="88"/>
      <c r="U25" s="89" t="str">
        <f t="shared" si="9"/>
        <v/>
      </c>
      <c r="V25" s="88"/>
      <c r="W25" s="88"/>
      <c r="X25" s="88"/>
      <c r="Y25" s="90" t="str">
        <f>IFERROR(IF(AND(R24="Probabilidad",R25="Probabilidad"),(AA24-(+AA24*U25)),IF(AND(R24="Impacto",R25="Probabilidad"),(AA23-(+AA23*U25)),IF(R25="Impacto",AA24,""))),"")</f>
        <v/>
      </c>
      <c r="Z25" s="91" t="str">
        <f t="shared" si="10"/>
        <v/>
      </c>
      <c r="AA25" s="89" t="str">
        <f t="shared" si="11"/>
        <v/>
      </c>
      <c r="AB25" s="91" t="str">
        <f t="shared" si="12"/>
        <v/>
      </c>
      <c r="AC25" s="89" t="str">
        <f>IFERROR(IF(AND(R24="Impacto",R25="Impacto"),(AC24-(+AC24*U25)),IF(AND(R24="Probabilidad",R25="Impacto"),(AC23-(+AC23*U25)),IF(R25="Probabilidad",AC24,""))),"")</f>
        <v/>
      </c>
      <c r="AD25" s="92" t="str">
        <f t="shared" si="13"/>
        <v/>
      </c>
      <c r="AE25" s="88"/>
      <c r="AF25" s="218"/>
      <c r="AG25" s="218"/>
      <c r="AH25" s="93"/>
      <c r="AI25" s="93"/>
      <c r="AJ25" s="112"/>
      <c r="AK25" s="11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75" hidden="1" customHeight="1" x14ac:dyDescent="0.3">
      <c r="B26" s="390"/>
      <c r="C26" s="371"/>
      <c r="D26" s="371"/>
      <c r="E26" s="371"/>
      <c r="F26" s="372"/>
      <c r="G26" s="371"/>
      <c r="H26" s="388"/>
      <c r="I26" s="374"/>
      <c r="J26" s="373"/>
      <c r="K26" s="389"/>
      <c r="L26" s="373">
        <f t="shared" si="8"/>
        <v>0</v>
      </c>
      <c r="M26" s="374"/>
      <c r="N26" s="373"/>
      <c r="O26" s="375"/>
      <c r="P26" s="111">
        <v>4</v>
      </c>
      <c r="Q26" s="86"/>
      <c r="R26" s="87" t="str">
        <f t="shared" ref="R26:R28" si="14">IF(OR(S26="Preventivo",S26="Detectivo"),"Probabilidad",IF(S26="Correctivo","Impacto",""))</f>
        <v/>
      </c>
      <c r="S26" s="88"/>
      <c r="T26" s="88"/>
      <c r="U26" s="89" t="str">
        <f t="shared" si="9"/>
        <v/>
      </c>
      <c r="V26" s="88"/>
      <c r="W26" s="88"/>
      <c r="X26" s="88"/>
      <c r="Y26" s="90" t="str">
        <f t="shared" ref="Y26:Y28" si="15">IFERROR(IF(AND(R25="Probabilidad",R26="Probabilidad"),(AA25-(+AA25*U26)),IF(AND(R25="Impacto",R26="Probabilidad"),(AA24-(+AA24*U26)),IF(R26="Impacto",AA25,""))),"")</f>
        <v/>
      </c>
      <c r="Z26" s="91" t="str">
        <f t="shared" si="10"/>
        <v/>
      </c>
      <c r="AA26" s="89" t="str">
        <f t="shared" si="11"/>
        <v/>
      </c>
      <c r="AB26" s="91" t="str">
        <f t="shared" si="12"/>
        <v/>
      </c>
      <c r="AC26" s="89" t="str">
        <f t="shared" ref="AC26:AC28" si="16">IFERROR(IF(AND(R25="Impacto",R26="Impacto"),(AC25-(+AC25*U26)),IF(AND(R25="Probabilidad",R26="Impacto"),(AC24-(+AC24*U26)),IF(R26="Probabilidad",AC25,""))),"")</f>
        <v/>
      </c>
      <c r="AD26" s="92" t="str">
        <f>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218"/>
      <c r="AG26" s="218"/>
      <c r="AH26" s="93"/>
      <c r="AI26" s="93"/>
      <c r="AJ26" s="112"/>
      <c r="AK26" s="11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9.25" hidden="1" customHeight="1" x14ac:dyDescent="0.3">
      <c r="B27" s="390"/>
      <c r="C27" s="371"/>
      <c r="D27" s="371"/>
      <c r="E27" s="371"/>
      <c r="F27" s="372"/>
      <c r="G27" s="371"/>
      <c r="H27" s="388"/>
      <c r="I27" s="374"/>
      <c r="J27" s="373"/>
      <c r="K27" s="389"/>
      <c r="L27" s="373">
        <f t="shared" si="8"/>
        <v>0</v>
      </c>
      <c r="M27" s="374"/>
      <c r="N27" s="373"/>
      <c r="O27" s="375"/>
      <c r="P27" s="111">
        <v>5</v>
      </c>
      <c r="Q27" s="86"/>
      <c r="R27" s="87" t="str">
        <f t="shared" si="14"/>
        <v/>
      </c>
      <c r="S27" s="88"/>
      <c r="T27" s="88"/>
      <c r="U27" s="89" t="str">
        <f t="shared" si="9"/>
        <v/>
      </c>
      <c r="V27" s="88"/>
      <c r="W27" s="88"/>
      <c r="X27" s="88"/>
      <c r="Y27" s="228" t="str">
        <f t="shared" si="15"/>
        <v/>
      </c>
      <c r="Z27" s="91" t="str">
        <f>IFERROR(IF(Y27="","",IF(Y27&lt;=0.2,"Muy Baja",IF(Y27&lt;=0.4,"Baja",IF(Y27&lt;=0.6,"Media",IF(Y27&lt;=0.8,"Alta","Muy Alta"))))),"")</f>
        <v/>
      </c>
      <c r="AA27" s="89" t="str">
        <f t="shared" si="11"/>
        <v/>
      </c>
      <c r="AB27" s="91" t="str">
        <f t="shared" si="12"/>
        <v/>
      </c>
      <c r="AC27" s="89" t="str">
        <f t="shared" si="16"/>
        <v/>
      </c>
      <c r="AD27" s="92" t="str">
        <f t="shared" ref="AD27:AD28" si="17">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88"/>
      <c r="AF27" s="218"/>
      <c r="AG27" s="218"/>
      <c r="AH27" s="93"/>
      <c r="AI27" s="93"/>
      <c r="AJ27" s="112"/>
      <c r="AK27" s="118"/>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9.25" hidden="1" customHeight="1" x14ac:dyDescent="0.3">
      <c r="B28" s="390"/>
      <c r="C28" s="371"/>
      <c r="D28" s="371"/>
      <c r="E28" s="371"/>
      <c r="F28" s="372"/>
      <c r="G28" s="371"/>
      <c r="H28" s="388"/>
      <c r="I28" s="374"/>
      <c r="J28" s="373"/>
      <c r="K28" s="389"/>
      <c r="L28" s="373">
        <f t="shared" si="8"/>
        <v>0</v>
      </c>
      <c r="M28" s="374"/>
      <c r="N28" s="373"/>
      <c r="O28" s="375"/>
      <c r="P28" s="111">
        <v>6</v>
      </c>
      <c r="Q28" s="86"/>
      <c r="R28" s="87" t="str">
        <f t="shared" si="14"/>
        <v/>
      </c>
      <c r="S28" s="88"/>
      <c r="T28" s="88"/>
      <c r="U28" s="89" t="str">
        <f t="shared" si="9"/>
        <v/>
      </c>
      <c r="V28" s="88"/>
      <c r="W28" s="88"/>
      <c r="X28" s="88"/>
      <c r="Y28" s="90" t="str">
        <f t="shared" si="15"/>
        <v/>
      </c>
      <c r="Z28" s="91" t="str">
        <f t="shared" ref="Z28" si="18">IFERROR(IF(Y28="","",IF(Y28&lt;=0.2,"Muy Baja",IF(Y28&lt;=0.4,"Baja",IF(Y28&lt;=0.6,"Media",IF(Y28&lt;=0.8,"Alta","Muy Alta"))))),"")</f>
        <v/>
      </c>
      <c r="AA28" s="89" t="str">
        <f t="shared" si="11"/>
        <v/>
      </c>
      <c r="AB28" s="91" t="str">
        <f t="shared" si="12"/>
        <v/>
      </c>
      <c r="AC28" s="89" t="str">
        <f t="shared" si="16"/>
        <v/>
      </c>
      <c r="AD28" s="92" t="str">
        <f t="shared" si="17"/>
        <v/>
      </c>
      <c r="AE28" s="88"/>
      <c r="AF28" s="218"/>
      <c r="AG28" s="218"/>
      <c r="AH28" s="93"/>
      <c r="AI28" s="93"/>
      <c r="AJ28" s="112"/>
      <c r="AK28" s="118"/>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12.5" hidden="1" customHeight="1" x14ac:dyDescent="0.3">
      <c r="B29" s="390">
        <v>3</v>
      </c>
      <c r="C29" s="371"/>
      <c r="D29" s="371"/>
      <c r="E29" s="371"/>
      <c r="F29" s="372"/>
      <c r="G29" s="371"/>
      <c r="H29" s="388"/>
      <c r="I29" s="374"/>
      <c r="J29" s="373"/>
      <c r="K29" s="389"/>
      <c r="L29" s="373"/>
      <c r="M29" s="374"/>
      <c r="N29" s="373"/>
      <c r="O29" s="375"/>
      <c r="P29" s="207">
        <v>1</v>
      </c>
      <c r="Q29" s="208"/>
      <c r="R29" s="210"/>
      <c r="S29" s="212"/>
      <c r="T29" s="212"/>
      <c r="U29" s="214"/>
      <c r="V29" s="212"/>
      <c r="W29" s="212"/>
      <c r="X29" s="212"/>
      <c r="Y29" s="222"/>
      <c r="Z29" s="224"/>
      <c r="AA29" s="214"/>
      <c r="AB29" s="224"/>
      <c r="AC29" s="214"/>
      <c r="AD29" s="226"/>
      <c r="AE29" s="212"/>
      <c r="AF29" s="220"/>
      <c r="AG29" s="197"/>
      <c r="AH29" s="219"/>
      <c r="AI29" s="93"/>
      <c r="AJ29" s="112"/>
      <c r="AK29" s="118"/>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36.75" hidden="1" customHeight="1" x14ac:dyDescent="0.3">
      <c r="B30" s="390"/>
      <c r="C30" s="371"/>
      <c r="D30" s="371"/>
      <c r="E30" s="371"/>
      <c r="F30" s="372"/>
      <c r="G30" s="371"/>
      <c r="H30" s="388"/>
      <c r="I30" s="374"/>
      <c r="J30" s="373"/>
      <c r="K30" s="389"/>
      <c r="L30" s="373"/>
      <c r="M30" s="374"/>
      <c r="N30" s="373"/>
      <c r="O30" s="375"/>
      <c r="P30" s="111">
        <v>2</v>
      </c>
      <c r="Q30" s="86"/>
      <c r="R30" s="87" t="str">
        <f>IF(OR(S30="Preventivo",S30="Detectivo"),"Probabilidad",IF(S30="Correctivo","Impacto",""))</f>
        <v/>
      </c>
      <c r="S30" s="88"/>
      <c r="T30" s="88"/>
      <c r="U30" s="89" t="str">
        <f t="shared" ref="U30:U34" si="19">IF(AND(S30="Preventivo",T30="Automático"),"50%",IF(AND(S30="Preventivo",T30="Manual"),"40%",IF(AND(S30="Detectivo",T30="Automático"),"40%",IF(AND(S30="Detectivo",T30="Manual"),"30%",IF(AND(S30="Correctivo",T30="Automático"),"35%",IF(AND(S30="Correctivo",T30="Manual"),"25%",""))))))</f>
        <v/>
      </c>
      <c r="V30" s="88"/>
      <c r="W30" s="88"/>
      <c r="X30" s="88"/>
      <c r="Y30" s="228" t="str">
        <f>IFERROR(IF(AND(#REF!="Probabilidad",R30="Probabilidad"),(#REF!-(+#REF!*U30)),IF(R30="Probabilidad",(J29-(+J29*U30)),IF(R30="Impacto",#REF!,""))),"")</f>
        <v/>
      </c>
      <c r="Z30" s="91" t="str">
        <f t="shared" si="1"/>
        <v/>
      </c>
      <c r="AA30" s="89" t="str">
        <f t="shared" ref="AA30:AA34" si="20">+Y30</f>
        <v/>
      </c>
      <c r="AB30" s="91" t="str">
        <f t="shared" si="3"/>
        <v/>
      </c>
      <c r="AC30" s="89" t="str">
        <f>IFERROR(IF(AND(#REF!="Impacto",R30="Impacto"),(AC23-(+AC23*U30)),IF(R30="Impacto",($N$29-(+$N$29*U30)),IF(R30="Probabilidad",AC23,""))),"")</f>
        <v/>
      </c>
      <c r="AD30" s="92" t="str">
        <f t="shared" ref="AD30:AD31" si="21">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88"/>
      <c r="AF30" s="205"/>
      <c r="AG30" s="112"/>
      <c r="AH30" s="93"/>
      <c r="AI30" s="93"/>
      <c r="AJ30" s="112"/>
      <c r="AK30" s="11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33.75" hidden="1" customHeight="1" x14ac:dyDescent="0.3">
      <c r="B31" s="390"/>
      <c r="C31" s="371"/>
      <c r="D31" s="371"/>
      <c r="E31" s="371"/>
      <c r="F31" s="372"/>
      <c r="G31" s="371"/>
      <c r="H31" s="388"/>
      <c r="I31" s="374"/>
      <c r="J31" s="373"/>
      <c r="K31" s="389"/>
      <c r="L31" s="373"/>
      <c r="M31" s="374"/>
      <c r="N31" s="373"/>
      <c r="O31" s="375"/>
      <c r="P31" s="111">
        <v>3</v>
      </c>
      <c r="Q31" s="94"/>
      <c r="R31" s="87" t="str">
        <f>IF(OR(S31="Preventivo",S31="Detectivo"),"Probabilidad",IF(S31="Correctivo","Impacto",""))</f>
        <v/>
      </c>
      <c r="S31" s="88"/>
      <c r="T31" s="88"/>
      <c r="U31" s="89" t="str">
        <f t="shared" si="19"/>
        <v/>
      </c>
      <c r="V31" s="88"/>
      <c r="W31" s="88"/>
      <c r="X31" s="88"/>
      <c r="Y31" s="90" t="str">
        <f>IFERROR(IF(AND(R30="Probabilidad",R31="Probabilidad"),(AA30-(+AA30*U31)),IF(AND(R30="Impacto",R31="Probabilidad"),(#REF!-(+#REF!*U31)),IF(R31="Impacto",AA30,""))),"")</f>
        <v/>
      </c>
      <c r="Z31" s="91" t="str">
        <f t="shared" si="1"/>
        <v/>
      </c>
      <c r="AA31" s="89" t="str">
        <f t="shared" si="20"/>
        <v/>
      </c>
      <c r="AB31" s="91" t="str">
        <f t="shared" si="3"/>
        <v/>
      </c>
      <c r="AC31" s="89" t="str">
        <f>IFERROR(IF(AND(R30="Impacto",R31="Impacto"),(AC30-(+AC30*U31)),IF(AND(R30="Probabilidad",R31="Impacto"),(#REF!-(+#REF!*U31)),IF(R31="Probabilidad",AC30,""))),"")</f>
        <v/>
      </c>
      <c r="AD31" s="92" t="str">
        <f t="shared" si="21"/>
        <v/>
      </c>
      <c r="AE31" s="88"/>
      <c r="AF31" s="112"/>
      <c r="AG31" s="112"/>
      <c r="AH31" s="93"/>
      <c r="AI31" s="93"/>
      <c r="AJ31" s="112"/>
      <c r="AK31" s="11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39.75" hidden="1" customHeight="1" x14ac:dyDescent="0.3">
      <c r="B32" s="390"/>
      <c r="C32" s="371"/>
      <c r="D32" s="371"/>
      <c r="E32" s="371"/>
      <c r="F32" s="372"/>
      <c r="G32" s="371"/>
      <c r="H32" s="388"/>
      <c r="I32" s="374"/>
      <c r="J32" s="373"/>
      <c r="K32" s="389"/>
      <c r="L32" s="373"/>
      <c r="M32" s="374"/>
      <c r="N32" s="373"/>
      <c r="O32" s="375"/>
      <c r="P32" s="111">
        <v>4</v>
      </c>
      <c r="Q32" s="86"/>
      <c r="R32" s="87" t="str">
        <f t="shared" ref="R32:R34" si="22">IF(OR(S32="Preventivo",S32="Detectivo"),"Probabilidad",IF(S32="Correctivo","Impacto",""))</f>
        <v/>
      </c>
      <c r="S32" s="88"/>
      <c r="T32" s="88"/>
      <c r="U32" s="89" t="str">
        <f t="shared" si="19"/>
        <v/>
      </c>
      <c r="V32" s="88"/>
      <c r="W32" s="88"/>
      <c r="X32" s="88"/>
      <c r="Y32" s="90" t="str">
        <f t="shared" ref="Y32:Y34" si="23">IFERROR(IF(AND(R31="Probabilidad",R32="Probabilidad"),(AA31-(+AA31*U32)),IF(AND(R31="Impacto",R32="Probabilidad"),(AA30-(+AA30*U32)),IF(R32="Impacto",AA31,""))),"")</f>
        <v/>
      </c>
      <c r="Z32" s="91" t="str">
        <f t="shared" si="1"/>
        <v/>
      </c>
      <c r="AA32" s="89" t="str">
        <f t="shared" si="20"/>
        <v/>
      </c>
      <c r="AB32" s="91" t="str">
        <f t="shared" si="3"/>
        <v/>
      </c>
      <c r="AC32" s="89" t="str">
        <f t="shared" ref="AC32:AC34" si="24">IFERROR(IF(AND(R31="Impacto",R32="Impacto"),(AC31-(+AC31*U32)),IF(AND(R31="Probabilidad",R32="Impacto"),(AC30-(+AC30*U32)),IF(R32="Probabilidad",AC31,""))),"")</f>
        <v/>
      </c>
      <c r="AD32" s="92" t="str">
        <f>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2"/>
      <c r="AG32" s="112"/>
      <c r="AH32" s="93"/>
      <c r="AI32" s="93"/>
      <c r="AJ32" s="112"/>
      <c r="AK32" s="11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6" hidden="1" customHeight="1" x14ac:dyDescent="0.3">
      <c r="B33" s="390"/>
      <c r="C33" s="371"/>
      <c r="D33" s="371"/>
      <c r="E33" s="371"/>
      <c r="F33" s="372"/>
      <c r="G33" s="371"/>
      <c r="H33" s="388"/>
      <c r="I33" s="374"/>
      <c r="J33" s="373"/>
      <c r="K33" s="389"/>
      <c r="L33" s="373"/>
      <c r="M33" s="374"/>
      <c r="N33" s="373"/>
      <c r="O33" s="375"/>
      <c r="P33" s="111">
        <v>5</v>
      </c>
      <c r="Q33" s="86"/>
      <c r="R33" s="87" t="str">
        <f t="shared" si="22"/>
        <v/>
      </c>
      <c r="S33" s="88"/>
      <c r="T33" s="88"/>
      <c r="U33" s="89" t="str">
        <f t="shared" si="19"/>
        <v/>
      </c>
      <c r="V33" s="88"/>
      <c r="W33" s="88"/>
      <c r="X33" s="88"/>
      <c r="Y33" s="90" t="str">
        <f t="shared" si="23"/>
        <v/>
      </c>
      <c r="Z33" s="91" t="str">
        <f t="shared" si="1"/>
        <v/>
      </c>
      <c r="AA33" s="89" t="str">
        <f t="shared" si="20"/>
        <v/>
      </c>
      <c r="AB33" s="91" t="str">
        <f t="shared" si="3"/>
        <v/>
      </c>
      <c r="AC33" s="89" t="str">
        <f t="shared" si="24"/>
        <v/>
      </c>
      <c r="AD33" s="92" t="str">
        <f t="shared" ref="AD33:AD34" si="25">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88"/>
      <c r="AF33" s="112"/>
      <c r="AG33" s="112"/>
      <c r="AH33" s="93"/>
      <c r="AI33" s="93"/>
      <c r="AJ33" s="112"/>
      <c r="AK33" s="11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3.75" hidden="1" customHeight="1" x14ac:dyDescent="0.3">
      <c r="B34" s="390"/>
      <c r="C34" s="371"/>
      <c r="D34" s="371"/>
      <c r="E34" s="371"/>
      <c r="F34" s="372"/>
      <c r="G34" s="371"/>
      <c r="H34" s="388"/>
      <c r="I34" s="374"/>
      <c r="J34" s="373"/>
      <c r="K34" s="389"/>
      <c r="L34" s="373"/>
      <c r="M34" s="374"/>
      <c r="N34" s="373"/>
      <c r="O34" s="375"/>
      <c r="P34" s="111">
        <v>6</v>
      </c>
      <c r="Q34" s="86"/>
      <c r="R34" s="87" t="str">
        <f t="shared" si="22"/>
        <v/>
      </c>
      <c r="S34" s="88"/>
      <c r="T34" s="88"/>
      <c r="U34" s="89" t="str">
        <f t="shared" si="19"/>
        <v/>
      </c>
      <c r="V34" s="88"/>
      <c r="W34" s="88"/>
      <c r="X34" s="88"/>
      <c r="Y34" s="90" t="str">
        <f t="shared" si="23"/>
        <v/>
      </c>
      <c r="Z34" s="91" t="str">
        <f t="shared" si="1"/>
        <v/>
      </c>
      <c r="AA34" s="89" t="str">
        <f t="shared" si="20"/>
        <v/>
      </c>
      <c r="AB34" s="91" t="str">
        <f t="shared" si="3"/>
        <v/>
      </c>
      <c r="AC34" s="89" t="str">
        <f t="shared" si="24"/>
        <v/>
      </c>
      <c r="AD34" s="92" t="str">
        <f t="shared" si="25"/>
        <v/>
      </c>
      <c r="AE34" s="88"/>
      <c r="AF34" s="112"/>
      <c r="AG34" s="112"/>
      <c r="AH34" s="93"/>
      <c r="AI34" s="93"/>
      <c r="AJ34" s="112"/>
      <c r="AK34" s="11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75" hidden="1" customHeight="1" x14ac:dyDescent="0.3">
      <c r="B35" s="390">
        <v>4</v>
      </c>
      <c r="C35" s="371"/>
      <c r="D35" s="371"/>
      <c r="E35" s="371"/>
      <c r="F35" s="372"/>
      <c r="G35" s="371"/>
      <c r="H35" s="388"/>
      <c r="I35" s="374"/>
      <c r="J35" s="373"/>
      <c r="K35" s="389"/>
      <c r="L35" s="373"/>
      <c r="M35" s="374"/>
      <c r="N35" s="373"/>
      <c r="O35" s="375"/>
      <c r="P35" s="111">
        <v>1</v>
      </c>
      <c r="Q35" s="95"/>
      <c r="R35" s="87"/>
      <c r="S35" s="88"/>
      <c r="T35" s="88"/>
      <c r="U35" s="89"/>
      <c r="V35" s="88"/>
      <c r="W35" s="88"/>
      <c r="X35" s="88"/>
      <c r="Y35" s="90"/>
      <c r="Z35" s="91"/>
      <c r="AA35" s="89"/>
      <c r="AB35" s="91"/>
      <c r="AC35" s="89"/>
      <c r="AD35" s="92"/>
      <c r="AE35" s="88"/>
      <c r="AF35" s="197"/>
      <c r="AG35" s="197"/>
      <c r="AH35" s="219"/>
      <c r="AI35" s="93"/>
      <c r="AJ35" s="112"/>
      <c r="AK35" s="11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75" hidden="1" customHeight="1" x14ac:dyDescent="0.3">
      <c r="B36" s="390"/>
      <c r="C36" s="371"/>
      <c r="D36" s="371"/>
      <c r="E36" s="371"/>
      <c r="F36" s="372"/>
      <c r="G36" s="371"/>
      <c r="H36" s="388"/>
      <c r="I36" s="374"/>
      <c r="J36" s="373"/>
      <c r="K36" s="389"/>
      <c r="L36" s="373"/>
      <c r="M36" s="374"/>
      <c r="N36" s="373"/>
      <c r="O36" s="375"/>
      <c r="P36" s="111">
        <v>2</v>
      </c>
      <c r="Q36" s="86"/>
      <c r="R36" s="87" t="str">
        <f>IF(OR(S36="Preventivo",S36="Detectivo"),"Probabilidad",IF(S36="Correctivo","Impacto",""))</f>
        <v/>
      </c>
      <c r="S36" s="88"/>
      <c r="T36" s="88"/>
      <c r="U36" s="89" t="str">
        <f t="shared" ref="U36:U40" si="26">IF(AND(S36="Preventivo",T36="Automático"),"50%",IF(AND(S36="Preventivo",T36="Manual"),"40%",IF(AND(S36="Detectivo",T36="Automático"),"40%",IF(AND(S36="Detectivo",T36="Manual"),"30%",IF(AND(S36="Correctivo",T36="Automático"),"35%",IF(AND(S36="Correctivo",T36="Manual"),"25%",""))))))</f>
        <v/>
      </c>
      <c r="V36" s="88"/>
      <c r="W36" s="88"/>
      <c r="X36" s="88"/>
      <c r="Y36" s="90" t="str">
        <f>IFERROR(IF(AND(R35="Probabilidad",R36="Probabilidad"),(AA35-(+AA35*U36)),IF(R36="Probabilidad",(J35-(+J35*U36)),IF(R36="Impacto",AA35,""))),"")</f>
        <v/>
      </c>
      <c r="Z36" s="91" t="str">
        <f t="shared" si="1"/>
        <v/>
      </c>
      <c r="AA36" s="89" t="str">
        <f t="shared" ref="AA36:AA40" si="27">+Y36</f>
        <v/>
      </c>
      <c r="AB36" s="91" t="str">
        <f t="shared" si="3"/>
        <v/>
      </c>
      <c r="AC36" s="89" t="str">
        <f>IFERROR(IF(AND(R35="Impacto",R36="Impacto"),(#REF!-(+#REF!*U36)),IF(R36="Impacto",($N$35-(+$N$35*U36)),IF(R36="Probabilidad",#REF!,""))),"")</f>
        <v/>
      </c>
      <c r="AD36" s="92" t="str">
        <f t="shared" ref="AD36:AD37" si="28">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88"/>
      <c r="AF36" s="112"/>
      <c r="AG36" s="112"/>
      <c r="AH36" s="93"/>
      <c r="AI36" s="93"/>
      <c r="AJ36" s="112"/>
      <c r="AK36" s="11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75" hidden="1" customHeight="1" x14ac:dyDescent="0.3">
      <c r="B37" s="390"/>
      <c r="C37" s="371"/>
      <c r="D37" s="371"/>
      <c r="E37" s="371"/>
      <c r="F37" s="372"/>
      <c r="G37" s="371"/>
      <c r="H37" s="388"/>
      <c r="I37" s="374"/>
      <c r="J37" s="373"/>
      <c r="K37" s="389"/>
      <c r="L37" s="373"/>
      <c r="M37" s="374"/>
      <c r="N37" s="373"/>
      <c r="O37" s="375"/>
      <c r="P37" s="111">
        <v>3</v>
      </c>
      <c r="Q37" s="94"/>
      <c r="R37" s="87" t="str">
        <f>IF(OR(S37="Preventivo",S37="Detectivo"),"Probabilidad",IF(S37="Correctivo","Impacto",""))</f>
        <v/>
      </c>
      <c r="S37" s="88"/>
      <c r="T37" s="88"/>
      <c r="U37" s="89" t="str">
        <f t="shared" si="26"/>
        <v/>
      </c>
      <c r="V37" s="88"/>
      <c r="W37" s="88"/>
      <c r="X37" s="88"/>
      <c r="Y37" s="90" t="str">
        <f>IFERROR(IF(AND(R36="Probabilidad",R37="Probabilidad"),(AA36-(+AA36*U37)),IF(AND(R36="Impacto",R37="Probabilidad"),(AA35-(+AA35*U37)),IF(R37="Impacto",AA36,""))),"")</f>
        <v/>
      </c>
      <c r="Z37" s="91" t="str">
        <f t="shared" si="1"/>
        <v/>
      </c>
      <c r="AA37" s="89" t="str">
        <f t="shared" si="27"/>
        <v/>
      </c>
      <c r="AB37" s="91" t="str">
        <f t="shared" si="3"/>
        <v/>
      </c>
      <c r="AC37" s="89" t="str">
        <f>IFERROR(IF(AND(R36="Impacto",R37="Impacto"),(AC36-(+AC36*U37)),IF(AND(R36="Probabilidad",R37="Impacto"),(AC35-(+AC35*U37)),IF(R37="Probabilidad",AC36,""))),"")</f>
        <v/>
      </c>
      <c r="AD37" s="92" t="str">
        <f t="shared" si="28"/>
        <v/>
      </c>
      <c r="AE37" s="88"/>
      <c r="AF37" s="112"/>
      <c r="AG37" s="112"/>
      <c r="AH37" s="93"/>
      <c r="AI37" s="93"/>
      <c r="AJ37" s="112"/>
      <c r="AK37" s="11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75" hidden="1" customHeight="1" x14ac:dyDescent="0.3">
      <c r="B38" s="390"/>
      <c r="C38" s="371"/>
      <c r="D38" s="371"/>
      <c r="E38" s="371"/>
      <c r="F38" s="372"/>
      <c r="G38" s="371"/>
      <c r="H38" s="388"/>
      <c r="I38" s="374"/>
      <c r="J38" s="373"/>
      <c r="K38" s="389"/>
      <c r="L38" s="373"/>
      <c r="M38" s="374"/>
      <c r="N38" s="373"/>
      <c r="O38" s="375"/>
      <c r="P38" s="111">
        <v>4</v>
      </c>
      <c r="Q38" s="86"/>
      <c r="R38" s="87" t="str">
        <f t="shared" ref="R38:R40" si="29">IF(OR(S38="Preventivo",S38="Detectivo"),"Probabilidad",IF(S38="Correctivo","Impacto",""))</f>
        <v/>
      </c>
      <c r="S38" s="88"/>
      <c r="T38" s="88"/>
      <c r="U38" s="89" t="str">
        <f t="shared" si="26"/>
        <v/>
      </c>
      <c r="V38" s="88"/>
      <c r="W38" s="88"/>
      <c r="X38" s="88"/>
      <c r="Y38" s="90" t="str">
        <f t="shared" ref="Y38:Y40" si="30">IFERROR(IF(AND(R37="Probabilidad",R38="Probabilidad"),(AA37-(+AA37*U38)),IF(AND(R37="Impacto",R38="Probabilidad"),(AA36-(+AA36*U38)),IF(R38="Impacto",AA37,""))),"")</f>
        <v/>
      </c>
      <c r="Z38" s="91" t="str">
        <f t="shared" si="1"/>
        <v/>
      </c>
      <c r="AA38" s="89" t="str">
        <f t="shared" si="27"/>
        <v/>
      </c>
      <c r="AB38" s="91" t="str">
        <f t="shared" si="3"/>
        <v/>
      </c>
      <c r="AC38" s="89" t="str">
        <f t="shared" ref="AC38:AC40" si="31">IFERROR(IF(AND(R37="Impacto",R38="Impacto"),(AC37-(+AC37*U38)),IF(AND(R37="Probabilidad",R38="Impacto"),(AC36-(+AC36*U38)),IF(R38="Probabilidad",AC37,""))),"")</f>
        <v/>
      </c>
      <c r="AD38" s="92" t="str">
        <f>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2"/>
      <c r="AG38" s="112"/>
      <c r="AH38" s="93"/>
      <c r="AI38" s="93"/>
      <c r="AJ38" s="112"/>
      <c r="AK38" s="11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75" hidden="1" customHeight="1" x14ac:dyDescent="0.3">
      <c r="B39" s="390"/>
      <c r="C39" s="371"/>
      <c r="D39" s="371"/>
      <c r="E39" s="371"/>
      <c r="F39" s="372"/>
      <c r="G39" s="371"/>
      <c r="H39" s="388"/>
      <c r="I39" s="374"/>
      <c r="J39" s="373"/>
      <c r="K39" s="389"/>
      <c r="L39" s="373"/>
      <c r="M39" s="374"/>
      <c r="N39" s="373"/>
      <c r="O39" s="375"/>
      <c r="P39" s="111">
        <v>5</v>
      </c>
      <c r="Q39" s="86"/>
      <c r="R39" s="87" t="str">
        <f t="shared" si="29"/>
        <v/>
      </c>
      <c r="S39" s="88"/>
      <c r="T39" s="88"/>
      <c r="U39" s="89" t="str">
        <f t="shared" si="26"/>
        <v/>
      </c>
      <c r="V39" s="88"/>
      <c r="W39" s="88"/>
      <c r="X39" s="88"/>
      <c r="Y39" s="228" t="str">
        <f t="shared" si="30"/>
        <v/>
      </c>
      <c r="Z39" s="91" t="str">
        <f>IFERROR(IF(Y39="","",IF(Y39&lt;=0.2,"Muy Baja",IF(Y39&lt;=0.4,"Baja",IF(Y39&lt;=0.6,"Media",IF(Y39&lt;=0.8,"Alta","Muy Alta"))))),"")</f>
        <v/>
      </c>
      <c r="AA39" s="89" t="str">
        <f t="shared" si="27"/>
        <v/>
      </c>
      <c r="AB39" s="91" t="str">
        <f t="shared" si="3"/>
        <v/>
      </c>
      <c r="AC39" s="89" t="str">
        <f t="shared" si="31"/>
        <v/>
      </c>
      <c r="AD39" s="92" t="str">
        <f t="shared" ref="AD39:AD40" si="32">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88"/>
      <c r="AF39" s="112"/>
      <c r="AG39" s="112"/>
      <c r="AH39" s="93"/>
      <c r="AI39" s="93"/>
      <c r="AJ39" s="112"/>
      <c r="AK39" s="11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75" hidden="1" customHeight="1" x14ac:dyDescent="0.3">
      <c r="B40" s="390"/>
      <c r="C40" s="371"/>
      <c r="D40" s="371"/>
      <c r="E40" s="371"/>
      <c r="F40" s="372"/>
      <c r="G40" s="371"/>
      <c r="H40" s="388"/>
      <c r="I40" s="374"/>
      <c r="J40" s="373"/>
      <c r="K40" s="389"/>
      <c r="L40" s="373"/>
      <c r="M40" s="374"/>
      <c r="N40" s="373"/>
      <c r="O40" s="375"/>
      <c r="P40" s="111">
        <v>6</v>
      </c>
      <c r="Q40" s="86"/>
      <c r="R40" s="87" t="str">
        <f t="shared" si="29"/>
        <v/>
      </c>
      <c r="S40" s="88"/>
      <c r="T40" s="88"/>
      <c r="U40" s="89" t="str">
        <f t="shared" si="26"/>
        <v/>
      </c>
      <c r="V40" s="88"/>
      <c r="W40" s="88"/>
      <c r="X40" s="88"/>
      <c r="Y40" s="90" t="str">
        <f t="shared" si="30"/>
        <v/>
      </c>
      <c r="Z40" s="91" t="str">
        <f t="shared" si="1"/>
        <v/>
      </c>
      <c r="AA40" s="89" t="str">
        <f t="shared" si="27"/>
        <v/>
      </c>
      <c r="AB40" s="91" t="str">
        <f t="shared" si="3"/>
        <v/>
      </c>
      <c r="AC40" s="89" t="str">
        <f t="shared" si="31"/>
        <v/>
      </c>
      <c r="AD40" s="92" t="str">
        <f t="shared" si="32"/>
        <v/>
      </c>
      <c r="AE40" s="88"/>
      <c r="AF40" s="112"/>
      <c r="AG40" s="112"/>
      <c r="AH40" s="93"/>
      <c r="AI40" s="93"/>
      <c r="AJ40" s="112"/>
      <c r="AK40" s="11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75" hidden="1" customHeight="1" x14ac:dyDescent="0.3">
      <c r="B41" s="390">
        <v>5</v>
      </c>
      <c r="C41" s="371"/>
      <c r="D41" s="371"/>
      <c r="E41" s="371"/>
      <c r="F41" s="372"/>
      <c r="G41" s="371"/>
      <c r="H41" s="388"/>
      <c r="I41" s="374" t="str">
        <f>IF(H41&lt;=0,"",IF(H41&lt;=2,"Muy Baja",IF(H41&lt;=24,"Baja",IF(H41&lt;=500,"Media",IF(H41&lt;=5000,"Alta","Muy Alta")))))</f>
        <v/>
      </c>
      <c r="J41" s="373" t="str">
        <f>IF(I41="","",IF(I41="Muy Baja",0.2,IF(I41="Baja",0.4,IF(I41="Media",0.6,IF(I41="Alta",0.8,IF(I41="Muy Alta",1,))))))</f>
        <v/>
      </c>
      <c r="K41" s="389"/>
      <c r="L41" s="373">
        <f>IF(NOT(ISERROR(MATCH(K41,'Tabla Impacto'!$B$222:$B$224,0))),'Tabla Impacto'!$F$224&amp;"Por favor no seleccionar los criterios de impacto(Afectación Económica o presupuestal y Pérdida Reputacional)",K41)</f>
        <v>0</v>
      </c>
      <c r="M41" s="374" t="str">
        <f>IF(OR(L41='Tabla Impacto'!$C$12,L41='Tabla Impacto'!$D$12),"Leve",IF(OR(L41='Tabla Impacto'!$C$13,L41='Tabla Impacto'!$D$13),"Menor",IF(OR(L41='Tabla Impacto'!$C$14,L41='Tabla Impacto'!$D$14),"Moderado",IF(OR(L41='Tabla Impacto'!$C$15,L41='Tabla Impacto'!$D$15),"Mayor",IF(OR(L41='Tabla Impacto'!$C$16,L41='Tabla Impacto'!$D$16),"Catastrófico","")))))</f>
        <v/>
      </c>
      <c r="N41" s="373" t="str">
        <f>IF(M41="","",IF(M41="Leve",0.2,IF(M41="Menor",0.4,IF(M41="Moderado",0.6,IF(M41="Mayor",0.8,IF(M41="Catastrófico",1,))))))</f>
        <v/>
      </c>
      <c r="O41" s="375" t="str">
        <f>IF(OR(AND(I41="Muy Baja",M41="Leve"),AND(I41="Muy Baja",M41="Menor"),AND(I41="Baja",M41="Leve")),"Bajo",IF(OR(AND(I41="Muy baja",M41="Moderado"),AND(I41="Baja",M41="Menor"),AND(I41="Baja",M41="Moderado"),AND(I41="Media",M41="Leve"),AND(I41="Media",M41="Menor"),AND(I41="Media",M41="Moderado"),AND(I41="Alta",M41="Leve"),AND(I41="Alta",M41="Menor")),"Moderado",IF(OR(AND(I41="Muy Baja",M41="Mayor"),AND(I41="Baja",M41="Mayor"),AND(I41="Media",M41="Mayor"),AND(I41="Alta",M41="Moderado"),AND(I41="Alta",M41="Mayor"),AND(I41="Muy Alta",M41="Leve"),AND(I41="Muy Alta",M41="Menor"),AND(I41="Muy Alta",M41="Moderado"),AND(I41="Muy Alta",M41="Mayor")),"Alto",IF(OR(AND(I41="Muy Baja",M41="Catastrófico"),AND(I41="Baja",M41="Catastrófico"),AND(I41="Media",M41="Catastrófico"),AND(I41="Alta",M41="Catastrófico"),AND(I41="Muy Alta",M41="Catastrófico")),"Extremo",""))))</f>
        <v/>
      </c>
      <c r="P41" s="111">
        <v>1</v>
      </c>
      <c r="Q41" s="86"/>
      <c r="R41" s="87" t="str">
        <f>IF(OR(S41="Preventivo",S41="Detectivo"),"Probabilidad",IF(S41="Correctivo","Impacto",""))</f>
        <v/>
      </c>
      <c r="S41" s="88"/>
      <c r="T41" s="88"/>
      <c r="U41" s="89" t="str">
        <f>IF(AND(S41="Preventivo",T41="Automático"),"50%",IF(AND(S41="Preventivo",T41="Manual"),"40%",IF(AND(S41="Detectivo",T41="Automático"),"40%",IF(AND(S41="Detectivo",T41="Manual"),"30%",IF(AND(S41="Correctivo",T41="Automático"),"35%",IF(AND(S41="Correctivo",T41="Manual"),"25%",""))))))</f>
        <v/>
      </c>
      <c r="V41" s="88"/>
      <c r="W41" s="88"/>
      <c r="X41" s="88"/>
      <c r="Y41" s="90" t="str">
        <f>IFERROR(IF(R41="Probabilidad",(J41-(+J41*U41)),IF(R41="Impacto",J41,"")),"")</f>
        <v/>
      </c>
      <c r="Z41" s="91" t="str">
        <f>IFERROR(IF(Y41="","",IF(Y41&lt;=0.2,"Muy Baja",IF(Y41&lt;=0.4,"Baja",IF(Y41&lt;=0.6,"Media",IF(Y41&lt;=0.8,"Alta","Muy Alta"))))),"")</f>
        <v/>
      </c>
      <c r="AA41" s="89" t="str">
        <f>+Y41</f>
        <v/>
      </c>
      <c r="AB41" s="91" t="str">
        <f>IFERROR(IF(AC41="","",IF(AC41&lt;=0.2,"Leve",IF(AC41&lt;=0.4,"Menor",IF(AC41&lt;=0.6,"Moderado",IF(AC41&lt;=0.8,"Mayor","Catastrófico"))))),"")</f>
        <v/>
      </c>
      <c r="AC41" s="89" t="str">
        <f>IFERROR(IF(R41="Impacto",(N41-(+N41*U41)),IF(R41="Probabilidad",N41,"")),"")</f>
        <v/>
      </c>
      <c r="AD41" s="92" t="str">
        <f>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2"/>
      <c r="AG41" s="112"/>
      <c r="AH41" s="93"/>
      <c r="AI41" s="93"/>
      <c r="AJ41" s="112"/>
      <c r="AK41" s="11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75" hidden="1" customHeight="1" x14ac:dyDescent="0.3">
      <c r="B42" s="390"/>
      <c r="C42" s="371"/>
      <c r="D42" s="371"/>
      <c r="E42" s="371"/>
      <c r="F42" s="372"/>
      <c r="G42" s="371"/>
      <c r="H42" s="388"/>
      <c r="I42" s="374"/>
      <c r="J42" s="373"/>
      <c r="K42" s="389"/>
      <c r="L42" s="373">
        <f t="shared" ref="L42:L46" si="33">IF(NOT(ISERROR(MATCH(K42,_xlfn.ANCHORARRAY(F53),0))),J55&amp;"Por favor no seleccionar los criterios de impacto",K42)</f>
        <v>0</v>
      </c>
      <c r="M42" s="374"/>
      <c r="N42" s="373"/>
      <c r="O42" s="375"/>
      <c r="P42" s="111">
        <v>2</v>
      </c>
      <c r="Q42" s="86"/>
      <c r="R42" s="87" t="str">
        <f>IF(OR(S42="Preventivo",S42="Detectivo"),"Probabilidad",IF(S42="Correctivo","Impacto",""))</f>
        <v/>
      </c>
      <c r="S42" s="88"/>
      <c r="T42" s="88"/>
      <c r="U42" s="89" t="str">
        <f t="shared" ref="U42:U46" si="34">IF(AND(S42="Preventivo",T42="Automático"),"50%",IF(AND(S42="Preventivo",T42="Manual"),"40%",IF(AND(S42="Detectivo",T42="Automático"),"40%",IF(AND(S42="Detectivo",T42="Manual"),"30%",IF(AND(S42="Correctivo",T42="Automático"),"35%",IF(AND(S42="Correctivo",T42="Manual"),"25%",""))))))</f>
        <v/>
      </c>
      <c r="V42" s="88"/>
      <c r="W42" s="88"/>
      <c r="X42" s="88"/>
      <c r="Y42" s="90" t="str">
        <f>IFERROR(IF(AND(R41="Probabilidad",R42="Probabilidad"),(AA41-(+AA41*U42)),IF(R42="Probabilidad",(J41-(+J41*U42)),IF(R42="Impacto",AA41,""))),"")</f>
        <v/>
      </c>
      <c r="Z42" s="91" t="str">
        <f t="shared" si="1"/>
        <v/>
      </c>
      <c r="AA42" s="89" t="str">
        <f t="shared" ref="AA42:AA46" si="35">+Y42</f>
        <v/>
      </c>
      <c r="AB42" s="91" t="str">
        <f t="shared" si="3"/>
        <v/>
      </c>
      <c r="AC42" s="89" t="str">
        <f>IFERROR(IF(AND(R41="Impacto",R42="Impacto"),(AC35-(+AC35*U42)),IF(R42="Impacto",($N$41-(+$N$41*U42)),IF(R42="Probabilidad",AC35,""))),"")</f>
        <v/>
      </c>
      <c r="AD42" s="92" t="str">
        <f t="shared" ref="AD42:AD43" si="36">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88"/>
      <c r="AF42" s="112"/>
      <c r="AG42" s="112"/>
      <c r="AH42" s="93"/>
      <c r="AI42" s="93"/>
      <c r="AJ42" s="112"/>
      <c r="AK42" s="11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75" hidden="1" customHeight="1" x14ac:dyDescent="0.3">
      <c r="B43" s="390"/>
      <c r="C43" s="371"/>
      <c r="D43" s="371"/>
      <c r="E43" s="371"/>
      <c r="F43" s="372"/>
      <c r="G43" s="371"/>
      <c r="H43" s="388"/>
      <c r="I43" s="374"/>
      <c r="J43" s="373"/>
      <c r="K43" s="389"/>
      <c r="L43" s="373">
        <f t="shared" si="33"/>
        <v>0</v>
      </c>
      <c r="M43" s="374"/>
      <c r="N43" s="373"/>
      <c r="O43" s="375"/>
      <c r="P43" s="111">
        <v>3</v>
      </c>
      <c r="Q43" s="94"/>
      <c r="R43" s="87" t="str">
        <f>IF(OR(S43="Preventivo",S43="Detectivo"),"Probabilidad",IF(S43="Correctivo","Impacto",""))</f>
        <v/>
      </c>
      <c r="S43" s="88"/>
      <c r="T43" s="88"/>
      <c r="U43" s="89" t="str">
        <f t="shared" si="34"/>
        <v/>
      </c>
      <c r="V43" s="88"/>
      <c r="W43" s="88"/>
      <c r="X43" s="88"/>
      <c r="Y43" s="90" t="str">
        <f>IFERROR(IF(AND(R42="Probabilidad",R43="Probabilidad"),(AA42-(+AA42*U43)),IF(AND(R42="Impacto",R43="Probabilidad"),(AA41-(+AA41*U43)),IF(R43="Impacto",AA42,""))),"")</f>
        <v/>
      </c>
      <c r="Z43" s="91" t="str">
        <f t="shared" si="1"/>
        <v/>
      </c>
      <c r="AA43" s="89" t="str">
        <f t="shared" si="35"/>
        <v/>
      </c>
      <c r="AB43" s="91" t="str">
        <f t="shared" si="3"/>
        <v/>
      </c>
      <c r="AC43" s="89" t="str">
        <f>IFERROR(IF(AND(R42="Impacto",R43="Impacto"),(AC42-(+AC42*U43)),IF(AND(R42="Probabilidad",R43="Impacto"),(AC41-(+AC41*U43)),IF(R43="Probabilidad",AC42,""))),"")</f>
        <v/>
      </c>
      <c r="AD43" s="92" t="str">
        <f t="shared" si="36"/>
        <v/>
      </c>
      <c r="AE43" s="88"/>
      <c r="AF43" s="112"/>
      <c r="AG43" s="112"/>
      <c r="AH43" s="93"/>
      <c r="AI43" s="93"/>
      <c r="AJ43" s="112"/>
      <c r="AK43" s="11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75" hidden="1" customHeight="1" x14ac:dyDescent="0.3">
      <c r="B44" s="390"/>
      <c r="C44" s="371"/>
      <c r="D44" s="371"/>
      <c r="E44" s="371"/>
      <c r="F44" s="372"/>
      <c r="G44" s="371"/>
      <c r="H44" s="388"/>
      <c r="I44" s="374"/>
      <c r="J44" s="373"/>
      <c r="K44" s="389"/>
      <c r="L44" s="373">
        <f t="shared" si="33"/>
        <v>0</v>
      </c>
      <c r="M44" s="374"/>
      <c r="N44" s="373"/>
      <c r="O44" s="375"/>
      <c r="P44" s="111">
        <v>4</v>
      </c>
      <c r="Q44" s="86"/>
      <c r="R44" s="87" t="str">
        <f t="shared" ref="R44:R46" si="37">IF(OR(S44="Preventivo",S44="Detectivo"),"Probabilidad",IF(S44="Correctivo","Impacto",""))</f>
        <v/>
      </c>
      <c r="S44" s="88"/>
      <c r="T44" s="88"/>
      <c r="U44" s="89" t="str">
        <f t="shared" si="34"/>
        <v/>
      </c>
      <c r="V44" s="88"/>
      <c r="W44" s="88"/>
      <c r="X44" s="88"/>
      <c r="Y44" s="90" t="str">
        <f t="shared" ref="Y44:Y46" si="38">IFERROR(IF(AND(R43="Probabilidad",R44="Probabilidad"),(AA43-(+AA43*U44)),IF(AND(R43="Impacto",R44="Probabilidad"),(AA42-(+AA42*U44)),IF(R44="Impacto",AA43,""))),"")</f>
        <v/>
      </c>
      <c r="Z44" s="91" t="str">
        <f t="shared" si="1"/>
        <v/>
      </c>
      <c r="AA44" s="89" t="str">
        <f t="shared" si="35"/>
        <v/>
      </c>
      <c r="AB44" s="91" t="str">
        <f t="shared" si="3"/>
        <v/>
      </c>
      <c r="AC44" s="89" t="str">
        <f t="shared" ref="AC44:AC46" si="39">IFERROR(IF(AND(R43="Impacto",R44="Impacto"),(AC43-(+AC43*U44)),IF(AND(R43="Probabilidad",R44="Impacto"),(AC42-(+AC42*U44)),IF(R44="Probabilidad",AC43,""))),"")</f>
        <v/>
      </c>
      <c r="AD44" s="92"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2"/>
      <c r="AG44" s="112"/>
      <c r="AH44" s="93"/>
      <c r="AI44" s="93"/>
      <c r="AJ44" s="112"/>
      <c r="AK44" s="1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75" hidden="1" customHeight="1" x14ac:dyDescent="0.3">
      <c r="B45" s="390"/>
      <c r="C45" s="371"/>
      <c r="D45" s="371"/>
      <c r="E45" s="371"/>
      <c r="F45" s="372"/>
      <c r="G45" s="371"/>
      <c r="H45" s="388"/>
      <c r="I45" s="374"/>
      <c r="J45" s="373"/>
      <c r="K45" s="389"/>
      <c r="L45" s="373">
        <f t="shared" si="33"/>
        <v>0</v>
      </c>
      <c r="M45" s="374"/>
      <c r="N45" s="373"/>
      <c r="O45" s="375"/>
      <c r="P45" s="111">
        <v>5</v>
      </c>
      <c r="Q45" s="86"/>
      <c r="R45" s="87" t="str">
        <f t="shared" si="37"/>
        <v/>
      </c>
      <c r="S45" s="88"/>
      <c r="T45" s="88"/>
      <c r="U45" s="89" t="str">
        <f t="shared" si="34"/>
        <v/>
      </c>
      <c r="V45" s="88"/>
      <c r="W45" s="88"/>
      <c r="X45" s="88"/>
      <c r="Y45" s="90" t="str">
        <f t="shared" si="38"/>
        <v/>
      </c>
      <c r="Z45" s="91" t="str">
        <f t="shared" si="1"/>
        <v/>
      </c>
      <c r="AA45" s="89" t="str">
        <f t="shared" si="35"/>
        <v/>
      </c>
      <c r="AB45" s="91" t="str">
        <f t="shared" si="3"/>
        <v/>
      </c>
      <c r="AC45" s="89" t="str">
        <f t="shared" si="39"/>
        <v/>
      </c>
      <c r="AD45" s="92" t="str">
        <f t="shared" ref="AD45:AD46" si="40">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88"/>
      <c r="AF45" s="112"/>
      <c r="AG45" s="112"/>
      <c r="AH45" s="93"/>
      <c r="AI45" s="93"/>
      <c r="AJ45" s="112"/>
      <c r="AK45" s="11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75" hidden="1" customHeight="1" x14ac:dyDescent="0.3">
      <c r="B46" s="390"/>
      <c r="C46" s="371"/>
      <c r="D46" s="371"/>
      <c r="E46" s="371"/>
      <c r="F46" s="372"/>
      <c r="G46" s="371"/>
      <c r="H46" s="388"/>
      <c r="I46" s="374"/>
      <c r="J46" s="373"/>
      <c r="K46" s="389"/>
      <c r="L46" s="373">
        <f t="shared" si="33"/>
        <v>0</v>
      </c>
      <c r="M46" s="374"/>
      <c r="N46" s="373"/>
      <c r="O46" s="375"/>
      <c r="P46" s="111">
        <v>6</v>
      </c>
      <c r="Q46" s="86"/>
      <c r="R46" s="87" t="str">
        <f t="shared" si="37"/>
        <v/>
      </c>
      <c r="S46" s="88"/>
      <c r="T46" s="88"/>
      <c r="U46" s="89" t="str">
        <f t="shared" si="34"/>
        <v/>
      </c>
      <c r="V46" s="88"/>
      <c r="W46" s="88"/>
      <c r="X46" s="88"/>
      <c r="Y46" s="90" t="str">
        <f t="shared" si="38"/>
        <v/>
      </c>
      <c r="Z46" s="91" t="str">
        <f t="shared" si="1"/>
        <v/>
      </c>
      <c r="AA46" s="89" t="str">
        <f t="shared" si="35"/>
        <v/>
      </c>
      <c r="AB46" s="91" t="str">
        <f t="shared" si="3"/>
        <v/>
      </c>
      <c r="AC46" s="89" t="str">
        <f t="shared" si="39"/>
        <v/>
      </c>
      <c r="AD46" s="92" t="str">
        <f t="shared" si="40"/>
        <v/>
      </c>
      <c r="AE46" s="88"/>
      <c r="AF46" s="112"/>
      <c r="AG46" s="112"/>
      <c r="AH46" s="93"/>
      <c r="AI46" s="93"/>
      <c r="AJ46" s="112"/>
      <c r="AK46" s="11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75" hidden="1" customHeight="1" x14ac:dyDescent="0.3">
      <c r="B47" s="390">
        <v>6</v>
      </c>
      <c r="C47" s="371"/>
      <c r="D47" s="371"/>
      <c r="E47" s="371"/>
      <c r="F47" s="372"/>
      <c r="G47" s="371"/>
      <c r="H47" s="388"/>
      <c r="I47" s="374" t="str">
        <f>IF(H47&lt;=0,"",IF(H47&lt;=2,"Muy Baja",IF(H47&lt;=24,"Baja",IF(H47&lt;=500,"Media",IF(H47&lt;=5000,"Alta","Muy Alta")))))</f>
        <v/>
      </c>
      <c r="J47" s="373" t="str">
        <f>IF(I47="","",IF(I47="Muy Baja",0.2,IF(I47="Baja",0.4,IF(I47="Media",0.6,IF(I47="Alta",0.8,IF(I47="Muy Alta",1,))))))</f>
        <v/>
      </c>
      <c r="K47" s="389"/>
      <c r="L47" s="373">
        <f>IF(NOT(ISERROR(MATCH(K47,'Tabla Impacto'!$B$222:$B$224,0))),'Tabla Impacto'!$F$224&amp;"Por favor no seleccionar los criterios de impacto(Afectación Económica o presupuestal y Pérdida Reputacional)",K47)</f>
        <v>0</v>
      </c>
      <c r="M47" s="374" t="str">
        <f>IF(OR(L47='Tabla Impacto'!$C$12,L47='Tabla Impacto'!$D$12),"Leve",IF(OR(L47='Tabla Impacto'!$C$13,L47='Tabla Impacto'!$D$13),"Menor",IF(OR(L47='Tabla Impacto'!$C$14,L47='Tabla Impacto'!$D$14),"Moderado",IF(OR(L47='Tabla Impacto'!$C$15,L47='Tabla Impacto'!$D$15),"Mayor",IF(OR(L47='Tabla Impacto'!$C$16,L47='Tabla Impacto'!$D$16),"Catastrófico","")))))</f>
        <v/>
      </c>
      <c r="N47" s="373" t="str">
        <f>IF(M47="","",IF(M47="Leve",0.2,IF(M47="Menor",0.4,IF(M47="Moderado",0.6,IF(M47="Mayor",0.8,IF(M47="Catastrófico",1,))))))</f>
        <v/>
      </c>
      <c r="O47" s="375" t="str">
        <f>IF(OR(AND(I47="Muy Baja",M47="Leve"),AND(I47="Muy Baja",M47="Menor"),AND(I47="Baja",M47="Leve")),"Bajo",IF(OR(AND(I47="Muy baja",M47="Moderado"),AND(I47="Baja",M47="Menor"),AND(I47="Baja",M47="Moderado"),AND(I47="Media",M47="Leve"),AND(I47="Media",M47="Menor"),AND(I47="Media",M47="Moderado"),AND(I47="Alta",M47="Leve"),AND(I47="Alta",M47="Menor")),"Moderado",IF(OR(AND(I47="Muy Baja",M47="Mayor"),AND(I47="Baja",M47="Mayor"),AND(I47="Media",M47="Mayor"),AND(I47="Alta",M47="Moderado"),AND(I47="Alta",M47="Mayor"),AND(I47="Muy Alta",M47="Leve"),AND(I47="Muy Alta",M47="Menor"),AND(I47="Muy Alta",M47="Moderado"),AND(I47="Muy Alta",M47="Mayor")),"Alto",IF(OR(AND(I47="Muy Baja",M47="Catastrófico"),AND(I47="Baja",M47="Catastrófico"),AND(I47="Media",M47="Catastrófico"),AND(I47="Alta",M47="Catastrófico"),AND(I47="Muy Alta",M47="Catastrófico")),"Extremo",""))))</f>
        <v/>
      </c>
      <c r="P47" s="111">
        <v>1</v>
      </c>
      <c r="Q47" s="86"/>
      <c r="R47" s="87" t="str">
        <f>IF(OR(S47="Preventivo",S47="Detectivo"),"Probabilidad",IF(S47="Correctivo","Impacto",""))</f>
        <v/>
      </c>
      <c r="S47" s="88"/>
      <c r="T47" s="88"/>
      <c r="U47" s="89" t="str">
        <f>IF(AND(S47="Preventivo",T47="Automático"),"50%",IF(AND(S47="Preventivo",T47="Manual"),"40%",IF(AND(S47="Detectivo",T47="Automático"),"40%",IF(AND(S47="Detectivo",T47="Manual"),"30%",IF(AND(S47="Correctivo",T47="Automático"),"35%",IF(AND(S47="Correctivo",T47="Manual"),"25%",""))))))</f>
        <v/>
      </c>
      <c r="V47" s="88"/>
      <c r="W47" s="88"/>
      <c r="X47" s="88"/>
      <c r="Y47" s="90" t="str">
        <f>IFERROR(IF(R47="Probabilidad",(J47-(+J47*U47)),IF(R47="Impacto",J47,"")),"")</f>
        <v/>
      </c>
      <c r="Z47" s="91" t="str">
        <f>IFERROR(IF(Y47="","",IF(Y47&lt;=0.2,"Muy Baja",IF(Y47&lt;=0.4,"Baja",IF(Y47&lt;=0.6,"Media",IF(Y47&lt;=0.8,"Alta","Muy Alta"))))),"")</f>
        <v/>
      </c>
      <c r="AA47" s="89" t="str">
        <f>+Y47</f>
        <v/>
      </c>
      <c r="AB47" s="91" t="str">
        <f>IFERROR(IF(AC47="","",IF(AC47&lt;=0.2,"Leve",IF(AC47&lt;=0.4,"Menor",IF(AC47&lt;=0.6,"Moderado",IF(AC47&lt;=0.8,"Mayor","Catastrófico"))))),"")</f>
        <v/>
      </c>
      <c r="AC47" s="89" t="str">
        <f>IFERROR(IF(R47="Impacto",(N47-(+N47*U47)),IF(R47="Probabilidad",N47,"")),"")</f>
        <v/>
      </c>
      <c r="AD47" s="92" t="str">
        <f>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2"/>
      <c r="AG47" s="112"/>
      <c r="AH47" s="93"/>
      <c r="AI47" s="93"/>
      <c r="AJ47" s="112"/>
      <c r="AK47" s="11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75" hidden="1" customHeight="1" x14ac:dyDescent="0.3">
      <c r="B48" s="390"/>
      <c r="C48" s="371"/>
      <c r="D48" s="371"/>
      <c r="E48" s="371"/>
      <c r="F48" s="372"/>
      <c r="G48" s="371"/>
      <c r="H48" s="388"/>
      <c r="I48" s="374"/>
      <c r="J48" s="373"/>
      <c r="K48" s="389"/>
      <c r="L48" s="373">
        <f t="shared" ref="L48:L52" si="41">IF(NOT(ISERROR(MATCH(K48,_xlfn.ANCHORARRAY(F59),0))),J61&amp;"Por favor no seleccionar los criterios de impacto",K48)</f>
        <v>0</v>
      </c>
      <c r="M48" s="374"/>
      <c r="N48" s="373"/>
      <c r="O48" s="375"/>
      <c r="P48" s="111">
        <v>2</v>
      </c>
      <c r="Q48" s="86"/>
      <c r="R48" s="87" t="str">
        <f>IF(OR(S48="Preventivo",S48="Detectivo"),"Probabilidad",IF(S48="Correctivo","Impacto",""))</f>
        <v/>
      </c>
      <c r="S48" s="88"/>
      <c r="T48" s="88"/>
      <c r="U48" s="89" t="str">
        <f t="shared" ref="U48:U52" si="42">IF(AND(S48="Preventivo",T48="Automático"),"50%",IF(AND(S48="Preventivo",T48="Manual"),"40%",IF(AND(S48="Detectivo",T48="Automático"),"40%",IF(AND(S48="Detectivo",T48="Manual"),"30%",IF(AND(S48="Correctivo",T48="Automático"),"35%",IF(AND(S48="Correctivo",T48="Manual"),"25%",""))))))</f>
        <v/>
      </c>
      <c r="V48" s="88"/>
      <c r="W48" s="88"/>
      <c r="X48" s="88"/>
      <c r="Y48" s="90" t="str">
        <f>IFERROR(IF(AND(R47="Probabilidad",R48="Probabilidad"),(AA47-(+AA47*U48)),IF(R48="Probabilidad",(J47-(+J47*U48)),IF(R48="Impacto",AA47,""))),"")</f>
        <v/>
      </c>
      <c r="Z48" s="91" t="str">
        <f t="shared" si="1"/>
        <v/>
      </c>
      <c r="AA48" s="89" t="str">
        <f t="shared" ref="AA48:AA52" si="43">+Y48</f>
        <v/>
      </c>
      <c r="AB48" s="91" t="str">
        <f t="shared" si="3"/>
        <v/>
      </c>
      <c r="AC48" s="89" t="str">
        <f>IFERROR(IF(AND(R47="Impacto",R48="Impacto"),(AC41-(+AC41*U48)),IF(R48="Impacto",($N$47-(+$N$47*U48)),IF(R48="Probabilidad",AC41,""))),"")</f>
        <v/>
      </c>
      <c r="AD48" s="92" t="str">
        <f t="shared" ref="AD48:AD49" si="44">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88"/>
      <c r="AF48" s="112"/>
      <c r="AG48" s="112"/>
      <c r="AH48" s="93"/>
      <c r="AI48" s="93"/>
      <c r="AJ48" s="112"/>
      <c r="AK48" s="11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75" hidden="1" customHeight="1" x14ac:dyDescent="0.3">
      <c r="B49" s="390"/>
      <c r="C49" s="371"/>
      <c r="D49" s="371"/>
      <c r="E49" s="371"/>
      <c r="F49" s="372"/>
      <c r="G49" s="371"/>
      <c r="H49" s="388"/>
      <c r="I49" s="374"/>
      <c r="J49" s="373"/>
      <c r="K49" s="389"/>
      <c r="L49" s="373">
        <f t="shared" si="41"/>
        <v>0</v>
      </c>
      <c r="M49" s="374"/>
      <c r="N49" s="373"/>
      <c r="O49" s="375"/>
      <c r="P49" s="111">
        <v>3</v>
      </c>
      <c r="Q49" s="94"/>
      <c r="R49" s="87" t="str">
        <f>IF(OR(S49="Preventivo",S49="Detectivo"),"Probabilidad",IF(S49="Correctivo","Impacto",""))</f>
        <v/>
      </c>
      <c r="S49" s="88"/>
      <c r="T49" s="88"/>
      <c r="U49" s="89" t="str">
        <f t="shared" si="42"/>
        <v/>
      </c>
      <c r="V49" s="88"/>
      <c r="W49" s="88"/>
      <c r="X49" s="88"/>
      <c r="Y49" s="90" t="str">
        <f>IFERROR(IF(AND(R48="Probabilidad",R49="Probabilidad"),(AA48-(+AA48*U49)),IF(AND(R48="Impacto",R49="Probabilidad"),(AA47-(+AA47*U49)),IF(R49="Impacto",AA48,""))),"")</f>
        <v/>
      </c>
      <c r="Z49" s="91" t="str">
        <f t="shared" si="1"/>
        <v/>
      </c>
      <c r="AA49" s="89" t="str">
        <f t="shared" si="43"/>
        <v/>
      </c>
      <c r="AB49" s="91" t="str">
        <f t="shared" si="3"/>
        <v/>
      </c>
      <c r="AC49" s="89" t="str">
        <f>IFERROR(IF(AND(R48="Impacto",R49="Impacto"),(AC48-(+AC48*U49)),IF(AND(R48="Probabilidad",R49="Impacto"),(AC47-(+AC47*U49)),IF(R49="Probabilidad",AC48,""))),"")</f>
        <v/>
      </c>
      <c r="AD49" s="92" t="str">
        <f t="shared" si="44"/>
        <v/>
      </c>
      <c r="AE49" s="88"/>
      <c r="AF49" s="112"/>
      <c r="AG49" s="112"/>
      <c r="AH49" s="93"/>
      <c r="AI49" s="93"/>
      <c r="AJ49" s="112"/>
      <c r="AK49" s="11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75" hidden="1" customHeight="1" x14ac:dyDescent="0.3">
      <c r="B50" s="390"/>
      <c r="C50" s="371"/>
      <c r="D50" s="371"/>
      <c r="E50" s="371"/>
      <c r="F50" s="372"/>
      <c r="G50" s="371"/>
      <c r="H50" s="388"/>
      <c r="I50" s="374"/>
      <c r="J50" s="373"/>
      <c r="K50" s="389"/>
      <c r="L50" s="373">
        <f t="shared" si="41"/>
        <v>0</v>
      </c>
      <c r="M50" s="374"/>
      <c r="N50" s="373"/>
      <c r="O50" s="375"/>
      <c r="P50" s="111">
        <v>4</v>
      </c>
      <c r="Q50" s="86"/>
      <c r="R50" s="87" t="str">
        <f t="shared" ref="R50:R52" si="45">IF(OR(S50="Preventivo",S50="Detectivo"),"Probabilidad",IF(S50="Correctivo","Impacto",""))</f>
        <v/>
      </c>
      <c r="S50" s="88"/>
      <c r="T50" s="88"/>
      <c r="U50" s="89" t="str">
        <f t="shared" si="42"/>
        <v/>
      </c>
      <c r="V50" s="88"/>
      <c r="W50" s="88"/>
      <c r="X50" s="88"/>
      <c r="Y50" s="90" t="str">
        <f t="shared" ref="Y50:Y52" si="46">IFERROR(IF(AND(R49="Probabilidad",R50="Probabilidad"),(AA49-(+AA49*U50)),IF(AND(R49="Impacto",R50="Probabilidad"),(AA48-(+AA48*U50)),IF(R50="Impacto",AA49,""))),"")</f>
        <v/>
      </c>
      <c r="Z50" s="91" t="str">
        <f t="shared" si="1"/>
        <v/>
      </c>
      <c r="AA50" s="89" t="str">
        <f t="shared" si="43"/>
        <v/>
      </c>
      <c r="AB50" s="91" t="str">
        <f t="shared" si="3"/>
        <v/>
      </c>
      <c r="AC50" s="89" t="str">
        <f t="shared" ref="AC50:AC52" si="47">IFERROR(IF(AND(R49="Impacto",R50="Impacto"),(AC49-(+AC49*U50)),IF(AND(R49="Probabilidad",R50="Impacto"),(AC48-(+AC48*U50)),IF(R50="Probabilidad",AC49,""))),"")</f>
        <v/>
      </c>
      <c r="AD50" s="92" t="str">
        <f>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2"/>
      <c r="AG50" s="112"/>
      <c r="AH50" s="93"/>
      <c r="AI50" s="93"/>
      <c r="AJ50" s="112"/>
      <c r="AK50" s="11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75" hidden="1" customHeight="1" x14ac:dyDescent="0.3">
      <c r="B51" s="390"/>
      <c r="C51" s="371"/>
      <c r="D51" s="371"/>
      <c r="E51" s="371"/>
      <c r="F51" s="372"/>
      <c r="G51" s="371"/>
      <c r="H51" s="388"/>
      <c r="I51" s="374"/>
      <c r="J51" s="373"/>
      <c r="K51" s="389"/>
      <c r="L51" s="373">
        <f t="shared" si="41"/>
        <v>0</v>
      </c>
      <c r="M51" s="374"/>
      <c r="N51" s="373"/>
      <c r="O51" s="375"/>
      <c r="P51" s="111">
        <v>5</v>
      </c>
      <c r="Q51" s="86"/>
      <c r="R51" s="87" t="str">
        <f t="shared" si="45"/>
        <v/>
      </c>
      <c r="S51" s="88"/>
      <c r="T51" s="88"/>
      <c r="U51" s="89" t="str">
        <f t="shared" si="42"/>
        <v/>
      </c>
      <c r="V51" s="88"/>
      <c r="W51" s="88"/>
      <c r="X51" s="88"/>
      <c r="Y51" s="90" t="str">
        <f t="shared" si="46"/>
        <v/>
      </c>
      <c r="Z51" s="91" t="str">
        <f t="shared" si="1"/>
        <v/>
      </c>
      <c r="AA51" s="89" t="str">
        <f t="shared" si="43"/>
        <v/>
      </c>
      <c r="AB51" s="91" t="str">
        <f t="shared" si="3"/>
        <v/>
      </c>
      <c r="AC51" s="89" t="str">
        <f t="shared" si="47"/>
        <v/>
      </c>
      <c r="AD51" s="92" t="str">
        <f t="shared" ref="AD51" si="48">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2"/>
      <c r="AG51" s="112"/>
      <c r="AH51" s="93"/>
      <c r="AI51" s="93"/>
      <c r="AJ51" s="112"/>
      <c r="AK51" s="11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75" hidden="1" customHeight="1" x14ac:dyDescent="0.3">
      <c r="B52" s="390"/>
      <c r="C52" s="371"/>
      <c r="D52" s="371"/>
      <c r="E52" s="371"/>
      <c r="F52" s="372"/>
      <c r="G52" s="371"/>
      <c r="H52" s="388"/>
      <c r="I52" s="374"/>
      <c r="J52" s="373"/>
      <c r="K52" s="389"/>
      <c r="L52" s="373">
        <f t="shared" si="41"/>
        <v>0</v>
      </c>
      <c r="M52" s="374"/>
      <c r="N52" s="373"/>
      <c r="O52" s="375"/>
      <c r="P52" s="111">
        <v>6</v>
      </c>
      <c r="Q52" s="86"/>
      <c r="R52" s="87" t="str">
        <f t="shared" si="45"/>
        <v/>
      </c>
      <c r="S52" s="88"/>
      <c r="T52" s="88"/>
      <c r="U52" s="89" t="str">
        <f t="shared" si="42"/>
        <v/>
      </c>
      <c r="V52" s="88"/>
      <c r="W52" s="88"/>
      <c r="X52" s="88"/>
      <c r="Y52" s="90" t="str">
        <f t="shared" si="46"/>
        <v/>
      </c>
      <c r="Z52" s="91" t="str">
        <f t="shared" si="1"/>
        <v/>
      </c>
      <c r="AA52" s="89" t="str">
        <f t="shared" si="43"/>
        <v/>
      </c>
      <c r="AB52" s="91" t="str">
        <f>IFERROR(IF(AC52="","",IF(AC52&lt;=0.2,"Leve",IF(AC52&lt;=0.4,"Menor",IF(AC52&lt;=0.6,"Moderado",IF(AC52&lt;=0.8,"Mayor","Catastrófico"))))),"")</f>
        <v/>
      </c>
      <c r="AC52" s="89" t="str">
        <f t="shared" si="47"/>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2"/>
      <c r="AG52" s="112"/>
      <c r="AH52" s="93"/>
      <c r="AI52" s="93"/>
      <c r="AJ52" s="112"/>
      <c r="AK52" s="11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75" hidden="1" customHeight="1" x14ac:dyDescent="0.3">
      <c r="B53" s="390">
        <v>7</v>
      </c>
      <c r="C53" s="371"/>
      <c r="D53" s="371"/>
      <c r="E53" s="371"/>
      <c r="F53" s="372"/>
      <c r="G53" s="371"/>
      <c r="H53" s="388"/>
      <c r="I53" s="374" t="str">
        <f>IF(H53&lt;=0,"",IF(H53&lt;=2,"Muy Baja",IF(H53&lt;=24,"Baja",IF(H53&lt;=500,"Media",IF(H53&lt;=5000,"Alta","Muy Alta")))))</f>
        <v/>
      </c>
      <c r="J53" s="373" t="str">
        <f>IF(I53="","",IF(I53="Muy Baja",0.2,IF(I53="Baja",0.4,IF(I53="Media",0.6,IF(I53="Alta",0.8,IF(I53="Muy Alta",1,))))))</f>
        <v/>
      </c>
      <c r="K53" s="389"/>
      <c r="L53" s="373">
        <f>IF(NOT(ISERROR(MATCH(K53,'Tabla Impacto'!$B$222:$B$224,0))),'Tabla Impacto'!$F$224&amp;"Por favor no seleccionar los criterios de impacto(Afectación Económica o presupuestal y Pérdida Reputacional)",K53)</f>
        <v>0</v>
      </c>
      <c r="M53" s="374" t="str">
        <f>IF(OR(L53='Tabla Impacto'!$C$12,L53='Tabla Impacto'!$D$12),"Leve",IF(OR(L53='Tabla Impacto'!$C$13,L53='Tabla Impacto'!$D$13),"Menor",IF(OR(L53='Tabla Impacto'!$C$14,L53='Tabla Impacto'!$D$14),"Moderado",IF(OR(L53='Tabla Impacto'!$C$15,L53='Tabla Impacto'!$D$15),"Mayor",IF(OR(L53='Tabla Impacto'!$C$16,L53='Tabla Impacto'!$D$16),"Catastrófico","")))))</f>
        <v/>
      </c>
      <c r="N53" s="373" t="str">
        <f>IF(M53="","",IF(M53="Leve",0.2,IF(M53="Menor",0.4,IF(M53="Moderado",0.6,IF(M53="Mayor",0.8,IF(M53="Catastrófico",1,))))))</f>
        <v/>
      </c>
      <c r="O53" s="375" t="str">
        <f>IF(OR(AND(I53="Muy Baja",M53="Leve"),AND(I53="Muy Baja",M53="Menor"),AND(I53="Baja",M53="Leve")),"Bajo",IF(OR(AND(I53="Muy baja",M53="Moderado"),AND(I53="Baja",M53="Menor"),AND(I53="Baja",M53="Moderado"),AND(I53="Media",M53="Leve"),AND(I53="Media",M53="Menor"),AND(I53="Media",M53="Moderado"),AND(I53="Alta",M53="Leve"),AND(I53="Alta",M53="Menor")),"Moderado",IF(OR(AND(I53="Muy Baja",M53="Mayor"),AND(I53="Baja",M53="Mayor"),AND(I53="Media",M53="Mayor"),AND(I53="Alta",M53="Moderado"),AND(I53="Alta",M53="Mayor"),AND(I53="Muy Alta",M53="Leve"),AND(I53="Muy Alta",M53="Menor"),AND(I53="Muy Alta",M53="Moderado"),AND(I53="Muy Alta",M53="Mayor")),"Alto",IF(OR(AND(I53="Muy Baja",M53="Catastrófico"),AND(I53="Baja",M53="Catastrófico"),AND(I53="Media",M53="Catastrófico"),AND(I53="Alta",M53="Catastrófico"),AND(I53="Muy Alta",M53="Catastrófico")),"Extremo",""))))</f>
        <v/>
      </c>
      <c r="P53" s="111">
        <v>1</v>
      </c>
      <c r="Q53" s="86"/>
      <c r="R53" s="87" t="str">
        <f>IF(OR(S53="Preventivo",S53="Detectivo"),"Probabilidad",IF(S53="Correctivo","Impacto",""))</f>
        <v/>
      </c>
      <c r="S53" s="88"/>
      <c r="T53" s="88"/>
      <c r="U53" s="89" t="str">
        <f>IF(AND(S53="Preventivo",T53="Automático"),"50%",IF(AND(S53="Preventivo",T53="Manual"),"40%",IF(AND(S53="Detectivo",T53="Automático"),"40%",IF(AND(S53="Detectivo",T53="Manual"),"30%",IF(AND(S53="Correctivo",T53="Automático"),"35%",IF(AND(S53="Correctivo",T53="Manual"),"25%",""))))))</f>
        <v/>
      </c>
      <c r="V53" s="88"/>
      <c r="W53" s="88"/>
      <c r="X53" s="88"/>
      <c r="Y53" s="90" t="str">
        <f>IFERROR(IF(R53="Probabilidad",(J53-(+J53*U53)),IF(R53="Impacto",J53,"")),"")</f>
        <v/>
      </c>
      <c r="Z53" s="91" t="str">
        <f>IFERROR(IF(Y53="","",IF(Y53&lt;=0.2,"Muy Baja",IF(Y53&lt;=0.4,"Baja",IF(Y53&lt;=0.6,"Media",IF(Y53&lt;=0.8,"Alta","Muy Alta"))))),"")</f>
        <v/>
      </c>
      <c r="AA53" s="89" t="str">
        <f>+Y53</f>
        <v/>
      </c>
      <c r="AB53" s="91" t="str">
        <f>IFERROR(IF(AC53="","",IF(AC53&lt;=0.2,"Leve",IF(AC53&lt;=0.4,"Menor",IF(AC53&lt;=0.6,"Moderado",IF(AC53&lt;=0.8,"Mayor","Catastrófico"))))),"")</f>
        <v/>
      </c>
      <c r="AC53" s="89" t="str">
        <f>IFERROR(IF(R53="Impacto",(N53-(+N53*U53)),IF(R53="Probabilidad",N53,"")),"")</f>
        <v/>
      </c>
      <c r="AD53" s="92"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2"/>
      <c r="AG53" s="112"/>
      <c r="AH53" s="93"/>
      <c r="AI53" s="93"/>
      <c r="AJ53" s="112"/>
      <c r="AK53" s="11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75" hidden="1" customHeight="1" x14ac:dyDescent="0.3">
      <c r="B54" s="390"/>
      <c r="C54" s="371"/>
      <c r="D54" s="371"/>
      <c r="E54" s="371"/>
      <c r="F54" s="372"/>
      <c r="G54" s="371"/>
      <c r="H54" s="388"/>
      <c r="I54" s="374"/>
      <c r="J54" s="373"/>
      <c r="K54" s="389"/>
      <c r="L54" s="373">
        <f t="shared" ref="L54:L58" si="49">IF(NOT(ISERROR(MATCH(K54,_xlfn.ANCHORARRAY(F65),0))),J67&amp;"Por favor no seleccionar los criterios de impacto",K54)</f>
        <v>0</v>
      </c>
      <c r="M54" s="374"/>
      <c r="N54" s="373"/>
      <c r="O54" s="375"/>
      <c r="P54" s="111">
        <v>2</v>
      </c>
      <c r="Q54" s="86"/>
      <c r="R54" s="87" t="str">
        <f>IF(OR(S54="Preventivo",S54="Detectivo"),"Probabilidad",IF(S54="Correctivo","Impacto",""))</f>
        <v/>
      </c>
      <c r="S54" s="88"/>
      <c r="T54" s="88"/>
      <c r="U54" s="89" t="str">
        <f t="shared" ref="U54:U58" si="50">IF(AND(S54="Preventivo",T54="Automático"),"50%",IF(AND(S54="Preventivo",T54="Manual"),"40%",IF(AND(S54="Detectivo",T54="Automático"),"40%",IF(AND(S54="Detectivo",T54="Manual"),"30%",IF(AND(S54="Correctivo",T54="Automático"),"35%",IF(AND(S54="Correctivo",T54="Manual"),"25%",""))))))</f>
        <v/>
      </c>
      <c r="V54" s="88"/>
      <c r="W54" s="88"/>
      <c r="X54" s="88"/>
      <c r="Y54" s="90" t="str">
        <f>IFERROR(IF(AND(R53="Probabilidad",R54="Probabilidad"),(AA53-(+AA53*U54)),IF(R54="Probabilidad",(J53-(+J53*U54)),IF(R54="Impacto",AA53,""))),"")</f>
        <v/>
      </c>
      <c r="Z54" s="91" t="str">
        <f t="shared" si="1"/>
        <v/>
      </c>
      <c r="AA54" s="89" t="str">
        <f t="shared" ref="AA54:AA58" si="51">+Y54</f>
        <v/>
      </c>
      <c r="AB54" s="91" t="str">
        <f t="shared" si="3"/>
        <v/>
      </c>
      <c r="AC54" s="89" t="str">
        <f>IFERROR(IF(AND(R53="Impacto",R54="Impacto"),(AC47-(+AC47*U54)),IF(R54="Impacto",($N$53-(+$N$53*U54)),IF(R54="Probabilidad",AC47,""))),"")</f>
        <v/>
      </c>
      <c r="AD54" s="92" t="str">
        <f t="shared" ref="AD54:AD55" si="52">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88"/>
      <c r="AF54" s="112"/>
      <c r="AG54" s="112"/>
      <c r="AH54" s="93"/>
      <c r="AI54" s="93"/>
      <c r="AJ54" s="112"/>
      <c r="AK54" s="11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75" hidden="1" customHeight="1" x14ac:dyDescent="0.3">
      <c r="B55" s="390"/>
      <c r="C55" s="371"/>
      <c r="D55" s="371"/>
      <c r="E55" s="371"/>
      <c r="F55" s="372"/>
      <c r="G55" s="371"/>
      <c r="H55" s="388"/>
      <c r="I55" s="374"/>
      <c r="J55" s="373"/>
      <c r="K55" s="389"/>
      <c r="L55" s="373">
        <f t="shared" si="49"/>
        <v>0</v>
      </c>
      <c r="M55" s="374"/>
      <c r="N55" s="373"/>
      <c r="O55" s="375"/>
      <c r="P55" s="111">
        <v>3</v>
      </c>
      <c r="Q55" s="94"/>
      <c r="R55" s="87" t="str">
        <f>IF(OR(S55="Preventivo",S55="Detectivo"),"Probabilidad",IF(S55="Correctivo","Impacto",""))</f>
        <v/>
      </c>
      <c r="S55" s="88"/>
      <c r="T55" s="88"/>
      <c r="U55" s="89" t="str">
        <f t="shared" si="50"/>
        <v/>
      </c>
      <c r="V55" s="88"/>
      <c r="W55" s="88"/>
      <c r="X55" s="88"/>
      <c r="Y55" s="90" t="str">
        <f>IFERROR(IF(AND(R54="Probabilidad",R55="Probabilidad"),(AA54-(+AA54*U55)),IF(AND(R54="Impacto",R55="Probabilidad"),(AA53-(+AA53*U55)),IF(R55="Impacto",AA54,""))),"")</f>
        <v/>
      </c>
      <c r="Z55" s="91" t="str">
        <f t="shared" si="1"/>
        <v/>
      </c>
      <c r="AA55" s="89" t="str">
        <f t="shared" si="51"/>
        <v/>
      </c>
      <c r="AB55" s="91" t="str">
        <f t="shared" si="3"/>
        <v/>
      </c>
      <c r="AC55" s="89" t="str">
        <f>IFERROR(IF(AND(R54="Impacto",R55="Impacto"),(AC54-(+AC54*U55)),IF(AND(R54="Probabilidad",R55="Impacto"),(AC53-(+AC53*U55)),IF(R55="Probabilidad",AC54,""))),"")</f>
        <v/>
      </c>
      <c r="AD55" s="92" t="str">
        <f t="shared" si="52"/>
        <v/>
      </c>
      <c r="AE55" s="88"/>
      <c r="AF55" s="112"/>
      <c r="AG55" s="112"/>
      <c r="AH55" s="93"/>
      <c r="AI55" s="93"/>
      <c r="AJ55" s="112"/>
      <c r="AK55" s="11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75" hidden="1" customHeight="1" x14ac:dyDescent="0.3">
      <c r="B56" s="390"/>
      <c r="C56" s="371"/>
      <c r="D56" s="371"/>
      <c r="E56" s="371"/>
      <c r="F56" s="372"/>
      <c r="G56" s="371"/>
      <c r="H56" s="388"/>
      <c r="I56" s="374"/>
      <c r="J56" s="373"/>
      <c r="K56" s="389"/>
      <c r="L56" s="373">
        <f t="shared" si="49"/>
        <v>0</v>
      </c>
      <c r="M56" s="374"/>
      <c r="N56" s="373"/>
      <c r="O56" s="375"/>
      <c r="P56" s="111">
        <v>4</v>
      </c>
      <c r="Q56" s="86"/>
      <c r="R56" s="87" t="str">
        <f t="shared" ref="R56:R58" si="53">IF(OR(S56="Preventivo",S56="Detectivo"),"Probabilidad",IF(S56="Correctivo","Impacto",""))</f>
        <v/>
      </c>
      <c r="S56" s="88"/>
      <c r="T56" s="88"/>
      <c r="U56" s="89" t="str">
        <f t="shared" si="50"/>
        <v/>
      </c>
      <c r="V56" s="88"/>
      <c r="W56" s="88"/>
      <c r="X56" s="88"/>
      <c r="Y56" s="90" t="str">
        <f t="shared" ref="Y56:Y58" si="54">IFERROR(IF(AND(R55="Probabilidad",R56="Probabilidad"),(AA55-(+AA55*U56)),IF(AND(R55="Impacto",R56="Probabilidad"),(AA54-(+AA54*U56)),IF(R56="Impacto",AA55,""))),"")</f>
        <v/>
      </c>
      <c r="Z56" s="91" t="str">
        <f t="shared" si="1"/>
        <v/>
      </c>
      <c r="AA56" s="89" t="str">
        <f t="shared" si="51"/>
        <v/>
      </c>
      <c r="AB56" s="91" t="str">
        <f t="shared" si="3"/>
        <v/>
      </c>
      <c r="AC56" s="89" t="str">
        <f t="shared" ref="AC56:AC58" si="55">IFERROR(IF(AND(R55="Impacto",R56="Impacto"),(AC55-(+AC55*U56)),IF(AND(R55="Probabilidad",R56="Impacto"),(AC54-(+AC54*U56)),IF(R56="Probabilidad",AC55,""))),"")</f>
        <v/>
      </c>
      <c r="AD56" s="92" t="str">
        <f>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2"/>
      <c r="AG56" s="112"/>
      <c r="AH56" s="93"/>
      <c r="AI56" s="93"/>
      <c r="AJ56" s="112"/>
      <c r="AK56" s="11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75" hidden="1" customHeight="1" x14ac:dyDescent="0.3">
      <c r="B57" s="390"/>
      <c r="C57" s="371"/>
      <c r="D57" s="371"/>
      <c r="E57" s="371"/>
      <c r="F57" s="372"/>
      <c r="G57" s="371"/>
      <c r="H57" s="388"/>
      <c r="I57" s="374"/>
      <c r="J57" s="373"/>
      <c r="K57" s="389"/>
      <c r="L57" s="373">
        <f t="shared" si="49"/>
        <v>0</v>
      </c>
      <c r="M57" s="374"/>
      <c r="N57" s="373"/>
      <c r="O57" s="375"/>
      <c r="P57" s="111">
        <v>5</v>
      </c>
      <c r="Q57" s="86"/>
      <c r="R57" s="87" t="str">
        <f t="shared" si="53"/>
        <v/>
      </c>
      <c r="S57" s="88"/>
      <c r="T57" s="88"/>
      <c r="U57" s="89" t="str">
        <f t="shared" si="50"/>
        <v/>
      </c>
      <c r="V57" s="88"/>
      <c r="W57" s="88"/>
      <c r="X57" s="88"/>
      <c r="Y57" s="90" t="str">
        <f t="shared" si="54"/>
        <v/>
      </c>
      <c r="Z57" s="91" t="str">
        <f t="shared" si="1"/>
        <v/>
      </c>
      <c r="AA57" s="89" t="str">
        <f t="shared" si="51"/>
        <v/>
      </c>
      <c r="AB57" s="91" t="str">
        <f t="shared" si="3"/>
        <v/>
      </c>
      <c r="AC57" s="89" t="str">
        <f t="shared" si="55"/>
        <v/>
      </c>
      <c r="AD57" s="92" t="str">
        <f t="shared" ref="AD57:AD58" si="56">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88"/>
      <c r="AF57" s="112"/>
      <c r="AG57" s="112"/>
      <c r="AH57" s="93"/>
      <c r="AI57" s="93"/>
      <c r="AJ57" s="112"/>
      <c r="AK57" s="11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75" hidden="1" customHeight="1" x14ac:dyDescent="0.3">
      <c r="B58" s="390"/>
      <c r="C58" s="371"/>
      <c r="D58" s="371"/>
      <c r="E58" s="371"/>
      <c r="F58" s="372"/>
      <c r="G58" s="371"/>
      <c r="H58" s="388"/>
      <c r="I58" s="374"/>
      <c r="J58" s="373"/>
      <c r="K58" s="389"/>
      <c r="L58" s="373">
        <f t="shared" si="49"/>
        <v>0</v>
      </c>
      <c r="M58" s="374"/>
      <c r="N58" s="373"/>
      <c r="O58" s="375"/>
      <c r="P58" s="111">
        <v>6</v>
      </c>
      <c r="Q58" s="86"/>
      <c r="R58" s="87" t="str">
        <f t="shared" si="53"/>
        <v/>
      </c>
      <c r="S58" s="88"/>
      <c r="T58" s="88"/>
      <c r="U58" s="89" t="str">
        <f t="shared" si="50"/>
        <v/>
      </c>
      <c r="V58" s="88"/>
      <c r="W58" s="88"/>
      <c r="X58" s="88"/>
      <c r="Y58" s="90" t="str">
        <f t="shared" si="54"/>
        <v/>
      </c>
      <c r="Z58" s="91" t="str">
        <f t="shared" si="1"/>
        <v/>
      </c>
      <c r="AA58" s="89" t="str">
        <f t="shared" si="51"/>
        <v/>
      </c>
      <c r="AB58" s="91" t="str">
        <f t="shared" si="3"/>
        <v/>
      </c>
      <c r="AC58" s="89" t="str">
        <f t="shared" si="55"/>
        <v/>
      </c>
      <c r="AD58" s="92" t="str">
        <f t="shared" si="56"/>
        <v/>
      </c>
      <c r="AE58" s="88"/>
      <c r="AF58" s="112"/>
      <c r="AG58" s="112"/>
      <c r="AH58" s="93"/>
      <c r="AI58" s="93"/>
      <c r="AJ58" s="112"/>
      <c r="AK58" s="11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75" hidden="1" customHeight="1" x14ac:dyDescent="0.3">
      <c r="B59" s="390">
        <v>8</v>
      </c>
      <c r="C59" s="371"/>
      <c r="D59" s="371"/>
      <c r="E59" s="371"/>
      <c r="F59" s="372"/>
      <c r="G59" s="371"/>
      <c r="H59" s="388"/>
      <c r="I59" s="374" t="str">
        <f>IF(H59&lt;=0,"",IF(H59&lt;=2,"Muy Baja",IF(H59&lt;=24,"Baja",IF(H59&lt;=500,"Media",IF(H59&lt;=5000,"Alta","Muy Alta")))))</f>
        <v/>
      </c>
      <c r="J59" s="373" t="str">
        <f>IF(I59="","",IF(I59="Muy Baja",0.2,IF(I59="Baja",0.4,IF(I59="Media",0.6,IF(I59="Alta",0.8,IF(I59="Muy Alta",1,))))))</f>
        <v/>
      </c>
      <c r="K59" s="389"/>
      <c r="L59" s="373">
        <f>IF(NOT(ISERROR(MATCH(K59,'Tabla Impacto'!$B$222:$B$224,0))),'Tabla Impacto'!$F$224&amp;"Por favor no seleccionar los criterios de impacto(Afectación Económica o presupuestal y Pérdida Reputacional)",K59)</f>
        <v>0</v>
      </c>
      <c r="M59" s="374" t="str">
        <f>IF(OR(L59='Tabla Impacto'!$C$12,L59='Tabla Impacto'!$D$12),"Leve",IF(OR(L59='Tabla Impacto'!$C$13,L59='Tabla Impacto'!$D$13),"Menor",IF(OR(L59='Tabla Impacto'!$C$14,L59='Tabla Impacto'!$D$14),"Moderado",IF(OR(L59='Tabla Impacto'!$C$15,L59='Tabla Impacto'!$D$15),"Mayor",IF(OR(L59='Tabla Impacto'!$C$16,L59='Tabla Impacto'!$D$16),"Catastrófico","")))))</f>
        <v/>
      </c>
      <c r="N59" s="373" t="str">
        <f>IF(M59="","",IF(M59="Leve",0.2,IF(M59="Menor",0.4,IF(M59="Moderado",0.6,IF(M59="Mayor",0.8,IF(M59="Catastrófico",1,))))))</f>
        <v/>
      </c>
      <c r="O59" s="375" t="str">
        <f>IF(OR(AND(I59="Muy Baja",M59="Leve"),AND(I59="Muy Baja",M59="Menor"),AND(I59="Baja",M59="Leve")),"Bajo",IF(OR(AND(I59="Muy baja",M59="Moderado"),AND(I59="Baja",M59="Menor"),AND(I59="Baja",M59="Moderado"),AND(I59="Media",M59="Leve"),AND(I59="Media",M59="Menor"),AND(I59="Media",M59="Moderado"),AND(I59="Alta",M59="Leve"),AND(I59="Alta",M59="Menor")),"Moderado",IF(OR(AND(I59="Muy Baja",M59="Mayor"),AND(I59="Baja",M59="Mayor"),AND(I59="Media",M59="Mayor"),AND(I59="Alta",M59="Moderado"),AND(I59="Alta",M59="Mayor"),AND(I59="Muy Alta",M59="Leve"),AND(I59="Muy Alta",M59="Menor"),AND(I59="Muy Alta",M59="Moderado"),AND(I59="Muy Alta",M59="Mayor")),"Alto",IF(OR(AND(I59="Muy Baja",M59="Catastrófico"),AND(I59="Baja",M59="Catastrófico"),AND(I59="Media",M59="Catastrófico"),AND(I59="Alta",M59="Catastrófico"),AND(I59="Muy Alta",M59="Catastrófico")),"Extremo",""))))</f>
        <v/>
      </c>
      <c r="P59" s="111">
        <v>1</v>
      </c>
      <c r="Q59" s="86"/>
      <c r="R59" s="87" t="str">
        <f>IF(OR(S59="Preventivo",S59="Detectivo"),"Probabilidad",IF(S59="Correctivo","Impacto",""))</f>
        <v/>
      </c>
      <c r="S59" s="88"/>
      <c r="T59" s="88"/>
      <c r="U59" s="89" t="str">
        <f>IF(AND(S59="Preventivo",T59="Automático"),"50%",IF(AND(S59="Preventivo",T59="Manual"),"40%",IF(AND(S59="Detectivo",T59="Automático"),"40%",IF(AND(S59="Detectivo",T59="Manual"),"30%",IF(AND(S59="Correctivo",T59="Automático"),"35%",IF(AND(S59="Correctivo",T59="Manual"),"25%",""))))))</f>
        <v/>
      </c>
      <c r="V59" s="88"/>
      <c r="W59" s="88"/>
      <c r="X59" s="88"/>
      <c r="Y59" s="90" t="str">
        <f>IFERROR(IF(R59="Probabilidad",(J59-(+J59*U59)),IF(R59="Impacto",J59,"")),"")</f>
        <v/>
      </c>
      <c r="Z59" s="91" t="str">
        <f>IFERROR(IF(Y59="","",IF(Y59&lt;=0.2,"Muy Baja",IF(Y59&lt;=0.4,"Baja",IF(Y59&lt;=0.6,"Media",IF(Y59&lt;=0.8,"Alta","Muy Alta"))))),"")</f>
        <v/>
      </c>
      <c r="AA59" s="89" t="str">
        <f>+Y59</f>
        <v/>
      </c>
      <c r="AB59" s="91" t="str">
        <f>IFERROR(IF(AC59="","",IF(AC59&lt;=0.2,"Leve",IF(AC59&lt;=0.4,"Menor",IF(AC59&lt;=0.6,"Moderado",IF(AC59&lt;=0.8,"Mayor","Catastrófico"))))),"")</f>
        <v/>
      </c>
      <c r="AC59" s="89" t="str">
        <f>IFERROR(IF(R59="Impacto",(N59-(+N59*U59)),IF(R59="Probabilidad",N59,"")),"")</f>
        <v/>
      </c>
      <c r="AD59" s="92" t="str">
        <f>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2"/>
      <c r="AG59" s="112"/>
      <c r="AH59" s="93"/>
      <c r="AI59" s="93"/>
      <c r="AJ59" s="112"/>
      <c r="AK59" s="11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75" hidden="1" customHeight="1" x14ac:dyDescent="0.3">
      <c r="B60" s="390"/>
      <c r="C60" s="371"/>
      <c r="D60" s="371"/>
      <c r="E60" s="371"/>
      <c r="F60" s="372"/>
      <c r="G60" s="371"/>
      <c r="H60" s="388"/>
      <c r="I60" s="374"/>
      <c r="J60" s="373"/>
      <c r="K60" s="389"/>
      <c r="L60" s="373">
        <f>IF(NOT(ISERROR(MATCH(K60,_xlfn.ANCHORARRAY(F71),0))),J73&amp;"Por favor no seleccionar los criterios de impacto",K60)</f>
        <v>0</v>
      </c>
      <c r="M60" s="374"/>
      <c r="N60" s="373"/>
      <c r="O60" s="375"/>
      <c r="P60" s="111">
        <v>2</v>
      </c>
      <c r="Q60" s="86"/>
      <c r="R60" s="87" t="str">
        <f>IF(OR(S60="Preventivo",S60="Detectivo"),"Probabilidad",IF(S60="Correctivo","Impacto",""))</f>
        <v/>
      </c>
      <c r="S60" s="88"/>
      <c r="T60" s="88"/>
      <c r="U60" s="89" t="str">
        <f t="shared" ref="U60:U64" si="57">IF(AND(S60="Preventivo",T60="Automático"),"50%",IF(AND(S60="Preventivo",T60="Manual"),"40%",IF(AND(S60="Detectivo",T60="Automático"),"40%",IF(AND(S60="Detectivo",T60="Manual"),"30%",IF(AND(S60="Correctivo",T60="Automático"),"35%",IF(AND(S60="Correctivo",T60="Manual"),"25%",""))))))</f>
        <v/>
      </c>
      <c r="V60" s="88"/>
      <c r="W60" s="88"/>
      <c r="X60" s="88"/>
      <c r="Y60" s="90" t="str">
        <f>IFERROR(IF(AND(R59="Probabilidad",R60="Probabilidad"),(AA59-(+AA59*U60)),IF(R60="Probabilidad",(J59-(+J59*U60)),IF(R60="Impacto",AA59,""))),"")</f>
        <v/>
      </c>
      <c r="Z60" s="91" t="str">
        <f t="shared" si="1"/>
        <v/>
      </c>
      <c r="AA60" s="89" t="str">
        <f t="shared" ref="AA60:AA64" si="58">+Y60</f>
        <v/>
      </c>
      <c r="AB60" s="91" t="str">
        <f t="shared" si="3"/>
        <v/>
      </c>
      <c r="AC60" s="89" t="str">
        <f>IFERROR(IF(AND(R59="Impacto",R60="Impacto"),(AC53-(+AC53*U60)),IF(R60="Impacto",($N$59-(+$N$59*U60)),IF(R60="Probabilidad",AC53,""))),"")</f>
        <v/>
      </c>
      <c r="AD60" s="92" t="str">
        <f t="shared" ref="AD60:AD61" si="59">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88"/>
      <c r="AF60" s="112"/>
      <c r="AG60" s="112"/>
      <c r="AH60" s="93"/>
      <c r="AI60" s="93"/>
      <c r="AJ60" s="112"/>
      <c r="AK60" s="11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75" hidden="1" customHeight="1" x14ac:dyDescent="0.3">
      <c r="B61" s="390"/>
      <c r="C61" s="371"/>
      <c r="D61" s="371"/>
      <c r="E61" s="371"/>
      <c r="F61" s="372"/>
      <c r="G61" s="371"/>
      <c r="H61" s="388"/>
      <c r="I61" s="374"/>
      <c r="J61" s="373"/>
      <c r="K61" s="389"/>
      <c r="L61" s="373">
        <f>IF(NOT(ISERROR(MATCH(K61,_xlfn.ANCHORARRAY(F72),0))),J74&amp;"Por favor no seleccionar los criterios de impacto",K61)</f>
        <v>0</v>
      </c>
      <c r="M61" s="374"/>
      <c r="N61" s="373"/>
      <c r="O61" s="375"/>
      <c r="P61" s="111">
        <v>3</v>
      </c>
      <c r="Q61" s="94"/>
      <c r="R61" s="87" t="str">
        <f>IF(OR(S61="Preventivo",S61="Detectivo"),"Probabilidad",IF(S61="Correctivo","Impacto",""))</f>
        <v/>
      </c>
      <c r="S61" s="88"/>
      <c r="T61" s="88"/>
      <c r="U61" s="89" t="str">
        <f t="shared" si="57"/>
        <v/>
      </c>
      <c r="V61" s="88"/>
      <c r="W61" s="88"/>
      <c r="X61" s="88"/>
      <c r="Y61" s="90" t="str">
        <f>IFERROR(IF(AND(R60="Probabilidad",R61="Probabilidad"),(AA60-(+AA60*U61)),IF(AND(R60="Impacto",R61="Probabilidad"),(AA59-(+AA59*U61)),IF(R61="Impacto",AA60,""))),"")</f>
        <v/>
      </c>
      <c r="Z61" s="91" t="str">
        <f t="shared" si="1"/>
        <v/>
      </c>
      <c r="AA61" s="89" t="str">
        <f t="shared" si="58"/>
        <v/>
      </c>
      <c r="AB61" s="91" t="str">
        <f t="shared" si="3"/>
        <v/>
      </c>
      <c r="AC61" s="89" t="str">
        <f>IFERROR(IF(AND(R60="Impacto",R61="Impacto"),(AC60-(+AC60*U61)),IF(AND(R60="Probabilidad",R61="Impacto"),(AC59-(+AC59*U61)),IF(R61="Probabilidad",AC60,""))),"")</f>
        <v/>
      </c>
      <c r="AD61" s="92" t="str">
        <f t="shared" si="59"/>
        <v/>
      </c>
      <c r="AE61" s="88"/>
      <c r="AF61" s="112"/>
      <c r="AG61" s="112"/>
      <c r="AH61" s="93"/>
      <c r="AI61" s="93"/>
      <c r="AJ61" s="112"/>
      <c r="AK61" s="11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75" hidden="1" customHeight="1" x14ac:dyDescent="0.3">
      <c r="B62" s="390"/>
      <c r="C62" s="371"/>
      <c r="D62" s="371"/>
      <c r="E62" s="371"/>
      <c r="F62" s="372"/>
      <c r="G62" s="371"/>
      <c r="H62" s="388"/>
      <c r="I62" s="374"/>
      <c r="J62" s="373"/>
      <c r="K62" s="389"/>
      <c r="L62" s="373">
        <f>IF(NOT(ISERROR(MATCH(K62,_xlfn.ANCHORARRAY(F73),0))),J75&amp;"Por favor no seleccionar los criterios de impacto",K62)</f>
        <v>0</v>
      </c>
      <c r="M62" s="374"/>
      <c r="N62" s="373"/>
      <c r="O62" s="375"/>
      <c r="P62" s="111">
        <v>4</v>
      </c>
      <c r="Q62" s="86"/>
      <c r="R62" s="87" t="str">
        <f t="shared" ref="R62:R64" si="60">IF(OR(S62="Preventivo",S62="Detectivo"),"Probabilidad",IF(S62="Correctivo","Impacto",""))</f>
        <v/>
      </c>
      <c r="S62" s="88"/>
      <c r="T62" s="88"/>
      <c r="U62" s="89" t="str">
        <f t="shared" si="57"/>
        <v/>
      </c>
      <c r="V62" s="88"/>
      <c r="W62" s="88"/>
      <c r="X62" s="88"/>
      <c r="Y62" s="90" t="str">
        <f t="shared" ref="Y62:Y64" si="61">IFERROR(IF(AND(R61="Probabilidad",R62="Probabilidad"),(AA61-(+AA61*U62)),IF(AND(R61="Impacto",R62="Probabilidad"),(AA60-(+AA60*U62)),IF(R62="Impacto",AA61,""))),"")</f>
        <v/>
      </c>
      <c r="Z62" s="91" t="str">
        <f t="shared" si="1"/>
        <v/>
      </c>
      <c r="AA62" s="89" t="str">
        <f t="shared" si="58"/>
        <v/>
      </c>
      <c r="AB62" s="91" t="str">
        <f t="shared" si="3"/>
        <v/>
      </c>
      <c r="AC62" s="89" t="str">
        <f t="shared" ref="AC62:AC64" si="62">IFERROR(IF(AND(R61="Impacto",R62="Impacto"),(AC61-(+AC61*U62)),IF(AND(R61="Probabilidad",R62="Impacto"),(AC60-(+AC60*U62)),IF(R62="Probabilidad",AC61,""))),"")</f>
        <v/>
      </c>
      <c r="AD62" s="92" t="str">
        <f>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2"/>
      <c r="AG62" s="112"/>
      <c r="AH62" s="93"/>
      <c r="AI62" s="93"/>
      <c r="AJ62" s="112"/>
      <c r="AK62" s="11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75" hidden="1" customHeight="1" x14ac:dyDescent="0.3">
      <c r="B63" s="390"/>
      <c r="C63" s="371"/>
      <c r="D63" s="371"/>
      <c r="E63" s="371"/>
      <c r="F63" s="372"/>
      <c r="G63" s="371"/>
      <c r="H63" s="388"/>
      <c r="I63" s="374"/>
      <c r="J63" s="373"/>
      <c r="K63" s="389"/>
      <c r="L63" s="373">
        <f>IF(NOT(ISERROR(MATCH(K63,_xlfn.ANCHORARRAY(F74),0))),J76&amp;"Por favor no seleccionar los criterios de impacto",K63)</f>
        <v>0</v>
      </c>
      <c r="M63" s="374"/>
      <c r="N63" s="373"/>
      <c r="O63" s="375"/>
      <c r="P63" s="111">
        <v>5</v>
      </c>
      <c r="Q63" s="86"/>
      <c r="R63" s="87" t="str">
        <f t="shared" si="60"/>
        <v/>
      </c>
      <c r="S63" s="88"/>
      <c r="T63" s="88"/>
      <c r="U63" s="89" t="str">
        <f t="shared" si="57"/>
        <v/>
      </c>
      <c r="V63" s="88"/>
      <c r="W63" s="88"/>
      <c r="X63" s="88"/>
      <c r="Y63" s="90" t="str">
        <f t="shared" si="61"/>
        <v/>
      </c>
      <c r="Z63" s="91" t="str">
        <f t="shared" si="1"/>
        <v/>
      </c>
      <c r="AA63" s="89" t="str">
        <f t="shared" si="58"/>
        <v/>
      </c>
      <c r="AB63" s="91" t="str">
        <f t="shared" si="3"/>
        <v/>
      </c>
      <c r="AC63" s="89" t="str">
        <f t="shared" si="62"/>
        <v/>
      </c>
      <c r="AD63" s="92" t="str">
        <f t="shared" ref="AD63:AD64" si="63">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88"/>
      <c r="AF63" s="112"/>
      <c r="AG63" s="112"/>
      <c r="AH63" s="93"/>
      <c r="AI63" s="93"/>
      <c r="AJ63" s="112"/>
      <c r="AK63" s="11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75" hidden="1" customHeight="1" x14ac:dyDescent="0.3">
      <c r="B64" s="390"/>
      <c r="C64" s="371"/>
      <c r="D64" s="371"/>
      <c r="E64" s="371"/>
      <c r="F64" s="372"/>
      <c r="G64" s="371"/>
      <c r="H64" s="388"/>
      <c r="I64" s="374"/>
      <c r="J64" s="373"/>
      <c r="K64" s="389"/>
      <c r="L64" s="373">
        <f>IF(NOT(ISERROR(MATCH(K64,_xlfn.ANCHORARRAY(F75),0))),J77&amp;"Por favor no seleccionar los criterios de impacto",K64)</f>
        <v>0</v>
      </c>
      <c r="M64" s="374"/>
      <c r="N64" s="373"/>
      <c r="O64" s="375"/>
      <c r="P64" s="111">
        <v>6</v>
      </c>
      <c r="Q64" s="86"/>
      <c r="R64" s="87" t="str">
        <f t="shared" si="60"/>
        <v/>
      </c>
      <c r="S64" s="88"/>
      <c r="T64" s="88"/>
      <c r="U64" s="89" t="str">
        <f t="shared" si="57"/>
        <v/>
      </c>
      <c r="V64" s="88"/>
      <c r="W64" s="88"/>
      <c r="X64" s="88"/>
      <c r="Y64" s="90" t="str">
        <f t="shared" si="61"/>
        <v/>
      </c>
      <c r="Z64" s="91" t="str">
        <f t="shared" si="1"/>
        <v/>
      </c>
      <c r="AA64" s="89" t="str">
        <f t="shared" si="58"/>
        <v/>
      </c>
      <c r="AB64" s="91" t="str">
        <f t="shared" si="3"/>
        <v/>
      </c>
      <c r="AC64" s="89" t="str">
        <f t="shared" si="62"/>
        <v/>
      </c>
      <c r="AD64" s="92" t="str">
        <f t="shared" si="63"/>
        <v/>
      </c>
      <c r="AE64" s="88"/>
      <c r="AF64" s="112"/>
      <c r="AG64" s="112"/>
      <c r="AH64" s="93"/>
      <c r="AI64" s="93"/>
      <c r="AJ64" s="112"/>
      <c r="AK64" s="11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75" hidden="1" customHeight="1" x14ac:dyDescent="0.3">
      <c r="B65" s="390">
        <v>9</v>
      </c>
      <c r="C65" s="371"/>
      <c r="D65" s="371"/>
      <c r="E65" s="371"/>
      <c r="F65" s="372"/>
      <c r="G65" s="371"/>
      <c r="H65" s="388"/>
      <c r="I65" s="374" t="str">
        <f>IF(H65&lt;=0,"",IF(H65&lt;=2,"Muy Baja",IF(H65&lt;=24,"Baja",IF(H65&lt;=500,"Media",IF(H65&lt;=5000,"Alta","Muy Alta")))))</f>
        <v/>
      </c>
      <c r="J65" s="373" t="str">
        <f>IF(I65="","",IF(I65="Muy Baja",0.2,IF(I65="Baja",0.4,IF(I65="Media",0.6,IF(I65="Alta",0.8,IF(I65="Muy Alta",1,))))))</f>
        <v/>
      </c>
      <c r="K65" s="389"/>
      <c r="L65" s="373">
        <f>IF(NOT(ISERROR(MATCH(K65,'Tabla Impacto'!$B$222:$B$224,0))),'Tabla Impacto'!$F$224&amp;"Por favor no seleccionar los criterios de impacto(Afectación Económica o presupuestal y Pérdida Reputacional)",K65)</f>
        <v>0</v>
      </c>
      <c r="M65" s="374" t="str">
        <f>IF(OR(L65='Tabla Impacto'!$C$12,L65='Tabla Impacto'!$D$12),"Leve",IF(OR(L65='Tabla Impacto'!$C$13,L65='Tabla Impacto'!$D$13),"Menor",IF(OR(L65='Tabla Impacto'!$C$14,L65='Tabla Impacto'!$D$14),"Moderado",IF(OR(L65='Tabla Impacto'!$C$15,L65='Tabla Impacto'!$D$15),"Mayor",IF(OR(L65='Tabla Impacto'!$C$16,L65='Tabla Impacto'!$D$16),"Catastrófico","")))))</f>
        <v/>
      </c>
      <c r="N65" s="373" t="str">
        <f>IF(M65="","",IF(M65="Leve",0.2,IF(M65="Menor",0.4,IF(M65="Moderado",0.6,IF(M65="Mayor",0.8,IF(M65="Catastrófico",1,))))))</f>
        <v/>
      </c>
      <c r="O65" s="375" t="str">
        <f>IF(OR(AND(I65="Muy Baja",M65="Leve"),AND(I65="Muy Baja",M65="Menor"),AND(I65="Baja",M65="Leve")),"Bajo",IF(OR(AND(I65="Muy baja",M65="Moderado"),AND(I65="Baja",M65="Menor"),AND(I65="Baja",M65="Moderado"),AND(I65="Media",M65="Leve"),AND(I65="Media",M65="Menor"),AND(I65="Media",M65="Moderado"),AND(I65="Alta",M65="Leve"),AND(I65="Alta",M65="Menor")),"Moderado",IF(OR(AND(I65="Muy Baja",M65="Mayor"),AND(I65="Baja",M65="Mayor"),AND(I65="Media",M65="Mayor"),AND(I65="Alta",M65="Moderado"),AND(I65="Alta",M65="Mayor"),AND(I65="Muy Alta",M65="Leve"),AND(I65="Muy Alta",M65="Menor"),AND(I65="Muy Alta",M65="Moderado"),AND(I65="Muy Alta",M65="Mayor")),"Alto",IF(OR(AND(I65="Muy Baja",M65="Catastrófico"),AND(I65="Baja",M65="Catastrófico"),AND(I65="Media",M65="Catastrófico"),AND(I65="Alta",M65="Catastrófico"),AND(I65="Muy Alta",M65="Catastrófico")),"Extremo",""))))</f>
        <v/>
      </c>
      <c r="P65" s="111">
        <v>1</v>
      </c>
      <c r="Q65" s="86"/>
      <c r="R65" s="87" t="str">
        <f>IF(OR(S65="Preventivo",S65="Detectivo"),"Probabilidad",IF(S65="Correctivo","Impacto",""))</f>
        <v/>
      </c>
      <c r="S65" s="88"/>
      <c r="T65" s="88"/>
      <c r="U65" s="89" t="str">
        <f>IF(AND(S65="Preventivo",T65="Automático"),"50%",IF(AND(S65="Preventivo",T65="Manual"),"40%",IF(AND(S65="Detectivo",T65="Automático"),"40%",IF(AND(S65="Detectivo",T65="Manual"),"30%",IF(AND(S65="Correctivo",T65="Automático"),"35%",IF(AND(S65="Correctivo",T65="Manual"),"25%",""))))))</f>
        <v/>
      </c>
      <c r="V65" s="88"/>
      <c r="W65" s="88"/>
      <c r="X65" s="88"/>
      <c r="Y65" s="90" t="str">
        <f>IFERROR(IF(R65="Probabilidad",(J65-(+J65*U65)),IF(R65="Impacto",J65,"")),"")</f>
        <v/>
      </c>
      <c r="Z65" s="91" t="str">
        <f>IFERROR(IF(Y65="","",IF(Y65&lt;=0.2,"Muy Baja",IF(Y65&lt;=0.4,"Baja",IF(Y65&lt;=0.6,"Media",IF(Y65&lt;=0.8,"Alta","Muy Alta"))))),"")</f>
        <v/>
      </c>
      <c r="AA65" s="89" t="str">
        <f>+Y65</f>
        <v/>
      </c>
      <c r="AB65" s="91" t="str">
        <f>IFERROR(IF(AC65="","",IF(AC65&lt;=0.2,"Leve",IF(AC65&lt;=0.4,"Menor",IF(AC65&lt;=0.6,"Moderado",IF(AC65&lt;=0.8,"Mayor","Catastrófico"))))),"")</f>
        <v/>
      </c>
      <c r="AC65" s="89" t="str">
        <f>IFERROR(IF(R65="Impacto",(N65-(+N65*U65)),IF(R65="Probabilidad",N65,"")),"")</f>
        <v/>
      </c>
      <c r="AD65" s="92" t="str">
        <f>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2"/>
      <c r="AG65" s="112"/>
      <c r="AH65" s="93"/>
      <c r="AI65" s="93"/>
      <c r="AJ65" s="112"/>
      <c r="AK65" s="11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75" hidden="1" customHeight="1" thickBot="1" x14ac:dyDescent="0.35">
      <c r="B66" s="390"/>
      <c r="C66" s="371"/>
      <c r="D66" s="371"/>
      <c r="E66" s="371"/>
      <c r="F66" s="372"/>
      <c r="G66" s="371"/>
      <c r="H66" s="388"/>
      <c r="I66" s="374"/>
      <c r="J66" s="373"/>
      <c r="K66" s="389"/>
      <c r="L66" s="373">
        <f>IF(NOT(ISERROR(MATCH(K66,_xlfn.ANCHORARRAY(F77),0))),J79&amp;"Por favor no seleccionar los criterios de impacto",K66)</f>
        <v>0</v>
      </c>
      <c r="M66" s="374"/>
      <c r="N66" s="373"/>
      <c r="O66" s="375"/>
      <c r="P66" s="111">
        <v>2</v>
      </c>
      <c r="Q66" s="86"/>
      <c r="R66" s="87" t="str">
        <f>IF(OR(S66="Preventivo",S66="Detectivo"),"Probabilidad",IF(S66="Correctivo","Impacto",""))</f>
        <v/>
      </c>
      <c r="S66" s="88"/>
      <c r="T66" s="88"/>
      <c r="U66" s="89" t="str">
        <f t="shared" ref="U66:U70" si="64">IF(AND(S66="Preventivo",T66="Automático"),"50%",IF(AND(S66="Preventivo",T66="Manual"),"40%",IF(AND(S66="Detectivo",T66="Automático"),"40%",IF(AND(S66="Detectivo",T66="Manual"),"30%",IF(AND(S66="Correctivo",T66="Automático"),"35%",IF(AND(S66="Correctivo",T66="Manual"),"25%",""))))))</f>
        <v/>
      </c>
      <c r="V66" s="88"/>
      <c r="W66" s="88"/>
      <c r="X66" s="88"/>
      <c r="Y66" s="90" t="str">
        <f>IFERROR(IF(AND(R65="Probabilidad",R66="Probabilidad"),(AA65-(+AA65*U66)),IF(R66="Probabilidad",(J65-(+J65*U66)),IF(R66="Impacto",AA65,""))),"")</f>
        <v/>
      </c>
      <c r="Z66" s="91" t="str">
        <f t="shared" si="1"/>
        <v/>
      </c>
      <c r="AA66" s="89" t="str">
        <f t="shared" ref="AA66:AA70" si="65">+Y66</f>
        <v/>
      </c>
      <c r="AB66" s="91" t="str">
        <f t="shared" si="3"/>
        <v/>
      </c>
      <c r="AC66" s="89" t="str">
        <f>IFERROR(IF(AND(R65="Impacto",R66="Impacto"),(AC59-(+AC59*U66)),IF(R66="Impacto",($N$65-(+$N$65*U66)),IF(R66="Probabilidad",AC59,""))),"")</f>
        <v/>
      </c>
      <c r="AD66" s="92" t="str">
        <f t="shared" ref="AD66:AD67" si="66">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88"/>
      <c r="AF66" s="112"/>
      <c r="AG66" s="112"/>
      <c r="AH66" s="93"/>
      <c r="AI66" s="93"/>
      <c r="AJ66" s="112"/>
      <c r="AK66" s="11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75" hidden="1" customHeight="1" x14ac:dyDescent="0.3">
      <c r="B67" s="390"/>
      <c r="C67" s="371"/>
      <c r="D67" s="371"/>
      <c r="E67" s="371"/>
      <c r="F67" s="372"/>
      <c r="G67" s="371"/>
      <c r="H67" s="388"/>
      <c r="I67" s="374"/>
      <c r="J67" s="373"/>
      <c r="K67" s="389"/>
      <c r="L67" s="373">
        <f>IF(NOT(ISERROR(MATCH(K67,_xlfn.ANCHORARRAY(F78),0))),J80&amp;"Por favor no seleccionar los criterios de impacto",K67)</f>
        <v>0</v>
      </c>
      <c r="M67" s="374"/>
      <c r="N67" s="373"/>
      <c r="O67" s="375"/>
      <c r="P67" s="111">
        <v>3</v>
      </c>
      <c r="Q67" s="94"/>
      <c r="R67" s="87" t="str">
        <f>IF(OR(S67="Preventivo",S67="Detectivo"),"Probabilidad",IF(S67="Correctivo","Impacto",""))</f>
        <v/>
      </c>
      <c r="S67" s="88"/>
      <c r="T67" s="88"/>
      <c r="U67" s="89" t="str">
        <f t="shared" si="64"/>
        <v/>
      </c>
      <c r="V67" s="88"/>
      <c r="W67" s="88"/>
      <c r="X67" s="88"/>
      <c r="Y67" s="90" t="str">
        <f>IFERROR(IF(AND(R66="Probabilidad",R67="Probabilidad"),(AA66-(+AA66*U67)),IF(AND(R66="Impacto",R67="Probabilidad"),(AA65-(+AA65*U67)),IF(R67="Impacto",AA66,""))),"")</f>
        <v/>
      </c>
      <c r="Z67" s="91" t="str">
        <f t="shared" si="1"/>
        <v/>
      </c>
      <c r="AA67" s="89" t="str">
        <f t="shared" si="65"/>
        <v/>
      </c>
      <c r="AB67" s="91" t="str">
        <f t="shared" si="3"/>
        <v/>
      </c>
      <c r="AC67" s="89" t="str">
        <f>IFERROR(IF(AND(R66="Impacto",R67="Impacto"),(AC66-(+AC66*U67)),IF(AND(R66="Probabilidad",R67="Impacto"),(AC65-(+AC65*U67)),IF(R67="Probabilidad",AC66,""))),"")</f>
        <v/>
      </c>
      <c r="AD67" s="92" t="str">
        <f t="shared" si="66"/>
        <v/>
      </c>
      <c r="AE67" s="88"/>
      <c r="AF67" s="112"/>
      <c r="AG67" s="112"/>
      <c r="AH67" s="93"/>
      <c r="AI67" s="93"/>
      <c r="AJ67" s="112"/>
      <c r="AK67" s="118"/>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24.75" hidden="1" customHeight="1" x14ac:dyDescent="0.3">
      <c r="B68" s="392"/>
      <c r="C68" s="393"/>
      <c r="D68" s="393"/>
      <c r="E68" s="393"/>
      <c r="F68" s="391"/>
      <c r="G68" s="394"/>
      <c r="H68" s="391"/>
      <c r="I68" s="391"/>
      <c r="J68" s="391"/>
      <c r="K68" s="391"/>
      <c r="L68" s="391"/>
      <c r="M68" s="391"/>
      <c r="N68" s="391"/>
      <c r="O68" s="391"/>
      <c r="P68" s="119"/>
      <c r="Q68" s="119"/>
      <c r="R68" s="119"/>
      <c r="S68" s="119"/>
      <c r="T68" s="119"/>
      <c r="U68" s="119"/>
      <c r="V68" s="119"/>
      <c r="W68" s="119"/>
      <c r="X68" s="119"/>
      <c r="Y68" s="119"/>
      <c r="Z68" s="119"/>
      <c r="AA68" s="119"/>
      <c r="AB68" s="119"/>
      <c r="AC68" s="119"/>
      <c r="AD68" s="119"/>
      <c r="AE68" s="119"/>
      <c r="AF68" s="119"/>
      <c r="AG68" s="120"/>
      <c r="AH68" s="119"/>
      <c r="AI68" s="119"/>
      <c r="AJ68" s="119"/>
      <c r="AK68" s="121"/>
    </row>
    <row r="69" spans="2:69" ht="24.75" hidden="1" customHeight="1" x14ac:dyDescent="0.3">
      <c r="B69" s="390"/>
      <c r="C69" s="371"/>
      <c r="D69" s="371"/>
      <c r="E69" s="371"/>
      <c r="F69" s="372"/>
      <c r="G69" s="371"/>
      <c r="H69" s="388"/>
      <c r="I69" s="374"/>
      <c r="J69" s="373"/>
      <c r="K69" s="389"/>
      <c r="L69" s="373">
        <f>IF(NOT(ISERROR(MATCH(K69,_xlfn.ANCHORARRAY(F80),0))),J82&amp;"Por favor no seleccionar los criterios de impacto",K69)</f>
        <v>0</v>
      </c>
      <c r="M69" s="374"/>
      <c r="N69" s="373"/>
      <c r="O69" s="375"/>
      <c r="P69" s="111">
        <v>5</v>
      </c>
      <c r="Q69" s="86"/>
      <c r="R69" s="87" t="str">
        <f t="shared" ref="R69:R70" si="67">IF(OR(S69="Preventivo",S69="Detectivo"),"Probabilidad",IF(S69="Correctivo","Impacto",""))</f>
        <v/>
      </c>
      <c r="S69" s="88"/>
      <c r="T69" s="88"/>
      <c r="U69" s="89" t="str">
        <f t="shared" si="64"/>
        <v/>
      </c>
      <c r="V69" s="88"/>
      <c r="W69" s="88"/>
      <c r="X69" s="88"/>
      <c r="Y69" s="90" t="str">
        <f t="shared" ref="Y69:Y70" si="68">IFERROR(IF(AND(R68="Probabilidad",R69="Probabilidad"),(AA68-(+AA68*U69)),IF(AND(R68="Impacto",R69="Probabilidad"),(AA67-(+AA67*U69)),IF(R69="Impacto",AA68,""))),"")</f>
        <v/>
      </c>
      <c r="Z69" s="91" t="str">
        <f t="shared" si="1"/>
        <v/>
      </c>
      <c r="AA69" s="89" t="str">
        <f t="shared" si="65"/>
        <v/>
      </c>
      <c r="AB69" s="91" t="str">
        <f t="shared" si="3"/>
        <v/>
      </c>
      <c r="AC69" s="89" t="str">
        <f t="shared" ref="AC69:AC70" si="69">IFERROR(IF(AND(R68="Impacto",R69="Impacto"),(AC68-(+AC68*U69)),IF(AND(R68="Probabilidad",R69="Impacto"),(AC67-(+AC67*U69)),IF(R69="Probabilidad",AC68,""))),"")</f>
        <v/>
      </c>
      <c r="AD69" s="92" t="str">
        <f t="shared" ref="AD69:AD70" si="70">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
      </c>
      <c r="AE69" s="88"/>
      <c r="AF69" s="112"/>
      <c r="AG69" s="112"/>
      <c r="AH69" s="93"/>
      <c r="AI69" s="93"/>
      <c r="AJ69" s="112"/>
      <c r="AK69" s="11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75" hidden="1" customHeight="1" x14ac:dyDescent="0.3">
      <c r="B70" s="390"/>
      <c r="C70" s="371"/>
      <c r="D70" s="371"/>
      <c r="E70" s="371"/>
      <c r="F70" s="372"/>
      <c r="G70" s="371"/>
      <c r="H70" s="388"/>
      <c r="I70" s="374"/>
      <c r="J70" s="373"/>
      <c r="K70" s="389"/>
      <c r="L70" s="373">
        <f>IF(NOT(ISERROR(MATCH(K70,_xlfn.ANCHORARRAY(F81),0))),J83&amp;"Por favor no seleccionar los criterios de impacto",K70)</f>
        <v>0</v>
      </c>
      <c r="M70" s="374"/>
      <c r="N70" s="373"/>
      <c r="O70" s="375"/>
      <c r="P70" s="111">
        <v>6</v>
      </c>
      <c r="Q70" s="86"/>
      <c r="R70" s="87" t="str">
        <f t="shared" si="67"/>
        <v/>
      </c>
      <c r="S70" s="88"/>
      <c r="T70" s="88"/>
      <c r="U70" s="89" t="str">
        <f t="shared" si="64"/>
        <v/>
      </c>
      <c r="V70" s="88"/>
      <c r="W70" s="88"/>
      <c r="X70" s="88"/>
      <c r="Y70" s="90" t="str">
        <f t="shared" si="68"/>
        <v/>
      </c>
      <c r="Z70" s="91" t="str">
        <f t="shared" si="1"/>
        <v/>
      </c>
      <c r="AA70" s="89" t="str">
        <f t="shared" si="65"/>
        <v/>
      </c>
      <c r="AB70" s="91" t="str">
        <f t="shared" si="3"/>
        <v/>
      </c>
      <c r="AC70" s="89" t="str">
        <f t="shared" si="69"/>
        <v/>
      </c>
      <c r="AD70" s="92" t="str">
        <f t="shared" si="70"/>
        <v/>
      </c>
      <c r="AE70" s="88"/>
      <c r="AF70" s="112"/>
      <c r="AG70" s="112"/>
      <c r="AH70" s="93"/>
      <c r="AI70" s="93"/>
      <c r="AJ70" s="112"/>
      <c r="AK70" s="11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75" hidden="1" customHeight="1" x14ac:dyDescent="0.3">
      <c r="B71" s="390">
        <v>10</v>
      </c>
      <c r="C71" s="371"/>
      <c r="D71" s="371"/>
      <c r="E71" s="371"/>
      <c r="F71" s="372"/>
      <c r="G71" s="371"/>
      <c r="H71" s="388"/>
      <c r="I71" s="374" t="str">
        <f>IF(H71&lt;=0,"",IF(H71&lt;=2,"Muy Baja",IF(H71&lt;=24,"Baja",IF(H71&lt;=500,"Media",IF(H71&lt;=5000,"Alta","Muy Alta")))))</f>
        <v/>
      </c>
      <c r="J71" s="373" t="str">
        <f>IF(I71="","",IF(I71="Muy Baja",0.2,IF(I71="Baja",0.4,IF(I71="Media",0.6,IF(I71="Alta",0.8,IF(I71="Muy Alta",1,))))))</f>
        <v/>
      </c>
      <c r="K71" s="389"/>
      <c r="L71" s="373">
        <f>IF(NOT(ISERROR(MATCH(K71,'Tabla Impacto'!$B$222:$B$224,0))),'Tabla Impacto'!$F$224&amp;"Por favor no seleccionar los criterios de impacto(Afectación Económica o presupuestal y Pérdida Reputacional)",K71)</f>
        <v>0</v>
      </c>
      <c r="M71" s="374" t="str">
        <f>IF(OR(L71='Tabla Impacto'!$C$12,L71='Tabla Impacto'!$D$12),"Leve",IF(OR(L71='Tabla Impacto'!$C$13,L71='Tabla Impacto'!$D$13),"Menor",IF(OR(L71='Tabla Impacto'!$C$14,L71='Tabla Impacto'!$D$14),"Moderado",IF(OR(L71='Tabla Impacto'!$C$15,L71='Tabla Impacto'!$D$15),"Mayor",IF(OR(L71='Tabla Impacto'!$C$16,L71='Tabla Impacto'!$D$16),"Catastrófico","")))))</f>
        <v/>
      </c>
      <c r="N71" s="373" t="str">
        <f>IF(M71="","",IF(M71="Leve",0.2,IF(M71="Menor",0.4,IF(M71="Moderado",0.6,IF(M71="Mayor",0.8,IF(M71="Catastrófico",1,))))))</f>
        <v/>
      </c>
      <c r="O71" s="375" t="str">
        <f>IF(OR(AND(I71="Muy Baja",M71="Leve"),AND(I71="Muy Baja",M71="Menor"),AND(I71="Baja",M71="Leve")),"Bajo",IF(OR(AND(I71="Muy baja",M71="Moderado"),AND(I71="Baja",M71="Menor"),AND(I71="Baja",M71="Moderado"),AND(I71="Media",M71="Leve"),AND(I71="Media",M71="Menor"),AND(I71="Media",M71="Moderado"),AND(I71="Alta",M71="Leve"),AND(I71="Alta",M71="Menor")),"Moderado",IF(OR(AND(I71="Muy Baja",M71="Mayor"),AND(I71="Baja",M71="Mayor"),AND(I71="Media",M71="Mayor"),AND(I71="Alta",M71="Moderado"),AND(I71="Alta",M71="Mayor"),AND(I71="Muy Alta",M71="Leve"),AND(I71="Muy Alta",M71="Menor"),AND(I71="Muy Alta",M71="Moderado"),AND(I71="Muy Alta",M71="Mayor")),"Alto",IF(OR(AND(I71="Muy Baja",M71="Catastrófico"),AND(I71="Baja",M71="Catastrófico"),AND(I71="Media",M71="Catastrófico"),AND(I71="Alta",M71="Catastrófico"),AND(I71="Muy Alta",M71="Catastrófico")),"Extremo",""))))</f>
        <v/>
      </c>
      <c r="P71" s="111">
        <v>1</v>
      </c>
      <c r="Q71" s="86"/>
      <c r="R71" s="87" t="str">
        <f>IF(OR(S71="Preventivo",S71="Detectivo"),"Probabilidad",IF(S71="Correctivo","Impacto",""))</f>
        <v/>
      </c>
      <c r="S71" s="88"/>
      <c r="T71" s="88"/>
      <c r="U71" s="89" t="str">
        <f>IF(AND(S71="Preventivo",T71="Automático"),"50%",IF(AND(S71="Preventivo",T71="Manual"),"40%",IF(AND(S71="Detectivo",T71="Automático"),"40%",IF(AND(S71="Detectivo",T71="Manual"),"30%",IF(AND(S71="Correctivo",T71="Automático"),"35%",IF(AND(S71="Correctivo",T71="Manual"),"25%",""))))))</f>
        <v/>
      </c>
      <c r="V71" s="88"/>
      <c r="W71" s="88"/>
      <c r="X71" s="88"/>
      <c r="Y71" s="90" t="str">
        <f>IFERROR(IF(R71="Probabilidad",(J71-(+J71*U71)),IF(R71="Impacto",J71,"")),"")</f>
        <v/>
      </c>
      <c r="Z71" s="91" t="str">
        <f>IFERROR(IF(Y71="","",IF(Y71&lt;=0.2,"Muy Baja",IF(Y71&lt;=0.4,"Baja",IF(Y71&lt;=0.6,"Media",IF(Y71&lt;=0.8,"Alta","Muy Alta"))))),"")</f>
        <v/>
      </c>
      <c r="AA71" s="89" t="str">
        <f>+Y71</f>
        <v/>
      </c>
      <c r="AB71" s="91" t="str">
        <f>IFERROR(IF(AC71="","",IF(AC71&lt;=0.2,"Leve",IF(AC71&lt;=0.4,"Menor",IF(AC71&lt;=0.6,"Moderado",IF(AC71&lt;=0.8,"Mayor","Catastrófico"))))),"")</f>
        <v/>
      </c>
      <c r="AC71" s="89" t="str">
        <f>IFERROR(IF(R71="Impacto",(N71-(+N71*U71)),IF(R71="Probabilidad",N71,"")),"")</f>
        <v/>
      </c>
      <c r="AD71" s="92" t="str">
        <f>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2"/>
      <c r="AG71" s="112"/>
      <c r="AH71" s="93"/>
      <c r="AI71" s="93"/>
      <c r="AJ71" s="112"/>
      <c r="AK71" s="118"/>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row>
    <row r="72" spans="2:69" ht="24.75" hidden="1" customHeight="1" x14ac:dyDescent="0.3">
      <c r="B72" s="390"/>
      <c r="C72" s="371"/>
      <c r="D72" s="371"/>
      <c r="E72" s="371"/>
      <c r="F72" s="372"/>
      <c r="G72" s="371"/>
      <c r="H72" s="388"/>
      <c r="I72" s="374"/>
      <c r="J72" s="373"/>
      <c r="K72" s="389"/>
      <c r="L72" s="373">
        <f>IF(NOT(ISERROR(MATCH(K72,_xlfn.ANCHORARRAY(F83),0))),J85&amp;"Por favor no seleccionar los criterios de impacto",K72)</f>
        <v>0</v>
      </c>
      <c r="M72" s="374"/>
      <c r="N72" s="373"/>
      <c r="O72" s="375"/>
      <c r="P72" s="111">
        <v>2</v>
      </c>
      <c r="Q72" s="86"/>
      <c r="R72" s="87" t="str">
        <f>IF(OR(S72="Preventivo",S72="Detectivo"),"Probabilidad",IF(S72="Correctivo","Impacto",""))</f>
        <v/>
      </c>
      <c r="S72" s="88"/>
      <c r="T72" s="88"/>
      <c r="U72" s="89" t="str">
        <f t="shared" ref="U72:U76" si="71">IF(AND(S72="Preventivo",T72="Automático"),"50%",IF(AND(S72="Preventivo",T72="Manual"),"40%",IF(AND(S72="Detectivo",T72="Automático"),"40%",IF(AND(S72="Detectivo",T72="Manual"),"30%",IF(AND(S72="Correctivo",T72="Automático"),"35%",IF(AND(S72="Correctivo",T72="Manual"),"25%",""))))))</f>
        <v/>
      </c>
      <c r="V72" s="88"/>
      <c r="W72" s="88"/>
      <c r="X72" s="88"/>
      <c r="Y72" s="90" t="str">
        <f>IFERROR(IF(AND(R71="Probabilidad",R72="Probabilidad"),(AA71-(+AA71*U72)),IF(R72="Probabilidad",(J71-(+J71*U72)),IF(R72="Impacto",AA71,""))),"")</f>
        <v/>
      </c>
      <c r="Z72" s="91" t="str">
        <f t="shared" si="1"/>
        <v/>
      </c>
      <c r="AA72" s="89" t="str">
        <f t="shared" ref="AA72:AA76" si="72">+Y72</f>
        <v/>
      </c>
      <c r="AB72" s="91" t="str">
        <f t="shared" si="3"/>
        <v/>
      </c>
      <c r="AC72" s="89" t="str">
        <f>IFERROR(IF(AND(R71="Impacto",R72="Impacto"),(AC65-(+AC65*U72)),IF(R72="Impacto",($N$71-(+$N$71*U72)),IF(R72="Probabilidad",AC65,""))),"")</f>
        <v/>
      </c>
      <c r="AD72" s="92" t="str">
        <f t="shared" ref="AD72:AD73" si="73">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
      </c>
      <c r="AE72" s="88"/>
      <c r="AF72" s="112"/>
      <c r="AG72" s="112"/>
      <c r="AH72" s="93"/>
      <c r="AI72" s="93"/>
      <c r="AJ72" s="112"/>
      <c r="AK72" s="118"/>
    </row>
    <row r="73" spans="2:69" ht="24.75" hidden="1" customHeight="1" x14ac:dyDescent="0.3">
      <c r="B73" s="390"/>
      <c r="C73" s="371"/>
      <c r="D73" s="371"/>
      <c r="E73" s="371"/>
      <c r="F73" s="372"/>
      <c r="G73" s="371"/>
      <c r="H73" s="388"/>
      <c r="I73" s="374"/>
      <c r="J73" s="373"/>
      <c r="K73" s="389"/>
      <c r="L73" s="373">
        <f>IF(NOT(ISERROR(MATCH(K73,_xlfn.ANCHORARRAY(F84),0))),J86&amp;"Por favor no seleccionar los criterios de impacto",K73)</f>
        <v>0</v>
      </c>
      <c r="M73" s="374"/>
      <c r="N73" s="373"/>
      <c r="O73" s="375"/>
      <c r="P73" s="111">
        <v>3</v>
      </c>
      <c r="Q73" s="94"/>
      <c r="R73" s="87" t="str">
        <f>IF(OR(S73="Preventivo",S73="Detectivo"),"Probabilidad",IF(S73="Correctivo","Impacto",""))</f>
        <v/>
      </c>
      <c r="S73" s="88"/>
      <c r="T73" s="88"/>
      <c r="U73" s="89" t="str">
        <f t="shared" si="71"/>
        <v/>
      </c>
      <c r="V73" s="88"/>
      <c r="W73" s="88"/>
      <c r="X73" s="88"/>
      <c r="Y73" s="90" t="str">
        <f>IFERROR(IF(AND(R72="Probabilidad",R73="Probabilidad"),(AA72-(+AA72*U73)),IF(AND(R72="Impacto",R73="Probabilidad"),(AA71-(+AA71*U73)),IF(R73="Impacto",AA72,""))),"")</f>
        <v/>
      </c>
      <c r="Z73" s="91" t="str">
        <f t="shared" si="1"/>
        <v/>
      </c>
      <c r="AA73" s="89" t="str">
        <f t="shared" si="72"/>
        <v/>
      </c>
      <c r="AB73" s="91" t="str">
        <f t="shared" si="3"/>
        <v/>
      </c>
      <c r="AC73" s="89" t="str">
        <f>IFERROR(IF(AND(R72="Impacto",R73="Impacto"),(AC72-(+AC72*U73)),IF(AND(R72="Probabilidad",R73="Impacto"),(AC71-(+AC71*U73)),IF(R73="Probabilidad",AC72,""))),"")</f>
        <v/>
      </c>
      <c r="AD73" s="92" t="str">
        <f t="shared" si="73"/>
        <v/>
      </c>
      <c r="AE73" s="88"/>
      <c r="AF73" s="112"/>
      <c r="AG73" s="112"/>
      <c r="AH73" s="93"/>
      <c r="AI73" s="93"/>
      <c r="AJ73" s="112"/>
      <c r="AK73" s="118"/>
    </row>
    <row r="74" spans="2:69" ht="24.75" hidden="1" customHeight="1" x14ac:dyDescent="0.3">
      <c r="B74" s="390"/>
      <c r="C74" s="371"/>
      <c r="D74" s="371"/>
      <c r="E74" s="371"/>
      <c r="F74" s="372"/>
      <c r="G74" s="371"/>
      <c r="H74" s="388"/>
      <c r="I74" s="374"/>
      <c r="J74" s="373"/>
      <c r="K74" s="389"/>
      <c r="L74" s="373">
        <f>IF(NOT(ISERROR(MATCH(K74,_xlfn.ANCHORARRAY(F85),0))),J87&amp;"Por favor no seleccionar los criterios de impacto",K74)</f>
        <v>0</v>
      </c>
      <c r="M74" s="374"/>
      <c r="N74" s="373"/>
      <c r="O74" s="375"/>
      <c r="P74" s="111">
        <v>4</v>
      </c>
      <c r="Q74" s="86"/>
      <c r="R74" s="87" t="str">
        <f t="shared" ref="R74:R76" si="74">IF(OR(S74="Preventivo",S74="Detectivo"),"Probabilidad",IF(S74="Correctivo","Impacto",""))</f>
        <v/>
      </c>
      <c r="S74" s="88"/>
      <c r="T74" s="88"/>
      <c r="U74" s="89" t="str">
        <f t="shared" si="71"/>
        <v/>
      </c>
      <c r="V74" s="88"/>
      <c r="W74" s="88"/>
      <c r="X74" s="88"/>
      <c r="Y74" s="90" t="str">
        <f t="shared" ref="Y74:Y76" si="75">IFERROR(IF(AND(R73="Probabilidad",R74="Probabilidad"),(AA73-(+AA73*U74)),IF(AND(R73="Impacto",R74="Probabilidad"),(AA72-(+AA72*U74)),IF(R74="Impacto",AA73,""))),"")</f>
        <v/>
      </c>
      <c r="Z74" s="91" t="str">
        <f t="shared" si="1"/>
        <v/>
      </c>
      <c r="AA74" s="89" t="str">
        <f t="shared" si="72"/>
        <v/>
      </c>
      <c r="AB74" s="91" t="str">
        <f t="shared" si="3"/>
        <v/>
      </c>
      <c r="AC74" s="89" t="str">
        <f t="shared" ref="AC74:AC76" si="76">IFERROR(IF(AND(R73="Impacto",R74="Impacto"),(AC73-(+AC73*U74)),IF(AND(R73="Probabilidad",R74="Impacto"),(AC72-(+AC72*U74)),IF(R74="Probabilidad",AC73,""))),"")</f>
        <v/>
      </c>
      <c r="AD74" s="92" t="str">
        <f>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2"/>
      <c r="AG74" s="112"/>
      <c r="AH74" s="93"/>
      <c r="AI74" s="93"/>
      <c r="AJ74" s="112"/>
      <c r="AK74" s="118"/>
    </row>
    <row r="75" spans="2:69" ht="24.75" hidden="1" customHeight="1" x14ac:dyDescent="0.3">
      <c r="B75" s="390"/>
      <c r="C75" s="371"/>
      <c r="D75" s="371"/>
      <c r="E75" s="371"/>
      <c r="F75" s="372"/>
      <c r="G75" s="371"/>
      <c r="H75" s="388"/>
      <c r="I75" s="374"/>
      <c r="J75" s="373"/>
      <c r="K75" s="389"/>
      <c r="L75" s="373">
        <f>IF(NOT(ISERROR(MATCH(K75,_xlfn.ANCHORARRAY(F86),0))),J88&amp;"Por favor no seleccionar los criterios de impacto",K75)</f>
        <v>0</v>
      </c>
      <c r="M75" s="374"/>
      <c r="N75" s="373"/>
      <c r="O75" s="375"/>
      <c r="P75" s="111">
        <v>5</v>
      </c>
      <c r="Q75" s="86"/>
      <c r="R75" s="87" t="str">
        <f t="shared" si="74"/>
        <v/>
      </c>
      <c r="S75" s="88"/>
      <c r="T75" s="88"/>
      <c r="U75" s="89" t="str">
        <f t="shared" si="71"/>
        <v/>
      </c>
      <c r="V75" s="88"/>
      <c r="W75" s="88"/>
      <c r="X75" s="88"/>
      <c r="Y75" s="90" t="str">
        <f t="shared" si="75"/>
        <v/>
      </c>
      <c r="Z75" s="91" t="str">
        <f t="shared" si="1"/>
        <v/>
      </c>
      <c r="AA75" s="89" t="str">
        <f t="shared" si="72"/>
        <v/>
      </c>
      <c r="AB75" s="91" t="str">
        <f t="shared" si="3"/>
        <v/>
      </c>
      <c r="AC75" s="89" t="str">
        <f t="shared" si="76"/>
        <v/>
      </c>
      <c r="AD75" s="92" t="str">
        <f t="shared" ref="AD75:AD76" si="77">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88"/>
      <c r="AF75" s="112"/>
      <c r="AG75" s="112"/>
      <c r="AH75" s="93"/>
      <c r="AI75" s="93"/>
      <c r="AJ75" s="112"/>
      <c r="AK75" s="118"/>
    </row>
    <row r="76" spans="2:69" ht="24.75" hidden="1" customHeight="1" x14ac:dyDescent="0.3">
      <c r="B76" s="401"/>
      <c r="C76" s="343"/>
      <c r="D76" s="343"/>
      <c r="E76" s="343"/>
      <c r="F76" s="346"/>
      <c r="G76" s="343"/>
      <c r="H76" s="349"/>
      <c r="I76" s="352"/>
      <c r="J76" s="355"/>
      <c r="K76" s="358"/>
      <c r="L76" s="355">
        <f>IF(NOT(ISERROR(MATCH(K76,_xlfn.ANCHORARRAY(F87),0))),J89&amp;"Por favor no seleccionar los criterios de impacto",K76)</f>
        <v>0</v>
      </c>
      <c r="M76" s="352"/>
      <c r="N76" s="355"/>
      <c r="O76" s="361"/>
      <c r="P76" s="206">
        <v>6</v>
      </c>
      <c r="Q76" s="229"/>
      <c r="R76" s="209" t="str">
        <f t="shared" si="74"/>
        <v/>
      </c>
      <c r="S76" s="211"/>
      <c r="T76" s="211"/>
      <c r="U76" s="213" t="str">
        <f t="shared" si="71"/>
        <v/>
      </c>
      <c r="V76" s="211"/>
      <c r="W76" s="211"/>
      <c r="X76" s="211"/>
      <c r="Y76" s="221" t="str">
        <f t="shared" si="75"/>
        <v/>
      </c>
      <c r="Z76" s="223" t="str">
        <f t="shared" si="1"/>
        <v/>
      </c>
      <c r="AA76" s="213" t="str">
        <f t="shared" si="72"/>
        <v/>
      </c>
      <c r="AB76" s="223" t="str">
        <f t="shared" si="3"/>
        <v/>
      </c>
      <c r="AC76" s="213" t="str">
        <f t="shared" si="76"/>
        <v/>
      </c>
      <c r="AD76" s="225" t="str">
        <f t="shared" si="77"/>
        <v/>
      </c>
      <c r="AE76" s="211"/>
      <c r="AF76" s="217"/>
      <c r="AG76" s="217"/>
      <c r="AH76" s="230"/>
      <c r="AI76" s="230"/>
      <c r="AJ76" s="217"/>
      <c r="AK76" s="231"/>
    </row>
    <row r="77" spans="2:69" ht="49.5" customHeight="1" thickBot="1" x14ac:dyDescent="0.35">
      <c r="B77" s="232"/>
      <c r="C77" s="398" t="s">
        <v>114</v>
      </c>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400"/>
    </row>
    <row r="79" spans="2:69" x14ac:dyDescent="0.3">
      <c r="B79" s="1"/>
      <c r="C79" s="9" t="s">
        <v>125</v>
      </c>
      <c r="D79" s="1"/>
      <c r="E79" s="1"/>
      <c r="G79" s="1"/>
    </row>
  </sheetData>
  <dataConsolidate/>
  <mergeCells count="206">
    <mergeCell ref="AJ5:AK5"/>
    <mergeCell ref="AJ4:AK4"/>
    <mergeCell ref="F4:AI7"/>
    <mergeCell ref="B4:E7"/>
    <mergeCell ref="B12:AK12"/>
    <mergeCell ref="B9:C9"/>
    <mergeCell ref="B10:C10"/>
    <mergeCell ref="B11:C11"/>
    <mergeCell ref="D9:AK9"/>
    <mergeCell ref="D10:AK10"/>
    <mergeCell ref="D11:AK11"/>
    <mergeCell ref="AJ7:AK7"/>
    <mergeCell ref="AJ6:AK6"/>
    <mergeCell ref="B13:H13"/>
    <mergeCell ref="I13:O13"/>
    <mergeCell ref="P13:X13"/>
    <mergeCell ref="Y13:AE13"/>
    <mergeCell ref="AF13:AK13"/>
    <mergeCell ref="C77:AK77"/>
    <mergeCell ref="N65:N70"/>
    <mergeCell ref="O65:O70"/>
    <mergeCell ref="B71:B76"/>
    <mergeCell ref="C71:C76"/>
    <mergeCell ref="D71:D76"/>
    <mergeCell ref="E71:E76"/>
    <mergeCell ref="F71:F76"/>
    <mergeCell ref="G71:G76"/>
    <mergeCell ref="H71:H76"/>
    <mergeCell ref="I71:I76"/>
    <mergeCell ref="J71:J76"/>
    <mergeCell ref="K71:K76"/>
    <mergeCell ref="L71:L76"/>
    <mergeCell ref="M71:M76"/>
    <mergeCell ref="N71:N76"/>
    <mergeCell ref="O71:O76"/>
    <mergeCell ref="K65:K70"/>
    <mergeCell ref="L65:L70"/>
    <mergeCell ref="M65:M70"/>
    <mergeCell ref="B65:B70"/>
    <mergeCell ref="C65:C70"/>
    <mergeCell ref="D65:D70"/>
    <mergeCell ref="E65:E70"/>
    <mergeCell ref="F65:F70"/>
    <mergeCell ref="G65:G70"/>
    <mergeCell ref="H65:H70"/>
    <mergeCell ref="I65:I70"/>
    <mergeCell ref="J65:J70"/>
    <mergeCell ref="N53:N58"/>
    <mergeCell ref="O53:O58"/>
    <mergeCell ref="G59:G64"/>
    <mergeCell ref="H59:H64"/>
    <mergeCell ref="I59:I64"/>
    <mergeCell ref="J59:J64"/>
    <mergeCell ref="K59:K64"/>
    <mergeCell ref="G53:G58"/>
    <mergeCell ref="H53:H58"/>
    <mergeCell ref="I53:I58"/>
    <mergeCell ref="J53:J58"/>
    <mergeCell ref="L59:L64"/>
    <mergeCell ref="M59:M64"/>
    <mergeCell ref="N59:N64"/>
    <mergeCell ref="O59:O64"/>
    <mergeCell ref="J41:J46"/>
    <mergeCell ref="K41:K46"/>
    <mergeCell ref="H47:H52"/>
    <mergeCell ref="I47:I52"/>
    <mergeCell ref="J47:J52"/>
    <mergeCell ref="L41:L46"/>
    <mergeCell ref="M41:M46"/>
    <mergeCell ref="B59:B64"/>
    <mergeCell ref="C59:C64"/>
    <mergeCell ref="D59:D64"/>
    <mergeCell ref="E59:E64"/>
    <mergeCell ref="F59:F64"/>
    <mergeCell ref="B53:B58"/>
    <mergeCell ref="C53:C58"/>
    <mergeCell ref="D53:D58"/>
    <mergeCell ref="E53:E58"/>
    <mergeCell ref="F53:F58"/>
    <mergeCell ref="N41:N46"/>
    <mergeCell ref="O41:O46"/>
    <mergeCell ref="N47:N52"/>
    <mergeCell ref="O47:O52"/>
    <mergeCell ref="K53:K58"/>
    <mergeCell ref="L53:L58"/>
    <mergeCell ref="M53:M58"/>
    <mergeCell ref="B41:B46"/>
    <mergeCell ref="C41:C46"/>
    <mergeCell ref="D41:D46"/>
    <mergeCell ref="B47:B52"/>
    <mergeCell ref="C47:C52"/>
    <mergeCell ref="D47:D52"/>
    <mergeCell ref="E47:E52"/>
    <mergeCell ref="F47:F52"/>
    <mergeCell ref="G47:G52"/>
    <mergeCell ref="E41:E46"/>
    <mergeCell ref="F41:F46"/>
    <mergeCell ref="K47:K52"/>
    <mergeCell ref="L47:L52"/>
    <mergeCell ref="M47:M52"/>
    <mergeCell ref="G41:G46"/>
    <mergeCell ref="H41:H46"/>
    <mergeCell ref="I41:I46"/>
    <mergeCell ref="N29:N34"/>
    <mergeCell ref="O29:O34"/>
    <mergeCell ref="B35:B40"/>
    <mergeCell ref="C35:C40"/>
    <mergeCell ref="D35:D40"/>
    <mergeCell ref="E35:E40"/>
    <mergeCell ref="F35:F40"/>
    <mergeCell ref="G35:G40"/>
    <mergeCell ref="H35:H40"/>
    <mergeCell ref="I35:I40"/>
    <mergeCell ref="J35:J40"/>
    <mergeCell ref="K35:K40"/>
    <mergeCell ref="L35:L40"/>
    <mergeCell ref="M35:M40"/>
    <mergeCell ref="N35:N40"/>
    <mergeCell ref="O35:O40"/>
    <mergeCell ref="K29:K34"/>
    <mergeCell ref="L29:L34"/>
    <mergeCell ref="M29:M34"/>
    <mergeCell ref="G23:G28"/>
    <mergeCell ref="H23:H28"/>
    <mergeCell ref="I23:I28"/>
    <mergeCell ref="J23:J28"/>
    <mergeCell ref="K23:K28"/>
    <mergeCell ref="B23:B28"/>
    <mergeCell ref="C23:C28"/>
    <mergeCell ref="D23:D28"/>
    <mergeCell ref="B29:B34"/>
    <mergeCell ref="C29:C34"/>
    <mergeCell ref="D29:D34"/>
    <mergeCell ref="E29:E34"/>
    <mergeCell ref="F29:F34"/>
    <mergeCell ref="G29:G34"/>
    <mergeCell ref="H29:H34"/>
    <mergeCell ref="I29:I34"/>
    <mergeCell ref="J29:J34"/>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C14:C15"/>
    <mergeCell ref="O14:O15"/>
    <mergeCell ref="K14:K15"/>
    <mergeCell ref="L14:L15"/>
    <mergeCell ref="R14:R15"/>
    <mergeCell ref="S14:X14"/>
    <mergeCell ref="E23:E28"/>
    <mergeCell ref="F23:F28"/>
    <mergeCell ref="AF14:AF15"/>
    <mergeCell ref="L23:L28"/>
    <mergeCell ref="M23:M28"/>
    <mergeCell ref="N23:N28"/>
    <mergeCell ref="O23:O28"/>
    <mergeCell ref="S16:S17"/>
    <mergeCell ref="T16:T17"/>
    <mergeCell ref="U16:U17"/>
    <mergeCell ref="V16:V17"/>
    <mergeCell ref="W16:W17"/>
    <mergeCell ref="L17:L22"/>
    <mergeCell ref="J14:J15"/>
    <mergeCell ref="M14:M15"/>
    <mergeCell ref="N14:N15"/>
    <mergeCell ref="X16:X17"/>
    <mergeCell ref="Y16:Y17"/>
    <mergeCell ref="Z16:Z17"/>
    <mergeCell ref="AB16:AB17"/>
    <mergeCell ref="AD16:AD17"/>
    <mergeCell ref="AA16:AA17"/>
    <mergeCell ref="AC16:AC17"/>
    <mergeCell ref="AE16:AE17"/>
    <mergeCell ref="B16:B22"/>
    <mergeCell ref="C16:C22"/>
    <mergeCell ref="D16:D22"/>
    <mergeCell ref="E16:E22"/>
    <mergeCell ref="F16:F22"/>
    <mergeCell ref="G16:G22"/>
    <mergeCell ref="H16:H22"/>
    <mergeCell ref="I16:I22"/>
    <mergeCell ref="J16:J22"/>
    <mergeCell ref="K16:K22"/>
    <mergeCell ref="M16:M22"/>
    <mergeCell ref="N16:N22"/>
    <mergeCell ref="O16:O22"/>
    <mergeCell ref="P16:P17"/>
    <mergeCell ref="Q16:Q17"/>
    <mergeCell ref="R16:R17"/>
  </mergeCells>
  <conditionalFormatting sqref="Z30:Z34 Z18:Z22 Z16">
    <cfRule type="cellIs" dxfId="238" priority="363" operator="equal">
      <formula>"Muy Alta"</formula>
    </cfRule>
    <cfRule type="cellIs" dxfId="237" priority="364" operator="equal">
      <formula>"Alta"</formula>
    </cfRule>
    <cfRule type="cellIs" dxfId="236" priority="365" operator="equal">
      <formula>"Media"</formula>
    </cfRule>
    <cfRule type="cellIs" dxfId="235" priority="366" operator="equal">
      <formula>"Baja"</formula>
    </cfRule>
    <cfRule type="cellIs" dxfId="234" priority="367" operator="equal">
      <formula>"Muy Baja"</formula>
    </cfRule>
  </conditionalFormatting>
  <conditionalFormatting sqref="M29 M35 M41 M47 M53 M59 M65 M71 AB30:AB34 AB18:AB22 AB16">
    <cfRule type="cellIs" dxfId="233" priority="358" operator="equal">
      <formula>"Catastrófico"</formula>
    </cfRule>
    <cfRule type="cellIs" dxfId="232" priority="359" operator="equal">
      <formula>"Mayor"</formula>
    </cfRule>
    <cfRule type="cellIs" dxfId="231" priority="360" operator="equal">
      <formula>"Moderado"</formula>
    </cfRule>
    <cfRule type="cellIs" dxfId="230" priority="361" operator="equal">
      <formula>"Menor"</formula>
    </cfRule>
    <cfRule type="cellIs" dxfId="229" priority="362" operator="equal">
      <formula>"Leve"</formula>
    </cfRule>
  </conditionalFormatting>
  <conditionalFormatting sqref="AD30:AD34 AD18:AD22 AD16">
    <cfRule type="cellIs" dxfId="228" priority="354" operator="equal">
      <formula>"Extremo"</formula>
    </cfRule>
    <cfRule type="cellIs" dxfId="227" priority="355" operator="equal">
      <formula>"Alto"</formula>
    </cfRule>
    <cfRule type="cellIs" dxfId="226" priority="356" operator="equal">
      <formula>"Moderado"</formula>
    </cfRule>
    <cfRule type="cellIs" dxfId="225" priority="357" operator="equal">
      <formula>"Bajo"</formula>
    </cfRule>
  </conditionalFormatting>
  <conditionalFormatting sqref="I65">
    <cfRule type="cellIs" dxfId="224" priority="97" operator="equal">
      <formula>"Muy Alta"</formula>
    </cfRule>
    <cfRule type="cellIs" dxfId="223" priority="98" operator="equal">
      <formula>"Alta"</formula>
    </cfRule>
    <cfRule type="cellIs" dxfId="222" priority="99" operator="equal">
      <formula>"Media"</formula>
    </cfRule>
    <cfRule type="cellIs" dxfId="221" priority="100" operator="equal">
      <formula>"Baja"</formula>
    </cfRule>
    <cfRule type="cellIs" dxfId="220" priority="101" operator="equal">
      <formula>"Muy Baja"</formula>
    </cfRule>
  </conditionalFormatting>
  <conditionalFormatting sqref="I29">
    <cfRule type="cellIs" dxfId="219" priority="265" operator="equal">
      <formula>"Muy Alta"</formula>
    </cfRule>
    <cfRule type="cellIs" dxfId="218" priority="266" operator="equal">
      <formula>"Alta"</formula>
    </cfRule>
    <cfRule type="cellIs" dxfId="217" priority="267" operator="equal">
      <formula>"Media"</formula>
    </cfRule>
    <cfRule type="cellIs" dxfId="216" priority="268" operator="equal">
      <formula>"Baja"</formula>
    </cfRule>
    <cfRule type="cellIs" dxfId="215" priority="269" operator="equal">
      <formula>"Muy Baja"</formula>
    </cfRule>
  </conditionalFormatting>
  <conditionalFormatting sqref="O29">
    <cfRule type="cellIs" dxfId="214" priority="256" operator="equal">
      <formula>"Extremo"</formula>
    </cfRule>
    <cfRule type="cellIs" dxfId="213" priority="257" operator="equal">
      <formula>"Alto"</formula>
    </cfRule>
    <cfRule type="cellIs" dxfId="212" priority="258" operator="equal">
      <formula>"Moderado"</formula>
    </cfRule>
    <cfRule type="cellIs" dxfId="211" priority="259" operator="equal">
      <formula>"Bajo"</formula>
    </cfRule>
  </conditionalFormatting>
  <conditionalFormatting sqref="I35">
    <cfRule type="cellIs" dxfId="210" priority="237" operator="equal">
      <formula>"Muy Alta"</formula>
    </cfRule>
    <cfRule type="cellIs" dxfId="209" priority="238" operator="equal">
      <formula>"Alta"</formula>
    </cfRule>
    <cfRule type="cellIs" dxfId="208" priority="239" operator="equal">
      <formula>"Media"</formula>
    </cfRule>
    <cfRule type="cellIs" dxfId="207" priority="240" operator="equal">
      <formula>"Baja"</formula>
    </cfRule>
    <cfRule type="cellIs" dxfId="206" priority="241" operator="equal">
      <formula>"Muy Baja"</formula>
    </cfRule>
  </conditionalFormatting>
  <conditionalFormatting sqref="O35">
    <cfRule type="cellIs" dxfId="205" priority="228" operator="equal">
      <formula>"Extremo"</formula>
    </cfRule>
    <cfRule type="cellIs" dxfId="204" priority="229" operator="equal">
      <formula>"Alto"</formula>
    </cfRule>
    <cfRule type="cellIs" dxfId="203" priority="230" operator="equal">
      <formula>"Moderado"</formula>
    </cfRule>
    <cfRule type="cellIs" dxfId="202" priority="231" operator="equal">
      <formula>"Bajo"</formula>
    </cfRule>
  </conditionalFormatting>
  <conditionalFormatting sqref="Z35:Z40">
    <cfRule type="cellIs" dxfId="201" priority="223" operator="equal">
      <formula>"Muy Alta"</formula>
    </cfRule>
    <cfRule type="cellIs" dxfId="200" priority="224" operator="equal">
      <formula>"Alta"</formula>
    </cfRule>
    <cfRule type="cellIs" dxfId="199" priority="225" operator="equal">
      <formula>"Media"</formula>
    </cfRule>
    <cfRule type="cellIs" dxfId="198" priority="226" operator="equal">
      <formula>"Baja"</formula>
    </cfRule>
    <cfRule type="cellIs" dxfId="197" priority="227" operator="equal">
      <formula>"Muy Baja"</formula>
    </cfRule>
  </conditionalFormatting>
  <conditionalFormatting sqref="AB35:AB40">
    <cfRule type="cellIs" dxfId="196" priority="218" operator="equal">
      <formula>"Catastrófico"</formula>
    </cfRule>
    <cfRule type="cellIs" dxfId="195" priority="219" operator="equal">
      <formula>"Mayor"</formula>
    </cfRule>
    <cfRule type="cellIs" dxfId="194" priority="220" operator="equal">
      <formula>"Moderado"</formula>
    </cfRule>
    <cfRule type="cellIs" dxfId="193" priority="221" operator="equal">
      <formula>"Menor"</formula>
    </cfRule>
    <cfRule type="cellIs" dxfId="192" priority="222" operator="equal">
      <formula>"Leve"</formula>
    </cfRule>
  </conditionalFormatting>
  <conditionalFormatting sqref="AD35:AD40">
    <cfRule type="cellIs" dxfId="191" priority="214" operator="equal">
      <formula>"Extremo"</formula>
    </cfRule>
    <cfRule type="cellIs" dxfId="190" priority="215" operator="equal">
      <formula>"Alto"</formula>
    </cfRule>
    <cfRule type="cellIs" dxfId="189" priority="216" operator="equal">
      <formula>"Moderado"</formula>
    </cfRule>
    <cfRule type="cellIs" dxfId="188" priority="217" operator="equal">
      <formula>"Bajo"</formula>
    </cfRule>
  </conditionalFormatting>
  <conditionalFormatting sqref="I41">
    <cfRule type="cellIs" dxfId="187" priority="209" operator="equal">
      <formula>"Muy Alta"</formula>
    </cfRule>
    <cfRule type="cellIs" dxfId="186" priority="210" operator="equal">
      <formula>"Alta"</formula>
    </cfRule>
    <cfRule type="cellIs" dxfId="185" priority="211" operator="equal">
      <formula>"Media"</formula>
    </cfRule>
    <cfRule type="cellIs" dxfId="184" priority="212" operator="equal">
      <formula>"Baja"</formula>
    </cfRule>
    <cfRule type="cellIs" dxfId="183" priority="213" operator="equal">
      <formula>"Muy Baja"</formula>
    </cfRule>
  </conditionalFormatting>
  <conditionalFormatting sqref="O41">
    <cfRule type="cellIs" dxfId="182" priority="200" operator="equal">
      <formula>"Extremo"</formula>
    </cfRule>
    <cfRule type="cellIs" dxfId="181" priority="201" operator="equal">
      <formula>"Alto"</formula>
    </cfRule>
    <cfRule type="cellIs" dxfId="180" priority="202" operator="equal">
      <formula>"Moderado"</formula>
    </cfRule>
    <cfRule type="cellIs" dxfId="179" priority="203" operator="equal">
      <formula>"Bajo"</formula>
    </cfRule>
  </conditionalFormatting>
  <conditionalFormatting sqref="Z41:Z46">
    <cfRule type="cellIs" dxfId="178" priority="195" operator="equal">
      <formula>"Muy Alta"</formula>
    </cfRule>
    <cfRule type="cellIs" dxfId="177" priority="196" operator="equal">
      <formula>"Alta"</formula>
    </cfRule>
    <cfRule type="cellIs" dxfId="176" priority="197" operator="equal">
      <formula>"Media"</formula>
    </cfRule>
    <cfRule type="cellIs" dxfId="175" priority="198" operator="equal">
      <formula>"Baja"</formula>
    </cfRule>
    <cfRule type="cellIs" dxfId="174" priority="199" operator="equal">
      <formula>"Muy Baja"</formula>
    </cfRule>
  </conditionalFormatting>
  <conditionalFormatting sqref="AB41:AB46">
    <cfRule type="cellIs" dxfId="173" priority="190" operator="equal">
      <formula>"Catastrófico"</formula>
    </cfRule>
    <cfRule type="cellIs" dxfId="172" priority="191" operator="equal">
      <formula>"Mayor"</formula>
    </cfRule>
    <cfRule type="cellIs" dxfId="171" priority="192" operator="equal">
      <formula>"Moderado"</formula>
    </cfRule>
    <cfRule type="cellIs" dxfId="170" priority="193" operator="equal">
      <formula>"Menor"</formula>
    </cfRule>
    <cfRule type="cellIs" dxfId="169" priority="194" operator="equal">
      <formula>"Leve"</formula>
    </cfRule>
  </conditionalFormatting>
  <conditionalFormatting sqref="AD41:AD46">
    <cfRule type="cellIs" dxfId="168" priority="186" operator="equal">
      <formula>"Extremo"</formula>
    </cfRule>
    <cfRule type="cellIs" dxfId="167" priority="187" operator="equal">
      <formula>"Alto"</formula>
    </cfRule>
    <cfRule type="cellIs" dxfId="166" priority="188" operator="equal">
      <formula>"Moderado"</formula>
    </cfRule>
    <cfRule type="cellIs" dxfId="165" priority="189" operator="equal">
      <formula>"Bajo"</formula>
    </cfRule>
  </conditionalFormatting>
  <conditionalFormatting sqref="I47">
    <cfRule type="cellIs" dxfId="164" priority="181" operator="equal">
      <formula>"Muy Alta"</formula>
    </cfRule>
    <cfRule type="cellIs" dxfId="163" priority="182" operator="equal">
      <formula>"Alta"</formula>
    </cfRule>
    <cfRule type="cellIs" dxfId="162" priority="183" operator="equal">
      <formula>"Media"</formula>
    </cfRule>
    <cfRule type="cellIs" dxfId="161" priority="184" operator="equal">
      <formula>"Baja"</formula>
    </cfRule>
    <cfRule type="cellIs" dxfId="160" priority="185" operator="equal">
      <formula>"Muy Baja"</formula>
    </cfRule>
  </conditionalFormatting>
  <conditionalFormatting sqref="O47">
    <cfRule type="cellIs" dxfId="159" priority="172" operator="equal">
      <formula>"Extremo"</formula>
    </cfRule>
    <cfRule type="cellIs" dxfId="158" priority="173" operator="equal">
      <formula>"Alto"</formula>
    </cfRule>
    <cfRule type="cellIs" dxfId="157" priority="174" operator="equal">
      <formula>"Moderado"</formula>
    </cfRule>
    <cfRule type="cellIs" dxfId="156" priority="175" operator="equal">
      <formula>"Bajo"</formula>
    </cfRule>
  </conditionalFormatting>
  <conditionalFormatting sqref="Z47:Z52">
    <cfRule type="cellIs" dxfId="155" priority="167" operator="equal">
      <formula>"Muy Alta"</formula>
    </cfRule>
    <cfRule type="cellIs" dxfId="154" priority="168" operator="equal">
      <formula>"Alta"</formula>
    </cfRule>
    <cfRule type="cellIs" dxfId="153" priority="169" operator="equal">
      <formula>"Media"</formula>
    </cfRule>
    <cfRule type="cellIs" dxfId="152" priority="170" operator="equal">
      <formula>"Baja"</formula>
    </cfRule>
    <cfRule type="cellIs" dxfId="151" priority="171" operator="equal">
      <formula>"Muy Baja"</formula>
    </cfRule>
  </conditionalFormatting>
  <conditionalFormatting sqref="AB47:AB52">
    <cfRule type="cellIs" dxfId="150" priority="162" operator="equal">
      <formula>"Catastrófico"</formula>
    </cfRule>
    <cfRule type="cellIs" dxfId="149" priority="163" operator="equal">
      <formula>"Mayor"</formula>
    </cfRule>
    <cfRule type="cellIs" dxfId="148" priority="164" operator="equal">
      <formula>"Moderado"</formula>
    </cfRule>
    <cfRule type="cellIs" dxfId="147" priority="165" operator="equal">
      <formula>"Menor"</formula>
    </cfRule>
    <cfRule type="cellIs" dxfId="146" priority="166" operator="equal">
      <formula>"Leve"</formula>
    </cfRule>
  </conditionalFormatting>
  <conditionalFormatting sqref="AD47:AD52">
    <cfRule type="cellIs" dxfId="145" priority="158" operator="equal">
      <formula>"Extremo"</formula>
    </cfRule>
    <cfRule type="cellIs" dxfId="144" priority="159" operator="equal">
      <formula>"Alto"</formula>
    </cfRule>
    <cfRule type="cellIs" dxfId="143" priority="160" operator="equal">
      <formula>"Moderado"</formula>
    </cfRule>
    <cfRule type="cellIs" dxfId="142" priority="161" operator="equal">
      <formula>"Bajo"</formula>
    </cfRule>
  </conditionalFormatting>
  <conditionalFormatting sqref="I53">
    <cfRule type="cellIs" dxfId="141" priority="153" operator="equal">
      <formula>"Muy Alta"</formula>
    </cfRule>
    <cfRule type="cellIs" dxfId="140" priority="154" operator="equal">
      <formula>"Alta"</formula>
    </cfRule>
    <cfRule type="cellIs" dxfId="139" priority="155" operator="equal">
      <formula>"Media"</formula>
    </cfRule>
    <cfRule type="cellIs" dxfId="138" priority="156" operator="equal">
      <formula>"Baja"</formula>
    </cfRule>
    <cfRule type="cellIs" dxfId="137" priority="157" operator="equal">
      <formula>"Muy Baja"</formula>
    </cfRule>
  </conditionalFormatting>
  <conditionalFormatting sqref="O53">
    <cfRule type="cellIs" dxfId="136" priority="144" operator="equal">
      <formula>"Extremo"</formula>
    </cfRule>
    <cfRule type="cellIs" dxfId="135" priority="145" operator="equal">
      <formula>"Alto"</formula>
    </cfRule>
    <cfRule type="cellIs" dxfId="134" priority="146" operator="equal">
      <formula>"Moderado"</formula>
    </cfRule>
    <cfRule type="cellIs" dxfId="133" priority="147" operator="equal">
      <formula>"Bajo"</formula>
    </cfRule>
  </conditionalFormatting>
  <conditionalFormatting sqref="Z53:Z58">
    <cfRule type="cellIs" dxfId="132" priority="139" operator="equal">
      <formula>"Muy Alta"</formula>
    </cfRule>
    <cfRule type="cellIs" dxfId="131" priority="140" operator="equal">
      <formula>"Alta"</formula>
    </cfRule>
    <cfRule type="cellIs" dxfId="130" priority="141" operator="equal">
      <formula>"Media"</formula>
    </cfRule>
    <cfRule type="cellIs" dxfId="129" priority="142" operator="equal">
      <formula>"Baja"</formula>
    </cfRule>
    <cfRule type="cellIs" dxfId="128" priority="143" operator="equal">
      <formula>"Muy Baja"</formula>
    </cfRule>
  </conditionalFormatting>
  <conditionalFormatting sqref="AB53:AB58">
    <cfRule type="cellIs" dxfId="127" priority="134" operator="equal">
      <formula>"Catastrófico"</formula>
    </cfRule>
    <cfRule type="cellIs" dxfId="126" priority="135" operator="equal">
      <formula>"Mayor"</formula>
    </cfRule>
    <cfRule type="cellIs" dxfId="125" priority="136" operator="equal">
      <formula>"Moderado"</formula>
    </cfRule>
    <cfRule type="cellIs" dxfId="124" priority="137" operator="equal">
      <formula>"Menor"</formula>
    </cfRule>
    <cfRule type="cellIs" dxfId="123" priority="138" operator="equal">
      <formula>"Leve"</formula>
    </cfRule>
  </conditionalFormatting>
  <conditionalFormatting sqref="AD53:AD58">
    <cfRule type="cellIs" dxfId="122" priority="130" operator="equal">
      <formula>"Extremo"</formula>
    </cfRule>
    <cfRule type="cellIs" dxfId="121" priority="131" operator="equal">
      <formula>"Alto"</formula>
    </cfRule>
    <cfRule type="cellIs" dxfId="120" priority="132" operator="equal">
      <formula>"Moderado"</formula>
    </cfRule>
    <cfRule type="cellIs" dxfId="119" priority="133" operator="equal">
      <formula>"Bajo"</formula>
    </cfRule>
  </conditionalFormatting>
  <conditionalFormatting sqref="I59">
    <cfRule type="cellIs" dxfId="118" priority="125" operator="equal">
      <formula>"Muy Alta"</formula>
    </cfRule>
    <cfRule type="cellIs" dxfId="117" priority="126" operator="equal">
      <formula>"Alta"</formula>
    </cfRule>
    <cfRule type="cellIs" dxfId="116" priority="127" operator="equal">
      <formula>"Media"</formula>
    </cfRule>
    <cfRule type="cellIs" dxfId="115" priority="128" operator="equal">
      <formula>"Baja"</formula>
    </cfRule>
    <cfRule type="cellIs" dxfId="114" priority="129" operator="equal">
      <formula>"Muy Baja"</formula>
    </cfRule>
  </conditionalFormatting>
  <conditionalFormatting sqref="O59">
    <cfRule type="cellIs" dxfId="113" priority="116" operator="equal">
      <formula>"Extremo"</formula>
    </cfRule>
    <cfRule type="cellIs" dxfId="112" priority="117" operator="equal">
      <formula>"Alto"</formula>
    </cfRule>
    <cfRule type="cellIs" dxfId="111" priority="118" operator="equal">
      <formula>"Moderado"</formula>
    </cfRule>
    <cfRule type="cellIs" dxfId="110" priority="119" operator="equal">
      <formula>"Bajo"</formula>
    </cfRule>
  </conditionalFormatting>
  <conditionalFormatting sqref="Z59:Z64">
    <cfRule type="cellIs" dxfId="109" priority="111" operator="equal">
      <formula>"Muy Alta"</formula>
    </cfRule>
    <cfRule type="cellIs" dxfId="108" priority="112" operator="equal">
      <formula>"Alta"</formula>
    </cfRule>
    <cfRule type="cellIs" dxfId="107" priority="113" operator="equal">
      <formula>"Media"</formula>
    </cfRule>
    <cfRule type="cellIs" dxfId="106" priority="114" operator="equal">
      <formula>"Baja"</formula>
    </cfRule>
    <cfRule type="cellIs" dxfId="105" priority="115" operator="equal">
      <formula>"Muy Baja"</formula>
    </cfRule>
  </conditionalFormatting>
  <conditionalFormatting sqref="AB59:AB64">
    <cfRule type="cellIs" dxfId="104" priority="106" operator="equal">
      <formula>"Catastrófico"</formula>
    </cfRule>
    <cfRule type="cellIs" dxfId="103" priority="107" operator="equal">
      <formula>"Mayor"</formula>
    </cfRule>
    <cfRule type="cellIs" dxfId="102" priority="108" operator="equal">
      <formula>"Moderado"</formula>
    </cfRule>
    <cfRule type="cellIs" dxfId="101" priority="109" operator="equal">
      <formula>"Menor"</formula>
    </cfRule>
    <cfRule type="cellIs" dxfId="100" priority="110" operator="equal">
      <formula>"Leve"</formula>
    </cfRule>
  </conditionalFormatting>
  <conditionalFormatting sqref="AD59:AD64">
    <cfRule type="cellIs" dxfId="99" priority="102" operator="equal">
      <formula>"Extremo"</formula>
    </cfRule>
    <cfRule type="cellIs" dxfId="98" priority="103" operator="equal">
      <formula>"Alto"</formula>
    </cfRule>
    <cfRule type="cellIs" dxfId="97" priority="104" operator="equal">
      <formula>"Moderado"</formula>
    </cfRule>
    <cfRule type="cellIs" dxfId="96" priority="105" operator="equal">
      <formula>"Bajo"</formula>
    </cfRule>
  </conditionalFormatting>
  <conditionalFormatting sqref="O65">
    <cfRule type="cellIs" dxfId="95" priority="88" operator="equal">
      <formula>"Extremo"</formula>
    </cfRule>
    <cfRule type="cellIs" dxfId="94" priority="89" operator="equal">
      <formula>"Alto"</formula>
    </cfRule>
    <cfRule type="cellIs" dxfId="93" priority="90" operator="equal">
      <formula>"Moderado"</formula>
    </cfRule>
    <cfRule type="cellIs" dxfId="92" priority="91" operator="equal">
      <formula>"Bajo"</formula>
    </cfRule>
  </conditionalFormatting>
  <conditionalFormatting sqref="Z65:Z70">
    <cfRule type="cellIs" dxfId="91" priority="83" operator="equal">
      <formula>"Muy Alta"</formula>
    </cfRule>
    <cfRule type="cellIs" dxfId="90" priority="84" operator="equal">
      <formula>"Alta"</formula>
    </cfRule>
    <cfRule type="cellIs" dxfId="89" priority="85" operator="equal">
      <formula>"Media"</formula>
    </cfRule>
    <cfRule type="cellIs" dxfId="88" priority="86" operator="equal">
      <formula>"Baja"</formula>
    </cfRule>
    <cfRule type="cellIs" dxfId="87" priority="87" operator="equal">
      <formula>"Muy Baja"</formula>
    </cfRule>
  </conditionalFormatting>
  <conditionalFormatting sqref="AB65:AB70">
    <cfRule type="cellIs" dxfId="86" priority="78" operator="equal">
      <formula>"Catastrófico"</formula>
    </cfRule>
    <cfRule type="cellIs" dxfId="85" priority="79" operator="equal">
      <formula>"Mayor"</formula>
    </cfRule>
    <cfRule type="cellIs" dxfId="84" priority="80" operator="equal">
      <formula>"Moderado"</formula>
    </cfRule>
    <cfRule type="cellIs" dxfId="83" priority="81" operator="equal">
      <formula>"Menor"</formula>
    </cfRule>
    <cfRule type="cellIs" dxfId="82" priority="82" operator="equal">
      <formula>"Leve"</formula>
    </cfRule>
  </conditionalFormatting>
  <conditionalFormatting sqref="AD65:AD70">
    <cfRule type="cellIs" dxfId="81" priority="74" operator="equal">
      <formula>"Extremo"</formula>
    </cfRule>
    <cfRule type="cellIs" dxfId="80" priority="75" operator="equal">
      <formula>"Alto"</formula>
    </cfRule>
    <cfRule type="cellIs" dxfId="79" priority="76" operator="equal">
      <formula>"Moderado"</formula>
    </cfRule>
    <cfRule type="cellIs" dxfId="78" priority="77" operator="equal">
      <formula>"Bajo"</formula>
    </cfRule>
  </conditionalFormatting>
  <conditionalFormatting sqref="I71">
    <cfRule type="cellIs" dxfId="77" priority="69" operator="equal">
      <formula>"Muy Alta"</formula>
    </cfRule>
    <cfRule type="cellIs" dxfId="76" priority="70" operator="equal">
      <formula>"Alta"</formula>
    </cfRule>
    <cfRule type="cellIs" dxfId="75" priority="71" operator="equal">
      <formula>"Media"</formula>
    </cfRule>
    <cfRule type="cellIs" dxfId="74" priority="72" operator="equal">
      <formula>"Baja"</formula>
    </cfRule>
    <cfRule type="cellIs" dxfId="73" priority="73" operator="equal">
      <formula>"Muy Baja"</formula>
    </cfRule>
  </conditionalFormatting>
  <conditionalFormatting sqref="O71">
    <cfRule type="cellIs" dxfId="72" priority="60" operator="equal">
      <formula>"Extremo"</formula>
    </cfRule>
    <cfRule type="cellIs" dxfId="71" priority="61" operator="equal">
      <formula>"Alto"</formula>
    </cfRule>
    <cfRule type="cellIs" dxfId="70" priority="62" operator="equal">
      <formula>"Moderado"</formula>
    </cfRule>
    <cfRule type="cellIs" dxfId="69" priority="63" operator="equal">
      <formula>"Bajo"</formula>
    </cfRule>
  </conditionalFormatting>
  <conditionalFormatting sqref="Z71:Z76">
    <cfRule type="cellIs" dxfId="68" priority="55" operator="equal">
      <formula>"Muy Alta"</formula>
    </cfRule>
    <cfRule type="cellIs" dxfId="67" priority="56" operator="equal">
      <formula>"Alta"</formula>
    </cfRule>
    <cfRule type="cellIs" dxfId="66" priority="57" operator="equal">
      <formula>"Media"</formula>
    </cfRule>
    <cfRule type="cellIs" dxfId="65" priority="58" operator="equal">
      <formula>"Baja"</formula>
    </cfRule>
    <cfRule type="cellIs" dxfId="64" priority="59" operator="equal">
      <formula>"Muy Baja"</formula>
    </cfRule>
  </conditionalFormatting>
  <conditionalFormatting sqref="AB71:AB76">
    <cfRule type="cellIs" dxfId="63" priority="50" operator="equal">
      <formula>"Catastrófico"</formula>
    </cfRule>
    <cfRule type="cellIs" dxfId="62" priority="51" operator="equal">
      <formula>"Mayor"</formula>
    </cfRule>
    <cfRule type="cellIs" dxfId="61" priority="52" operator="equal">
      <formula>"Moderado"</formula>
    </cfRule>
    <cfRule type="cellIs" dxfId="60" priority="53" operator="equal">
      <formula>"Menor"</formula>
    </cfRule>
    <cfRule type="cellIs" dxfId="59" priority="54" operator="equal">
      <formula>"Leve"</formula>
    </cfRule>
  </conditionalFormatting>
  <conditionalFormatting sqref="AD71:AD76">
    <cfRule type="cellIs" dxfId="58" priority="46" operator="equal">
      <formula>"Extremo"</formula>
    </cfRule>
    <cfRule type="cellIs" dxfId="57" priority="47" operator="equal">
      <formula>"Alto"</formula>
    </cfRule>
    <cfRule type="cellIs" dxfId="56" priority="48" operator="equal">
      <formula>"Moderado"</formula>
    </cfRule>
    <cfRule type="cellIs" dxfId="55" priority="49" operator="equal">
      <formula>"Bajo"</formula>
    </cfRule>
  </conditionalFormatting>
  <conditionalFormatting sqref="L29:L76">
    <cfRule type="containsText" dxfId="54" priority="45" operator="containsText" text="❌">
      <formula>NOT(ISERROR(SEARCH("❌",L29)))</formula>
    </cfRule>
  </conditionalFormatting>
  <conditionalFormatting sqref="L17:L22">
    <cfRule type="containsText" dxfId="53" priority="30" operator="containsText" text="❌">
      <formula>NOT(ISERROR(SEARCH("❌",L17)))</formula>
    </cfRule>
  </conditionalFormatting>
  <conditionalFormatting sqref="M16">
    <cfRule type="cellIs" dxfId="52" priority="40" operator="equal">
      <formula>"Catastrófico"</formula>
    </cfRule>
    <cfRule type="cellIs" dxfId="51" priority="41" operator="equal">
      <formula>"Mayor"</formula>
    </cfRule>
    <cfRule type="cellIs" dxfId="50" priority="42" operator="equal">
      <formula>"Moderado"</formula>
    </cfRule>
    <cfRule type="cellIs" dxfId="49" priority="43" operator="equal">
      <formula>"Menor"</formula>
    </cfRule>
    <cfRule type="cellIs" dxfId="48" priority="44" operator="equal">
      <formula>"Leve"</formula>
    </cfRule>
  </conditionalFormatting>
  <conditionalFormatting sqref="I16">
    <cfRule type="cellIs" dxfId="47" priority="35" operator="equal">
      <formula>"Muy Alta"</formula>
    </cfRule>
    <cfRule type="cellIs" dxfId="46" priority="36" operator="equal">
      <formula>"Alta"</formula>
    </cfRule>
    <cfRule type="cellIs" dxfId="45" priority="37" operator="equal">
      <formula>"Media"</formula>
    </cfRule>
    <cfRule type="cellIs" dxfId="44" priority="38" operator="equal">
      <formula>"Baja"</formula>
    </cfRule>
    <cfRule type="cellIs" dxfId="43" priority="39" operator="equal">
      <formula>"Muy Baja"</formula>
    </cfRule>
  </conditionalFormatting>
  <conditionalFormatting sqref="O16">
    <cfRule type="cellIs" dxfId="42" priority="31" operator="equal">
      <formula>"Extremo"</formula>
    </cfRule>
    <cfRule type="cellIs" dxfId="41" priority="32" operator="equal">
      <formula>"Alto"</formula>
    </cfRule>
    <cfRule type="cellIs" dxfId="40" priority="33" operator="equal">
      <formula>"Moderado"</formula>
    </cfRule>
    <cfRule type="cellIs" dxfId="39" priority="34" operator="equal">
      <formula>"Bajo"</formula>
    </cfRule>
  </conditionalFormatting>
  <conditionalFormatting sqref="M23">
    <cfRule type="cellIs" dxfId="38" priority="25" operator="equal">
      <formula>"Catastrófico"</formula>
    </cfRule>
    <cfRule type="cellIs" dxfId="37" priority="26" operator="equal">
      <formula>"Mayor"</formula>
    </cfRule>
    <cfRule type="cellIs" dxfId="36" priority="27" operator="equal">
      <formula>"Moderado"</formula>
    </cfRule>
    <cfRule type="cellIs" dxfId="35" priority="28" operator="equal">
      <formula>"Menor"</formula>
    </cfRule>
    <cfRule type="cellIs" dxfId="34" priority="29" operator="equal">
      <formula>"Leve"</formula>
    </cfRule>
  </conditionalFormatting>
  <conditionalFormatting sqref="I23">
    <cfRule type="cellIs" dxfId="33" priority="20" operator="equal">
      <formula>"Muy Alta"</formula>
    </cfRule>
    <cfRule type="cellIs" dxfId="32" priority="21" operator="equal">
      <formula>"Alta"</formula>
    </cfRule>
    <cfRule type="cellIs" dxfId="31" priority="22" operator="equal">
      <formula>"Media"</formula>
    </cfRule>
    <cfRule type="cellIs" dxfId="30" priority="23" operator="equal">
      <formula>"Baja"</formula>
    </cfRule>
    <cfRule type="cellIs" dxfId="29" priority="24" operator="equal">
      <formula>"Muy Baja"</formula>
    </cfRule>
  </conditionalFormatting>
  <conditionalFormatting sqref="O23">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23:Z28">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23:AB28">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23:AD28">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23:L28">
    <cfRule type="containsText" dxfId="10" priority="1" operator="containsText" text="❌">
      <formula>NOT(ISERROR(SEARCH("❌",L23)))</formula>
    </cfRule>
  </conditionalFormatting>
  <pageMargins left="0.7" right="0.7" top="0.75" bottom="0.75" header="0.3" footer="0.3"/>
  <pageSetup orientation="portrait" r:id="rId1"/>
  <ignoredErrors>
    <ignoredError sqref="AC19" formula="1"/>
  </ignoredErrors>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'Tabla Valoración controles'!$D$5:$D$7</xm:f>
          </x14:formula1>
          <xm:sqref>S30:S76 S16 S18:S28</xm:sqref>
        </x14:dataValidation>
        <x14:dataValidation type="list" allowBlank="1" showInputMessage="1" showErrorMessage="1">
          <x14:formula1>
            <xm:f>'Tabla Valoración controles'!$D$8:$D$9</xm:f>
          </x14:formula1>
          <xm:sqref>T30:T76 T16 T18:T28</xm:sqref>
        </x14:dataValidation>
        <x14:dataValidation type="list" allowBlank="1" showInputMessage="1" showErrorMessage="1">
          <x14:formula1>
            <xm:f>'Tabla Valoración controles'!$D$10:$D$11</xm:f>
          </x14:formula1>
          <xm:sqref>V30:V76 V16 V18:V28</xm:sqref>
        </x14:dataValidation>
        <x14:dataValidation type="list" allowBlank="1" showInputMessage="1" showErrorMessage="1">
          <x14:formula1>
            <xm:f>'Tabla Valoración controles'!$D$12:$D$13</xm:f>
          </x14:formula1>
          <xm:sqref>W30:W76 W16 W18:W28</xm:sqref>
        </x14:dataValidation>
        <x14:dataValidation type="list" allowBlank="1" showInputMessage="1" showErrorMessage="1">
          <x14:formula1>
            <xm:f>'Opciones Tratamiento'!$B$9:$B$10</xm:f>
          </x14:formula1>
          <xm:sqref>AK71:AK72 AK24 AK74:AK75 AK26:AK27 AK29:AK30 AK32:AK33 AK35:AK36 AK38:AK39 AK41:AK42 AK44:AK45 AK47:AK48 AK50:AK51 AK53:AK54 AK56:AK57 AK59:AK60 AK62:AK63 AK65:AK66 AK68:AK69</xm:sqref>
        </x14:dataValidation>
        <x14:dataValidation type="list" allowBlank="1" showInputMessage="1" showErrorMessage="1">
          <x14:formula1>
            <xm:f>'Tabla Valoración controles'!$D$14:$D$15</xm:f>
          </x14:formula1>
          <xm:sqref>X30:X76 X16 X18:X28</xm:sqref>
        </x14:dataValidation>
        <x14:dataValidation type="list" allowBlank="1" showInputMessage="1" showErrorMessage="1">
          <x14:formula1>
            <xm:f>'Opciones Tratamiento'!$B$2:$B$5</xm:f>
          </x14:formula1>
          <xm:sqref>AE30:AE76 AE16 AE18:AE28</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AF18:AF22 AF36:AF76 AF30:AF34 AF24:AF28</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AG18:AG22 AG30:AG34 AG36:AG76 AG24:AG28</xm:sqref>
        </x14:dataValidation>
        <x14:dataValidation type="custom" allowBlank="1" showInputMessage="1" showErrorMessage="1" error="Recuerde que las acciones se generan bajo la medida de mitigar el riesgo">
          <x14:formula1>
            <xm:f>IF(OR(AE23='[F-DPM-1210-238,37-013 MAPA DE RIESGOS SECRETARIA DE SALUD Y AMBIENTE.xlsx]Opciones Tratamiento'!#REF!,AE23='[F-DPM-1210-238,37-013 MAPA DE RIESGOS SECRETARIA DE SALUD Y AMBIENTE.xlsx]Opciones Tratamiento'!#REF!,AE23='[F-DPM-1210-238,37-013 MAPA DE RIESGOS SECRETARIA DE SALUD Y AMBIENTE.xlsx]Opciones Tratamiento'!#REF!),ISBLANK(AE23),ISTEXT(AE23))</xm:f>
          </x14:formula1>
          <xm:sqref>AF35 AF23</xm:sqref>
        </x14:dataValidation>
        <x14:dataValidation type="custom" allowBlank="1" showInputMessage="1" showErrorMessage="1" error="Recuerde que las acciones se generan bajo la medida de mitigar el riesgo">
          <x14:formula1>
            <xm:f>IF(OR(AE35='[F-DPM-1210-238,37-013 MAPA DE RIESGOS SECRETARIA DE SALUD Y AMBIENTE.xlsx]Opciones Tratamiento'!#REF!,AE35='[F-DPM-1210-238,37-013 MAPA DE RIESGOS SECRETARIA DE SALUD Y AMBIENTE.xlsx]Opciones Tratamiento'!#REF!,AE35='[F-DPM-1210-238,37-013 MAPA DE RIESGOS SECRETARIA DE SALUD Y AMBIENTE.xlsx]Opciones Tratamiento'!#REF!),ISBLANK(AE35),ISTEXT(AE35))</xm:f>
          </x14:formula1>
          <xm:sqref>AG35</xm:sqref>
        </x14:dataValidation>
        <x14:dataValidation type="custom" allowBlank="1" showInputMessage="1" showErrorMessage="1" error="Recuerde que las acciones se generan bajo la medida de mitigar el riesgo">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AF29 AF17</xm:sqref>
        </x14:dataValidation>
        <x14:dataValidation type="custom" allowBlank="1" showInputMessage="1" showErrorMessage="1" error="Recuerde que las acciones se generan bajo la medida de mitigar el riesgo">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AG29 AG17</xm:sqref>
        </x14:dataValidation>
        <x14:dataValidation type="custom" allowBlank="1" showInputMessage="1" showErrorMessage="1" error="Recuerde que las acciones se generan bajo la medida de mitigar el riesgo">
          <x14:formula1>
            <xm:f>IF(OR(#REF!='Opciones Tratamiento'!$B$2,#REF!='Opciones Tratamiento'!$B$3,#REF!='Opciones Tratamiento'!$B$4),ISBLANK(#REF!),ISTEXT(#REF!))</xm:f>
          </x14:formula1>
          <xm:sqref>AF16</xm:sqref>
        </x14:dataValidation>
        <x14:dataValidation type="custom" allowBlank="1" showInputMessage="1" showErrorMessage="1" error="Recuerde que las acciones se generan bajo la medida de mitigar el riesgo">
          <x14:formula1>
            <xm:f>IF(OR(#REF!='Opciones Tratamiento'!$B$2,#REF!='Opciones Tratamiento'!$B$3,#REF!='Opciones Tratamiento'!$B$4),ISBLANK(#REF!),ISTEXT(#REF!))</xm:f>
          </x14:formula1>
          <xm:sqref>AG16</xm:sqref>
        </x14:dataValidation>
        <x14:dataValidation type="list" allowBlank="1" showInputMessage="1" showErrorMessage="1">
          <x14:formula1>
            <xm:f>'Opciones Tratamiento'!$E$2:$E$4</xm:f>
          </x14:formula1>
          <xm:sqref>C16 C23:C76</xm:sqref>
        </x14:dataValidation>
        <x14:dataValidation type="list" allowBlank="1" showInputMessage="1" showErrorMessage="1">
          <x14:formula1>
            <xm:f>'Opciones Tratamiento'!$B$13:$B$19</xm:f>
          </x14:formula1>
          <xm:sqref>G16 G23:G76</xm:sqref>
        </x14:dataValidation>
        <x14:dataValidation type="list" allowBlank="1" showInputMessage="1" showErrorMessage="1">
          <x14:formula1>
            <xm:f>'Tabla Impacto'!$F$211:$F$222</xm:f>
          </x14:formula1>
          <xm:sqref>K16 K23:K76</xm:sqref>
        </x14:dataValidation>
        <x14:dataValidation type="custom" allowBlank="1" showInputMessage="1" showErrorMessage="1" error="Recuerde que las acciones se generan bajo la medida de mitigar el riesgo">
          <x14:formula1>
            <xm:f>IF(OR(AE24='Opciones Tratamiento'!$B$2,AE24='Opciones Tratamiento'!$B$3,AE24='Opciones Tratamiento'!$B$4),ISBLANK(AE24),ISTEXT(AE24))</xm:f>
          </x14:formula1>
          <xm:sqref>AI24:AI76</xm:sqref>
        </x14:dataValidation>
        <x14:dataValidation type="custom" allowBlank="1" showInputMessage="1" showErrorMessage="1" error="Recuerde que las acciones se generan bajo la medida de mitigar el riesgo">
          <x14:formula1>
            <xm:f>IF(OR(#REF!='Opciones Tratamiento'!$B$2,#REF!='Opciones Tratamiento'!$B$3,#REF!='Opciones Tratamiento'!$B$4),ISBLANK(#REF!),ISTEXT(#REF!))</xm:f>
          </x14:formula1>
          <xm:sqref>AH18:AH76</xm:sqref>
        </x14:dataValidation>
        <x14:dataValidation type="custom" allowBlank="1" showInputMessage="1" showErrorMessage="1" error="Recuerde que las acciones se generan bajo la medida de mitigar el riesgo">
          <x14:formula1>
            <xm:f>IF(OR(AE23='Opciones Tratamiento'!$B$2,AE23='Opciones Tratamiento'!$B$3,AE23='Opciones Tratamiento'!$B$4),ISBLANK(AE23),ISTEXT(AE23))</xm:f>
          </x14:formula1>
          <xm:sqref>AJ24:AJ28</xm:sqref>
        </x14:dataValidation>
        <x14:dataValidation type="custom" allowBlank="1" showInputMessage="1" showErrorMessage="1" error="Recuerde que las acciones se generan bajo la medida de mitigar el riesgo">
          <x14:formula1>
            <xm:f>IF(OR(#REF!='Opciones Tratamiento'!$B$2,#REF!='Opciones Tratamiento'!$B$3,#REF!='Opciones Tratamiento'!$B$4),ISBLANK(#REF!),ISTEXT(#REF!))</xm:f>
          </x14:formula1>
          <xm:sqref>AJ29:AJ76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36" t="s">
        <v>142</v>
      </c>
      <c r="C2" s="436"/>
      <c r="D2" s="436"/>
      <c r="E2" s="436"/>
      <c r="F2" s="436"/>
      <c r="G2" s="436"/>
      <c r="H2" s="436"/>
      <c r="I2" s="436"/>
      <c r="J2" s="474" t="s">
        <v>2</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36"/>
      <c r="C3" s="436"/>
      <c r="D3" s="436"/>
      <c r="E3" s="436"/>
      <c r="F3" s="436"/>
      <c r="G3" s="436"/>
      <c r="H3" s="436"/>
      <c r="I3" s="436"/>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36"/>
      <c r="C4" s="436"/>
      <c r="D4" s="436"/>
      <c r="E4" s="436"/>
      <c r="F4" s="436"/>
      <c r="G4" s="436"/>
      <c r="H4" s="436"/>
      <c r="I4" s="436"/>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86" t="s">
        <v>4</v>
      </c>
      <c r="C6" s="486"/>
      <c r="D6" s="487"/>
      <c r="E6" s="475" t="s">
        <v>107</v>
      </c>
      <c r="F6" s="476"/>
      <c r="G6" s="476"/>
      <c r="H6" s="476"/>
      <c r="I6" s="477"/>
      <c r="J6" s="471" t="str">
        <f>IF(AND('MAPA DE RIESGO'!$I$16="Muy Alta",'MAPA DE RIESGO'!$M$16="Leve"),CONCATENATE("R",'MAPA DE RIESGO'!$B$16),"")</f>
        <v/>
      </c>
      <c r="K6" s="472"/>
      <c r="L6" s="472" t="str">
        <f>IF(AND('MAPA DE RIESGO'!$I$23="Muy Alta",'MAPA DE RIESGO'!$M$23="Leve"),CONCATENATE("R",'MAPA DE RIESGO'!$B$23),"")</f>
        <v/>
      </c>
      <c r="M6" s="472"/>
      <c r="N6" s="472" t="str">
        <f>IF(AND('MAPA DE RIESGO'!$I$29="Muy Alta",'MAPA DE RIESGO'!$M$29="Leve"),CONCATENATE("R",'MAPA DE RIESGO'!$B$29),"")</f>
        <v/>
      </c>
      <c r="O6" s="473"/>
      <c r="P6" s="471" t="str">
        <f>IF(AND('MAPA DE RIESGO'!$I$16="Muy Alta",'MAPA DE RIESGO'!$M$16="Menor"),CONCATENATE("R",'MAPA DE RIESGO'!$B$16),"")</f>
        <v/>
      </c>
      <c r="Q6" s="472"/>
      <c r="R6" s="472" t="str">
        <f>IF(AND('MAPA DE RIESGO'!$I$23="Muy Alta",'MAPA DE RIESGO'!$M$23="Menor"),CONCATENATE("R",'MAPA DE RIESGO'!$B$23),"")</f>
        <v/>
      </c>
      <c r="S6" s="472"/>
      <c r="T6" s="472" t="str">
        <f>IF(AND('MAPA DE RIESGO'!$I$29="Muy Alta",'MAPA DE RIESGO'!$M$29="Menor"),CONCATENATE("R",'MAPA DE RIESGO'!$B$29),"")</f>
        <v/>
      </c>
      <c r="U6" s="473"/>
      <c r="V6" s="471" t="str">
        <f>IF(AND('MAPA DE RIESGO'!$I$16="Muy Alta",'MAPA DE RIESGO'!$M$16="Moderado"),CONCATENATE("R",'MAPA DE RIESGO'!$B$16),"")</f>
        <v/>
      </c>
      <c r="W6" s="472"/>
      <c r="X6" s="472" t="str">
        <f>IF(AND('MAPA DE RIESGO'!$I$23="Muy Alta",'MAPA DE RIESGO'!$M$23="Moderado"),CONCATENATE("R",'MAPA DE RIESGO'!$B$23),"")</f>
        <v/>
      </c>
      <c r="Y6" s="472"/>
      <c r="Z6" s="472" t="str">
        <f>IF(AND('MAPA DE RIESGO'!$I$29="Muy Alta",'MAPA DE RIESGO'!$M$29="Moderado"),CONCATENATE("R",'MAPA DE RIESGO'!$B$29),"")</f>
        <v/>
      </c>
      <c r="AA6" s="473"/>
      <c r="AB6" s="471" t="str">
        <f>IF(AND('MAPA DE RIESGO'!$I$16="Muy Alta",'MAPA DE RIESGO'!$M$16="Mayor"),CONCATENATE("R",'MAPA DE RIESGO'!$B$16),"")</f>
        <v/>
      </c>
      <c r="AC6" s="472"/>
      <c r="AD6" s="472" t="str">
        <f>IF(AND('MAPA DE RIESGO'!$I$23="Muy Alta",'MAPA DE RIESGO'!$M$23="Mayor"),CONCATENATE("R",'MAPA DE RIESGO'!$B$23),"")</f>
        <v/>
      </c>
      <c r="AE6" s="472"/>
      <c r="AF6" s="472" t="str">
        <f>IF(AND('MAPA DE RIESGO'!$I$29="Muy Alta",'MAPA DE RIESGO'!$M$29="Mayor"),CONCATENATE("R",'MAPA DE RIESGO'!$B$29),"")</f>
        <v/>
      </c>
      <c r="AG6" s="473"/>
      <c r="AH6" s="461" t="str">
        <f>IF(AND('MAPA DE RIESGO'!$I$16="Muy Alta",'MAPA DE RIESGO'!$M$16="Catastrófico"),CONCATENATE("R",'MAPA DE RIESGO'!$B$16),"")</f>
        <v/>
      </c>
      <c r="AI6" s="462"/>
      <c r="AJ6" s="462" t="str">
        <f>IF(AND('MAPA DE RIESGO'!$I$23="Muy Alta",'MAPA DE RIESGO'!$M$23="Catastrófico"),CONCATENATE("R",'MAPA DE RIESGO'!$B$23),"")</f>
        <v/>
      </c>
      <c r="AK6" s="462"/>
      <c r="AL6" s="462" t="str">
        <f>IF(AND('MAPA DE RIESGO'!$I$29="Muy Alta",'MAPA DE RIESGO'!$M$29="Catastrófico"),CONCATENATE("R",'MAPA DE RIESGO'!$B$29),"")</f>
        <v/>
      </c>
      <c r="AM6" s="463"/>
      <c r="AO6" s="488" t="s">
        <v>71</v>
      </c>
      <c r="AP6" s="489"/>
      <c r="AQ6" s="489"/>
      <c r="AR6" s="489"/>
      <c r="AS6" s="489"/>
      <c r="AT6" s="490"/>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86"/>
      <c r="C7" s="486"/>
      <c r="D7" s="487"/>
      <c r="E7" s="478"/>
      <c r="F7" s="479"/>
      <c r="G7" s="479"/>
      <c r="H7" s="479"/>
      <c r="I7" s="480"/>
      <c r="J7" s="464"/>
      <c r="K7" s="465"/>
      <c r="L7" s="465"/>
      <c r="M7" s="465"/>
      <c r="N7" s="465"/>
      <c r="O7" s="467"/>
      <c r="P7" s="464"/>
      <c r="Q7" s="465"/>
      <c r="R7" s="465"/>
      <c r="S7" s="465"/>
      <c r="T7" s="465"/>
      <c r="U7" s="467"/>
      <c r="V7" s="464"/>
      <c r="W7" s="465"/>
      <c r="X7" s="465"/>
      <c r="Y7" s="465"/>
      <c r="Z7" s="465"/>
      <c r="AA7" s="467"/>
      <c r="AB7" s="464"/>
      <c r="AC7" s="465"/>
      <c r="AD7" s="465"/>
      <c r="AE7" s="465"/>
      <c r="AF7" s="465"/>
      <c r="AG7" s="467"/>
      <c r="AH7" s="455"/>
      <c r="AI7" s="456"/>
      <c r="AJ7" s="456"/>
      <c r="AK7" s="456"/>
      <c r="AL7" s="456"/>
      <c r="AM7" s="457"/>
      <c r="AN7" s="55"/>
      <c r="AO7" s="491"/>
      <c r="AP7" s="492"/>
      <c r="AQ7" s="492"/>
      <c r="AR7" s="492"/>
      <c r="AS7" s="492"/>
      <c r="AT7" s="493"/>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86"/>
      <c r="C8" s="486"/>
      <c r="D8" s="487"/>
      <c r="E8" s="478"/>
      <c r="F8" s="479"/>
      <c r="G8" s="479"/>
      <c r="H8" s="479"/>
      <c r="I8" s="480"/>
      <c r="J8" s="464" t="str">
        <f>IF(AND('MAPA DE RIESGO'!$I$35="Muy Alta",'MAPA DE RIESGO'!$M$35="Leve"),CONCATENATE("R",'MAPA DE RIESGO'!$B$35),"")</f>
        <v/>
      </c>
      <c r="K8" s="465"/>
      <c r="L8" s="466" t="str">
        <f>IF(AND('MAPA DE RIESGO'!$I$41="Muy Alta",'MAPA DE RIESGO'!$M$41="Leve"),CONCATENATE("R",'MAPA DE RIESGO'!$B$41),"")</f>
        <v/>
      </c>
      <c r="M8" s="466"/>
      <c r="N8" s="466" t="str">
        <f>IF(AND('MAPA DE RIESGO'!$I$47="Muy Alta",'MAPA DE RIESGO'!$M$47="Leve"),CONCATENATE("R",'MAPA DE RIESGO'!$B$47),"")</f>
        <v/>
      </c>
      <c r="O8" s="467"/>
      <c r="P8" s="464" t="str">
        <f>IF(AND('MAPA DE RIESGO'!$I$35="Muy Alta",'MAPA DE RIESGO'!$M$35="Menor"),CONCATENATE("R",'MAPA DE RIESGO'!$B$35),"")</f>
        <v/>
      </c>
      <c r="Q8" s="465"/>
      <c r="R8" s="466" t="str">
        <f>IF(AND('MAPA DE RIESGO'!$I$41="Muy Alta",'MAPA DE RIESGO'!$M$41="Menor"),CONCATENATE("R",'MAPA DE RIESGO'!$B$41),"")</f>
        <v/>
      </c>
      <c r="S8" s="466"/>
      <c r="T8" s="466" t="str">
        <f>IF(AND('MAPA DE RIESGO'!$I$47="Muy Alta",'MAPA DE RIESGO'!$M$47="Menor"),CONCATENATE("R",'MAPA DE RIESGO'!$B$47),"")</f>
        <v/>
      </c>
      <c r="U8" s="467"/>
      <c r="V8" s="464" t="str">
        <f>IF(AND('MAPA DE RIESGO'!$I$35="Muy Alta",'MAPA DE RIESGO'!$M$35="Moderado"),CONCATENATE("R",'MAPA DE RIESGO'!$B$35),"")</f>
        <v/>
      </c>
      <c r="W8" s="465"/>
      <c r="X8" s="466" t="str">
        <f>IF(AND('MAPA DE RIESGO'!$I$41="Muy Alta",'MAPA DE RIESGO'!$M$41="Moderado"),CONCATENATE("R",'MAPA DE RIESGO'!$B$41),"")</f>
        <v/>
      </c>
      <c r="Y8" s="466"/>
      <c r="Z8" s="466" t="str">
        <f>IF(AND('MAPA DE RIESGO'!$I$47="Muy Alta",'MAPA DE RIESGO'!$M$47="Moderado"),CONCATENATE("R",'MAPA DE RIESGO'!$B$47),"")</f>
        <v/>
      </c>
      <c r="AA8" s="467"/>
      <c r="AB8" s="464" t="str">
        <f>IF(AND('MAPA DE RIESGO'!$I$35="Muy Alta",'MAPA DE RIESGO'!$M$35="Mayor"),CONCATENATE("R",'MAPA DE RIESGO'!$B$35),"")</f>
        <v/>
      </c>
      <c r="AC8" s="465"/>
      <c r="AD8" s="466" t="str">
        <f>IF(AND('MAPA DE RIESGO'!$I$41="Muy Alta",'MAPA DE RIESGO'!$M$41="Mayor"),CONCATENATE("R",'MAPA DE RIESGO'!$B$41),"")</f>
        <v/>
      </c>
      <c r="AE8" s="466"/>
      <c r="AF8" s="466" t="str">
        <f>IF(AND('MAPA DE RIESGO'!$I$47="Muy Alta",'MAPA DE RIESGO'!$M$47="Mayor"),CONCATENATE("R",'MAPA DE RIESGO'!$B$47),"")</f>
        <v/>
      </c>
      <c r="AG8" s="467"/>
      <c r="AH8" s="455" t="str">
        <f>IF(AND('MAPA DE RIESGO'!$I$35="Muy Alta",'MAPA DE RIESGO'!$M$35="Catastrófico"),CONCATENATE("R",'MAPA DE RIESGO'!$B$35),"")</f>
        <v/>
      </c>
      <c r="AI8" s="456"/>
      <c r="AJ8" s="456" t="str">
        <f>IF(AND('MAPA DE RIESGO'!$I$41="Muy Alta",'MAPA DE RIESGO'!$M$41="Catastrófico"),CONCATENATE("R",'MAPA DE RIESGO'!$B$41),"")</f>
        <v/>
      </c>
      <c r="AK8" s="456"/>
      <c r="AL8" s="456" t="str">
        <f>IF(AND('MAPA DE RIESGO'!$I$47="Muy Alta",'MAPA DE RIESGO'!$M$47="Catastrófico"),CONCATENATE("R",'MAPA DE RIESGO'!$B$47),"")</f>
        <v/>
      </c>
      <c r="AM8" s="457"/>
      <c r="AN8" s="55"/>
      <c r="AO8" s="491"/>
      <c r="AP8" s="492"/>
      <c r="AQ8" s="492"/>
      <c r="AR8" s="492"/>
      <c r="AS8" s="492"/>
      <c r="AT8" s="493"/>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86"/>
      <c r="C9" s="486"/>
      <c r="D9" s="487"/>
      <c r="E9" s="478"/>
      <c r="F9" s="479"/>
      <c r="G9" s="479"/>
      <c r="H9" s="479"/>
      <c r="I9" s="480"/>
      <c r="J9" s="464"/>
      <c r="K9" s="465"/>
      <c r="L9" s="466"/>
      <c r="M9" s="466"/>
      <c r="N9" s="466"/>
      <c r="O9" s="467"/>
      <c r="P9" s="464"/>
      <c r="Q9" s="465"/>
      <c r="R9" s="466"/>
      <c r="S9" s="466"/>
      <c r="T9" s="466"/>
      <c r="U9" s="467"/>
      <c r="V9" s="464"/>
      <c r="W9" s="465"/>
      <c r="X9" s="466"/>
      <c r="Y9" s="466"/>
      <c r="Z9" s="466"/>
      <c r="AA9" s="467"/>
      <c r="AB9" s="464"/>
      <c r="AC9" s="465"/>
      <c r="AD9" s="466"/>
      <c r="AE9" s="466"/>
      <c r="AF9" s="466"/>
      <c r="AG9" s="467"/>
      <c r="AH9" s="455"/>
      <c r="AI9" s="456"/>
      <c r="AJ9" s="456"/>
      <c r="AK9" s="456"/>
      <c r="AL9" s="456"/>
      <c r="AM9" s="457"/>
      <c r="AN9" s="55"/>
      <c r="AO9" s="491"/>
      <c r="AP9" s="492"/>
      <c r="AQ9" s="492"/>
      <c r="AR9" s="492"/>
      <c r="AS9" s="492"/>
      <c r="AT9" s="493"/>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86"/>
      <c r="C10" s="486"/>
      <c r="D10" s="487"/>
      <c r="E10" s="478"/>
      <c r="F10" s="479"/>
      <c r="G10" s="479"/>
      <c r="H10" s="479"/>
      <c r="I10" s="480"/>
      <c r="J10" s="464" t="str">
        <f>IF(AND('MAPA DE RIESGO'!$I$53="Muy Alta",'MAPA DE RIESGO'!$M$53="Leve"),CONCATENATE("R",'MAPA DE RIESGO'!$B$53),"")</f>
        <v/>
      </c>
      <c r="K10" s="465"/>
      <c r="L10" s="466" t="str">
        <f>IF(AND('MAPA DE RIESGO'!$I$59="Muy Alta",'MAPA DE RIESGO'!$M$59="Leve"),CONCATENATE("R",'MAPA DE RIESGO'!$B$59),"")</f>
        <v/>
      </c>
      <c r="M10" s="466"/>
      <c r="N10" s="466" t="str">
        <f>IF(AND('MAPA DE RIESGO'!$I$65="Muy Alta",'MAPA DE RIESGO'!$M$65="Leve"),CONCATENATE("R",'MAPA DE RIESGO'!$B$65),"")</f>
        <v/>
      </c>
      <c r="O10" s="467"/>
      <c r="P10" s="464" t="str">
        <f>IF(AND('MAPA DE RIESGO'!$I$53="Muy Alta",'MAPA DE RIESGO'!$M$53="Menor"),CONCATENATE("R",'MAPA DE RIESGO'!$B$53),"")</f>
        <v/>
      </c>
      <c r="Q10" s="465"/>
      <c r="R10" s="466" t="str">
        <f>IF(AND('MAPA DE RIESGO'!$I$59="Muy Alta",'MAPA DE RIESGO'!$M$59="Menor"),CONCATENATE("R",'MAPA DE RIESGO'!$B$59),"")</f>
        <v/>
      </c>
      <c r="S10" s="466"/>
      <c r="T10" s="466" t="str">
        <f>IF(AND('MAPA DE RIESGO'!$I$65="Muy Alta",'MAPA DE RIESGO'!$M$65="Menor"),CONCATENATE("R",'MAPA DE RIESGO'!$B$65),"")</f>
        <v/>
      </c>
      <c r="U10" s="467"/>
      <c r="V10" s="464" t="str">
        <f>IF(AND('MAPA DE RIESGO'!$I$53="Muy Alta",'MAPA DE RIESGO'!$M$53="Moderado"),CONCATENATE("R",'MAPA DE RIESGO'!$B$53),"")</f>
        <v/>
      </c>
      <c r="W10" s="465"/>
      <c r="X10" s="466" t="str">
        <f>IF(AND('MAPA DE RIESGO'!$I$59="Muy Alta",'MAPA DE RIESGO'!$M$59="Moderado"),CONCATENATE("R",'MAPA DE RIESGO'!$B$59),"")</f>
        <v/>
      </c>
      <c r="Y10" s="466"/>
      <c r="Z10" s="466" t="str">
        <f>IF(AND('MAPA DE RIESGO'!$I$65="Muy Alta",'MAPA DE RIESGO'!$M$65="Moderado"),CONCATENATE("R",'MAPA DE RIESGO'!$B$65),"")</f>
        <v/>
      </c>
      <c r="AA10" s="467"/>
      <c r="AB10" s="464" t="str">
        <f>IF(AND('MAPA DE RIESGO'!$I$53="Muy Alta",'MAPA DE RIESGO'!$M$53="Mayor"),CONCATENATE("R",'MAPA DE RIESGO'!$B$53),"")</f>
        <v/>
      </c>
      <c r="AC10" s="465"/>
      <c r="AD10" s="466" t="str">
        <f>IF(AND('MAPA DE RIESGO'!$I$59="Muy Alta",'MAPA DE RIESGO'!$M$59="Mayor"),CONCATENATE("R",'MAPA DE RIESGO'!$B$59),"")</f>
        <v/>
      </c>
      <c r="AE10" s="466"/>
      <c r="AF10" s="466" t="str">
        <f>IF(AND('MAPA DE RIESGO'!$I$65="Muy Alta",'MAPA DE RIESGO'!$M$65="Mayor"),CONCATENATE("R",'MAPA DE RIESGO'!$B$65),"")</f>
        <v/>
      </c>
      <c r="AG10" s="467"/>
      <c r="AH10" s="455" t="str">
        <f>IF(AND('MAPA DE RIESGO'!$I$53="Muy Alta",'MAPA DE RIESGO'!$M$53="Catastrófico"),CONCATENATE("R",'MAPA DE RIESGO'!$B$53),"")</f>
        <v/>
      </c>
      <c r="AI10" s="456"/>
      <c r="AJ10" s="456" t="str">
        <f>IF(AND('MAPA DE RIESGO'!$I$59="Muy Alta",'MAPA DE RIESGO'!$M$59="Catastrófico"),CONCATENATE("R",'MAPA DE RIESGO'!$B$59),"")</f>
        <v/>
      </c>
      <c r="AK10" s="456"/>
      <c r="AL10" s="456" t="str">
        <f>IF(AND('MAPA DE RIESGO'!$I$65="Muy Alta",'MAPA DE RIESGO'!$M$65="Catastrófico"),CONCATENATE("R",'MAPA DE RIESGO'!$B$65),"")</f>
        <v/>
      </c>
      <c r="AM10" s="457"/>
      <c r="AN10" s="55"/>
      <c r="AO10" s="491"/>
      <c r="AP10" s="492"/>
      <c r="AQ10" s="492"/>
      <c r="AR10" s="492"/>
      <c r="AS10" s="492"/>
      <c r="AT10" s="493"/>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86"/>
      <c r="C11" s="486"/>
      <c r="D11" s="487"/>
      <c r="E11" s="478"/>
      <c r="F11" s="479"/>
      <c r="G11" s="479"/>
      <c r="H11" s="479"/>
      <c r="I11" s="480"/>
      <c r="J11" s="464"/>
      <c r="K11" s="465"/>
      <c r="L11" s="466"/>
      <c r="M11" s="466"/>
      <c r="N11" s="466"/>
      <c r="O11" s="467"/>
      <c r="P11" s="464"/>
      <c r="Q11" s="465"/>
      <c r="R11" s="466"/>
      <c r="S11" s="466"/>
      <c r="T11" s="466"/>
      <c r="U11" s="467"/>
      <c r="V11" s="464"/>
      <c r="W11" s="465"/>
      <c r="X11" s="466"/>
      <c r="Y11" s="466"/>
      <c r="Z11" s="466"/>
      <c r="AA11" s="467"/>
      <c r="AB11" s="464"/>
      <c r="AC11" s="465"/>
      <c r="AD11" s="466"/>
      <c r="AE11" s="466"/>
      <c r="AF11" s="466"/>
      <c r="AG11" s="467"/>
      <c r="AH11" s="455"/>
      <c r="AI11" s="456"/>
      <c r="AJ11" s="456"/>
      <c r="AK11" s="456"/>
      <c r="AL11" s="456"/>
      <c r="AM11" s="457"/>
      <c r="AN11" s="55"/>
      <c r="AO11" s="491"/>
      <c r="AP11" s="492"/>
      <c r="AQ11" s="492"/>
      <c r="AR11" s="492"/>
      <c r="AS11" s="492"/>
      <c r="AT11" s="493"/>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86"/>
      <c r="C12" s="486"/>
      <c r="D12" s="487"/>
      <c r="E12" s="478"/>
      <c r="F12" s="479"/>
      <c r="G12" s="479"/>
      <c r="H12" s="479"/>
      <c r="I12" s="480"/>
      <c r="J12" s="464" t="str">
        <f>IF(AND('MAPA DE RIESGO'!$I$71="Muy Alta",'MAPA DE RIESGO'!$M$71="Leve"),CONCATENATE("R",'MAPA DE RIESGO'!$B$71),"")</f>
        <v/>
      </c>
      <c r="K12" s="465"/>
      <c r="L12" s="466" t="str">
        <f>IF(AND('MAPA DE RIESGO'!$I$77="Muy Alta",'MAPA DE RIESGO'!$M$77="Leve"),CONCATENATE("R",'MAPA DE RIESGO'!$B$77),"")</f>
        <v/>
      </c>
      <c r="M12" s="466"/>
      <c r="N12" s="466" t="str">
        <f>IF(AND('MAPA DE RIESGO'!$I$83="Muy Alta",'MAPA DE RIESGO'!$M$83="Leve"),CONCATENATE("R",'MAPA DE RIESGO'!$B$83),"")</f>
        <v/>
      </c>
      <c r="O12" s="467"/>
      <c r="P12" s="464" t="str">
        <f>IF(AND('MAPA DE RIESGO'!$I$71="Muy Alta",'MAPA DE RIESGO'!$M$71="Menor"),CONCATENATE("R",'MAPA DE RIESGO'!$B$71),"")</f>
        <v/>
      </c>
      <c r="Q12" s="465"/>
      <c r="R12" s="466" t="str">
        <f>IF(AND('MAPA DE RIESGO'!$I$77="Muy Alta",'MAPA DE RIESGO'!$M$77="Menor"),CONCATENATE("R",'MAPA DE RIESGO'!$B$77),"")</f>
        <v/>
      </c>
      <c r="S12" s="466"/>
      <c r="T12" s="466" t="str">
        <f>IF(AND('MAPA DE RIESGO'!$I$83="Muy Alta",'MAPA DE RIESGO'!$M$83="Menor"),CONCATENATE("R",'MAPA DE RIESGO'!$B$83),"")</f>
        <v/>
      </c>
      <c r="U12" s="467"/>
      <c r="V12" s="464" t="str">
        <f>IF(AND('MAPA DE RIESGO'!$I$71="Muy Alta",'MAPA DE RIESGO'!$M$71="Moderado"),CONCATENATE("R",'MAPA DE RIESGO'!$B$71),"")</f>
        <v/>
      </c>
      <c r="W12" s="465"/>
      <c r="X12" s="466" t="str">
        <f>IF(AND('MAPA DE RIESGO'!$I$77="Muy Alta",'MAPA DE RIESGO'!$M$77="Moderado"),CONCATENATE("R",'MAPA DE RIESGO'!$B$77),"")</f>
        <v/>
      </c>
      <c r="Y12" s="466"/>
      <c r="Z12" s="466" t="str">
        <f>IF(AND('MAPA DE RIESGO'!$I$83="Muy Alta",'MAPA DE RIESGO'!$M$83="Moderado"),CONCATENATE("R",'MAPA DE RIESGO'!$B$83),"")</f>
        <v/>
      </c>
      <c r="AA12" s="467"/>
      <c r="AB12" s="464" t="str">
        <f>IF(AND('MAPA DE RIESGO'!$I$71="Muy Alta",'MAPA DE RIESGO'!$M$71="Mayor"),CONCATENATE("R",'MAPA DE RIESGO'!$B$71),"")</f>
        <v/>
      </c>
      <c r="AC12" s="465"/>
      <c r="AD12" s="466" t="str">
        <f>IF(AND('MAPA DE RIESGO'!$I$77="Muy Alta",'MAPA DE RIESGO'!$M$77="Mayor"),CONCATENATE("R",'MAPA DE RIESGO'!$B$77),"")</f>
        <v/>
      </c>
      <c r="AE12" s="466"/>
      <c r="AF12" s="466" t="str">
        <f>IF(AND('MAPA DE RIESGO'!$I$83="Muy Alta",'MAPA DE RIESGO'!$M$83="Mayor"),CONCATENATE("R",'MAPA DE RIESGO'!$B$83),"")</f>
        <v/>
      </c>
      <c r="AG12" s="467"/>
      <c r="AH12" s="455" t="str">
        <f>IF(AND('MAPA DE RIESGO'!$I$71="Muy Alta",'MAPA DE RIESGO'!$M$71="Catastrófico"),CONCATENATE("R",'MAPA DE RIESGO'!$B$71),"")</f>
        <v/>
      </c>
      <c r="AI12" s="456"/>
      <c r="AJ12" s="456" t="str">
        <f>IF(AND('MAPA DE RIESGO'!$I$77="Muy Alta",'MAPA DE RIESGO'!$M$77="Catastrófico"),CONCATENATE("R",'MAPA DE RIESGO'!$B$77),"")</f>
        <v/>
      </c>
      <c r="AK12" s="456"/>
      <c r="AL12" s="456" t="str">
        <f>IF(AND('MAPA DE RIESGO'!$I$83="Muy Alta",'MAPA DE RIESGO'!$M$83="Catastrófico"),CONCATENATE("R",'MAPA DE RIESGO'!$B$83),"")</f>
        <v/>
      </c>
      <c r="AM12" s="457"/>
      <c r="AN12" s="55"/>
      <c r="AO12" s="491"/>
      <c r="AP12" s="492"/>
      <c r="AQ12" s="492"/>
      <c r="AR12" s="492"/>
      <c r="AS12" s="492"/>
      <c r="AT12" s="493"/>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86"/>
      <c r="C13" s="486"/>
      <c r="D13" s="487"/>
      <c r="E13" s="481"/>
      <c r="F13" s="482"/>
      <c r="G13" s="482"/>
      <c r="H13" s="482"/>
      <c r="I13" s="483"/>
      <c r="J13" s="464"/>
      <c r="K13" s="465"/>
      <c r="L13" s="465"/>
      <c r="M13" s="465"/>
      <c r="N13" s="465"/>
      <c r="O13" s="467"/>
      <c r="P13" s="464"/>
      <c r="Q13" s="465"/>
      <c r="R13" s="465"/>
      <c r="S13" s="465"/>
      <c r="T13" s="465"/>
      <c r="U13" s="467"/>
      <c r="V13" s="464"/>
      <c r="W13" s="465"/>
      <c r="X13" s="465"/>
      <c r="Y13" s="465"/>
      <c r="Z13" s="465"/>
      <c r="AA13" s="467"/>
      <c r="AB13" s="464"/>
      <c r="AC13" s="465"/>
      <c r="AD13" s="465"/>
      <c r="AE13" s="465"/>
      <c r="AF13" s="465"/>
      <c r="AG13" s="467"/>
      <c r="AH13" s="458"/>
      <c r="AI13" s="459"/>
      <c r="AJ13" s="459"/>
      <c r="AK13" s="459"/>
      <c r="AL13" s="459"/>
      <c r="AM13" s="460"/>
      <c r="AN13" s="55"/>
      <c r="AO13" s="494"/>
      <c r="AP13" s="495"/>
      <c r="AQ13" s="495"/>
      <c r="AR13" s="495"/>
      <c r="AS13" s="495"/>
      <c r="AT13" s="49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86"/>
      <c r="C14" s="486"/>
      <c r="D14" s="487"/>
      <c r="E14" s="475" t="s">
        <v>106</v>
      </c>
      <c r="F14" s="476"/>
      <c r="G14" s="476"/>
      <c r="H14" s="476"/>
      <c r="I14" s="476"/>
      <c r="J14" s="452" t="str">
        <f>IF(AND('MAPA DE RIESGO'!$I$16="Alta",'MAPA DE RIESGO'!$M$16="Leve"),CONCATENATE("R",'MAPA DE RIESGO'!$B$16),"")</f>
        <v/>
      </c>
      <c r="K14" s="453"/>
      <c r="L14" s="453" t="str">
        <f>IF(AND('MAPA DE RIESGO'!$I$23="Alta",'MAPA DE RIESGO'!$M$23="Leve"),CONCATENATE("R",'MAPA DE RIESGO'!$B$23),"")</f>
        <v/>
      </c>
      <c r="M14" s="453"/>
      <c r="N14" s="453" t="str">
        <f>IF(AND('MAPA DE RIESGO'!$I$29="Alta",'MAPA DE RIESGO'!$M$29="Leve"),CONCATENATE("R",'MAPA DE RIESGO'!$B$29),"")</f>
        <v/>
      </c>
      <c r="O14" s="454"/>
      <c r="P14" s="452" t="str">
        <f>IF(AND('MAPA DE RIESGO'!$I$16="Alta",'MAPA DE RIESGO'!$M$16="Menor"),CONCATENATE("R",'MAPA DE RIESGO'!$B$16),"")</f>
        <v/>
      </c>
      <c r="Q14" s="453"/>
      <c r="R14" s="453" t="str">
        <f>IF(AND('MAPA DE RIESGO'!$I$23="Alta",'MAPA DE RIESGO'!$M$23="Menor"),CONCATENATE("R",'MAPA DE RIESGO'!$B$23),"")</f>
        <v/>
      </c>
      <c r="S14" s="453"/>
      <c r="T14" s="453" t="str">
        <f>IF(AND('MAPA DE RIESGO'!$I$29="Alta",'MAPA DE RIESGO'!$M$29="Menor"),CONCATENATE("R",'MAPA DE RIESGO'!$B$29),"")</f>
        <v/>
      </c>
      <c r="U14" s="454"/>
      <c r="V14" s="471" t="str">
        <f>IF(AND('MAPA DE RIESGO'!$I$16="Alta",'MAPA DE RIESGO'!$M$16="Moderado"),CONCATENATE("R",'MAPA DE RIESGO'!$B$16),"")</f>
        <v/>
      </c>
      <c r="W14" s="472"/>
      <c r="X14" s="472" t="str">
        <f>IF(AND('MAPA DE RIESGO'!$I$23="Alta",'MAPA DE RIESGO'!$M$23="Moderado"),CONCATENATE("R",'MAPA DE RIESGO'!$B$23),"")</f>
        <v/>
      </c>
      <c r="Y14" s="472"/>
      <c r="Z14" s="472" t="str">
        <f>IF(AND('MAPA DE RIESGO'!$I$29="Alta",'MAPA DE RIESGO'!$M$29="Moderado"),CONCATENATE("R",'MAPA DE RIESGO'!$B$29),"")</f>
        <v/>
      </c>
      <c r="AA14" s="473"/>
      <c r="AB14" s="471" t="str">
        <f>IF(AND('MAPA DE RIESGO'!$I$16="Alta",'MAPA DE RIESGO'!$M$16="Mayor"),CONCATENATE("R",'MAPA DE RIESGO'!$B$16),"")</f>
        <v/>
      </c>
      <c r="AC14" s="472"/>
      <c r="AD14" s="472" t="str">
        <f>IF(AND('MAPA DE RIESGO'!$I$23="Alta",'MAPA DE RIESGO'!$M$23="Mayor"),CONCATENATE("R",'MAPA DE RIESGO'!$B$23),"")</f>
        <v/>
      </c>
      <c r="AE14" s="472"/>
      <c r="AF14" s="472" t="str">
        <f>IF(AND('MAPA DE RIESGO'!$I$29="Alta",'MAPA DE RIESGO'!$M$29="Mayor"),CONCATENATE("R",'MAPA DE RIESGO'!$B$29),"")</f>
        <v/>
      </c>
      <c r="AG14" s="473"/>
      <c r="AH14" s="461" t="str">
        <f>IF(AND('MAPA DE RIESGO'!$I$16="Alta",'MAPA DE RIESGO'!$M$16="Catastrófico"),CONCATENATE("R",'MAPA DE RIESGO'!$B$16),"")</f>
        <v/>
      </c>
      <c r="AI14" s="462"/>
      <c r="AJ14" s="462" t="str">
        <f>IF(AND('MAPA DE RIESGO'!$I$23="Alta",'MAPA DE RIESGO'!$M$23="Catastrófico"),CONCATENATE("R",'MAPA DE RIESGO'!$B$23),"")</f>
        <v/>
      </c>
      <c r="AK14" s="462"/>
      <c r="AL14" s="462" t="str">
        <f>IF(AND('MAPA DE RIESGO'!$I$29="Alta",'MAPA DE RIESGO'!$M$29="Catastrófico"),CONCATENATE("R",'MAPA DE RIESGO'!$B$29),"")</f>
        <v/>
      </c>
      <c r="AM14" s="463"/>
      <c r="AN14" s="55"/>
      <c r="AO14" s="497" t="s">
        <v>72</v>
      </c>
      <c r="AP14" s="498"/>
      <c r="AQ14" s="498"/>
      <c r="AR14" s="498"/>
      <c r="AS14" s="498"/>
      <c r="AT14" s="49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86"/>
      <c r="C15" s="486"/>
      <c r="D15" s="487"/>
      <c r="E15" s="478"/>
      <c r="F15" s="479"/>
      <c r="G15" s="479"/>
      <c r="H15" s="479"/>
      <c r="I15" s="484"/>
      <c r="J15" s="446"/>
      <c r="K15" s="447"/>
      <c r="L15" s="447"/>
      <c r="M15" s="447"/>
      <c r="N15" s="447"/>
      <c r="O15" s="448"/>
      <c r="P15" s="446"/>
      <c r="Q15" s="447"/>
      <c r="R15" s="447"/>
      <c r="S15" s="447"/>
      <c r="T15" s="447"/>
      <c r="U15" s="448"/>
      <c r="V15" s="464"/>
      <c r="W15" s="465"/>
      <c r="X15" s="465"/>
      <c r="Y15" s="465"/>
      <c r="Z15" s="465"/>
      <c r="AA15" s="467"/>
      <c r="AB15" s="464"/>
      <c r="AC15" s="465"/>
      <c r="AD15" s="465"/>
      <c r="AE15" s="465"/>
      <c r="AF15" s="465"/>
      <c r="AG15" s="467"/>
      <c r="AH15" s="455"/>
      <c r="AI15" s="456"/>
      <c r="AJ15" s="456"/>
      <c r="AK15" s="456"/>
      <c r="AL15" s="456"/>
      <c r="AM15" s="457"/>
      <c r="AN15" s="55"/>
      <c r="AO15" s="500"/>
      <c r="AP15" s="501"/>
      <c r="AQ15" s="501"/>
      <c r="AR15" s="501"/>
      <c r="AS15" s="501"/>
      <c r="AT15" s="50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86"/>
      <c r="C16" s="486"/>
      <c r="D16" s="487"/>
      <c r="E16" s="478"/>
      <c r="F16" s="479"/>
      <c r="G16" s="479"/>
      <c r="H16" s="479"/>
      <c r="I16" s="484"/>
      <c r="J16" s="446" t="str">
        <f>IF(AND('MAPA DE RIESGO'!$I$35="Alta",'MAPA DE RIESGO'!$M$35="Leve"),CONCATENATE("R",'MAPA DE RIESGO'!$B$35),"")</f>
        <v/>
      </c>
      <c r="K16" s="447"/>
      <c r="L16" s="447" t="str">
        <f>IF(AND('MAPA DE RIESGO'!$I$41="Alta",'MAPA DE RIESGO'!$M$41="Leve"),CONCATENATE("R",'MAPA DE RIESGO'!$B$41),"")</f>
        <v/>
      </c>
      <c r="M16" s="447"/>
      <c r="N16" s="447" t="str">
        <f>IF(AND('MAPA DE RIESGO'!$I$47="Alta",'MAPA DE RIESGO'!$M$47="Leve"),CONCATENATE("R",'MAPA DE RIESGO'!$B$47),"")</f>
        <v/>
      </c>
      <c r="O16" s="448"/>
      <c r="P16" s="446" t="str">
        <f>IF(AND('MAPA DE RIESGO'!$I$35="Alta",'MAPA DE RIESGO'!$M$35="Menor"),CONCATENATE("R",'MAPA DE RIESGO'!$B$35),"")</f>
        <v/>
      </c>
      <c r="Q16" s="447"/>
      <c r="R16" s="447" t="str">
        <f>IF(AND('MAPA DE RIESGO'!$I$41="Alta",'MAPA DE RIESGO'!$M$41="Menor"),CONCATENATE("R",'MAPA DE RIESGO'!$B$41),"")</f>
        <v/>
      </c>
      <c r="S16" s="447"/>
      <c r="T16" s="447" t="str">
        <f>IF(AND('MAPA DE RIESGO'!$I$47="Alta",'MAPA DE RIESGO'!$M$47="Menor"),CONCATENATE("R",'MAPA DE RIESGO'!$B$47),"")</f>
        <v/>
      </c>
      <c r="U16" s="448"/>
      <c r="V16" s="464" t="str">
        <f>IF(AND('MAPA DE RIESGO'!$I$35="Alta",'MAPA DE RIESGO'!$M$35="Moderado"),CONCATENATE("R",'MAPA DE RIESGO'!$B$35),"")</f>
        <v/>
      </c>
      <c r="W16" s="465"/>
      <c r="X16" s="466" t="str">
        <f>IF(AND('MAPA DE RIESGO'!$I$41="Alta",'MAPA DE RIESGO'!$M$41="Moderado"),CONCATENATE("R",'MAPA DE RIESGO'!$B$41),"")</f>
        <v/>
      </c>
      <c r="Y16" s="466"/>
      <c r="Z16" s="466" t="str">
        <f>IF(AND('MAPA DE RIESGO'!$I$47="Alta",'MAPA DE RIESGO'!$M$47="Moderado"),CONCATENATE("R",'MAPA DE RIESGO'!$B$47),"")</f>
        <v/>
      </c>
      <c r="AA16" s="467"/>
      <c r="AB16" s="464" t="str">
        <f>IF(AND('MAPA DE RIESGO'!$I$35="Alta",'MAPA DE RIESGO'!$M$35="Mayor"),CONCATENATE("R",'MAPA DE RIESGO'!$B$35),"")</f>
        <v/>
      </c>
      <c r="AC16" s="465"/>
      <c r="AD16" s="466" t="str">
        <f>IF(AND('MAPA DE RIESGO'!$I$41="Alta",'MAPA DE RIESGO'!$M$41="Mayor"),CONCATENATE("R",'MAPA DE RIESGO'!$B$41),"")</f>
        <v/>
      </c>
      <c r="AE16" s="466"/>
      <c r="AF16" s="466" t="str">
        <f>IF(AND('MAPA DE RIESGO'!$I$47="Alta",'MAPA DE RIESGO'!$M$47="Mayor"),CONCATENATE("R",'MAPA DE RIESGO'!$B$47),"")</f>
        <v/>
      </c>
      <c r="AG16" s="467"/>
      <c r="AH16" s="455" t="str">
        <f>IF(AND('MAPA DE RIESGO'!$I$35="Alta",'MAPA DE RIESGO'!$M$35="Catastrófico"),CONCATENATE("R",'MAPA DE RIESGO'!$B$35),"")</f>
        <v/>
      </c>
      <c r="AI16" s="456"/>
      <c r="AJ16" s="456" t="str">
        <f>IF(AND('MAPA DE RIESGO'!$I$41="Alta",'MAPA DE RIESGO'!$M$41="Catastrófico"),CONCATENATE("R",'MAPA DE RIESGO'!$B$41),"")</f>
        <v/>
      </c>
      <c r="AK16" s="456"/>
      <c r="AL16" s="456" t="str">
        <f>IF(AND('MAPA DE RIESGO'!$I$47="Alta",'MAPA DE RIESGO'!$M$47="Catastrófico"),CONCATENATE("R",'MAPA DE RIESGO'!$B$47),"")</f>
        <v/>
      </c>
      <c r="AM16" s="457"/>
      <c r="AN16" s="55"/>
      <c r="AO16" s="500"/>
      <c r="AP16" s="501"/>
      <c r="AQ16" s="501"/>
      <c r="AR16" s="501"/>
      <c r="AS16" s="501"/>
      <c r="AT16" s="50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86"/>
      <c r="C17" s="486"/>
      <c r="D17" s="487"/>
      <c r="E17" s="478"/>
      <c r="F17" s="479"/>
      <c r="G17" s="479"/>
      <c r="H17" s="479"/>
      <c r="I17" s="484"/>
      <c r="J17" s="446"/>
      <c r="K17" s="447"/>
      <c r="L17" s="447"/>
      <c r="M17" s="447"/>
      <c r="N17" s="447"/>
      <c r="O17" s="448"/>
      <c r="P17" s="446"/>
      <c r="Q17" s="447"/>
      <c r="R17" s="447"/>
      <c r="S17" s="447"/>
      <c r="T17" s="447"/>
      <c r="U17" s="448"/>
      <c r="V17" s="464"/>
      <c r="W17" s="465"/>
      <c r="X17" s="466"/>
      <c r="Y17" s="466"/>
      <c r="Z17" s="466"/>
      <c r="AA17" s="467"/>
      <c r="AB17" s="464"/>
      <c r="AC17" s="465"/>
      <c r="AD17" s="466"/>
      <c r="AE17" s="466"/>
      <c r="AF17" s="466"/>
      <c r="AG17" s="467"/>
      <c r="AH17" s="455"/>
      <c r="AI17" s="456"/>
      <c r="AJ17" s="456"/>
      <c r="AK17" s="456"/>
      <c r="AL17" s="456"/>
      <c r="AM17" s="457"/>
      <c r="AN17" s="55"/>
      <c r="AO17" s="500"/>
      <c r="AP17" s="501"/>
      <c r="AQ17" s="501"/>
      <c r="AR17" s="501"/>
      <c r="AS17" s="501"/>
      <c r="AT17" s="50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86"/>
      <c r="C18" s="486"/>
      <c r="D18" s="487"/>
      <c r="E18" s="478"/>
      <c r="F18" s="479"/>
      <c r="G18" s="479"/>
      <c r="H18" s="479"/>
      <c r="I18" s="484"/>
      <c r="J18" s="446" t="str">
        <f>IF(AND('MAPA DE RIESGO'!$I$53="Alta",'MAPA DE RIESGO'!$M$53="Leve"),CONCATENATE("R",'MAPA DE RIESGO'!$B$53),"")</f>
        <v/>
      </c>
      <c r="K18" s="447"/>
      <c r="L18" s="447" t="str">
        <f>IF(AND('MAPA DE RIESGO'!$I$59="Alta",'MAPA DE RIESGO'!$M$59="Leve"),CONCATENATE("R",'MAPA DE RIESGO'!$B$59),"")</f>
        <v/>
      </c>
      <c r="M18" s="447"/>
      <c r="N18" s="447" t="str">
        <f>IF(AND('MAPA DE RIESGO'!$I$65="Alta",'MAPA DE RIESGO'!$M$65="Leve"),CONCATENATE("R",'MAPA DE RIESGO'!$B$65),"")</f>
        <v/>
      </c>
      <c r="O18" s="448"/>
      <c r="P18" s="446" t="str">
        <f>IF(AND('MAPA DE RIESGO'!$I$53="Alta",'MAPA DE RIESGO'!$M$53="Menor"),CONCATENATE("R",'MAPA DE RIESGO'!$B$53),"")</f>
        <v/>
      </c>
      <c r="Q18" s="447"/>
      <c r="R18" s="447" t="str">
        <f>IF(AND('MAPA DE RIESGO'!$I$59="Alta",'MAPA DE RIESGO'!$M$59="Menor"),CONCATENATE("R",'MAPA DE RIESGO'!$B$59),"")</f>
        <v/>
      </c>
      <c r="S18" s="447"/>
      <c r="T18" s="447" t="str">
        <f>IF(AND('MAPA DE RIESGO'!$I$65="Alta",'MAPA DE RIESGO'!$M$65="Menor"),CONCATENATE("R",'MAPA DE RIESGO'!$B$65),"")</f>
        <v/>
      </c>
      <c r="U18" s="448"/>
      <c r="V18" s="464" t="str">
        <f>IF(AND('MAPA DE RIESGO'!$I$53="Alta",'MAPA DE RIESGO'!$M$53="Moderado"),CONCATENATE("R",'MAPA DE RIESGO'!$B$53),"")</f>
        <v/>
      </c>
      <c r="W18" s="465"/>
      <c r="X18" s="466" t="str">
        <f>IF(AND('MAPA DE RIESGO'!$I$59="Alta",'MAPA DE RIESGO'!$M$59="Moderado"),CONCATENATE("R",'MAPA DE RIESGO'!$B$59),"")</f>
        <v/>
      </c>
      <c r="Y18" s="466"/>
      <c r="Z18" s="466" t="str">
        <f>IF(AND('MAPA DE RIESGO'!$I$65="Alta",'MAPA DE RIESGO'!$M$65="Moderado"),CONCATENATE("R",'MAPA DE RIESGO'!$B$65),"")</f>
        <v/>
      </c>
      <c r="AA18" s="467"/>
      <c r="AB18" s="464" t="str">
        <f>IF(AND('MAPA DE RIESGO'!$I$53="Alta",'MAPA DE RIESGO'!$M$53="Mayor"),CONCATENATE("R",'MAPA DE RIESGO'!$B$53),"")</f>
        <v/>
      </c>
      <c r="AC18" s="465"/>
      <c r="AD18" s="466" t="str">
        <f>IF(AND('MAPA DE RIESGO'!$I$59="Alta",'MAPA DE RIESGO'!$M$59="Mayor"),CONCATENATE("R",'MAPA DE RIESGO'!$B$59),"")</f>
        <v/>
      </c>
      <c r="AE18" s="466"/>
      <c r="AF18" s="466" t="str">
        <f>IF(AND('MAPA DE RIESGO'!$I$65="Alta",'MAPA DE RIESGO'!$M$65="Mayor"),CONCATENATE("R",'MAPA DE RIESGO'!$B$65),"")</f>
        <v/>
      </c>
      <c r="AG18" s="467"/>
      <c r="AH18" s="455" t="str">
        <f>IF(AND('MAPA DE RIESGO'!$I$53="Alta",'MAPA DE RIESGO'!$M$53="Catastrófico"),CONCATENATE("R",'MAPA DE RIESGO'!$B$53),"")</f>
        <v/>
      </c>
      <c r="AI18" s="456"/>
      <c r="AJ18" s="456" t="str">
        <f>IF(AND('MAPA DE RIESGO'!$I$59="Alta",'MAPA DE RIESGO'!$M$59="Catastrófico"),CONCATENATE("R",'MAPA DE RIESGO'!$B$59),"")</f>
        <v/>
      </c>
      <c r="AK18" s="456"/>
      <c r="AL18" s="456" t="str">
        <f>IF(AND('MAPA DE RIESGO'!$I$65="Alta",'MAPA DE RIESGO'!$M$65="Catastrófico"),CONCATENATE("R",'MAPA DE RIESGO'!$B$65),"")</f>
        <v/>
      </c>
      <c r="AM18" s="457"/>
      <c r="AN18" s="55"/>
      <c r="AO18" s="500"/>
      <c r="AP18" s="501"/>
      <c r="AQ18" s="501"/>
      <c r="AR18" s="501"/>
      <c r="AS18" s="501"/>
      <c r="AT18" s="50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86"/>
      <c r="C19" s="486"/>
      <c r="D19" s="487"/>
      <c r="E19" s="478"/>
      <c r="F19" s="479"/>
      <c r="G19" s="479"/>
      <c r="H19" s="479"/>
      <c r="I19" s="484"/>
      <c r="J19" s="446"/>
      <c r="K19" s="447"/>
      <c r="L19" s="447"/>
      <c r="M19" s="447"/>
      <c r="N19" s="447"/>
      <c r="O19" s="448"/>
      <c r="P19" s="446"/>
      <c r="Q19" s="447"/>
      <c r="R19" s="447"/>
      <c r="S19" s="447"/>
      <c r="T19" s="447"/>
      <c r="U19" s="448"/>
      <c r="V19" s="464"/>
      <c r="W19" s="465"/>
      <c r="X19" s="466"/>
      <c r="Y19" s="466"/>
      <c r="Z19" s="466"/>
      <c r="AA19" s="467"/>
      <c r="AB19" s="464"/>
      <c r="AC19" s="465"/>
      <c r="AD19" s="466"/>
      <c r="AE19" s="466"/>
      <c r="AF19" s="466"/>
      <c r="AG19" s="467"/>
      <c r="AH19" s="455"/>
      <c r="AI19" s="456"/>
      <c r="AJ19" s="456"/>
      <c r="AK19" s="456"/>
      <c r="AL19" s="456"/>
      <c r="AM19" s="457"/>
      <c r="AN19" s="55"/>
      <c r="AO19" s="500"/>
      <c r="AP19" s="501"/>
      <c r="AQ19" s="501"/>
      <c r="AR19" s="501"/>
      <c r="AS19" s="501"/>
      <c r="AT19" s="50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86"/>
      <c r="C20" s="486"/>
      <c r="D20" s="487"/>
      <c r="E20" s="478"/>
      <c r="F20" s="479"/>
      <c r="G20" s="479"/>
      <c r="H20" s="479"/>
      <c r="I20" s="484"/>
      <c r="J20" s="446" t="str">
        <f>IF(AND('MAPA DE RIESGO'!$I$71="Alta",'MAPA DE RIESGO'!$M$71="Leve"),CONCATENATE("R",'MAPA DE RIESGO'!$B$71),"")</f>
        <v/>
      </c>
      <c r="K20" s="447"/>
      <c r="L20" s="447" t="str">
        <f>IF(AND('MAPA DE RIESGO'!$I$77="Alta",'MAPA DE RIESGO'!$M$77="Leve"),CONCATENATE("R",'MAPA DE RIESGO'!$B$77),"")</f>
        <v/>
      </c>
      <c r="M20" s="447"/>
      <c r="N20" s="447" t="str">
        <f>IF(AND('MAPA DE RIESGO'!$I$83="Alta",'MAPA DE RIESGO'!$M$83="Leve"),CONCATENATE("R",'MAPA DE RIESGO'!$B$83),"")</f>
        <v/>
      </c>
      <c r="O20" s="448"/>
      <c r="P20" s="446" t="str">
        <f>IF(AND('MAPA DE RIESGO'!$I$71="Alta",'MAPA DE RIESGO'!$M$71="Menor"),CONCATENATE("R",'MAPA DE RIESGO'!$B$71),"")</f>
        <v/>
      </c>
      <c r="Q20" s="447"/>
      <c r="R20" s="447" t="str">
        <f>IF(AND('MAPA DE RIESGO'!$I$77="Alta",'MAPA DE RIESGO'!$M$77="Menor"),CONCATENATE("R",'MAPA DE RIESGO'!$B$77),"")</f>
        <v/>
      </c>
      <c r="S20" s="447"/>
      <c r="T20" s="447" t="str">
        <f>IF(AND('MAPA DE RIESGO'!$I$83="Alta",'MAPA DE RIESGO'!$M$83="Menor"),CONCATENATE("R",'MAPA DE RIESGO'!$B$83),"")</f>
        <v/>
      </c>
      <c r="U20" s="448"/>
      <c r="V20" s="464" t="str">
        <f>IF(AND('MAPA DE RIESGO'!$I$71="Alta",'MAPA DE RIESGO'!$M$71="Moderado"),CONCATENATE("R",'MAPA DE RIESGO'!$B$71),"")</f>
        <v/>
      </c>
      <c r="W20" s="465"/>
      <c r="X20" s="466" t="str">
        <f>IF(AND('MAPA DE RIESGO'!$I$77="Alta",'MAPA DE RIESGO'!$M$77="Moderado"),CONCATENATE("R",'MAPA DE RIESGO'!$B$77),"")</f>
        <v/>
      </c>
      <c r="Y20" s="466"/>
      <c r="Z20" s="466" t="str">
        <f>IF(AND('MAPA DE RIESGO'!$I$83="Alta",'MAPA DE RIESGO'!$M$83="Moderado"),CONCATENATE("R",'MAPA DE RIESGO'!$B$83),"")</f>
        <v/>
      </c>
      <c r="AA20" s="467"/>
      <c r="AB20" s="464" t="str">
        <f>IF(AND('MAPA DE RIESGO'!$I$71="Alta",'MAPA DE RIESGO'!$M$71="Mayor"),CONCATENATE("R",'MAPA DE RIESGO'!$B$71),"")</f>
        <v/>
      </c>
      <c r="AC20" s="465"/>
      <c r="AD20" s="466" t="str">
        <f>IF(AND('MAPA DE RIESGO'!$I$77="Alta",'MAPA DE RIESGO'!$M$77="Mayor"),CONCATENATE("R",'MAPA DE RIESGO'!$B$77),"")</f>
        <v/>
      </c>
      <c r="AE20" s="466"/>
      <c r="AF20" s="466" t="str">
        <f>IF(AND('MAPA DE RIESGO'!$I$83="Alta",'MAPA DE RIESGO'!$M$83="Mayor"),CONCATENATE("R",'MAPA DE RIESGO'!$B$83),"")</f>
        <v/>
      </c>
      <c r="AG20" s="467"/>
      <c r="AH20" s="455" t="str">
        <f>IF(AND('MAPA DE RIESGO'!$I$71="Alta",'MAPA DE RIESGO'!$M$71="Catastrófico"),CONCATENATE("R",'MAPA DE RIESGO'!$B$71),"")</f>
        <v/>
      </c>
      <c r="AI20" s="456"/>
      <c r="AJ20" s="456" t="str">
        <f>IF(AND('MAPA DE RIESGO'!$I$77="Alta",'MAPA DE RIESGO'!$M$77="Catastrófico"),CONCATENATE("R",'MAPA DE RIESGO'!$B$77),"")</f>
        <v/>
      </c>
      <c r="AK20" s="456"/>
      <c r="AL20" s="456" t="str">
        <f>IF(AND('MAPA DE RIESGO'!$I$83="Alta",'MAPA DE RIESGO'!$M$83="Catastrófico"),CONCATENATE("R",'MAPA DE RIESGO'!$B$83),"")</f>
        <v/>
      </c>
      <c r="AM20" s="457"/>
      <c r="AN20" s="55"/>
      <c r="AO20" s="500"/>
      <c r="AP20" s="501"/>
      <c r="AQ20" s="501"/>
      <c r="AR20" s="501"/>
      <c r="AS20" s="501"/>
      <c r="AT20" s="50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86"/>
      <c r="C21" s="486"/>
      <c r="D21" s="487"/>
      <c r="E21" s="481"/>
      <c r="F21" s="482"/>
      <c r="G21" s="482"/>
      <c r="H21" s="482"/>
      <c r="I21" s="482"/>
      <c r="J21" s="449"/>
      <c r="K21" s="450"/>
      <c r="L21" s="450"/>
      <c r="M21" s="450"/>
      <c r="N21" s="450"/>
      <c r="O21" s="451"/>
      <c r="P21" s="449"/>
      <c r="Q21" s="450"/>
      <c r="R21" s="450"/>
      <c r="S21" s="450"/>
      <c r="T21" s="450"/>
      <c r="U21" s="451"/>
      <c r="V21" s="468"/>
      <c r="W21" s="469"/>
      <c r="X21" s="469"/>
      <c r="Y21" s="469"/>
      <c r="Z21" s="469"/>
      <c r="AA21" s="470"/>
      <c r="AB21" s="468"/>
      <c r="AC21" s="469"/>
      <c r="AD21" s="469"/>
      <c r="AE21" s="469"/>
      <c r="AF21" s="469"/>
      <c r="AG21" s="470"/>
      <c r="AH21" s="458"/>
      <c r="AI21" s="459"/>
      <c r="AJ21" s="459"/>
      <c r="AK21" s="459"/>
      <c r="AL21" s="459"/>
      <c r="AM21" s="460"/>
      <c r="AN21" s="55"/>
      <c r="AO21" s="503"/>
      <c r="AP21" s="504"/>
      <c r="AQ21" s="504"/>
      <c r="AR21" s="504"/>
      <c r="AS21" s="504"/>
      <c r="AT21" s="50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86"/>
      <c r="C22" s="486"/>
      <c r="D22" s="487"/>
      <c r="E22" s="475" t="s">
        <v>108</v>
      </c>
      <c r="F22" s="476"/>
      <c r="G22" s="476"/>
      <c r="H22" s="476"/>
      <c r="I22" s="477"/>
      <c r="J22" s="452" t="str">
        <f>IF(AND('MAPA DE RIESGO'!$I$16="Media",'MAPA DE RIESGO'!$M$16="Leve"),CONCATENATE("R",'MAPA DE RIESGO'!$B$16),"")</f>
        <v/>
      </c>
      <c r="K22" s="453"/>
      <c r="L22" s="453" t="str">
        <f>IF(AND('MAPA DE RIESGO'!$I$23="Media",'MAPA DE RIESGO'!$M$23="Leve"),CONCATENATE("R",'MAPA DE RIESGO'!$B$23),"")</f>
        <v/>
      </c>
      <c r="M22" s="453"/>
      <c r="N22" s="453" t="str">
        <f>IF(AND('MAPA DE RIESGO'!$I$29="Media",'MAPA DE RIESGO'!$M$29="Leve"),CONCATENATE("R",'MAPA DE RIESGO'!$B$29),"")</f>
        <v/>
      </c>
      <c r="O22" s="454"/>
      <c r="P22" s="452" t="str">
        <f>IF(AND('MAPA DE RIESGO'!$I$16="Media",'MAPA DE RIESGO'!$M$16="Menor"),CONCATENATE("R",'MAPA DE RIESGO'!$B$16),"")</f>
        <v/>
      </c>
      <c r="Q22" s="453"/>
      <c r="R22" s="453" t="str">
        <f>IF(AND('MAPA DE RIESGO'!$I$23="Media",'MAPA DE RIESGO'!$M$23="Menor"),CONCATENATE("R",'MAPA DE RIESGO'!$B$23),"")</f>
        <v/>
      </c>
      <c r="S22" s="453"/>
      <c r="T22" s="453" t="str">
        <f>IF(AND('MAPA DE RIESGO'!$I$29="Media",'MAPA DE RIESGO'!$M$29="Menor"),CONCATENATE("R",'MAPA DE RIESGO'!$B$29),"")</f>
        <v/>
      </c>
      <c r="U22" s="454"/>
      <c r="V22" s="452" t="str">
        <f>IF(AND('MAPA DE RIESGO'!$I$16="Media",'MAPA DE RIESGO'!$M$16="Moderado"),CONCATENATE("R",'MAPA DE RIESGO'!$B$16),"")</f>
        <v/>
      </c>
      <c r="W22" s="453"/>
      <c r="X22" s="453" t="str">
        <f>IF(AND('MAPA DE RIESGO'!$I$23="Media",'MAPA DE RIESGO'!$M$23="Moderado"),CONCATENATE("R",'MAPA DE RIESGO'!$B$23),"")</f>
        <v/>
      </c>
      <c r="Y22" s="453"/>
      <c r="Z22" s="453" t="str">
        <f>IF(AND('MAPA DE RIESGO'!$I$29="Media",'MAPA DE RIESGO'!$M$29="Moderado"),CONCATENATE("R",'MAPA DE RIESGO'!$B$29),"")</f>
        <v/>
      </c>
      <c r="AA22" s="454"/>
      <c r="AB22" s="471" t="str">
        <f>IF(AND('MAPA DE RIESGO'!$I$16="Media",'MAPA DE RIESGO'!$M$16="Mayor"),CONCATENATE("R",'MAPA DE RIESGO'!$B$16),"")</f>
        <v/>
      </c>
      <c r="AC22" s="472"/>
      <c r="AD22" s="472" t="str">
        <f>IF(AND('MAPA DE RIESGO'!$I$23="Media",'MAPA DE RIESGO'!$M$23="Mayor"),CONCATENATE("R",'MAPA DE RIESGO'!$B$23),"")</f>
        <v/>
      </c>
      <c r="AE22" s="472"/>
      <c r="AF22" s="472" t="str">
        <f>IF(AND('MAPA DE RIESGO'!$I$29="Media",'MAPA DE RIESGO'!$M$29="Mayor"),CONCATENATE("R",'MAPA DE RIESGO'!$B$29),"")</f>
        <v/>
      </c>
      <c r="AG22" s="473"/>
      <c r="AH22" s="461" t="str">
        <f>IF(AND('MAPA DE RIESGO'!$I$16="Media",'MAPA DE RIESGO'!$M$16="Catastrófico"),CONCATENATE("R",'MAPA DE RIESGO'!$B$16),"")</f>
        <v/>
      </c>
      <c r="AI22" s="462"/>
      <c r="AJ22" s="462" t="str">
        <f>IF(AND('MAPA DE RIESGO'!$I$23="Media",'MAPA DE RIESGO'!$M$23="Catastrófico"),CONCATENATE("R",'MAPA DE RIESGO'!$B$23),"")</f>
        <v/>
      </c>
      <c r="AK22" s="462"/>
      <c r="AL22" s="462" t="str">
        <f>IF(AND('MAPA DE RIESGO'!$I$29="Media",'MAPA DE RIESGO'!$M$29="Catastrófico"),CONCATENATE("R",'MAPA DE RIESGO'!$B$29),"")</f>
        <v/>
      </c>
      <c r="AM22" s="463"/>
      <c r="AN22" s="55"/>
      <c r="AO22" s="506" t="s">
        <v>73</v>
      </c>
      <c r="AP22" s="507"/>
      <c r="AQ22" s="507"/>
      <c r="AR22" s="507"/>
      <c r="AS22" s="507"/>
      <c r="AT22" s="50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86"/>
      <c r="C23" s="486"/>
      <c r="D23" s="487"/>
      <c r="E23" s="478"/>
      <c r="F23" s="479"/>
      <c r="G23" s="479"/>
      <c r="H23" s="479"/>
      <c r="I23" s="480"/>
      <c r="J23" s="446"/>
      <c r="K23" s="447"/>
      <c r="L23" s="447"/>
      <c r="M23" s="447"/>
      <c r="N23" s="447"/>
      <c r="O23" s="448"/>
      <c r="P23" s="446"/>
      <c r="Q23" s="447"/>
      <c r="R23" s="447"/>
      <c r="S23" s="447"/>
      <c r="T23" s="447"/>
      <c r="U23" s="448"/>
      <c r="V23" s="446"/>
      <c r="W23" s="447"/>
      <c r="X23" s="447"/>
      <c r="Y23" s="447"/>
      <c r="Z23" s="447"/>
      <c r="AA23" s="448"/>
      <c r="AB23" s="464"/>
      <c r="AC23" s="465"/>
      <c r="AD23" s="465"/>
      <c r="AE23" s="465"/>
      <c r="AF23" s="465"/>
      <c r="AG23" s="467"/>
      <c r="AH23" s="455"/>
      <c r="AI23" s="456"/>
      <c r="AJ23" s="456"/>
      <c r="AK23" s="456"/>
      <c r="AL23" s="456"/>
      <c r="AM23" s="457"/>
      <c r="AN23" s="55"/>
      <c r="AO23" s="509"/>
      <c r="AP23" s="510"/>
      <c r="AQ23" s="510"/>
      <c r="AR23" s="510"/>
      <c r="AS23" s="510"/>
      <c r="AT23" s="51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86"/>
      <c r="C24" s="486"/>
      <c r="D24" s="487"/>
      <c r="E24" s="478"/>
      <c r="F24" s="479"/>
      <c r="G24" s="479"/>
      <c r="H24" s="479"/>
      <c r="I24" s="480"/>
      <c r="J24" s="446" t="str">
        <f>IF(AND('MAPA DE RIESGO'!$I$35="Media",'MAPA DE RIESGO'!$M$35="Leve"),CONCATENATE("R",'MAPA DE RIESGO'!$B$35),"")</f>
        <v/>
      </c>
      <c r="K24" s="447"/>
      <c r="L24" s="447" t="str">
        <f>IF(AND('MAPA DE RIESGO'!$I$41="Media",'MAPA DE RIESGO'!$M$41="Leve"),CONCATENATE("R",'MAPA DE RIESGO'!$B$41),"")</f>
        <v/>
      </c>
      <c r="M24" s="447"/>
      <c r="N24" s="447" t="str">
        <f>IF(AND('MAPA DE RIESGO'!$I$47="Media",'MAPA DE RIESGO'!$M$47="Leve"),CONCATENATE("R",'MAPA DE RIESGO'!$B$47),"")</f>
        <v/>
      </c>
      <c r="O24" s="448"/>
      <c r="P24" s="446" t="str">
        <f>IF(AND('MAPA DE RIESGO'!$I$35="Media",'MAPA DE RIESGO'!$M$35="Menor"),CONCATENATE("R",'MAPA DE RIESGO'!$B$35),"")</f>
        <v/>
      </c>
      <c r="Q24" s="447"/>
      <c r="R24" s="447" t="str">
        <f>IF(AND('MAPA DE RIESGO'!$I$41="Media",'MAPA DE RIESGO'!$M$41="Menor"),CONCATENATE("R",'MAPA DE RIESGO'!$B$41),"")</f>
        <v/>
      </c>
      <c r="S24" s="447"/>
      <c r="T24" s="447" t="str">
        <f>IF(AND('MAPA DE RIESGO'!$I$47="Media",'MAPA DE RIESGO'!$M$47="Menor"),CONCATENATE("R",'MAPA DE RIESGO'!$B$47),"")</f>
        <v/>
      </c>
      <c r="U24" s="448"/>
      <c r="V24" s="446" t="str">
        <f>IF(AND('MAPA DE RIESGO'!$I$35="Media",'MAPA DE RIESGO'!$M$35="Moderado"),CONCATENATE("R",'MAPA DE RIESGO'!$B$35),"")</f>
        <v/>
      </c>
      <c r="W24" s="447"/>
      <c r="X24" s="447" t="str">
        <f>IF(AND('MAPA DE RIESGO'!$I$41="Media",'MAPA DE RIESGO'!$M$41="Moderado"),CONCATENATE("R",'MAPA DE RIESGO'!$B$41),"")</f>
        <v/>
      </c>
      <c r="Y24" s="447"/>
      <c r="Z24" s="447" t="str">
        <f>IF(AND('MAPA DE RIESGO'!$I$47="Media",'MAPA DE RIESGO'!$M$47="Moderado"),CONCATENATE("R",'MAPA DE RIESGO'!$B$47),"")</f>
        <v/>
      </c>
      <c r="AA24" s="448"/>
      <c r="AB24" s="464" t="str">
        <f>IF(AND('MAPA DE RIESGO'!$I$35="Media",'MAPA DE RIESGO'!$M$35="Mayor"),CONCATENATE("R",'MAPA DE RIESGO'!$B$35),"")</f>
        <v/>
      </c>
      <c r="AC24" s="465"/>
      <c r="AD24" s="466" t="str">
        <f>IF(AND('MAPA DE RIESGO'!$I$41="Media",'MAPA DE RIESGO'!$M$41="Mayor"),CONCATENATE("R",'MAPA DE RIESGO'!$B$41),"")</f>
        <v/>
      </c>
      <c r="AE24" s="466"/>
      <c r="AF24" s="466" t="str">
        <f>IF(AND('MAPA DE RIESGO'!$I$47="Media",'MAPA DE RIESGO'!$M$47="Mayor"),CONCATENATE("R",'MAPA DE RIESGO'!$B$47),"")</f>
        <v/>
      </c>
      <c r="AG24" s="467"/>
      <c r="AH24" s="455" t="str">
        <f>IF(AND('MAPA DE RIESGO'!$I$35="Media",'MAPA DE RIESGO'!$M$35="Catastrófico"),CONCATENATE("R",'MAPA DE RIESGO'!$B$35),"")</f>
        <v/>
      </c>
      <c r="AI24" s="456"/>
      <c r="AJ24" s="456" t="str">
        <f>IF(AND('MAPA DE RIESGO'!$I$41="Media",'MAPA DE RIESGO'!$M$41="Catastrófico"),CONCATENATE("R",'MAPA DE RIESGO'!$B$41),"")</f>
        <v/>
      </c>
      <c r="AK24" s="456"/>
      <c r="AL24" s="456" t="str">
        <f>IF(AND('MAPA DE RIESGO'!$I$47="Media",'MAPA DE RIESGO'!$M$47="Catastrófico"),CONCATENATE("R",'MAPA DE RIESGO'!$B$47),"")</f>
        <v/>
      </c>
      <c r="AM24" s="457"/>
      <c r="AN24" s="55"/>
      <c r="AO24" s="509"/>
      <c r="AP24" s="510"/>
      <c r="AQ24" s="510"/>
      <c r="AR24" s="510"/>
      <c r="AS24" s="510"/>
      <c r="AT24" s="51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86"/>
      <c r="C25" s="486"/>
      <c r="D25" s="487"/>
      <c r="E25" s="478"/>
      <c r="F25" s="479"/>
      <c r="G25" s="479"/>
      <c r="H25" s="479"/>
      <c r="I25" s="480"/>
      <c r="J25" s="446"/>
      <c r="K25" s="447"/>
      <c r="L25" s="447"/>
      <c r="M25" s="447"/>
      <c r="N25" s="447"/>
      <c r="O25" s="448"/>
      <c r="P25" s="446"/>
      <c r="Q25" s="447"/>
      <c r="R25" s="447"/>
      <c r="S25" s="447"/>
      <c r="T25" s="447"/>
      <c r="U25" s="448"/>
      <c r="V25" s="446"/>
      <c r="W25" s="447"/>
      <c r="X25" s="447"/>
      <c r="Y25" s="447"/>
      <c r="Z25" s="447"/>
      <c r="AA25" s="448"/>
      <c r="AB25" s="464"/>
      <c r="AC25" s="465"/>
      <c r="AD25" s="466"/>
      <c r="AE25" s="466"/>
      <c r="AF25" s="466"/>
      <c r="AG25" s="467"/>
      <c r="AH25" s="455"/>
      <c r="AI25" s="456"/>
      <c r="AJ25" s="456"/>
      <c r="AK25" s="456"/>
      <c r="AL25" s="456"/>
      <c r="AM25" s="457"/>
      <c r="AN25" s="55"/>
      <c r="AO25" s="509"/>
      <c r="AP25" s="510"/>
      <c r="AQ25" s="510"/>
      <c r="AR25" s="510"/>
      <c r="AS25" s="510"/>
      <c r="AT25" s="51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86"/>
      <c r="C26" s="486"/>
      <c r="D26" s="487"/>
      <c r="E26" s="478"/>
      <c r="F26" s="479"/>
      <c r="G26" s="479"/>
      <c r="H26" s="479"/>
      <c r="I26" s="480"/>
      <c r="J26" s="446" t="str">
        <f>IF(AND('MAPA DE RIESGO'!$I$53="Media",'MAPA DE RIESGO'!$M$53="Leve"),CONCATENATE("R",'MAPA DE RIESGO'!$B$53),"")</f>
        <v/>
      </c>
      <c r="K26" s="447"/>
      <c r="L26" s="447" t="str">
        <f>IF(AND('MAPA DE RIESGO'!$I$59="Media",'MAPA DE RIESGO'!$M$59="Leve"),CONCATENATE("R",'MAPA DE RIESGO'!$B$59),"")</f>
        <v/>
      </c>
      <c r="M26" s="447"/>
      <c r="N26" s="447" t="str">
        <f>IF(AND('MAPA DE RIESGO'!$I$65="Media",'MAPA DE RIESGO'!$M$65="Leve"),CONCATENATE("R",'MAPA DE RIESGO'!$B$65),"")</f>
        <v/>
      </c>
      <c r="O26" s="448"/>
      <c r="P26" s="446" t="str">
        <f>IF(AND('MAPA DE RIESGO'!$I$53="Media",'MAPA DE RIESGO'!$M$53="Menor"),CONCATENATE("R",'MAPA DE RIESGO'!$B$53),"")</f>
        <v/>
      </c>
      <c r="Q26" s="447"/>
      <c r="R26" s="447" t="str">
        <f>IF(AND('MAPA DE RIESGO'!$I$59="Media",'MAPA DE RIESGO'!$M$59="Menor"),CONCATENATE("R",'MAPA DE RIESGO'!$B$59),"")</f>
        <v/>
      </c>
      <c r="S26" s="447"/>
      <c r="T26" s="447" t="str">
        <f>IF(AND('MAPA DE RIESGO'!$I$65="Media",'MAPA DE RIESGO'!$M$65="Menor"),CONCATENATE("R",'MAPA DE RIESGO'!$B$65),"")</f>
        <v/>
      </c>
      <c r="U26" s="448"/>
      <c r="V26" s="446" t="str">
        <f>IF(AND('MAPA DE RIESGO'!$I$53="Media",'MAPA DE RIESGO'!$M$53="Moderado"),CONCATENATE("R",'MAPA DE RIESGO'!$B$53),"")</f>
        <v/>
      </c>
      <c r="W26" s="447"/>
      <c r="X26" s="447" t="str">
        <f>IF(AND('MAPA DE RIESGO'!$I$59="Media",'MAPA DE RIESGO'!$M$59="Moderado"),CONCATENATE("R",'MAPA DE RIESGO'!$B$59),"")</f>
        <v/>
      </c>
      <c r="Y26" s="447"/>
      <c r="Z26" s="447" t="str">
        <f>IF(AND('MAPA DE RIESGO'!$I$65="Media",'MAPA DE RIESGO'!$M$65="Moderado"),CONCATENATE("R",'MAPA DE RIESGO'!$B$65),"")</f>
        <v/>
      </c>
      <c r="AA26" s="448"/>
      <c r="AB26" s="464" t="str">
        <f>IF(AND('MAPA DE RIESGO'!$I$53="Media",'MAPA DE RIESGO'!$M$53="Mayor"),CONCATENATE("R",'MAPA DE RIESGO'!$B$53),"")</f>
        <v/>
      </c>
      <c r="AC26" s="465"/>
      <c r="AD26" s="466" t="str">
        <f>IF(AND('MAPA DE RIESGO'!$I$59="Media",'MAPA DE RIESGO'!$M$59="Mayor"),CONCATENATE("R",'MAPA DE RIESGO'!$B$59),"")</f>
        <v/>
      </c>
      <c r="AE26" s="466"/>
      <c r="AF26" s="466" t="str">
        <f>IF(AND('MAPA DE RIESGO'!$I$65="Media",'MAPA DE RIESGO'!$M$65="Mayor"),CONCATENATE("R",'MAPA DE RIESGO'!$B$65),"")</f>
        <v/>
      </c>
      <c r="AG26" s="467"/>
      <c r="AH26" s="455" t="str">
        <f>IF(AND('MAPA DE RIESGO'!$I$53="Media",'MAPA DE RIESGO'!$M$53="Catastrófico"),CONCATENATE("R",'MAPA DE RIESGO'!$B$53),"")</f>
        <v/>
      </c>
      <c r="AI26" s="456"/>
      <c r="AJ26" s="456" t="str">
        <f>IF(AND('MAPA DE RIESGO'!$I$59="Media",'MAPA DE RIESGO'!$M$59="Catastrófico"),CONCATENATE("R",'MAPA DE RIESGO'!$B$59),"")</f>
        <v/>
      </c>
      <c r="AK26" s="456"/>
      <c r="AL26" s="456" t="str">
        <f>IF(AND('MAPA DE RIESGO'!$I$65="Media",'MAPA DE RIESGO'!$M$65="Catastrófico"),CONCATENATE("R",'MAPA DE RIESGO'!$B$65),"")</f>
        <v/>
      </c>
      <c r="AM26" s="457"/>
      <c r="AN26" s="55"/>
      <c r="AO26" s="509"/>
      <c r="AP26" s="510"/>
      <c r="AQ26" s="510"/>
      <c r="AR26" s="510"/>
      <c r="AS26" s="510"/>
      <c r="AT26" s="51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86"/>
      <c r="C27" s="486"/>
      <c r="D27" s="487"/>
      <c r="E27" s="478"/>
      <c r="F27" s="479"/>
      <c r="G27" s="479"/>
      <c r="H27" s="479"/>
      <c r="I27" s="480"/>
      <c r="J27" s="446"/>
      <c r="K27" s="447"/>
      <c r="L27" s="447"/>
      <c r="M27" s="447"/>
      <c r="N27" s="447"/>
      <c r="O27" s="448"/>
      <c r="P27" s="446"/>
      <c r="Q27" s="447"/>
      <c r="R27" s="447"/>
      <c r="S27" s="447"/>
      <c r="T27" s="447"/>
      <c r="U27" s="448"/>
      <c r="V27" s="446"/>
      <c r="W27" s="447"/>
      <c r="X27" s="447"/>
      <c r="Y27" s="447"/>
      <c r="Z27" s="447"/>
      <c r="AA27" s="448"/>
      <c r="AB27" s="464"/>
      <c r="AC27" s="465"/>
      <c r="AD27" s="466"/>
      <c r="AE27" s="466"/>
      <c r="AF27" s="466"/>
      <c r="AG27" s="467"/>
      <c r="AH27" s="455"/>
      <c r="AI27" s="456"/>
      <c r="AJ27" s="456"/>
      <c r="AK27" s="456"/>
      <c r="AL27" s="456"/>
      <c r="AM27" s="457"/>
      <c r="AN27" s="55"/>
      <c r="AO27" s="509"/>
      <c r="AP27" s="510"/>
      <c r="AQ27" s="510"/>
      <c r="AR27" s="510"/>
      <c r="AS27" s="510"/>
      <c r="AT27" s="511"/>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86"/>
      <c r="C28" s="486"/>
      <c r="D28" s="487"/>
      <c r="E28" s="478"/>
      <c r="F28" s="479"/>
      <c r="G28" s="479"/>
      <c r="H28" s="479"/>
      <c r="I28" s="480"/>
      <c r="J28" s="446" t="str">
        <f>IF(AND('MAPA DE RIESGO'!$I$71="Media",'MAPA DE RIESGO'!$M$71="Leve"),CONCATENATE("R",'MAPA DE RIESGO'!$B$71),"")</f>
        <v/>
      </c>
      <c r="K28" s="447"/>
      <c r="L28" s="447" t="str">
        <f>IF(AND('MAPA DE RIESGO'!$I$77="Media",'MAPA DE RIESGO'!$M$77="Leve"),CONCATENATE("R",'MAPA DE RIESGO'!$B$77),"")</f>
        <v/>
      </c>
      <c r="M28" s="447"/>
      <c r="N28" s="447" t="str">
        <f>IF(AND('MAPA DE RIESGO'!$I$83="Media",'MAPA DE RIESGO'!$M$83="Leve"),CONCATENATE("R",'MAPA DE RIESGO'!$B$83),"")</f>
        <v/>
      </c>
      <c r="O28" s="448"/>
      <c r="P28" s="446" t="str">
        <f>IF(AND('MAPA DE RIESGO'!$I$71="Media",'MAPA DE RIESGO'!$M$71="Menor"),CONCATENATE("R",'MAPA DE RIESGO'!$B$71),"")</f>
        <v/>
      </c>
      <c r="Q28" s="447"/>
      <c r="R28" s="447" t="str">
        <f>IF(AND('MAPA DE RIESGO'!$I$77="Media",'MAPA DE RIESGO'!$M$77="Menor"),CONCATENATE("R",'MAPA DE RIESGO'!$B$77),"")</f>
        <v/>
      </c>
      <c r="S28" s="447"/>
      <c r="T28" s="447" t="str">
        <f>IF(AND('MAPA DE RIESGO'!$I$83="Media",'MAPA DE RIESGO'!$M$83="Menor"),CONCATENATE("R",'MAPA DE RIESGO'!$B$83),"")</f>
        <v/>
      </c>
      <c r="U28" s="448"/>
      <c r="V28" s="446" t="str">
        <f>IF(AND('MAPA DE RIESGO'!$I$71="Media",'MAPA DE RIESGO'!$M$71="Moderado"),CONCATENATE("R",'MAPA DE RIESGO'!$B$71),"")</f>
        <v/>
      </c>
      <c r="W28" s="447"/>
      <c r="X28" s="447" t="str">
        <f>IF(AND('MAPA DE RIESGO'!$I$77="Media",'MAPA DE RIESGO'!$M$77="Moderado"),CONCATENATE("R",'MAPA DE RIESGO'!$B$77),"")</f>
        <v/>
      </c>
      <c r="Y28" s="447"/>
      <c r="Z28" s="447" t="str">
        <f>IF(AND('MAPA DE RIESGO'!$I$83="Media",'MAPA DE RIESGO'!$M$83="Moderado"),CONCATENATE("R",'MAPA DE RIESGO'!$B$83),"")</f>
        <v/>
      </c>
      <c r="AA28" s="448"/>
      <c r="AB28" s="464" t="str">
        <f>IF(AND('MAPA DE RIESGO'!$I$71="Media",'MAPA DE RIESGO'!$M$71="Mayor"),CONCATENATE("R",'MAPA DE RIESGO'!$B$71),"")</f>
        <v/>
      </c>
      <c r="AC28" s="465"/>
      <c r="AD28" s="466" t="str">
        <f>IF(AND('MAPA DE RIESGO'!$I$77="Media",'MAPA DE RIESGO'!$M$77="Mayor"),CONCATENATE("R",'MAPA DE RIESGO'!$B$77),"")</f>
        <v/>
      </c>
      <c r="AE28" s="466"/>
      <c r="AF28" s="466" t="str">
        <f>IF(AND('MAPA DE RIESGO'!$I$83="Media",'MAPA DE RIESGO'!$M$83="Mayor"),CONCATENATE("R",'MAPA DE RIESGO'!$B$83),"")</f>
        <v/>
      </c>
      <c r="AG28" s="467"/>
      <c r="AH28" s="455" t="str">
        <f>IF(AND('MAPA DE RIESGO'!$I$71="Media",'MAPA DE RIESGO'!$M$71="Catastrófico"),CONCATENATE("R",'MAPA DE RIESGO'!$B$71),"")</f>
        <v/>
      </c>
      <c r="AI28" s="456"/>
      <c r="AJ28" s="456" t="str">
        <f>IF(AND('MAPA DE RIESGO'!$I$77="Media",'MAPA DE RIESGO'!$M$77="Catastrófico"),CONCATENATE("R",'MAPA DE RIESGO'!$B$77),"")</f>
        <v/>
      </c>
      <c r="AK28" s="456"/>
      <c r="AL28" s="456" t="str">
        <f>IF(AND('MAPA DE RIESGO'!$I$83="Media",'MAPA DE RIESGO'!$M$83="Catastrófico"),CONCATENATE("R",'MAPA DE RIESGO'!$B$83),"")</f>
        <v/>
      </c>
      <c r="AM28" s="457"/>
      <c r="AN28" s="55"/>
      <c r="AO28" s="509"/>
      <c r="AP28" s="510"/>
      <c r="AQ28" s="510"/>
      <c r="AR28" s="510"/>
      <c r="AS28" s="510"/>
      <c r="AT28" s="511"/>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86"/>
      <c r="C29" s="486"/>
      <c r="D29" s="487"/>
      <c r="E29" s="481"/>
      <c r="F29" s="482"/>
      <c r="G29" s="482"/>
      <c r="H29" s="482"/>
      <c r="I29" s="483"/>
      <c r="J29" s="446"/>
      <c r="K29" s="447"/>
      <c r="L29" s="447"/>
      <c r="M29" s="447"/>
      <c r="N29" s="447"/>
      <c r="O29" s="448"/>
      <c r="P29" s="449"/>
      <c r="Q29" s="450"/>
      <c r="R29" s="450"/>
      <c r="S29" s="450"/>
      <c r="T29" s="450"/>
      <c r="U29" s="451"/>
      <c r="V29" s="449"/>
      <c r="W29" s="450"/>
      <c r="X29" s="450"/>
      <c r="Y29" s="450"/>
      <c r="Z29" s="450"/>
      <c r="AA29" s="451"/>
      <c r="AB29" s="468"/>
      <c r="AC29" s="469"/>
      <c r="AD29" s="469"/>
      <c r="AE29" s="469"/>
      <c r="AF29" s="469"/>
      <c r="AG29" s="470"/>
      <c r="AH29" s="458"/>
      <c r="AI29" s="459"/>
      <c r="AJ29" s="459"/>
      <c r="AK29" s="459"/>
      <c r="AL29" s="459"/>
      <c r="AM29" s="460"/>
      <c r="AN29" s="55"/>
      <c r="AO29" s="512"/>
      <c r="AP29" s="513"/>
      <c r="AQ29" s="513"/>
      <c r="AR29" s="513"/>
      <c r="AS29" s="513"/>
      <c r="AT29" s="51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86"/>
      <c r="C30" s="486"/>
      <c r="D30" s="487"/>
      <c r="E30" s="475" t="s">
        <v>105</v>
      </c>
      <c r="F30" s="476"/>
      <c r="G30" s="476"/>
      <c r="H30" s="476"/>
      <c r="I30" s="476"/>
      <c r="J30" s="443" t="str">
        <f>IF(AND('MAPA DE RIESGO'!$I$16="Baja",'MAPA DE RIESGO'!$M$16="Leve"),CONCATENATE("R",'MAPA DE RIESGO'!$B$16),"")</f>
        <v/>
      </c>
      <c r="K30" s="444"/>
      <c r="L30" s="444" t="str">
        <f>IF(AND('MAPA DE RIESGO'!$I$23="Baja",'MAPA DE RIESGO'!$M$23="Leve"),CONCATENATE("R",'MAPA DE RIESGO'!$B$23),"")</f>
        <v/>
      </c>
      <c r="M30" s="444"/>
      <c r="N30" s="444" t="str">
        <f>IF(AND('MAPA DE RIESGO'!$I$29="Baja",'MAPA DE RIESGO'!$M$29="Leve"),CONCATENATE("R",'MAPA DE RIESGO'!$B$29),"")</f>
        <v/>
      </c>
      <c r="O30" s="445"/>
      <c r="P30" s="453" t="str">
        <f>IF(AND('MAPA DE RIESGO'!$I$16="Baja",'MAPA DE RIESGO'!$M$16="Menor"),CONCATENATE("R",'MAPA DE RIESGO'!$B$16),"")</f>
        <v/>
      </c>
      <c r="Q30" s="453"/>
      <c r="R30" s="453" t="str">
        <f>IF(AND('MAPA DE RIESGO'!$I$23="Baja",'MAPA DE RIESGO'!$M$23="Menor"),CONCATENATE("R",'MAPA DE RIESGO'!$B$23),"")</f>
        <v/>
      </c>
      <c r="S30" s="453"/>
      <c r="T30" s="453" t="str">
        <f>IF(AND('MAPA DE RIESGO'!$I$29="Baja",'MAPA DE RIESGO'!$M$29="Menor"),CONCATENATE("R",'MAPA DE RIESGO'!$B$29),"")</f>
        <v/>
      </c>
      <c r="U30" s="454"/>
      <c r="V30" s="452" t="str">
        <f>IF(AND('MAPA DE RIESGO'!$I$16="Baja",'MAPA DE RIESGO'!$M$16="Moderado"),CONCATENATE("R",'MAPA DE RIESGO'!$B$16),"")</f>
        <v/>
      </c>
      <c r="W30" s="453"/>
      <c r="X30" s="453" t="str">
        <f>IF(AND('MAPA DE RIESGO'!$I$23="Baja",'MAPA DE RIESGO'!$M$23="Moderado"),CONCATENATE("R",'MAPA DE RIESGO'!$B$23),"")</f>
        <v/>
      </c>
      <c r="Y30" s="453"/>
      <c r="Z30" s="453" t="str">
        <f>IF(AND('MAPA DE RIESGO'!$I$29="Baja",'MAPA DE RIESGO'!$M$29="Moderado"),CONCATENATE("R",'MAPA DE RIESGO'!$B$29),"")</f>
        <v/>
      </c>
      <c r="AA30" s="454"/>
      <c r="AB30" s="471" t="str">
        <f>IF(AND('MAPA DE RIESGO'!$I$16="Baja",'MAPA DE RIESGO'!$M$16="Mayor"),CONCATENATE("R",'MAPA DE RIESGO'!$B$16),"")</f>
        <v/>
      </c>
      <c r="AC30" s="472"/>
      <c r="AD30" s="472" t="str">
        <f>IF(AND('MAPA DE RIESGO'!$I$23="Baja",'MAPA DE RIESGO'!$M$23="Mayor"),CONCATENATE("R",'MAPA DE RIESGO'!$B$23),"")</f>
        <v/>
      </c>
      <c r="AE30" s="472"/>
      <c r="AF30" s="472" t="str">
        <f>IF(AND('MAPA DE RIESGO'!$I$29="Baja",'MAPA DE RIESGO'!$M$29="Mayor"),CONCATENATE("R",'MAPA DE RIESGO'!$B$29),"")</f>
        <v/>
      </c>
      <c r="AG30" s="473"/>
      <c r="AH30" s="461" t="str">
        <f>IF(AND('MAPA DE RIESGO'!$I$16="Baja",'MAPA DE RIESGO'!$M$16="Catastrófico"),CONCATENATE("R",'MAPA DE RIESGO'!$B$16),"")</f>
        <v>R1</v>
      </c>
      <c r="AI30" s="462"/>
      <c r="AJ30" s="462" t="str">
        <f>IF(AND('MAPA DE RIESGO'!$I$23="Baja",'MAPA DE RIESGO'!$M$23="Catastrófico"),CONCATENATE("R",'MAPA DE RIESGO'!$B$23),"")</f>
        <v/>
      </c>
      <c r="AK30" s="462"/>
      <c r="AL30" s="462" t="str">
        <f>IF(AND('MAPA DE RIESGO'!$I$29="Baja",'MAPA DE RIESGO'!$M$29="Catastrófico"),CONCATENATE("R",'MAPA DE RIESGO'!$B$29),"")</f>
        <v/>
      </c>
      <c r="AM30" s="463"/>
      <c r="AN30" s="55"/>
      <c r="AO30" s="515" t="s">
        <v>74</v>
      </c>
      <c r="AP30" s="516"/>
      <c r="AQ30" s="516"/>
      <c r="AR30" s="516"/>
      <c r="AS30" s="516"/>
      <c r="AT30" s="51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86"/>
      <c r="C31" s="486"/>
      <c r="D31" s="487"/>
      <c r="E31" s="478"/>
      <c r="F31" s="479"/>
      <c r="G31" s="479"/>
      <c r="H31" s="479"/>
      <c r="I31" s="484"/>
      <c r="J31" s="437"/>
      <c r="K31" s="438"/>
      <c r="L31" s="438"/>
      <c r="M31" s="438"/>
      <c r="N31" s="438"/>
      <c r="O31" s="439"/>
      <c r="P31" s="447"/>
      <c r="Q31" s="447"/>
      <c r="R31" s="447"/>
      <c r="S31" s="447"/>
      <c r="T31" s="447"/>
      <c r="U31" s="448"/>
      <c r="V31" s="446"/>
      <c r="W31" s="447"/>
      <c r="X31" s="447"/>
      <c r="Y31" s="447"/>
      <c r="Z31" s="447"/>
      <c r="AA31" s="448"/>
      <c r="AB31" s="464"/>
      <c r="AC31" s="465"/>
      <c r="AD31" s="465"/>
      <c r="AE31" s="465"/>
      <c r="AF31" s="465"/>
      <c r="AG31" s="467"/>
      <c r="AH31" s="455"/>
      <c r="AI31" s="456"/>
      <c r="AJ31" s="456"/>
      <c r="AK31" s="456"/>
      <c r="AL31" s="456"/>
      <c r="AM31" s="457"/>
      <c r="AN31" s="55"/>
      <c r="AO31" s="518"/>
      <c r="AP31" s="519"/>
      <c r="AQ31" s="519"/>
      <c r="AR31" s="519"/>
      <c r="AS31" s="519"/>
      <c r="AT31" s="520"/>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86"/>
      <c r="C32" s="486"/>
      <c r="D32" s="487"/>
      <c r="E32" s="478"/>
      <c r="F32" s="479"/>
      <c r="G32" s="479"/>
      <c r="H32" s="479"/>
      <c r="I32" s="484"/>
      <c r="J32" s="437" t="str">
        <f>IF(AND('MAPA DE RIESGO'!$I$35="Baja",'MAPA DE RIESGO'!$M$35="Leve"),CONCATENATE("R",'MAPA DE RIESGO'!$B$35),"")</f>
        <v/>
      </c>
      <c r="K32" s="438"/>
      <c r="L32" s="438" t="str">
        <f>IF(AND('MAPA DE RIESGO'!$I$41="Baja",'MAPA DE RIESGO'!$M$41="Leve"),CONCATENATE("R",'MAPA DE RIESGO'!$B$41),"")</f>
        <v/>
      </c>
      <c r="M32" s="438"/>
      <c r="N32" s="438" t="str">
        <f>IF(AND('MAPA DE RIESGO'!$I$47="Baja",'MAPA DE RIESGO'!$M$47="Leve"),CONCATENATE("R",'MAPA DE RIESGO'!$B$47),"")</f>
        <v/>
      </c>
      <c r="O32" s="439"/>
      <c r="P32" s="447" t="str">
        <f>IF(AND('MAPA DE RIESGO'!$I$35="Baja",'MAPA DE RIESGO'!$M$35="Menor"),CONCATENATE("R",'MAPA DE RIESGO'!$B$35),"")</f>
        <v/>
      </c>
      <c r="Q32" s="447"/>
      <c r="R32" s="447" t="str">
        <f>IF(AND('MAPA DE RIESGO'!$I$41="Baja",'MAPA DE RIESGO'!$M$41="Menor"),CONCATENATE("R",'MAPA DE RIESGO'!$B$41),"")</f>
        <v/>
      </c>
      <c r="S32" s="447"/>
      <c r="T32" s="447" t="str">
        <f>IF(AND('MAPA DE RIESGO'!$I$47="Baja",'MAPA DE RIESGO'!$M$47="Menor"),CONCATENATE("R",'MAPA DE RIESGO'!$B$47),"")</f>
        <v/>
      </c>
      <c r="U32" s="448"/>
      <c r="V32" s="446" t="str">
        <f>IF(AND('MAPA DE RIESGO'!$I$35="Baja",'MAPA DE RIESGO'!$M$35="Moderado"),CONCATENATE("R",'MAPA DE RIESGO'!$B$35),"")</f>
        <v/>
      </c>
      <c r="W32" s="447"/>
      <c r="X32" s="447" t="str">
        <f>IF(AND('MAPA DE RIESGO'!$I$41="Baja",'MAPA DE RIESGO'!$M$41="Moderado"),CONCATENATE("R",'MAPA DE RIESGO'!$B$41),"")</f>
        <v/>
      </c>
      <c r="Y32" s="447"/>
      <c r="Z32" s="447" t="str">
        <f>IF(AND('MAPA DE RIESGO'!$I$47="Baja",'MAPA DE RIESGO'!$M$47="Moderado"),CONCATENATE("R",'MAPA DE RIESGO'!$B$47),"")</f>
        <v/>
      </c>
      <c r="AA32" s="448"/>
      <c r="AB32" s="464" t="str">
        <f>IF(AND('MAPA DE RIESGO'!$I$35="Baja",'MAPA DE RIESGO'!$M$35="Mayor"),CONCATENATE("R",'MAPA DE RIESGO'!$B$35),"")</f>
        <v/>
      </c>
      <c r="AC32" s="465"/>
      <c r="AD32" s="466" t="str">
        <f>IF(AND('MAPA DE RIESGO'!$I$41="Baja",'MAPA DE RIESGO'!$M$41="Mayor"),CONCATENATE("R",'MAPA DE RIESGO'!$B$41),"")</f>
        <v/>
      </c>
      <c r="AE32" s="466"/>
      <c r="AF32" s="466" t="str">
        <f>IF(AND('MAPA DE RIESGO'!$I$47="Baja",'MAPA DE RIESGO'!$M$47="Mayor"),CONCATENATE("R",'MAPA DE RIESGO'!$B$47),"")</f>
        <v/>
      </c>
      <c r="AG32" s="467"/>
      <c r="AH32" s="455" t="str">
        <f>IF(AND('MAPA DE RIESGO'!$I$35="Baja",'MAPA DE RIESGO'!$M$35="Catastrófico"),CONCATENATE("R",'MAPA DE RIESGO'!$B$35),"")</f>
        <v/>
      </c>
      <c r="AI32" s="456"/>
      <c r="AJ32" s="456" t="str">
        <f>IF(AND('MAPA DE RIESGO'!$I$41="Baja",'MAPA DE RIESGO'!$M$41="Catastrófico"),CONCATENATE("R",'MAPA DE RIESGO'!$B$41),"")</f>
        <v/>
      </c>
      <c r="AK32" s="456"/>
      <c r="AL32" s="456" t="str">
        <f>IF(AND('MAPA DE RIESGO'!$I$47="Baja",'MAPA DE RIESGO'!$M$47="Catastrófico"),CONCATENATE("R",'MAPA DE RIESGO'!$B$47),"")</f>
        <v/>
      </c>
      <c r="AM32" s="457"/>
      <c r="AN32" s="55"/>
      <c r="AO32" s="518"/>
      <c r="AP32" s="519"/>
      <c r="AQ32" s="519"/>
      <c r="AR32" s="519"/>
      <c r="AS32" s="519"/>
      <c r="AT32" s="520"/>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86"/>
      <c r="C33" s="486"/>
      <c r="D33" s="487"/>
      <c r="E33" s="478"/>
      <c r="F33" s="479"/>
      <c r="G33" s="479"/>
      <c r="H33" s="479"/>
      <c r="I33" s="484"/>
      <c r="J33" s="437"/>
      <c r="K33" s="438"/>
      <c r="L33" s="438"/>
      <c r="M33" s="438"/>
      <c r="N33" s="438"/>
      <c r="O33" s="439"/>
      <c r="P33" s="447"/>
      <c r="Q33" s="447"/>
      <c r="R33" s="447"/>
      <c r="S33" s="447"/>
      <c r="T33" s="447"/>
      <c r="U33" s="448"/>
      <c r="V33" s="446"/>
      <c r="W33" s="447"/>
      <c r="X33" s="447"/>
      <c r="Y33" s="447"/>
      <c r="Z33" s="447"/>
      <c r="AA33" s="448"/>
      <c r="AB33" s="464"/>
      <c r="AC33" s="465"/>
      <c r="AD33" s="466"/>
      <c r="AE33" s="466"/>
      <c r="AF33" s="466"/>
      <c r="AG33" s="467"/>
      <c r="AH33" s="455"/>
      <c r="AI33" s="456"/>
      <c r="AJ33" s="456"/>
      <c r="AK33" s="456"/>
      <c r="AL33" s="456"/>
      <c r="AM33" s="457"/>
      <c r="AN33" s="55"/>
      <c r="AO33" s="518"/>
      <c r="AP33" s="519"/>
      <c r="AQ33" s="519"/>
      <c r="AR33" s="519"/>
      <c r="AS33" s="519"/>
      <c r="AT33" s="520"/>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86"/>
      <c r="C34" s="486"/>
      <c r="D34" s="487"/>
      <c r="E34" s="478"/>
      <c r="F34" s="479"/>
      <c r="G34" s="479"/>
      <c r="H34" s="479"/>
      <c r="I34" s="484"/>
      <c r="J34" s="437" t="str">
        <f>IF(AND('MAPA DE RIESGO'!$I$53="Baja",'MAPA DE RIESGO'!$M$53="Leve"),CONCATENATE("R",'MAPA DE RIESGO'!$B$53),"")</f>
        <v/>
      </c>
      <c r="K34" s="438"/>
      <c r="L34" s="438" t="str">
        <f>IF(AND('MAPA DE RIESGO'!$I$59="Baja",'MAPA DE RIESGO'!$M$59="Leve"),CONCATENATE("R",'MAPA DE RIESGO'!$B$59),"")</f>
        <v/>
      </c>
      <c r="M34" s="438"/>
      <c r="N34" s="438" t="str">
        <f>IF(AND('MAPA DE RIESGO'!$I$65="Baja",'MAPA DE RIESGO'!$M$65="Leve"),CONCATENATE("R",'MAPA DE RIESGO'!$B$65),"")</f>
        <v/>
      </c>
      <c r="O34" s="439"/>
      <c r="P34" s="447" t="str">
        <f>IF(AND('MAPA DE RIESGO'!$I$53="Baja",'MAPA DE RIESGO'!$M$53="Menor"),CONCATENATE("R",'MAPA DE RIESGO'!$B$53),"")</f>
        <v/>
      </c>
      <c r="Q34" s="447"/>
      <c r="R34" s="447" t="str">
        <f>IF(AND('MAPA DE RIESGO'!$I$59="Baja",'MAPA DE RIESGO'!$M$59="Menor"),CONCATENATE("R",'MAPA DE RIESGO'!$B$59),"")</f>
        <v/>
      </c>
      <c r="S34" s="447"/>
      <c r="T34" s="447" t="str">
        <f>IF(AND('MAPA DE RIESGO'!$I$65="Baja",'MAPA DE RIESGO'!$M$65="Menor"),CONCATENATE("R",'MAPA DE RIESGO'!$B$65),"")</f>
        <v/>
      </c>
      <c r="U34" s="448"/>
      <c r="V34" s="446" t="str">
        <f>IF(AND('MAPA DE RIESGO'!$I$53="Baja",'MAPA DE RIESGO'!$M$53="Moderado"),CONCATENATE("R",'MAPA DE RIESGO'!$B$53),"")</f>
        <v/>
      </c>
      <c r="W34" s="447"/>
      <c r="X34" s="447" t="str">
        <f>IF(AND('MAPA DE RIESGO'!$I$59="Baja",'MAPA DE RIESGO'!$M$59="Moderado"),CONCATENATE("R",'MAPA DE RIESGO'!$B$59),"")</f>
        <v/>
      </c>
      <c r="Y34" s="447"/>
      <c r="Z34" s="447" t="str">
        <f>IF(AND('MAPA DE RIESGO'!$I$65="Baja",'MAPA DE RIESGO'!$M$65="Moderado"),CONCATENATE("R",'MAPA DE RIESGO'!$B$65),"")</f>
        <v/>
      </c>
      <c r="AA34" s="448"/>
      <c r="AB34" s="464" t="str">
        <f>IF(AND('MAPA DE RIESGO'!$I$53="Baja",'MAPA DE RIESGO'!$M$53="Mayor"),CONCATENATE("R",'MAPA DE RIESGO'!$B$53),"")</f>
        <v/>
      </c>
      <c r="AC34" s="465"/>
      <c r="AD34" s="466" t="str">
        <f>IF(AND('MAPA DE RIESGO'!$I$59="Baja",'MAPA DE RIESGO'!$M$59="Mayor"),CONCATENATE("R",'MAPA DE RIESGO'!$B$59),"")</f>
        <v/>
      </c>
      <c r="AE34" s="466"/>
      <c r="AF34" s="466" t="str">
        <f>IF(AND('MAPA DE RIESGO'!$I$65="Baja",'MAPA DE RIESGO'!$M$65="Mayor"),CONCATENATE("R",'MAPA DE RIESGO'!$B$65),"")</f>
        <v/>
      </c>
      <c r="AG34" s="467"/>
      <c r="AH34" s="455" t="str">
        <f>IF(AND('MAPA DE RIESGO'!$I$53="Baja",'MAPA DE RIESGO'!$M$53="Catastrófico"),CONCATENATE("R",'MAPA DE RIESGO'!$B$53),"")</f>
        <v/>
      </c>
      <c r="AI34" s="456"/>
      <c r="AJ34" s="456" t="str">
        <f>IF(AND('MAPA DE RIESGO'!$I$59="Baja",'MAPA DE RIESGO'!$M$59="Catastrófico"),CONCATENATE("R",'MAPA DE RIESGO'!$B$59),"")</f>
        <v/>
      </c>
      <c r="AK34" s="456"/>
      <c r="AL34" s="456" t="str">
        <f>IF(AND('MAPA DE RIESGO'!$I$65="Baja",'MAPA DE RIESGO'!$M$65="Catastrófico"),CONCATENATE("R",'MAPA DE RIESGO'!$B$65),"")</f>
        <v/>
      </c>
      <c r="AM34" s="457"/>
      <c r="AN34" s="55"/>
      <c r="AO34" s="518"/>
      <c r="AP34" s="519"/>
      <c r="AQ34" s="519"/>
      <c r="AR34" s="519"/>
      <c r="AS34" s="519"/>
      <c r="AT34" s="520"/>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86"/>
      <c r="C35" s="486"/>
      <c r="D35" s="487"/>
      <c r="E35" s="478"/>
      <c r="F35" s="479"/>
      <c r="G35" s="479"/>
      <c r="H35" s="479"/>
      <c r="I35" s="484"/>
      <c r="J35" s="437"/>
      <c r="K35" s="438"/>
      <c r="L35" s="438"/>
      <c r="M35" s="438"/>
      <c r="N35" s="438"/>
      <c r="O35" s="439"/>
      <c r="P35" s="447"/>
      <c r="Q35" s="447"/>
      <c r="R35" s="447"/>
      <c r="S35" s="447"/>
      <c r="T35" s="447"/>
      <c r="U35" s="448"/>
      <c r="V35" s="446"/>
      <c r="W35" s="447"/>
      <c r="X35" s="447"/>
      <c r="Y35" s="447"/>
      <c r="Z35" s="447"/>
      <c r="AA35" s="448"/>
      <c r="AB35" s="464"/>
      <c r="AC35" s="465"/>
      <c r="AD35" s="466"/>
      <c r="AE35" s="466"/>
      <c r="AF35" s="466"/>
      <c r="AG35" s="467"/>
      <c r="AH35" s="455"/>
      <c r="AI35" s="456"/>
      <c r="AJ35" s="456"/>
      <c r="AK35" s="456"/>
      <c r="AL35" s="456"/>
      <c r="AM35" s="457"/>
      <c r="AN35" s="55"/>
      <c r="AO35" s="518"/>
      <c r="AP35" s="519"/>
      <c r="AQ35" s="519"/>
      <c r="AR35" s="519"/>
      <c r="AS35" s="519"/>
      <c r="AT35" s="52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86"/>
      <c r="C36" s="486"/>
      <c r="D36" s="487"/>
      <c r="E36" s="478"/>
      <c r="F36" s="479"/>
      <c r="G36" s="479"/>
      <c r="H36" s="479"/>
      <c r="I36" s="484"/>
      <c r="J36" s="437" t="str">
        <f>IF(AND('MAPA DE RIESGO'!$I$71="Baja",'MAPA DE RIESGO'!$M$71="Leve"),CONCATENATE("R",'MAPA DE RIESGO'!$B$71),"")</f>
        <v/>
      </c>
      <c r="K36" s="438"/>
      <c r="L36" s="438" t="str">
        <f>IF(AND('MAPA DE RIESGO'!$I$77="Baja",'MAPA DE RIESGO'!$M$77="Leve"),CONCATENATE("R",'MAPA DE RIESGO'!$B$77),"")</f>
        <v/>
      </c>
      <c r="M36" s="438"/>
      <c r="N36" s="438" t="str">
        <f>IF(AND('MAPA DE RIESGO'!$I$83="Baja",'MAPA DE RIESGO'!$M$83="Leve"),CONCATENATE("R",'MAPA DE RIESGO'!$B$83),"")</f>
        <v/>
      </c>
      <c r="O36" s="439"/>
      <c r="P36" s="447" t="str">
        <f>IF(AND('MAPA DE RIESGO'!$I$71="Baja",'MAPA DE RIESGO'!$M$71="Menor"),CONCATENATE("R",'MAPA DE RIESGO'!$B$71),"")</f>
        <v/>
      </c>
      <c r="Q36" s="447"/>
      <c r="R36" s="447" t="str">
        <f>IF(AND('MAPA DE RIESGO'!$I$77="Baja",'MAPA DE RIESGO'!$M$77="Menor"),CONCATENATE("R",'MAPA DE RIESGO'!$B$77),"")</f>
        <v/>
      </c>
      <c r="S36" s="447"/>
      <c r="T36" s="447" t="str">
        <f>IF(AND('MAPA DE RIESGO'!$I$83="Baja",'MAPA DE RIESGO'!$M$83="Menor"),CONCATENATE("R",'MAPA DE RIESGO'!$B$83),"")</f>
        <v/>
      </c>
      <c r="U36" s="448"/>
      <c r="V36" s="446" t="str">
        <f>IF(AND('MAPA DE RIESGO'!$I$71="Baja",'MAPA DE RIESGO'!$M$71="Moderado"),CONCATENATE("R",'MAPA DE RIESGO'!$B$71),"")</f>
        <v/>
      </c>
      <c r="W36" s="447"/>
      <c r="X36" s="447" t="str">
        <f>IF(AND('MAPA DE RIESGO'!$I$77="Baja",'MAPA DE RIESGO'!$M$77="Moderado"),CONCATENATE("R",'MAPA DE RIESGO'!$B$77),"")</f>
        <v/>
      </c>
      <c r="Y36" s="447"/>
      <c r="Z36" s="447" t="str">
        <f>IF(AND('MAPA DE RIESGO'!$I$83="Baja",'MAPA DE RIESGO'!$M$83="Moderado"),CONCATENATE("R",'MAPA DE RIESGO'!$B$83),"")</f>
        <v/>
      </c>
      <c r="AA36" s="448"/>
      <c r="AB36" s="464" t="str">
        <f>IF(AND('MAPA DE RIESGO'!$I$71="Baja",'MAPA DE RIESGO'!$M$71="Mayor"),CONCATENATE("R",'MAPA DE RIESGO'!$B$71),"")</f>
        <v/>
      </c>
      <c r="AC36" s="465"/>
      <c r="AD36" s="466" t="str">
        <f>IF(AND('MAPA DE RIESGO'!$I$77="Baja",'MAPA DE RIESGO'!$M$77="Mayor"),CONCATENATE("R",'MAPA DE RIESGO'!$B$77),"")</f>
        <v/>
      </c>
      <c r="AE36" s="466"/>
      <c r="AF36" s="466" t="str">
        <f>IF(AND('MAPA DE RIESGO'!$I$83="Baja",'MAPA DE RIESGO'!$M$83="Mayor"),CONCATENATE("R",'MAPA DE RIESGO'!$B$83),"")</f>
        <v/>
      </c>
      <c r="AG36" s="467"/>
      <c r="AH36" s="455" t="str">
        <f>IF(AND('MAPA DE RIESGO'!$I$71="Baja",'MAPA DE RIESGO'!$M$71="Catastrófico"),CONCATENATE("R",'MAPA DE RIESGO'!$B$71),"")</f>
        <v/>
      </c>
      <c r="AI36" s="456"/>
      <c r="AJ36" s="456" t="str">
        <f>IF(AND('MAPA DE RIESGO'!$I$77="Baja",'MAPA DE RIESGO'!$M$77="Catastrófico"),CONCATENATE("R",'MAPA DE RIESGO'!$B$77),"")</f>
        <v/>
      </c>
      <c r="AK36" s="456"/>
      <c r="AL36" s="456" t="str">
        <f>IF(AND('MAPA DE RIESGO'!$I$83="Baja",'MAPA DE RIESGO'!$M$83="Catastrófico"),CONCATENATE("R",'MAPA DE RIESGO'!$B$83),"")</f>
        <v/>
      </c>
      <c r="AM36" s="457"/>
      <c r="AN36" s="55"/>
      <c r="AO36" s="518"/>
      <c r="AP36" s="519"/>
      <c r="AQ36" s="519"/>
      <c r="AR36" s="519"/>
      <c r="AS36" s="519"/>
      <c r="AT36" s="52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86"/>
      <c r="C37" s="486"/>
      <c r="D37" s="487"/>
      <c r="E37" s="481"/>
      <c r="F37" s="482"/>
      <c r="G37" s="482"/>
      <c r="H37" s="482"/>
      <c r="I37" s="482"/>
      <c r="J37" s="440"/>
      <c r="K37" s="441"/>
      <c r="L37" s="441"/>
      <c r="M37" s="441"/>
      <c r="N37" s="441"/>
      <c r="O37" s="442"/>
      <c r="P37" s="450"/>
      <c r="Q37" s="450"/>
      <c r="R37" s="450"/>
      <c r="S37" s="450"/>
      <c r="T37" s="450"/>
      <c r="U37" s="451"/>
      <c r="V37" s="449"/>
      <c r="W37" s="450"/>
      <c r="X37" s="450"/>
      <c r="Y37" s="450"/>
      <c r="Z37" s="450"/>
      <c r="AA37" s="451"/>
      <c r="AB37" s="468"/>
      <c r="AC37" s="469"/>
      <c r="AD37" s="469"/>
      <c r="AE37" s="469"/>
      <c r="AF37" s="469"/>
      <c r="AG37" s="470"/>
      <c r="AH37" s="458"/>
      <c r="AI37" s="459"/>
      <c r="AJ37" s="459"/>
      <c r="AK37" s="459"/>
      <c r="AL37" s="459"/>
      <c r="AM37" s="460"/>
      <c r="AN37" s="55"/>
      <c r="AO37" s="521"/>
      <c r="AP37" s="522"/>
      <c r="AQ37" s="522"/>
      <c r="AR37" s="522"/>
      <c r="AS37" s="522"/>
      <c r="AT37" s="52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86"/>
      <c r="C38" s="486"/>
      <c r="D38" s="487"/>
      <c r="E38" s="475" t="s">
        <v>104</v>
      </c>
      <c r="F38" s="476"/>
      <c r="G38" s="476"/>
      <c r="H38" s="476"/>
      <c r="I38" s="477"/>
      <c r="J38" s="443" t="str">
        <f>IF(AND('MAPA DE RIESGO'!$I$16="Muy Baja",'MAPA DE RIESGO'!$M$16="Leve"),CONCATENATE("R",'MAPA DE RIESGO'!$B$16),"")</f>
        <v/>
      </c>
      <c r="K38" s="444"/>
      <c r="L38" s="444" t="str">
        <f>IF(AND('MAPA DE RIESGO'!$I$23="Muy Baja",'MAPA DE RIESGO'!$M$23="Leve"),CONCATENATE("R",'MAPA DE RIESGO'!$B$23),"")</f>
        <v/>
      </c>
      <c r="M38" s="444"/>
      <c r="N38" s="444" t="str">
        <f>IF(AND('MAPA DE RIESGO'!$I$29="Muy Baja",'MAPA DE RIESGO'!$M$29="Leve"),CONCATENATE("R",'MAPA DE RIESGO'!$B$29),"")</f>
        <v/>
      </c>
      <c r="O38" s="445"/>
      <c r="P38" s="443" t="str">
        <f>IF(AND('MAPA DE RIESGO'!$I$16="Muy Baja",'MAPA DE RIESGO'!$M$16="Menor"),CONCATENATE("R",'MAPA DE RIESGO'!$B$16),"")</f>
        <v/>
      </c>
      <c r="Q38" s="444"/>
      <c r="R38" s="444" t="str">
        <f>IF(AND('MAPA DE RIESGO'!$I$23="Muy Baja",'MAPA DE RIESGO'!$M$23="Menor"),CONCATENATE("R",'MAPA DE RIESGO'!$B$23),"")</f>
        <v/>
      </c>
      <c r="S38" s="444"/>
      <c r="T38" s="444" t="str">
        <f>IF(AND('MAPA DE RIESGO'!$I$29="Muy Baja",'MAPA DE RIESGO'!$M$29="Menor"),CONCATENATE("R",'MAPA DE RIESGO'!$B$29),"")</f>
        <v/>
      </c>
      <c r="U38" s="445"/>
      <c r="V38" s="452" t="str">
        <f>IF(AND('MAPA DE RIESGO'!$I$16="Muy Baja",'MAPA DE RIESGO'!$M$16="Moderado"),CONCATENATE("R",'MAPA DE RIESGO'!$B$16),"")</f>
        <v/>
      </c>
      <c r="W38" s="453"/>
      <c r="X38" s="453" t="str">
        <f>IF(AND('MAPA DE RIESGO'!$I$23="Muy Baja",'MAPA DE RIESGO'!$M$23="Moderado"),CONCATENATE("R",'MAPA DE RIESGO'!$B$23),"")</f>
        <v/>
      </c>
      <c r="Y38" s="453"/>
      <c r="Z38" s="453" t="str">
        <f>IF(AND('MAPA DE RIESGO'!$I$29="Muy Baja",'MAPA DE RIESGO'!$M$29="Moderado"),CONCATENATE("R",'MAPA DE RIESGO'!$B$29),"")</f>
        <v/>
      </c>
      <c r="AA38" s="454"/>
      <c r="AB38" s="471" t="str">
        <f>IF(AND('MAPA DE RIESGO'!$I$16="Muy Baja",'MAPA DE RIESGO'!$M$16="Mayor"),CONCATENATE("R",'MAPA DE RIESGO'!$B$16),"")</f>
        <v/>
      </c>
      <c r="AC38" s="472"/>
      <c r="AD38" s="472" t="str">
        <f>IF(AND('MAPA DE RIESGO'!$I$23="Muy Baja",'MAPA DE RIESGO'!$M$23="Mayor"),CONCATENATE("R",'MAPA DE RIESGO'!$B$23),"")</f>
        <v>R2</v>
      </c>
      <c r="AE38" s="472"/>
      <c r="AF38" s="472" t="str">
        <f>IF(AND('MAPA DE RIESGO'!$I$29="Muy Baja",'MAPA DE RIESGO'!$M$29="Mayor"),CONCATENATE("R",'MAPA DE RIESGO'!$B$29),"")</f>
        <v/>
      </c>
      <c r="AG38" s="473"/>
      <c r="AH38" s="461" t="str">
        <f>IF(AND('MAPA DE RIESGO'!$I$16="Muy Baja",'MAPA DE RIESGO'!$M$16="Catastrófico"),CONCATENATE("R",'MAPA DE RIESGO'!$B$16),"")</f>
        <v/>
      </c>
      <c r="AI38" s="462"/>
      <c r="AJ38" s="462" t="str">
        <f>IF(AND('MAPA DE RIESGO'!$I$23="Muy Baja",'MAPA DE RIESGO'!$M$23="Catastrófico"),CONCATENATE("R",'MAPA DE RIESGO'!$B$23),"")</f>
        <v/>
      </c>
      <c r="AK38" s="462"/>
      <c r="AL38" s="462" t="str">
        <f>IF(AND('MAPA DE RIESGO'!$I$29="Muy Baja",'MAPA DE RIESGO'!$M$29="Catastrófico"),CONCATENATE("R",'MAPA DE RIESGO'!$B$29),"")</f>
        <v/>
      </c>
      <c r="AM38" s="463"/>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86"/>
      <c r="C39" s="486"/>
      <c r="D39" s="487"/>
      <c r="E39" s="478"/>
      <c r="F39" s="479"/>
      <c r="G39" s="479"/>
      <c r="H39" s="479"/>
      <c r="I39" s="480"/>
      <c r="J39" s="437"/>
      <c r="K39" s="438"/>
      <c r="L39" s="438"/>
      <c r="M39" s="438"/>
      <c r="N39" s="438"/>
      <c r="O39" s="439"/>
      <c r="P39" s="437"/>
      <c r="Q39" s="438"/>
      <c r="R39" s="438"/>
      <c r="S39" s="438"/>
      <c r="T39" s="438"/>
      <c r="U39" s="439"/>
      <c r="V39" s="446"/>
      <c r="W39" s="447"/>
      <c r="X39" s="447"/>
      <c r="Y39" s="447"/>
      <c r="Z39" s="447"/>
      <c r="AA39" s="448"/>
      <c r="AB39" s="464"/>
      <c r="AC39" s="465"/>
      <c r="AD39" s="465"/>
      <c r="AE39" s="465"/>
      <c r="AF39" s="465"/>
      <c r="AG39" s="467"/>
      <c r="AH39" s="455"/>
      <c r="AI39" s="456"/>
      <c r="AJ39" s="456"/>
      <c r="AK39" s="456"/>
      <c r="AL39" s="456"/>
      <c r="AM39" s="457"/>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86"/>
      <c r="C40" s="486"/>
      <c r="D40" s="487"/>
      <c r="E40" s="478"/>
      <c r="F40" s="479"/>
      <c r="G40" s="479"/>
      <c r="H40" s="479"/>
      <c r="I40" s="480"/>
      <c r="J40" s="437" t="str">
        <f>IF(AND('MAPA DE RIESGO'!$I$35="Muy Baja",'MAPA DE RIESGO'!$M$35="Leve"),CONCATENATE("R",'MAPA DE RIESGO'!$B$35),"")</f>
        <v/>
      </c>
      <c r="K40" s="438"/>
      <c r="L40" s="438" t="str">
        <f>IF(AND('MAPA DE RIESGO'!$I$41="Muy Baja",'MAPA DE RIESGO'!$M$41="Leve"),CONCATENATE("R",'MAPA DE RIESGO'!$B$41),"")</f>
        <v/>
      </c>
      <c r="M40" s="438"/>
      <c r="N40" s="438" t="str">
        <f>IF(AND('MAPA DE RIESGO'!$I$47="Muy Baja",'MAPA DE RIESGO'!$M$47="Leve"),CONCATENATE("R",'MAPA DE RIESGO'!$B$47),"")</f>
        <v/>
      </c>
      <c r="O40" s="439"/>
      <c r="P40" s="437" t="str">
        <f>IF(AND('MAPA DE RIESGO'!$I$35="Muy Baja",'MAPA DE RIESGO'!$M$35="Menor"),CONCATENATE("R",'MAPA DE RIESGO'!$B$35),"")</f>
        <v/>
      </c>
      <c r="Q40" s="438"/>
      <c r="R40" s="438" t="str">
        <f>IF(AND('MAPA DE RIESGO'!$I$41="Muy Baja",'MAPA DE RIESGO'!$M$41="Menor"),CONCATENATE("R",'MAPA DE RIESGO'!$B$41),"")</f>
        <v/>
      </c>
      <c r="S40" s="438"/>
      <c r="T40" s="438" t="str">
        <f>IF(AND('MAPA DE RIESGO'!$I$47="Muy Baja",'MAPA DE RIESGO'!$M$47="Menor"),CONCATENATE("R",'MAPA DE RIESGO'!$B$47),"")</f>
        <v/>
      </c>
      <c r="U40" s="439"/>
      <c r="V40" s="446" t="str">
        <f>IF(AND('MAPA DE RIESGO'!$I$35="Muy Baja",'MAPA DE RIESGO'!$M$35="Moderado"),CONCATENATE("R",'MAPA DE RIESGO'!$B$35),"")</f>
        <v/>
      </c>
      <c r="W40" s="447"/>
      <c r="X40" s="447" t="str">
        <f>IF(AND('MAPA DE RIESGO'!$I$41="Muy Baja",'MAPA DE RIESGO'!$M$41="Moderado"),CONCATENATE("R",'MAPA DE RIESGO'!$B$41),"")</f>
        <v/>
      </c>
      <c r="Y40" s="447"/>
      <c r="Z40" s="447" t="str">
        <f>IF(AND('MAPA DE RIESGO'!$I$47="Muy Baja",'MAPA DE RIESGO'!$M$47="Moderado"),CONCATENATE("R",'MAPA DE RIESGO'!$B$47),"")</f>
        <v/>
      </c>
      <c r="AA40" s="448"/>
      <c r="AB40" s="464" t="str">
        <f>IF(AND('MAPA DE RIESGO'!$I$35="Muy Baja",'MAPA DE RIESGO'!$M$35="Mayor"),CONCATENATE("R",'MAPA DE RIESGO'!$B$35),"")</f>
        <v/>
      </c>
      <c r="AC40" s="465"/>
      <c r="AD40" s="466" t="str">
        <f>IF(AND('MAPA DE RIESGO'!$I$41="Muy Baja",'MAPA DE RIESGO'!$M$41="Mayor"),CONCATENATE("R",'MAPA DE RIESGO'!$B$41),"")</f>
        <v/>
      </c>
      <c r="AE40" s="466"/>
      <c r="AF40" s="466" t="str">
        <f>IF(AND('MAPA DE RIESGO'!$I$47="Muy Baja",'MAPA DE RIESGO'!$M$47="Mayor"),CONCATENATE("R",'MAPA DE RIESGO'!$B$47),"")</f>
        <v/>
      </c>
      <c r="AG40" s="467"/>
      <c r="AH40" s="455" t="str">
        <f>IF(AND('MAPA DE RIESGO'!$I$35="Muy Baja",'MAPA DE RIESGO'!$M$35="Catastrófico"),CONCATENATE("R",'MAPA DE RIESGO'!$B$35),"")</f>
        <v/>
      </c>
      <c r="AI40" s="456"/>
      <c r="AJ40" s="456" t="str">
        <f>IF(AND('MAPA DE RIESGO'!$I$41="Muy Baja",'MAPA DE RIESGO'!$M$41="Catastrófico"),CONCATENATE("R",'MAPA DE RIESGO'!$B$41),"")</f>
        <v/>
      </c>
      <c r="AK40" s="456"/>
      <c r="AL40" s="456" t="str">
        <f>IF(AND('MAPA DE RIESGO'!$I$47="Muy Baja",'MAPA DE RIESGO'!$M$47="Catastrófico"),CONCATENATE("R",'MAPA DE RIESGO'!$B$47),"")</f>
        <v/>
      </c>
      <c r="AM40" s="457"/>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86"/>
      <c r="C41" s="486"/>
      <c r="D41" s="487"/>
      <c r="E41" s="478"/>
      <c r="F41" s="479"/>
      <c r="G41" s="479"/>
      <c r="H41" s="479"/>
      <c r="I41" s="480"/>
      <c r="J41" s="437"/>
      <c r="K41" s="438"/>
      <c r="L41" s="438"/>
      <c r="M41" s="438"/>
      <c r="N41" s="438"/>
      <c r="O41" s="439"/>
      <c r="P41" s="437"/>
      <c r="Q41" s="438"/>
      <c r="R41" s="438"/>
      <c r="S41" s="438"/>
      <c r="T41" s="438"/>
      <c r="U41" s="439"/>
      <c r="V41" s="446"/>
      <c r="W41" s="447"/>
      <c r="X41" s="447"/>
      <c r="Y41" s="447"/>
      <c r="Z41" s="447"/>
      <c r="AA41" s="448"/>
      <c r="AB41" s="464"/>
      <c r="AC41" s="465"/>
      <c r="AD41" s="466"/>
      <c r="AE41" s="466"/>
      <c r="AF41" s="466"/>
      <c r="AG41" s="467"/>
      <c r="AH41" s="455"/>
      <c r="AI41" s="456"/>
      <c r="AJ41" s="456"/>
      <c r="AK41" s="456"/>
      <c r="AL41" s="456"/>
      <c r="AM41" s="457"/>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86"/>
      <c r="C42" s="486"/>
      <c r="D42" s="487"/>
      <c r="E42" s="478"/>
      <c r="F42" s="479"/>
      <c r="G42" s="479"/>
      <c r="H42" s="479"/>
      <c r="I42" s="480"/>
      <c r="J42" s="437" t="str">
        <f>IF(AND('MAPA DE RIESGO'!$I$53="Muy Baja",'MAPA DE RIESGO'!$M$53="Leve"),CONCATENATE("R",'MAPA DE RIESGO'!$B$53),"")</f>
        <v/>
      </c>
      <c r="K42" s="438"/>
      <c r="L42" s="438" t="str">
        <f>IF(AND('MAPA DE RIESGO'!$I$59="Muy Baja",'MAPA DE RIESGO'!$M$59="Leve"),CONCATENATE("R",'MAPA DE RIESGO'!$B$59),"")</f>
        <v/>
      </c>
      <c r="M42" s="438"/>
      <c r="N42" s="438" t="str">
        <f>IF(AND('MAPA DE RIESGO'!$I$65="Muy Baja",'MAPA DE RIESGO'!$M$65="Leve"),CONCATENATE("R",'MAPA DE RIESGO'!$B$65),"")</f>
        <v/>
      </c>
      <c r="O42" s="439"/>
      <c r="P42" s="437" t="str">
        <f>IF(AND('MAPA DE RIESGO'!$I$53="Muy Baja",'MAPA DE RIESGO'!$M$53="Menor"),CONCATENATE("R",'MAPA DE RIESGO'!$B$53),"")</f>
        <v/>
      </c>
      <c r="Q42" s="438"/>
      <c r="R42" s="438" t="str">
        <f>IF(AND('MAPA DE RIESGO'!$I$59="Muy Baja",'MAPA DE RIESGO'!$M$59="Menor"),CONCATENATE("R",'MAPA DE RIESGO'!$B$59),"")</f>
        <v/>
      </c>
      <c r="S42" s="438"/>
      <c r="T42" s="438" t="str">
        <f>IF(AND('MAPA DE RIESGO'!$I$65="Muy Baja",'MAPA DE RIESGO'!$M$65="Menor"),CONCATENATE("R",'MAPA DE RIESGO'!$B$65),"")</f>
        <v/>
      </c>
      <c r="U42" s="439"/>
      <c r="V42" s="446" t="str">
        <f>IF(AND('MAPA DE RIESGO'!$I$53="Muy Baja",'MAPA DE RIESGO'!$M$53="Moderado"),CONCATENATE("R",'MAPA DE RIESGO'!$B$53),"")</f>
        <v/>
      </c>
      <c r="W42" s="447"/>
      <c r="X42" s="447" t="str">
        <f>IF(AND('MAPA DE RIESGO'!$I$59="Muy Baja",'MAPA DE RIESGO'!$M$59="Moderado"),CONCATENATE("R",'MAPA DE RIESGO'!$B$59),"")</f>
        <v/>
      </c>
      <c r="Y42" s="447"/>
      <c r="Z42" s="447" t="str">
        <f>IF(AND('MAPA DE RIESGO'!$I$65="Muy Baja",'MAPA DE RIESGO'!$M$65="Moderado"),CONCATENATE("R",'MAPA DE RIESGO'!$B$65),"")</f>
        <v/>
      </c>
      <c r="AA42" s="448"/>
      <c r="AB42" s="464" t="str">
        <f>IF(AND('MAPA DE RIESGO'!$I$53="Muy Baja",'MAPA DE RIESGO'!$M$53="Mayor"),CONCATENATE("R",'MAPA DE RIESGO'!$B$53),"")</f>
        <v/>
      </c>
      <c r="AC42" s="465"/>
      <c r="AD42" s="466" t="str">
        <f>IF(AND('MAPA DE RIESGO'!$I$59="Muy Baja",'MAPA DE RIESGO'!$M$59="Mayor"),CONCATENATE("R",'MAPA DE RIESGO'!$B$59),"")</f>
        <v/>
      </c>
      <c r="AE42" s="466"/>
      <c r="AF42" s="466" t="str">
        <f>IF(AND('MAPA DE RIESGO'!$I$65="Muy Baja",'MAPA DE RIESGO'!$M$65="Mayor"),CONCATENATE("R",'MAPA DE RIESGO'!$B$65),"")</f>
        <v/>
      </c>
      <c r="AG42" s="467"/>
      <c r="AH42" s="455" t="str">
        <f>IF(AND('MAPA DE RIESGO'!$I$53="Muy Baja",'MAPA DE RIESGO'!$M$53="Catastrófico"),CONCATENATE("R",'MAPA DE RIESGO'!$B$53),"")</f>
        <v/>
      </c>
      <c r="AI42" s="456"/>
      <c r="AJ42" s="456" t="str">
        <f>IF(AND('MAPA DE RIESGO'!$I$59="Muy Baja",'MAPA DE RIESGO'!$M$59="Catastrófico"),CONCATENATE("R",'MAPA DE RIESGO'!$B$59),"")</f>
        <v/>
      </c>
      <c r="AK42" s="456"/>
      <c r="AL42" s="456" t="str">
        <f>IF(AND('MAPA DE RIESGO'!$I$65="Muy Baja",'MAPA DE RIESGO'!$M$65="Catastrófico"),CONCATENATE("R",'MAPA DE RIESGO'!$B$65),"")</f>
        <v/>
      </c>
      <c r="AM42" s="457"/>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86"/>
      <c r="C43" s="486"/>
      <c r="D43" s="487"/>
      <c r="E43" s="478"/>
      <c r="F43" s="479"/>
      <c r="G43" s="479"/>
      <c r="H43" s="479"/>
      <c r="I43" s="480"/>
      <c r="J43" s="437"/>
      <c r="K43" s="438"/>
      <c r="L43" s="438"/>
      <c r="M43" s="438"/>
      <c r="N43" s="438"/>
      <c r="O43" s="439"/>
      <c r="P43" s="437"/>
      <c r="Q43" s="438"/>
      <c r="R43" s="438"/>
      <c r="S43" s="438"/>
      <c r="T43" s="438"/>
      <c r="U43" s="439"/>
      <c r="V43" s="446"/>
      <c r="W43" s="447"/>
      <c r="X43" s="447"/>
      <c r="Y43" s="447"/>
      <c r="Z43" s="447"/>
      <c r="AA43" s="448"/>
      <c r="AB43" s="464"/>
      <c r="AC43" s="465"/>
      <c r="AD43" s="466"/>
      <c r="AE43" s="466"/>
      <c r="AF43" s="466"/>
      <c r="AG43" s="467"/>
      <c r="AH43" s="455"/>
      <c r="AI43" s="456"/>
      <c r="AJ43" s="456"/>
      <c r="AK43" s="456"/>
      <c r="AL43" s="456"/>
      <c r="AM43" s="457"/>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86"/>
      <c r="C44" s="486"/>
      <c r="D44" s="487"/>
      <c r="E44" s="478"/>
      <c r="F44" s="479"/>
      <c r="G44" s="479"/>
      <c r="H44" s="479"/>
      <c r="I44" s="480"/>
      <c r="J44" s="437" t="str">
        <f>IF(AND('MAPA DE RIESGO'!$I$71="Muy Baja",'MAPA DE RIESGO'!$M$71="Leve"),CONCATENATE("R",'MAPA DE RIESGO'!$B$71),"")</f>
        <v/>
      </c>
      <c r="K44" s="438"/>
      <c r="L44" s="438" t="str">
        <f>IF(AND('MAPA DE RIESGO'!$I$77="Muy Baja",'MAPA DE RIESGO'!$M$77="Leve"),CONCATENATE("R",'MAPA DE RIESGO'!$B$77),"")</f>
        <v/>
      </c>
      <c r="M44" s="438"/>
      <c r="N44" s="438" t="str">
        <f>IF(AND('MAPA DE RIESGO'!$I$83="Muy Baja",'MAPA DE RIESGO'!$M$83="Leve"),CONCATENATE("R",'MAPA DE RIESGO'!$B$83),"")</f>
        <v/>
      </c>
      <c r="O44" s="439"/>
      <c r="P44" s="437" t="str">
        <f>IF(AND('MAPA DE RIESGO'!$I$71="Muy Baja",'MAPA DE RIESGO'!$M$71="Menor"),CONCATENATE("R",'MAPA DE RIESGO'!$B$71),"")</f>
        <v/>
      </c>
      <c r="Q44" s="438"/>
      <c r="R44" s="438" t="str">
        <f>IF(AND('MAPA DE RIESGO'!$I$77="Muy Baja",'MAPA DE RIESGO'!$M$77="Menor"),CONCATENATE("R",'MAPA DE RIESGO'!$B$77),"")</f>
        <v/>
      </c>
      <c r="S44" s="438"/>
      <c r="T44" s="438" t="str">
        <f>IF(AND('MAPA DE RIESGO'!$I$83="Muy Baja",'MAPA DE RIESGO'!$M$83="Menor"),CONCATENATE("R",'MAPA DE RIESGO'!$B$83),"")</f>
        <v/>
      </c>
      <c r="U44" s="439"/>
      <c r="V44" s="446" t="str">
        <f>IF(AND('MAPA DE RIESGO'!$I$71="Muy Baja",'MAPA DE RIESGO'!$M$71="Moderado"),CONCATENATE("R",'MAPA DE RIESGO'!$B$71),"")</f>
        <v/>
      </c>
      <c r="W44" s="447"/>
      <c r="X44" s="447" t="str">
        <f>IF(AND('MAPA DE RIESGO'!$I$77="Muy Baja",'MAPA DE RIESGO'!$M$77="Moderado"),CONCATENATE("R",'MAPA DE RIESGO'!$B$77),"")</f>
        <v/>
      </c>
      <c r="Y44" s="447"/>
      <c r="Z44" s="447" t="str">
        <f>IF(AND('MAPA DE RIESGO'!$I$83="Muy Baja",'MAPA DE RIESGO'!$M$83="Moderado"),CONCATENATE("R",'MAPA DE RIESGO'!$B$83),"")</f>
        <v/>
      </c>
      <c r="AA44" s="448"/>
      <c r="AB44" s="464" t="str">
        <f>IF(AND('MAPA DE RIESGO'!$I$71="Muy Baja",'MAPA DE RIESGO'!$M$71="Mayor"),CONCATENATE("R",'MAPA DE RIESGO'!$B$71),"")</f>
        <v/>
      </c>
      <c r="AC44" s="465"/>
      <c r="AD44" s="466" t="str">
        <f>IF(AND('MAPA DE RIESGO'!$I$77="Muy Baja",'MAPA DE RIESGO'!$M$77="Mayor"),CONCATENATE("R",'MAPA DE RIESGO'!$B$77),"")</f>
        <v/>
      </c>
      <c r="AE44" s="466"/>
      <c r="AF44" s="466" t="str">
        <f>IF(AND('MAPA DE RIESGO'!$I$83="Muy Baja",'MAPA DE RIESGO'!$M$83="Mayor"),CONCATENATE("R",'MAPA DE RIESGO'!$B$83),"")</f>
        <v/>
      </c>
      <c r="AG44" s="467"/>
      <c r="AH44" s="455" t="str">
        <f>IF(AND('MAPA DE RIESGO'!$I$71="Muy Baja",'MAPA DE RIESGO'!$M$71="Catastrófico"),CONCATENATE("R",'MAPA DE RIESGO'!$B$71),"")</f>
        <v/>
      </c>
      <c r="AI44" s="456"/>
      <c r="AJ44" s="456" t="str">
        <f>IF(AND('MAPA DE RIESGO'!$I$77="Muy Baja",'MAPA DE RIESGO'!$M$77="Catastrófico"),CONCATENATE("R",'MAPA DE RIESGO'!$B$77),"")</f>
        <v/>
      </c>
      <c r="AK44" s="456"/>
      <c r="AL44" s="456" t="str">
        <f>IF(AND('MAPA DE RIESGO'!$I$83="Muy Baja",'MAPA DE RIESGO'!$M$83="Catastrófico"),CONCATENATE("R",'MAPA DE RIESGO'!$B$83),"")</f>
        <v/>
      </c>
      <c r="AM44" s="457"/>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86"/>
      <c r="C45" s="486"/>
      <c r="D45" s="487"/>
      <c r="E45" s="481"/>
      <c r="F45" s="482"/>
      <c r="G45" s="482"/>
      <c r="H45" s="482"/>
      <c r="I45" s="483"/>
      <c r="J45" s="440"/>
      <c r="K45" s="441"/>
      <c r="L45" s="441"/>
      <c r="M45" s="441"/>
      <c r="N45" s="441"/>
      <c r="O45" s="442"/>
      <c r="P45" s="440"/>
      <c r="Q45" s="441"/>
      <c r="R45" s="441"/>
      <c r="S45" s="441"/>
      <c r="T45" s="441"/>
      <c r="U45" s="442"/>
      <c r="V45" s="449"/>
      <c r="W45" s="450"/>
      <c r="X45" s="450"/>
      <c r="Y45" s="450"/>
      <c r="Z45" s="450"/>
      <c r="AA45" s="451"/>
      <c r="AB45" s="468"/>
      <c r="AC45" s="469"/>
      <c r="AD45" s="469"/>
      <c r="AE45" s="469"/>
      <c r="AF45" s="469"/>
      <c r="AG45" s="470"/>
      <c r="AH45" s="458"/>
      <c r="AI45" s="459"/>
      <c r="AJ45" s="459"/>
      <c r="AK45" s="459"/>
      <c r="AL45" s="459"/>
      <c r="AM45" s="460"/>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75" t="s">
        <v>103</v>
      </c>
      <c r="K46" s="476"/>
      <c r="L46" s="476"/>
      <c r="M46" s="476"/>
      <c r="N46" s="476"/>
      <c r="O46" s="477"/>
      <c r="P46" s="475" t="s">
        <v>102</v>
      </c>
      <c r="Q46" s="476"/>
      <c r="R46" s="476"/>
      <c r="S46" s="476"/>
      <c r="T46" s="476"/>
      <c r="U46" s="477"/>
      <c r="V46" s="475" t="s">
        <v>101</v>
      </c>
      <c r="W46" s="476"/>
      <c r="X46" s="476"/>
      <c r="Y46" s="476"/>
      <c r="Z46" s="476"/>
      <c r="AA46" s="477"/>
      <c r="AB46" s="475" t="s">
        <v>100</v>
      </c>
      <c r="AC46" s="485"/>
      <c r="AD46" s="476"/>
      <c r="AE46" s="476"/>
      <c r="AF46" s="476"/>
      <c r="AG46" s="477"/>
      <c r="AH46" s="475" t="s">
        <v>99</v>
      </c>
      <c r="AI46" s="476"/>
      <c r="AJ46" s="476"/>
      <c r="AK46" s="476"/>
      <c r="AL46" s="476"/>
      <c r="AM46" s="477"/>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78"/>
      <c r="K47" s="479"/>
      <c r="L47" s="479"/>
      <c r="M47" s="479"/>
      <c r="N47" s="479"/>
      <c r="O47" s="480"/>
      <c r="P47" s="478"/>
      <c r="Q47" s="479"/>
      <c r="R47" s="479"/>
      <c r="S47" s="479"/>
      <c r="T47" s="479"/>
      <c r="U47" s="480"/>
      <c r="V47" s="478"/>
      <c r="W47" s="479"/>
      <c r="X47" s="479"/>
      <c r="Y47" s="479"/>
      <c r="Z47" s="479"/>
      <c r="AA47" s="480"/>
      <c r="AB47" s="478"/>
      <c r="AC47" s="479"/>
      <c r="AD47" s="479"/>
      <c r="AE47" s="479"/>
      <c r="AF47" s="479"/>
      <c r="AG47" s="480"/>
      <c r="AH47" s="478"/>
      <c r="AI47" s="479"/>
      <c r="AJ47" s="479"/>
      <c r="AK47" s="479"/>
      <c r="AL47" s="479"/>
      <c r="AM47" s="480"/>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78"/>
      <c r="K48" s="479"/>
      <c r="L48" s="479"/>
      <c r="M48" s="479"/>
      <c r="N48" s="479"/>
      <c r="O48" s="480"/>
      <c r="P48" s="478"/>
      <c r="Q48" s="479"/>
      <c r="R48" s="479"/>
      <c r="S48" s="479"/>
      <c r="T48" s="479"/>
      <c r="U48" s="480"/>
      <c r="V48" s="478"/>
      <c r="W48" s="479"/>
      <c r="X48" s="479"/>
      <c r="Y48" s="479"/>
      <c r="Z48" s="479"/>
      <c r="AA48" s="480"/>
      <c r="AB48" s="478"/>
      <c r="AC48" s="479"/>
      <c r="AD48" s="479"/>
      <c r="AE48" s="479"/>
      <c r="AF48" s="479"/>
      <c r="AG48" s="480"/>
      <c r="AH48" s="478"/>
      <c r="AI48" s="479"/>
      <c r="AJ48" s="479"/>
      <c r="AK48" s="479"/>
      <c r="AL48" s="479"/>
      <c r="AM48" s="480"/>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78"/>
      <c r="K49" s="479"/>
      <c r="L49" s="479"/>
      <c r="M49" s="479"/>
      <c r="N49" s="479"/>
      <c r="O49" s="480"/>
      <c r="P49" s="478"/>
      <c r="Q49" s="479"/>
      <c r="R49" s="479"/>
      <c r="S49" s="479"/>
      <c r="T49" s="479"/>
      <c r="U49" s="480"/>
      <c r="V49" s="478"/>
      <c r="W49" s="479"/>
      <c r="X49" s="479"/>
      <c r="Y49" s="479"/>
      <c r="Z49" s="479"/>
      <c r="AA49" s="480"/>
      <c r="AB49" s="478"/>
      <c r="AC49" s="479"/>
      <c r="AD49" s="479"/>
      <c r="AE49" s="479"/>
      <c r="AF49" s="479"/>
      <c r="AG49" s="480"/>
      <c r="AH49" s="478"/>
      <c r="AI49" s="479"/>
      <c r="AJ49" s="479"/>
      <c r="AK49" s="479"/>
      <c r="AL49" s="479"/>
      <c r="AM49" s="480"/>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78"/>
      <c r="K50" s="479"/>
      <c r="L50" s="479"/>
      <c r="M50" s="479"/>
      <c r="N50" s="479"/>
      <c r="O50" s="480"/>
      <c r="P50" s="478"/>
      <c r="Q50" s="479"/>
      <c r="R50" s="479"/>
      <c r="S50" s="479"/>
      <c r="T50" s="479"/>
      <c r="U50" s="480"/>
      <c r="V50" s="478"/>
      <c r="W50" s="479"/>
      <c r="X50" s="479"/>
      <c r="Y50" s="479"/>
      <c r="Z50" s="479"/>
      <c r="AA50" s="480"/>
      <c r="AB50" s="478"/>
      <c r="AC50" s="479"/>
      <c r="AD50" s="479"/>
      <c r="AE50" s="479"/>
      <c r="AF50" s="479"/>
      <c r="AG50" s="480"/>
      <c r="AH50" s="478"/>
      <c r="AI50" s="479"/>
      <c r="AJ50" s="479"/>
      <c r="AK50" s="479"/>
      <c r="AL50" s="479"/>
      <c r="AM50" s="480"/>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81"/>
      <c r="K51" s="482"/>
      <c r="L51" s="482"/>
      <c r="M51" s="482"/>
      <c r="N51" s="482"/>
      <c r="O51" s="483"/>
      <c r="P51" s="481"/>
      <c r="Q51" s="482"/>
      <c r="R51" s="482"/>
      <c r="S51" s="482"/>
      <c r="T51" s="482"/>
      <c r="U51" s="483"/>
      <c r="V51" s="481"/>
      <c r="W51" s="482"/>
      <c r="X51" s="482"/>
      <c r="Y51" s="482"/>
      <c r="Z51" s="482"/>
      <c r="AA51" s="483"/>
      <c r="AB51" s="481"/>
      <c r="AC51" s="482"/>
      <c r="AD51" s="482"/>
      <c r="AE51" s="482"/>
      <c r="AF51" s="482"/>
      <c r="AG51" s="483"/>
      <c r="AH51" s="481"/>
      <c r="AI51" s="482"/>
      <c r="AJ51" s="482"/>
      <c r="AK51" s="482"/>
      <c r="AL51" s="482"/>
      <c r="AM51" s="483"/>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18" zoomScale="50" zoomScaleNormal="50" workbookViewId="0">
      <selection activeCell="J48" sqref="J48"/>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36" t="s">
        <v>141</v>
      </c>
      <c r="C2" s="436"/>
      <c r="D2" s="436"/>
      <c r="E2" s="436"/>
      <c r="F2" s="436"/>
      <c r="G2" s="436"/>
      <c r="H2" s="436"/>
      <c r="I2" s="436"/>
      <c r="J2" s="474" t="s">
        <v>2</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36"/>
      <c r="C3" s="436"/>
      <c r="D3" s="436"/>
      <c r="E3" s="436"/>
      <c r="F3" s="436"/>
      <c r="G3" s="436"/>
      <c r="H3" s="436"/>
      <c r="I3" s="436"/>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36"/>
      <c r="C4" s="436"/>
      <c r="D4" s="436"/>
      <c r="E4" s="436"/>
      <c r="F4" s="436"/>
      <c r="G4" s="436"/>
      <c r="H4" s="436"/>
      <c r="I4" s="436"/>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86" t="s">
        <v>4</v>
      </c>
      <c r="C6" s="486"/>
      <c r="D6" s="487"/>
      <c r="E6" s="524" t="s">
        <v>107</v>
      </c>
      <c r="F6" s="525"/>
      <c r="G6" s="525"/>
      <c r="H6" s="525"/>
      <c r="I6" s="526"/>
      <c r="J6" s="17" t="str">
        <f>IF(AND('MAPA DE RIESGO'!$Z$16="Muy Alta",'MAPA DE RIESGO'!$AB$16="Leve"),CONCATENATE("R1C",'MAPA DE RIESGO'!$P$16),"")</f>
        <v/>
      </c>
      <c r="K6" s="18" t="str">
        <f>IF(AND('MAPA DE RIESGO'!$Z$18="Muy Alta",'MAPA DE RIESGO'!$AB$18="Leve"),CONCATENATE("R1C",'MAPA DE RIESGO'!$P$18),"")</f>
        <v/>
      </c>
      <c r="L6" s="18" t="str">
        <f>IF(AND('MAPA DE RIESGO'!$Z$19="Muy Alta",'MAPA DE RIESGO'!$AB$19="Leve"),CONCATENATE("R1C",'MAPA DE RIESGO'!$P$19),"")</f>
        <v/>
      </c>
      <c r="M6" s="18" t="str">
        <f>IF(AND('MAPA DE RIESGO'!$Z$20="Muy Alta",'MAPA DE RIESGO'!$AB$20="Leve"),CONCATENATE("R1C",'MAPA DE RIESGO'!$P$20),"")</f>
        <v/>
      </c>
      <c r="N6" s="18" t="str">
        <f>IF(AND('MAPA DE RIESGO'!$Z$21="Muy Alta",'MAPA DE RIESGO'!$AB$21="Leve"),CONCATENATE("R1C",'MAPA DE RIESGO'!$P$21),"")</f>
        <v/>
      </c>
      <c r="O6" s="19" t="str">
        <f>IF(AND('MAPA DE RIESGO'!$Z$22="Muy Alta",'MAPA DE RIESGO'!$AB$22="Leve"),CONCATENATE("R1C",'MAPA DE RIESGO'!$P$22),"")</f>
        <v/>
      </c>
      <c r="P6" s="17" t="str">
        <f>IF(AND('MAPA DE RIESGO'!$Z$16="Muy Alta",'MAPA DE RIESGO'!$AB$16="Menor"),CONCATENATE("R1C",'MAPA DE RIESGO'!$P$16),"")</f>
        <v/>
      </c>
      <c r="Q6" s="18" t="str">
        <f>IF(AND('MAPA DE RIESGO'!$Z$18="Muy Alta",'MAPA DE RIESGO'!$AB$18="Menor"),CONCATENATE("R1C",'MAPA DE RIESGO'!$P$18),"")</f>
        <v/>
      </c>
      <c r="R6" s="18" t="str">
        <f>IF(AND('MAPA DE RIESGO'!$Z$19="Muy Alta",'MAPA DE RIESGO'!$AB$19="Menor"),CONCATENATE("R1C",'MAPA DE RIESGO'!$P$19),"")</f>
        <v/>
      </c>
      <c r="S6" s="18" t="str">
        <f>IF(AND('MAPA DE RIESGO'!$Z$20="Muy Alta",'MAPA DE RIESGO'!$AB$20="Menor"),CONCATENATE("R1C",'MAPA DE RIESGO'!$P$20),"")</f>
        <v/>
      </c>
      <c r="T6" s="18" t="str">
        <f>IF(AND('MAPA DE RIESGO'!$Z$21="Muy Alta",'MAPA DE RIESGO'!$AB$21="Menor"),CONCATENATE("R1C",'MAPA DE RIESGO'!$P$21),"")</f>
        <v/>
      </c>
      <c r="U6" s="19" t="str">
        <f>IF(AND('MAPA DE RIESGO'!$Z$22="Muy Alta",'MAPA DE RIESGO'!$AB$22="Menor"),CONCATENATE("R1C",'MAPA DE RIESGO'!$P$22),"")</f>
        <v/>
      </c>
      <c r="V6" s="17" t="str">
        <f>IF(AND('MAPA DE RIESGO'!$Z$16="Muy Alta",'MAPA DE RIESGO'!$AB$16="Moderado"),CONCATENATE("R1C",'MAPA DE RIESGO'!$P$16),"")</f>
        <v/>
      </c>
      <c r="W6" s="18" t="str">
        <f>IF(AND('MAPA DE RIESGO'!$Z$18="Muy Alta",'MAPA DE RIESGO'!$AB$18="Moderado"),CONCATENATE("R1C",'MAPA DE RIESGO'!$P$18),"")</f>
        <v/>
      </c>
      <c r="X6" s="18" t="str">
        <f>IF(AND('MAPA DE RIESGO'!$Z$19="Muy Alta",'MAPA DE RIESGO'!$AB$19="Moderado"),CONCATENATE("R1C",'MAPA DE RIESGO'!$P$19),"")</f>
        <v/>
      </c>
      <c r="Y6" s="18" t="str">
        <f>IF(AND('MAPA DE RIESGO'!$Z$20="Muy Alta",'MAPA DE RIESGO'!$AB$20="Moderado"),CONCATENATE("R1C",'MAPA DE RIESGO'!$P$20),"")</f>
        <v/>
      </c>
      <c r="Z6" s="18" t="str">
        <f>IF(AND('MAPA DE RIESGO'!$Z$21="Muy Alta",'MAPA DE RIESGO'!$AB$21="Moderado"),CONCATENATE("R1C",'MAPA DE RIESGO'!$P$21),"")</f>
        <v/>
      </c>
      <c r="AA6" s="19" t="str">
        <f>IF(AND('MAPA DE RIESGO'!$Z$22="Muy Alta",'MAPA DE RIESGO'!$AB$22="Moderado"),CONCATENATE("R1C",'MAPA DE RIESGO'!$P$22),"")</f>
        <v/>
      </c>
      <c r="AB6" s="17" t="str">
        <f>IF(AND('MAPA DE RIESGO'!$Z$16="Muy Alta",'MAPA DE RIESGO'!$AB$16="Mayor"),CONCATENATE("R1C",'MAPA DE RIESGO'!$P$16),"")</f>
        <v/>
      </c>
      <c r="AC6" s="18" t="str">
        <f>IF(AND('MAPA DE RIESGO'!$Z$18="Muy Alta",'MAPA DE RIESGO'!$AB$18="Mayor"),CONCATENATE("R1C",'MAPA DE RIESGO'!$P$18),"")</f>
        <v/>
      </c>
      <c r="AD6" s="18" t="str">
        <f>IF(AND('MAPA DE RIESGO'!$Z$19="Muy Alta",'MAPA DE RIESGO'!$AB$19="Mayor"),CONCATENATE("R1C",'MAPA DE RIESGO'!$P$19),"")</f>
        <v/>
      </c>
      <c r="AE6" s="18" t="str">
        <f>IF(AND('MAPA DE RIESGO'!$Z$20="Muy Alta",'MAPA DE RIESGO'!$AB$20="Mayor"),CONCATENATE("R1C",'MAPA DE RIESGO'!$P$20),"")</f>
        <v/>
      </c>
      <c r="AF6" s="18" t="str">
        <f>IF(AND('MAPA DE RIESGO'!$Z$21="Muy Alta",'MAPA DE RIESGO'!$AB$21="Mayor"),CONCATENATE("R1C",'MAPA DE RIESGO'!$P$21),"")</f>
        <v/>
      </c>
      <c r="AG6" s="19" t="str">
        <f>IF(AND('MAPA DE RIESGO'!$Z$22="Muy Alta",'MAPA DE RIESGO'!$AB$22="Mayor"),CONCATENATE("R1C",'MAPA DE RIESGO'!$P$22),"")</f>
        <v/>
      </c>
      <c r="AH6" s="20" t="str">
        <f>IF(AND('MAPA DE RIESGO'!$Z$16="Muy Alta",'MAPA DE RIESGO'!$AB$16="Catastrófico"),CONCATENATE("R1C",'MAPA DE RIESGO'!$P$16),"")</f>
        <v/>
      </c>
      <c r="AI6" s="21" t="str">
        <f>IF(AND('MAPA DE RIESGO'!$Z$18="Muy Alta",'MAPA DE RIESGO'!$AB$18="Catastrófico"),CONCATENATE("R1C",'MAPA DE RIESGO'!$P$18),"")</f>
        <v/>
      </c>
      <c r="AJ6" s="21" t="str">
        <f>IF(AND('MAPA DE RIESGO'!$Z$19="Muy Alta",'MAPA DE RIESGO'!$AB$19="Catastrófico"),CONCATENATE("R1C",'MAPA DE RIESGO'!$P$19),"")</f>
        <v/>
      </c>
      <c r="AK6" s="21" t="str">
        <f>IF(AND('MAPA DE RIESGO'!$Z$20="Muy Alta",'MAPA DE RIESGO'!$AB$20="Catastrófico"),CONCATENATE("R1C",'MAPA DE RIESGO'!$P$20),"")</f>
        <v/>
      </c>
      <c r="AL6" s="21" t="str">
        <f>IF(AND('MAPA DE RIESGO'!$Z$21="Muy Alta",'MAPA DE RIESGO'!$AB$21="Catastrófico"),CONCATENATE("R1C",'MAPA DE RIESGO'!$P$21),"")</f>
        <v/>
      </c>
      <c r="AM6" s="22" t="str">
        <f>IF(AND('MAPA DE RIESGO'!$Z$22="Muy Alta",'MAPA DE RIESGO'!$AB$22="Catastrófico"),CONCATENATE("R1C",'MAPA DE RIESGO'!$P$22),"")</f>
        <v/>
      </c>
      <c r="AN6" s="55"/>
      <c r="AO6" s="545" t="s">
        <v>71</v>
      </c>
      <c r="AP6" s="546"/>
      <c r="AQ6" s="546"/>
      <c r="AR6" s="546"/>
      <c r="AS6" s="546"/>
      <c r="AT6" s="547"/>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86"/>
      <c r="C7" s="486"/>
      <c r="D7" s="487"/>
      <c r="E7" s="527"/>
      <c r="F7" s="528"/>
      <c r="G7" s="528"/>
      <c r="H7" s="528"/>
      <c r="I7" s="529"/>
      <c r="J7" s="23" t="str">
        <f>IF(AND('MAPA DE RIESGO'!$Z$23="Muy Alta",'MAPA DE RIESGO'!$AB$23="Leve"),CONCATENATE("R2C",'MAPA DE RIESGO'!$P$23),"")</f>
        <v/>
      </c>
      <c r="K7" s="24" t="str">
        <f>IF(AND('MAPA DE RIESGO'!$Z$24="Muy Alta",'MAPA DE RIESGO'!$AB$24="Leve"),CONCATENATE("R2C",'MAPA DE RIESGO'!$P$24),"")</f>
        <v/>
      </c>
      <c r="L7" s="24" t="str">
        <f>IF(AND('MAPA DE RIESGO'!$Z$25="Muy Alta",'MAPA DE RIESGO'!$AB$25="Leve"),CONCATENATE("R2C",'MAPA DE RIESGO'!$P$25),"")</f>
        <v/>
      </c>
      <c r="M7" s="24" t="str">
        <f>IF(AND('MAPA DE RIESGO'!$Z$26="Muy Alta",'MAPA DE RIESGO'!$AB$26="Leve"),CONCATENATE("R2C",'MAPA DE RIESGO'!$P$26),"")</f>
        <v/>
      </c>
      <c r="N7" s="24" t="str">
        <f>IF(AND('MAPA DE RIESGO'!$Z$27="Muy Alta",'MAPA DE RIESGO'!$AB$27="Leve"),CONCATENATE("R2C",'MAPA DE RIESGO'!$P$27),"")</f>
        <v/>
      </c>
      <c r="O7" s="25" t="str">
        <f>IF(AND('MAPA DE RIESGO'!$Z$28="Muy Alta",'MAPA DE RIESGO'!$AB$28="Leve"),CONCATENATE("R2C",'MAPA DE RIESGO'!$P$28),"")</f>
        <v/>
      </c>
      <c r="P7" s="23" t="str">
        <f>IF(AND('MAPA DE RIESGO'!$Z$23="Muy Alta",'MAPA DE RIESGO'!$AB$23="Menor"),CONCATENATE("R2C",'MAPA DE RIESGO'!$P$23),"")</f>
        <v/>
      </c>
      <c r="Q7" s="24" t="str">
        <f>IF(AND('MAPA DE RIESGO'!$Z$24="Muy Alta",'MAPA DE RIESGO'!$AB$24="Menor"),CONCATENATE("R2C",'MAPA DE RIESGO'!$P$24),"")</f>
        <v/>
      </c>
      <c r="R7" s="24" t="str">
        <f>IF(AND('MAPA DE RIESGO'!$Z$25="Muy Alta",'MAPA DE RIESGO'!$AB$25="Menor"),CONCATENATE("R2C",'MAPA DE RIESGO'!$P$25),"")</f>
        <v/>
      </c>
      <c r="S7" s="24" t="str">
        <f>IF(AND('MAPA DE RIESGO'!$Z$26="Muy Alta",'MAPA DE RIESGO'!$AB$26="Menor"),CONCATENATE("R2C",'MAPA DE RIESGO'!$P$26),"")</f>
        <v/>
      </c>
      <c r="T7" s="24" t="str">
        <f>IF(AND('MAPA DE RIESGO'!$Z$27="Muy Alta",'MAPA DE RIESGO'!$AB$27="Menor"),CONCATENATE("R2C",'MAPA DE RIESGO'!$P$27),"")</f>
        <v/>
      </c>
      <c r="U7" s="25" t="str">
        <f>IF(AND('MAPA DE RIESGO'!$Z$28="Muy Alta",'MAPA DE RIESGO'!$AB$28="Menor"),CONCATENATE("R2C",'MAPA DE RIESGO'!$P$28),"")</f>
        <v/>
      </c>
      <c r="V7" s="23" t="str">
        <f>IF(AND('MAPA DE RIESGO'!$Z$23="Muy Alta",'MAPA DE RIESGO'!$AB$23="Moderado"),CONCATENATE("R2C",'MAPA DE RIESGO'!$P$23),"")</f>
        <v/>
      </c>
      <c r="W7" s="24" t="str">
        <f>IF(AND('MAPA DE RIESGO'!$Z$24="Muy Alta",'MAPA DE RIESGO'!$AB$24="Moderado"),CONCATENATE("R2C",'MAPA DE RIESGO'!$P$24),"")</f>
        <v/>
      </c>
      <c r="X7" s="24" t="str">
        <f>IF(AND('MAPA DE RIESGO'!$Z$25="Muy Alta",'MAPA DE RIESGO'!$AB$25="Moderado"),CONCATENATE("R2C",'MAPA DE RIESGO'!$P$25),"")</f>
        <v/>
      </c>
      <c r="Y7" s="24" t="str">
        <f>IF(AND('MAPA DE RIESGO'!$Z$26="Muy Alta",'MAPA DE RIESGO'!$AB$26="Moderado"),CONCATENATE("R2C",'MAPA DE RIESGO'!$P$26),"")</f>
        <v/>
      </c>
      <c r="Z7" s="24" t="str">
        <f>IF(AND('MAPA DE RIESGO'!$Z$27="Muy Alta",'MAPA DE RIESGO'!$AB$27="Moderado"),CONCATENATE("R2C",'MAPA DE RIESGO'!$P$27),"")</f>
        <v/>
      </c>
      <c r="AA7" s="25" t="str">
        <f>IF(AND('MAPA DE RIESGO'!$Z$28="Muy Alta",'MAPA DE RIESGO'!$AB$28="Moderado"),CONCATENATE("R2C",'MAPA DE RIESGO'!$P$28),"")</f>
        <v/>
      </c>
      <c r="AB7" s="23" t="str">
        <f>IF(AND('MAPA DE RIESGO'!$Z$23="Muy Alta",'MAPA DE RIESGO'!$AB$23="Mayor"),CONCATENATE("R2C",'MAPA DE RIESGO'!$P$23),"")</f>
        <v/>
      </c>
      <c r="AC7" s="24" t="str">
        <f>IF(AND('MAPA DE RIESGO'!$Z$24="Muy Alta",'MAPA DE RIESGO'!$AB$24="Mayor"),CONCATENATE("R2C",'MAPA DE RIESGO'!$P$24),"")</f>
        <v/>
      </c>
      <c r="AD7" s="24" t="str">
        <f>IF(AND('MAPA DE RIESGO'!$Z$25="Muy Alta",'MAPA DE RIESGO'!$AB$25="Mayor"),CONCATENATE("R2C",'MAPA DE RIESGO'!$P$25),"")</f>
        <v/>
      </c>
      <c r="AE7" s="24" t="str">
        <f>IF(AND('MAPA DE RIESGO'!$Z$26="Muy Alta",'MAPA DE RIESGO'!$AB$26="Mayor"),CONCATENATE("R2C",'MAPA DE RIESGO'!$P$26),"")</f>
        <v/>
      </c>
      <c r="AF7" s="24" t="str">
        <f>IF(AND('MAPA DE RIESGO'!$Z$27="Muy Alta",'MAPA DE RIESGO'!$AB$27="Mayor"),CONCATENATE("R2C",'MAPA DE RIESGO'!$P$27),"")</f>
        <v/>
      </c>
      <c r="AG7" s="25" t="str">
        <f>IF(AND('MAPA DE RIESGO'!$Z$28="Muy Alta",'MAPA DE RIESGO'!$AB$28="Mayor"),CONCATENATE("R2C",'MAPA DE RIESGO'!$P$28),"")</f>
        <v/>
      </c>
      <c r="AH7" s="26" t="str">
        <f>IF(AND('MAPA DE RIESGO'!$Z$23="Muy Alta",'MAPA DE RIESGO'!$AB$23="Catastrófico"),CONCATENATE("R2C",'MAPA DE RIESGO'!$P$23),"")</f>
        <v/>
      </c>
      <c r="AI7" s="27" t="str">
        <f>IF(AND('MAPA DE RIESGO'!$Z$24="Muy Alta",'MAPA DE RIESGO'!$AB$24="Catastrófico"),CONCATENATE("R2C",'MAPA DE RIESGO'!$P$24),"")</f>
        <v/>
      </c>
      <c r="AJ7" s="27" t="str">
        <f>IF(AND('MAPA DE RIESGO'!$Z$25="Muy Alta",'MAPA DE RIESGO'!$AB$25="Catastrófico"),CONCATENATE("R2C",'MAPA DE RIESGO'!$P$25),"")</f>
        <v/>
      </c>
      <c r="AK7" s="27" t="str">
        <f>IF(AND('MAPA DE RIESGO'!$Z$26="Muy Alta",'MAPA DE RIESGO'!$AB$26="Catastrófico"),CONCATENATE("R2C",'MAPA DE RIESGO'!$P$26),"")</f>
        <v/>
      </c>
      <c r="AL7" s="27" t="str">
        <f>IF(AND('MAPA DE RIESGO'!$Z$27="Muy Alta",'MAPA DE RIESGO'!$AB$27="Catastrófico"),CONCATENATE("R2C",'MAPA DE RIESGO'!$P$27),"")</f>
        <v/>
      </c>
      <c r="AM7" s="28" t="str">
        <f>IF(AND('MAPA DE RIESGO'!$Z$28="Muy Alta",'MAPA DE RIESGO'!$AB$28="Catastrófico"),CONCATENATE("R2C",'MAPA DE RIESGO'!$P$28),"")</f>
        <v/>
      </c>
      <c r="AN7" s="55"/>
      <c r="AO7" s="548"/>
      <c r="AP7" s="549"/>
      <c r="AQ7" s="549"/>
      <c r="AR7" s="549"/>
      <c r="AS7" s="549"/>
      <c r="AT7" s="550"/>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86"/>
      <c r="C8" s="486"/>
      <c r="D8" s="487"/>
      <c r="E8" s="527"/>
      <c r="F8" s="528"/>
      <c r="G8" s="528"/>
      <c r="H8" s="528"/>
      <c r="I8" s="529"/>
      <c r="J8" s="23"/>
      <c r="K8" s="24" t="str">
        <f>IF(AND('MAPA DE RIESGO'!$Z$30="Muy Alta",'MAPA DE RIESGO'!$AB$30="Leve"),CONCATENATE("R3C",'MAPA DE RIESGO'!$P$30),"")</f>
        <v/>
      </c>
      <c r="L8" s="24" t="str">
        <f>IF(AND('MAPA DE RIESGO'!$Z$31="Muy Alta",'MAPA DE RIESGO'!$AB$31="Leve"),CONCATENATE("R3C",'MAPA DE RIESGO'!$P$31),"")</f>
        <v/>
      </c>
      <c r="M8" s="24" t="str">
        <f>IF(AND('MAPA DE RIESGO'!$Z$32="Muy Alta",'MAPA DE RIESGO'!$AB$32="Leve"),CONCATENATE("R3C",'MAPA DE RIESGO'!$P$32),"")</f>
        <v/>
      </c>
      <c r="N8" s="24" t="str">
        <f>IF(AND('MAPA DE RIESGO'!$Z$33="Muy Alta",'MAPA DE RIESGO'!$AB$33="Leve"),CONCATENATE("R3C",'MAPA DE RIESGO'!$P$33),"")</f>
        <v/>
      </c>
      <c r="O8" s="25" t="str">
        <f>IF(AND('MAPA DE RIESGO'!$Z$34="Muy Alta",'MAPA DE RIESGO'!$AB$34="Leve"),CONCATENATE("R3C",'MAPA DE RIESGO'!$P$34),"")</f>
        <v/>
      </c>
      <c r="P8" s="23"/>
      <c r="Q8" s="24" t="str">
        <f>IF(AND('MAPA DE RIESGO'!$Z$30="Muy Alta",'MAPA DE RIESGO'!$AB$30="Menor"),CONCATENATE("R3C",'MAPA DE RIESGO'!$P$30),"")</f>
        <v/>
      </c>
      <c r="R8" s="24" t="str">
        <f>IF(AND('MAPA DE RIESGO'!$Z$31="Muy Alta",'MAPA DE RIESGO'!$AB$31="Menor"),CONCATENATE("R3C",'MAPA DE RIESGO'!$P$31),"")</f>
        <v/>
      </c>
      <c r="S8" s="24" t="str">
        <f>IF(AND('MAPA DE RIESGO'!$Z$32="Muy Alta",'MAPA DE RIESGO'!$AB$32="Menor"),CONCATENATE("R3C",'MAPA DE RIESGO'!$P$32),"")</f>
        <v/>
      </c>
      <c r="T8" s="24" t="str">
        <f>IF(AND('MAPA DE RIESGO'!$Z$33="Muy Alta",'MAPA DE RIESGO'!$AB$33="Menor"),CONCATENATE("R3C",'MAPA DE RIESGO'!$P$33),"")</f>
        <v/>
      </c>
      <c r="U8" s="25" t="str">
        <f>IF(AND('MAPA DE RIESGO'!$Z$34="Muy Alta",'MAPA DE RIESGO'!$AB$34="Menor"),CONCATENATE("R3C",'MAPA DE RIESGO'!$P$34),"")</f>
        <v/>
      </c>
      <c r="V8" s="23"/>
      <c r="W8" s="24" t="str">
        <f>IF(AND('MAPA DE RIESGO'!$Z$30="Muy Alta",'MAPA DE RIESGO'!$AB$30="Moderado"),CONCATENATE("R3C",'MAPA DE RIESGO'!$P$30),"")</f>
        <v/>
      </c>
      <c r="X8" s="24" t="str">
        <f>IF(AND('MAPA DE RIESGO'!$Z$31="Muy Alta",'MAPA DE RIESGO'!$AB$31="Moderado"),CONCATENATE("R3C",'MAPA DE RIESGO'!$P$31),"")</f>
        <v/>
      </c>
      <c r="Y8" s="24" t="str">
        <f>IF(AND('MAPA DE RIESGO'!$Z$32="Muy Alta",'MAPA DE RIESGO'!$AB$32="Moderado"),CONCATENATE("R3C",'MAPA DE RIESGO'!$P$32),"")</f>
        <v/>
      </c>
      <c r="Z8" s="24" t="str">
        <f>IF(AND('MAPA DE RIESGO'!$Z$33="Muy Alta",'MAPA DE RIESGO'!$AB$33="Moderado"),CONCATENATE("R3C",'MAPA DE RIESGO'!$P$33),"")</f>
        <v/>
      </c>
      <c r="AA8" s="25" t="str">
        <f>IF(AND('MAPA DE RIESGO'!$Z$34="Muy Alta",'MAPA DE RIESGO'!$AB$34="Moderado"),CONCATENATE("R3C",'MAPA DE RIESGO'!$P$34),"")</f>
        <v/>
      </c>
      <c r="AB8" s="23"/>
      <c r="AC8" s="24" t="str">
        <f>IF(AND('MAPA DE RIESGO'!$Z$30="Muy Alta",'MAPA DE RIESGO'!$AB$30="Mayor"),CONCATENATE("R3C",'MAPA DE RIESGO'!$P$30),"")</f>
        <v/>
      </c>
      <c r="AD8" s="24" t="str">
        <f>IF(AND('MAPA DE RIESGO'!$Z$31="Muy Alta",'MAPA DE RIESGO'!$AB$31="Mayor"),CONCATENATE("R3C",'MAPA DE RIESGO'!$P$31),"")</f>
        <v/>
      </c>
      <c r="AE8" s="24" t="str">
        <f>IF(AND('MAPA DE RIESGO'!$Z$32="Muy Alta",'MAPA DE RIESGO'!$AB$32="Mayor"),CONCATENATE("R3C",'MAPA DE RIESGO'!$P$32),"")</f>
        <v/>
      </c>
      <c r="AF8" s="24" t="str">
        <f>IF(AND('MAPA DE RIESGO'!$Z$33="Muy Alta",'MAPA DE RIESGO'!$AB$33="Mayor"),CONCATENATE("R3C",'MAPA DE RIESGO'!$P$33),"")</f>
        <v/>
      </c>
      <c r="AG8" s="25" t="str">
        <f>IF(AND('MAPA DE RIESGO'!$Z$34="Muy Alta",'MAPA DE RIESGO'!$AB$34="Mayor"),CONCATENATE("R3C",'MAPA DE RIESGO'!$P$34),"")</f>
        <v/>
      </c>
      <c r="AH8" s="26"/>
      <c r="AI8" s="27" t="str">
        <f>IF(AND('MAPA DE RIESGO'!$Z$30="Muy Alta",'MAPA DE RIESGO'!$AB$30="Catastrófico"),CONCATENATE("R3C",'MAPA DE RIESGO'!$P$30),"")</f>
        <v/>
      </c>
      <c r="AJ8" s="27" t="str">
        <f>IF(AND('MAPA DE RIESGO'!$Z$31="Muy Alta",'MAPA DE RIESGO'!$AB$31="Catastrófico"),CONCATENATE("R3C",'MAPA DE RIESGO'!$P$31),"")</f>
        <v/>
      </c>
      <c r="AK8" s="27" t="str">
        <f>IF(AND('MAPA DE RIESGO'!$Z$32="Muy Alta",'MAPA DE RIESGO'!$AB$32="Catastrófico"),CONCATENATE("R3C",'MAPA DE RIESGO'!$P$32),"")</f>
        <v/>
      </c>
      <c r="AL8" s="27" t="str">
        <f>IF(AND('MAPA DE RIESGO'!$Z$33="Muy Alta",'MAPA DE RIESGO'!$AB$33="Catastrófico"),CONCATENATE("R3C",'MAPA DE RIESGO'!$P$33),"")</f>
        <v/>
      </c>
      <c r="AM8" s="28" t="str">
        <f>IF(AND('MAPA DE RIESGO'!$Z$34="Muy Alta",'MAPA DE RIESGO'!$AB$34="Catastrófico"),CONCATENATE("R3C",'MAPA DE RIESGO'!$P$34),"")</f>
        <v/>
      </c>
      <c r="AN8" s="55"/>
      <c r="AO8" s="548"/>
      <c r="AP8" s="549"/>
      <c r="AQ8" s="549"/>
      <c r="AR8" s="549"/>
      <c r="AS8" s="549"/>
      <c r="AT8" s="550"/>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86"/>
      <c r="C9" s="486"/>
      <c r="D9" s="487"/>
      <c r="E9" s="527"/>
      <c r="F9" s="528"/>
      <c r="G9" s="528"/>
      <c r="H9" s="528"/>
      <c r="I9" s="529"/>
      <c r="J9" s="23" t="str">
        <f>IF(AND('MAPA DE RIESGO'!$Z$35="Muy Alta",'MAPA DE RIESGO'!$AB$35="Leve"),CONCATENATE("R4C",'MAPA DE RIESGO'!$P$35),"")</f>
        <v/>
      </c>
      <c r="K9" s="24" t="str">
        <f>IF(AND('MAPA DE RIESGO'!$Z$36="Muy Alta",'MAPA DE RIESGO'!$AB$36="Leve"),CONCATENATE("R4C",'MAPA DE RIESGO'!$P$36),"")</f>
        <v/>
      </c>
      <c r="L9" s="29" t="str">
        <f>IF(AND('MAPA DE RIESGO'!$Z$37="Muy Alta",'MAPA DE RIESGO'!$AB$37="Leve"),CONCATENATE("R4C",'MAPA DE RIESGO'!$P$37),"")</f>
        <v/>
      </c>
      <c r="M9" s="29" t="str">
        <f>IF(AND('MAPA DE RIESGO'!$Z$38="Muy Alta",'MAPA DE RIESGO'!$AB$38="Leve"),CONCATENATE("R4C",'MAPA DE RIESGO'!$P$38),"")</f>
        <v/>
      </c>
      <c r="N9" s="29" t="str">
        <f>IF(AND('MAPA DE RIESGO'!$Z$39="Muy Alta",'MAPA DE RIESGO'!$AB$39="Leve"),CONCATENATE("R4C",'MAPA DE RIESGO'!$P$39),"")</f>
        <v/>
      </c>
      <c r="O9" s="25" t="str">
        <f>IF(AND('MAPA DE RIESGO'!$Z$40="Muy Alta",'MAPA DE RIESGO'!$AB$40="Leve"),CONCATENATE("R4C",'MAPA DE RIESGO'!$P$40),"")</f>
        <v/>
      </c>
      <c r="P9" s="23" t="str">
        <f>IF(AND('MAPA DE RIESGO'!$Z$35="Muy Alta",'MAPA DE RIESGO'!$AB$35="Menor"),CONCATENATE("R4C",'MAPA DE RIESGO'!$P$35),"")</f>
        <v/>
      </c>
      <c r="Q9" s="24" t="str">
        <f>IF(AND('MAPA DE RIESGO'!$Z$36="Muy Alta",'MAPA DE RIESGO'!$AB$36="Menor"),CONCATENATE("R4C",'MAPA DE RIESGO'!$P$36),"")</f>
        <v/>
      </c>
      <c r="R9" s="29" t="str">
        <f>IF(AND('MAPA DE RIESGO'!$Z$37="Muy Alta",'MAPA DE RIESGO'!$AB$37="Menor"),CONCATENATE("R4C",'MAPA DE RIESGO'!$P$37),"")</f>
        <v/>
      </c>
      <c r="S9" s="29" t="str">
        <f>IF(AND('MAPA DE RIESGO'!$Z$38="Muy Alta",'MAPA DE RIESGO'!$AB$38="Menor"),CONCATENATE("R4C",'MAPA DE RIESGO'!$P$38),"")</f>
        <v/>
      </c>
      <c r="T9" s="29" t="str">
        <f>IF(AND('MAPA DE RIESGO'!$Z$39="Muy Alta",'MAPA DE RIESGO'!$AB$39="Menor"),CONCATENATE("R4C",'MAPA DE RIESGO'!$P$39),"")</f>
        <v/>
      </c>
      <c r="U9" s="25" t="str">
        <f>IF(AND('MAPA DE RIESGO'!$Z$40="Muy Alta",'MAPA DE RIESGO'!$AB$40="Menor"),CONCATENATE("R4C",'MAPA DE RIESGO'!$P$40),"")</f>
        <v/>
      </c>
      <c r="V9" s="23" t="str">
        <f>IF(AND('MAPA DE RIESGO'!$Z$35="Muy Alta",'MAPA DE RIESGO'!$AB$35="Moderado"),CONCATENATE("R4C",'MAPA DE RIESGO'!$P$35),"")</f>
        <v/>
      </c>
      <c r="W9" s="24" t="str">
        <f>IF(AND('MAPA DE RIESGO'!$Z$36="Muy Alta",'MAPA DE RIESGO'!$AB$36="Moderado"),CONCATENATE("R4C",'MAPA DE RIESGO'!$P$36),"")</f>
        <v/>
      </c>
      <c r="X9" s="29" t="str">
        <f>IF(AND('MAPA DE RIESGO'!$Z$37="Muy Alta",'MAPA DE RIESGO'!$AB$37="Moderado"),CONCATENATE("R4C",'MAPA DE RIESGO'!$P$37),"")</f>
        <v/>
      </c>
      <c r="Y9" s="29" t="str">
        <f>IF(AND('MAPA DE RIESGO'!$Z$38="Muy Alta",'MAPA DE RIESGO'!$AB$38="Moderado"),CONCATENATE("R4C",'MAPA DE RIESGO'!$P$38),"")</f>
        <v/>
      </c>
      <c r="Z9" s="29" t="str">
        <f>IF(AND('MAPA DE RIESGO'!$Z$39="Muy Alta",'MAPA DE RIESGO'!$AB$39="Moderado"),CONCATENATE("R4C",'MAPA DE RIESGO'!$P$39),"")</f>
        <v/>
      </c>
      <c r="AA9" s="25" t="str">
        <f>IF(AND('MAPA DE RIESGO'!$Z$40="Muy Alta",'MAPA DE RIESGO'!$AB$40="Moderado"),CONCATENATE("R4C",'MAPA DE RIESGO'!$P$40),"")</f>
        <v/>
      </c>
      <c r="AB9" s="23" t="str">
        <f>IF(AND('MAPA DE RIESGO'!$Z$35="Muy Alta",'MAPA DE RIESGO'!$AB$35="Mayor"),CONCATENATE("R4C",'MAPA DE RIESGO'!$P$35),"")</f>
        <v/>
      </c>
      <c r="AC9" s="24" t="str">
        <f>IF(AND('MAPA DE RIESGO'!$Z$36="Muy Alta",'MAPA DE RIESGO'!$AB$36="Mayor"),CONCATENATE("R4C",'MAPA DE RIESGO'!$P$36),"")</f>
        <v/>
      </c>
      <c r="AD9" s="29" t="str">
        <f>IF(AND('MAPA DE RIESGO'!$Z$37="Muy Alta",'MAPA DE RIESGO'!$AB$37="Mayor"),CONCATENATE("R4C",'MAPA DE RIESGO'!$P$37),"")</f>
        <v/>
      </c>
      <c r="AE9" s="29" t="str">
        <f>IF(AND('MAPA DE RIESGO'!$Z$38="Muy Alta",'MAPA DE RIESGO'!$AB$38="Mayor"),CONCATENATE("R4C",'MAPA DE RIESGO'!$P$38),"")</f>
        <v/>
      </c>
      <c r="AF9" s="29" t="str">
        <f>IF(AND('MAPA DE RIESGO'!$Z$39="Muy Alta",'MAPA DE RIESGO'!$AB$39="Mayor"),CONCATENATE("R4C",'MAPA DE RIESGO'!$P$39),"")</f>
        <v/>
      </c>
      <c r="AG9" s="25" t="str">
        <f>IF(AND('MAPA DE RIESGO'!$Z$40="Muy Alta",'MAPA DE RIESGO'!$AB$40="Mayor"),CONCATENATE("R4C",'MAPA DE RIESGO'!$P$40),"")</f>
        <v/>
      </c>
      <c r="AH9" s="26" t="str">
        <f>IF(AND('MAPA DE RIESGO'!$Z$35="Muy Alta",'MAPA DE RIESGO'!$AB$35="Catastrófico"),CONCATENATE("R4C",'MAPA DE RIESGO'!$P$35),"")</f>
        <v/>
      </c>
      <c r="AI9" s="27" t="str">
        <f>IF(AND('MAPA DE RIESGO'!$Z$36="Muy Alta",'MAPA DE RIESGO'!$AB$36="Catastrófico"),CONCATENATE("R4C",'MAPA DE RIESGO'!$P$36),"")</f>
        <v/>
      </c>
      <c r="AJ9" s="27" t="str">
        <f>IF(AND('MAPA DE RIESGO'!$Z$37="Muy Alta",'MAPA DE RIESGO'!$AB$37="Catastrófico"),CONCATENATE("R4C",'MAPA DE RIESGO'!$P$37),"")</f>
        <v/>
      </c>
      <c r="AK9" s="27" t="str">
        <f>IF(AND('MAPA DE RIESGO'!$Z$38="Muy Alta",'MAPA DE RIESGO'!$AB$38="Catastrófico"),CONCATENATE("R4C",'MAPA DE RIESGO'!$P$38),"")</f>
        <v/>
      </c>
      <c r="AL9" s="27" t="str">
        <f>IF(AND('MAPA DE RIESGO'!$Z$39="Muy Alta",'MAPA DE RIESGO'!$AB$39="Catastrófico"),CONCATENATE("R4C",'MAPA DE RIESGO'!$P$39),"")</f>
        <v/>
      </c>
      <c r="AM9" s="28" t="str">
        <f>IF(AND('MAPA DE RIESGO'!$Z$40="Muy Alta",'MAPA DE RIESGO'!$AB$40="Catastrófico"),CONCATENATE("R4C",'MAPA DE RIESGO'!$P$40),"")</f>
        <v/>
      </c>
      <c r="AN9" s="55"/>
      <c r="AO9" s="548"/>
      <c r="AP9" s="549"/>
      <c r="AQ9" s="549"/>
      <c r="AR9" s="549"/>
      <c r="AS9" s="549"/>
      <c r="AT9" s="550"/>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86"/>
      <c r="C10" s="486"/>
      <c r="D10" s="487"/>
      <c r="E10" s="527"/>
      <c r="F10" s="528"/>
      <c r="G10" s="528"/>
      <c r="H10" s="528"/>
      <c r="I10" s="529"/>
      <c r="J10" s="23" t="str">
        <f>IF(AND('MAPA DE RIESGO'!$Z$41="Muy Alta",'MAPA DE RIESGO'!$AB$41="Leve"),CONCATENATE("R5C",'MAPA DE RIESGO'!$P$41),"")</f>
        <v/>
      </c>
      <c r="K10" s="24" t="str">
        <f>IF(AND('MAPA DE RIESGO'!$Z$42="Muy Alta",'MAPA DE RIESGO'!$AB$42="Leve"),CONCATENATE("R5C",'MAPA DE RIESGO'!$P$42),"")</f>
        <v/>
      </c>
      <c r="L10" s="29" t="str">
        <f>IF(AND('MAPA DE RIESGO'!$Z$43="Muy Alta",'MAPA DE RIESGO'!$AB$43="Leve"),CONCATENATE("R5C",'MAPA DE RIESGO'!$P$43),"")</f>
        <v/>
      </c>
      <c r="M10" s="29" t="str">
        <f>IF(AND('MAPA DE RIESGO'!$Z$44="Muy Alta",'MAPA DE RIESGO'!$AB$44="Leve"),CONCATENATE("R5C",'MAPA DE RIESGO'!$P$44),"")</f>
        <v/>
      </c>
      <c r="N10" s="29" t="str">
        <f>IF(AND('MAPA DE RIESGO'!$Z$45="Muy Alta",'MAPA DE RIESGO'!$AB$45="Leve"),CONCATENATE("R5C",'MAPA DE RIESGO'!$P$45),"")</f>
        <v/>
      </c>
      <c r="O10" s="25" t="str">
        <f>IF(AND('MAPA DE RIESGO'!$Z$46="Muy Alta",'MAPA DE RIESGO'!$AB$46="Leve"),CONCATENATE("R5C",'MAPA DE RIESGO'!$P$46),"")</f>
        <v/>
      </c>
      <c r="P10" s="23" t="str">
        <f>IF(AND('MAPA DE RIESGO'!$Z$41="Muy Alta",'MAPA DE RIESGO'!$AB$41="Menor"),CONCATENATE("R5C",'MAPA DE RIESGO'!$P$41),"")</f>
        <v/>
      </c>
      <c r="Q10" s="24" t="str">
        <f>IF(AND('MAPA DE RIESGO'!$Z$42="Muy Alta",'MAPA DE RIESGO'!$AB$42="Menor"),CONCATENATE("R5C",'MAPA DE RIESGO'!$P$42),"")</f>
        <v/>
      </c>
      <c r="R10" s="29" t="str">
        <f>IF(AND('MAPA DE RIESGO'!$Z$43="Muy Alta",'MAPA DE RIESGO'!$AB$43="Menor"),CONCATENATE("R5C",'MAPA DE RIESGO'!$P$43),"")</f>
        <v/>
      </c>
      <c r="S10" s="29" t="str">
        <f>IF(AND('MAPA DE RIESGO'!$Z$44="Muy Alta",'MAPA DE RIESGO'!$AB$44="Menor"),CONCATENATE("R5C",'MAPA DE RIESGO'!$P$44),"")</f>
        <v/>
      </c>
      <c r="T10" s="29" t="str">
        <f>IF(AND('MAPA DE RIESGO'!$Z$45="Muy Alta",'MAPA DE RIESGO'!$AB$45="Menor"),CONCATENATE("R5C",'MAPA DE RIESGO'!$P$45),"")</f>
        <v/>
      </c>
      <c r="U10" s="25" t="str">
        <f>IF(AND('MAPA DE RIESGO'!$Z$46="Muy Alta",'MAPA DE RIESGO'!$AB$46="Menor"),CONCATENATE("R5C",'MAPA DE RIESGO'!$P$46),"")</f>
        <v/>
      </c>
      <c r="V10" s="23" t="str">
        <f>IF(AND('MAPA DE RIESGO'!$Z$41="Muy Alta",'MAPA DE RIESGO'!$AB$41="Moderado"),CONCATENATE("R5C",'MAPA DE RIESGO'!$P$41),"")</f>
        <v/>
      </c>
      <c r="W10" s="24" t="str">
        <f>IF(AND('MAPA DE RIESGO'!$Z$42="Muy Alta",'MAPA DE RIESGO'!$AB$42="Moderado"),CONCATENATE("R5C",'MAPA DE RIESGO'!$P$42),"")</f>
        <v/>
      </c>
      <c r="X10" s="29" t="str">
        <f>IF(AND('MAPA DE RIESGO'!$Z$43="Muy Alta",'MAPA DE RIESGO'!$AB$43="Moderado"),CONCATENATE("R5C",'MAPA DE RIESGO'!$P$43),"")</f>
        <v/>
      </c>
      <c r="Y10" s="29" t="str">
        <f>IF(AND('MAPA DE RIESGO'!$Z$44="Muy Alta",'MAPA DE RIESGO'!$AB$44="Moderado"),CONCATENATE("R5C",'MAPA DE RIESGO'!$P$44),"")</f>
        <v/>
      </c>
      <c r="Z10" s="29" t="str">
        <f>IF(AND('MAPA DE RIESGO'!$Z$45="Muy Alta",'MAPA DE RIESGO'!$AB$45="Moderado"),CONCATENATE("R5C",'MAPA DE RIESGO'!$P$45),"")</f>
        <v/>
      </c>
      <c r="AA10" s="25" t="str">
        <f>IF(AND('MAPA DE RIESGO'!$Z$46="Muy Alta",'MAPA DE RIESGO'!$AB$46="Moderado"),CONCATENATE("R5C",'MAPA DE RIESGO'!$P$46),"")</f>
        <v/>
      </c>
      <c r="AB10" s="23" t="str">
        <f>IF(AND('MAPA DE RIESGO'!$Z$41="Muy Alta",'MAPA DE RIESGO'!$AB$41="Mayor"),CONCATENATE("R5C",'MAPA DE RIESGO'!$P$41),"")</f>
        <v/>
      </c>
      <c r="AC10" s="24" t="str">
        <f>IF(AND('MAPA DE RIESGO'!$Z$42="Muy Alta",'MAPA DE RIESGO'!$AB$42="Mayor"),CONCATENATE("R5C",'MAPA DE RIESGO'!$P$42),"")</f>
        <v/>
      </c>
      <c r="AD10" s="29" t="str">
        <f>IF(AND('MAPA DE RIESGO'!$Z$43="Muy Alta",'MAPA DE RIESGO'!$AB$43="Mayor"),CONCATENATE("R5C",'MAPA DE RIESGO'!$P$43),"")</f>
        <v/>
      </c>
      <c r="AE10" s="29" t="str">
        <f>IF(AND('MAPA DE RIESGO'!$Z$44="Muy Alta",'MAPA DE RIESGO'!$AB$44="Mayor"),CONCATENATE("R5C",'MAPA DE RIESGO'!$P$44),"")</f>
        <v/>
      </c>
      <c r="AF10" s="29" t="str">
        <f>IF(AND('MAPA DE RIESGO'!$Z$45="Muy Alta",'MAPA DE RIESGO'!$AB$45="Mayor"),CONCATENATE("R5C",'MAPA DE RIESGO'!$P$45),"")</f>
        <v/>
      </c>
      <c r="AG10" s="25" t="str">
        <f>IF(AND('MAPA DE RIESGO'!$Z$46="Muy Alta",'MAPA DE RIESGO'!$AB$46="Mayor"),CONCATENATE("R5C",'MAPA DE RIESGO'!$P$46),"")</f>
        <v/>
      </c>
      <c r="AH10" s="26" t="str">
        <f>IF(AND('MAPA DE RIESGO'!$Z$41="Muy Alta",'MAPA DE RIESGO'!$AB$41="Catastrófico"),CONCATENATE("R5C",'MAPA DE RIESGO'!$P$41),"")</f>
        <v/>
      </c>
      <c r="AI10" s="27" t="str">
        <f>IF(AND('MAPA DE RIESGO'!$Z$42="Muy Alta",'MAPA DE RIESGO'!$AB$42="Catastrófico"),CONCATENATE("R5C",'MAPA DE RIESGO'!$P$42),"")</f>
        <v/>
      </c>
      <c r="AJ10" s="27" t="str">
        <f>IF(AND('MAPA DE RIESGO'!$Z$43="Muy Alta",'MAPA DE RIESGO'!$AB$43="Catastrófico"),CONCATENATE("R5C",'MAPA DE RIESGO'!$P$43),"")</f>
        <v/>
      </c>
      <c r="AK10" s="27" t="str">
        <f>IF(AND('MAPA DE RIESGO'!$Z$44="Muy Alta",'MAPA DE RIESGO'!$AB$44="Catastrófico"),CONCATENATE("R5C",'MAPA DE RIESGO'!$P$44),"")</f>
        <v/>
      </c>
      <c r="AL10" s="27" t="str">
        <f>IF(AND('MAPA DE RIESGO'!$Z$45="Muy Alta",'MAPA DE RIESGO'!$AB$45="Catastrófico"),CONCATENATE("R5C",'MAPA DE RIESGO'!$P$45),"")</f>
        <v/>
      </c>
      <c r="AM10" s="28" t="str">
        <f>IF(AND('MAPA DE RIESGO'!$Z$46="Muy Alta",'MAPA DE RIESGO'!$AB$46="Catastrófico"),CONCATENATE("R5C",'MAPA DE RIESGO'!$P$46),"")</f>
        <v/>
      </c>
      <c r="AN10" s="55"/>
      <c r="AO10" s="548"/>
      <c r="AP10" s="549"/>
      <c r="AQ10" s="549"/>
      <c r="AR10" s="549"/>
      <c r="AS10" s="549"/>
      <c r="AT10" s="550"/>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86"/>
      <c r="C11" s="486"/>
      <c r="D11" s="487"/>
      <c r="E11" s="527"/>
      <c r="F11" s="528"/>
      <c r="G11" s="528"/>
      <c r="H11" s="528"/>
      <c r="I11" s="529"/>
      <c r="J11" s="23" t="str">
        <f>IF(AND('MAPA DE RIESGO'!$Z$47="Muy Alta",'MAPA DE RIESGO'!$AB$47="Leve"),CONCATENATE("R6C",'MAPA DE RIESGO'!$P$47),"")</f>
        <v/>
      </c>
      <c r="K11" s="24" t="str">
        <f>IF(AND('MAPA DE RIESGO'!$Z$48="Muy Alta",'MAPA DE RIESGO'!$AB$48="Leve"),CONCATENATE("R6C",'MAPA DE RIESGO'!$P$48),"")</f>
        <v/>
      </c>
      <c r="L11" s="29" t="str">
        <f>IF(AND('MAPA DE RIESGO'!$Z$49="Muy Alta",'MAPA DE RIESGO'!$AB$49="Leve"),CONCATENATE("R6C",'MAPA DE RIESGO'!$P$49),"")</f>
        <v/>
      </c>
      <c r="M11" s="29" t="str">
        <f>IF(AND('MAPA DE RIESGO'!$Z$50="Muy Alta",'MAPA DE RIESGO'!$AB$50="Leve"),CONCATENATE("R6C",'MAPA DE RIESGO'!$P$50),"")</f>
        <v/>
      </c>
      <c r="N11" s="29" t="str">
        <f>IF(AND('MAPA DE RIESGO'!$Z$51="Muy Alta",'MAPA DE RIESGO'!$AB$51="Leve"),CONCATENATE("R6C",'MAPA DE RIESGO'!$P$51),"")</f>
        <v/>
      </c>
      <c r="O11" s="25" t="str">
        <f>IF(AND('MAPA DE RIESGO'!$Z$52="Muy Alta",'MAPA DE RIESGO'!$AB$52="Leve"),CONCATENATE("R6C",'MAPA DE RIESGO'!$P$52),"")</f>
        <v/>
      </c>
      <c r="P11" s="23" t="str">
        <f>IF(AND('MAPA DE RIESGO'!$Z$47="Muy Alta",'MAPA DE RIESGO'!$AB$47="Menor"),CONCATENATE("R6C",'MAPA DE RIESGO'!$P$47),"")</f>
        <v/>
      </c>
      <c r="Q11" s="24" t="str">
        <f>IF(AND('MAPA DE RIESGO'!$Z$48="Muy Alta",'MAPA DE RIESGO'!$AB$48="Menor"),CONCATENATE("R6C",'MAPA DE RIESGO'!$P$48),"")</f>
        <v/>
      </c>
      <c r="R11" s="29" t="str">
        <f>IF(AND('MAPA DE RIESGO'!$Z$49="Muy Alta",'MAPA DE RIESGO'!$AB$49="Menor"),CONCATENATE("R6C",'MAPA DE RIESGO'!$P$49),"")</f>
        <v/>
      </c>
      <c r="S11" s="29" t="str">
        <f>IF(AND('MAPA DE RIESGO'!$Z$50="Muy Alta",'MAPA DE RIESGO'!$AB$50="Menor"),CONCATENATE("R6C",'MAPA DE RIESGO'!$P$50),"")</f>
        <v/>
      </c>
      <c r="T11" s="29" t="str">
        <f>IF(AND('MAPA DE RIESGO'!$Z$51="Muy Alta",'MAPA DE RIESGO'!$AB$51="Menor"),CONCATENATE("R6C",'MAPA DE RIESGO'!$P$51),"")</f>
        <v/>
      </c>
      <c r="U11" s="25" t="str">
        <f>IF(AND('MAPA DE RIESGO'!$Z$52="Muy Alta",'MAPA DE RIESGO'!$AB$52="Menor"),CONCATENATE("R6C",'MAPA DE RIESGO'!$P$52),"")</f>
        <v/>
      </c>
      <c r="V11" s="23" t="str">
        <f>IF(AND('MAPA DE RIESGO'!$Z$47="Muy Alta",'MAPA DE RIESGO'!$AB$47="Moderado"),CONCATENATE("R6C",'MAPA DE RIESGO'!$P$47),"")</f>
        <v/>
      </c>
      <c r="W11" s="24" t="str">
        <f>IF(AND('MAPA DE RIESGO'!$Z$48="Muy Alta",'MAPA DE RIESGO'!$AB$48="Moderado"),CONCATENATE("R6C",'MAPA DE RIESGO'!$P$48),"")</f>
        <v/>
      </c>
      <c r="X11" s="29" t="str">
        <f>IF(AND('MAPA DE RIESGO'!$Z$49="Muy Alta",'MAPA DE RIESGO'!$AB$49="Moderado"),CONCATENATE("R6C",'MAPA DE RIESGO'!$P$49),"")</f>
        <v/>
      </c>
      <c r="Y11" s="29" t="str">
        <f>IF(AND('MAPA DE RIESGO'!$Z$50="Muy Alta",'MAPA DE RIESGO'!$AB$50="Moderado"),CONCATENATE("R6C",'MAPA DE RIESGO'!$P$50),"")</f>
        <v/>
      </c>
      <c r="Z11" s="29" t="str">
        <f>IF(AND('MAPA DE RIESGO'!$Z$51="Muy Alta",'MAPA DE RIESGO'!$AB$51="Moderado"),CONCATENATE("R6C",'MAPA DE RIESGO'!$P$51),"")</f>
        <v/>
      </c>
      <c r="AA11" s="25" t="str">
        <f>IF(AND('MAPA DE RIESGO'!$Z$52="Muy Alta",'MAPA DE RIESGO'!$AB$52="Moderado"),CONCATENATE("R6C",'MAPA DE RIESGO'!$P$52),"")</f>
        <v/>
      </c>
      <c r="AB11" s="23" t="str">
        <f>IF(AND('MAPA DE RIESGO'!$Z$47="Muy Alta",'MAPA DE RIESGO'!$AB$47="Mayor"),CONCATENATE("R6C",'MAPA DE RIESGO'!$P$47),"")</f>
        <v/>
      </c>
      <c r="AC11" s="24" t="str">
        <f>IF(AND('MAPA DE RIESGO'!$Z$48="Muy Alta",'MAPA DE RIESGO'!$AB$48="Mayor"),CONCATENATE("R6C",'MAPA DE RIESGO'!$P$48),"")</f>
        <v/>
      </c>
      <c r="AD11" s="29" t="str">
        <f>IF(AND('MAPA DE RIESGO'!$Z$49="Muy Alta",'MAPA DE RIESGO'!$AB$49="Mayor"),CONCATENATE("R6C",'MAPA DE RIESGO'!$P$49),"")</f>
        <v/>
      </c>
      <c r="AE11" s="29" t="str">
        <f>IF(AND('MAPA DE RIESGO'!$Z$50="Muy Alta",'MAPA DE RIESGO'!$AB$50="Mayor"),CONCATENATE("R6C",'MAPA DE RIESGO'!$P$50),"")</f>
        <v/>
      </c>
      <c r="AF11" s="29" t="str">
        <f>IF(AND('MAPA DE RIESGO'!$Z$51="Muy Alta",'MAPA DE RIESGO'!$AB$51="Mayor"),CONCATENATE("R6C",'MAPA DE RIESGO'!$P$51),"")</f>
        <v/>
      </c>
      <c r="AG11" s="25" t="str">
        <f>IF(AND('MAPA DE RIESGO'!$Z$52="Muy Alta",'MAPA DE RIESGO'!$AB$52="Mayor"),CONCATENATE("R6C",'MAPA DE RIESGO'!$P$52),"")</f>
        <v/>
      </c>
      <c r="AH11" s="26" t="str">
        <f>IF(AND('MAPA DE RIESGO'!$Z$47="Muy Alta",'MAPA DE RIESGO'!$AB$47="Catastrófico"),CONCATENATE("R6C",'MAPA DE RIESGO'!$P$47),"")</f>
        <v/>
      </c>
      <c r="AI11" s="27" t="str">
        <f>IF(AND('MAPA DE RIESGO'!$Z$48="Muy Alta",'MAPA DE RIESGO'!$AB$48="Catastrófico"),CONCATENATE("R6C",'MAPA DE RIESGO'!$P$48),"")</f>
        <v/>
      </c>
      <c r="AJ11" s="27" t="str">
        <f>IF(AND('MAPA DE RIESGO'!$Z$49="Muy Alta",'MAPA DE RIESGO'!$AB$49="Catastrófico"),CONCATENATE("R6C",'MAPA DE RIESGO'!$P$49),"")</f>
        <v/>
      </c>
      <c r="AK11" s="27" t="str">
        <f>IF(AND('MAPA DE RIESGO'!$Z$50="Muy Alta",'MAPA DE RIESGO'!$AB$50="Catastrófico"),CONCATENATE("R6C",'MAPA DE RIESGO'!$P$50),"")</f>
        <v/>
      </c>
      <c r="AL11" s="27" t="str">
        <f>IF(AND('MAPA DE RIESGO'!$Z$51="Muy Alta",'MAPA DE RIESGO'!$AB$51="Catastrófico"),CONCATENATE("R6C",'MAPA DE RIESGO'!$P$51),"")</f>
        <v/>
      </c>
      <c r="AM11" s="28" t="str">
        <f>IF(AND('MAPA DE RIESGO'!$Z$52="Muy Alta",'MAPA DE RIESGO'!$AB$52="Catastrófico"),CONCATENATE("R6C",'MAPA DE RIESGO'!$P$52),"")</f>
        <v/>
      </c>
      <c r="AN11" s="55"/>
      <c r="AO11" s="548"/>
      <c r="AP11" s="549"/>
      <c r="AQ11" s="549"/>
      <c r="AR11" s="549"/>
      <c r="AS11" s="549"/>
      <c r="AT11" s="550"/>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86"/>
      <c r="C12" s="486"/>
      <c r="D12" s="487"/>
      <c r="E12" s="527"/>
      <c r="F12" s="528"/>
      <c r="G12" s="528"/>
      <c r="H12" s="528"/>
      <c r="I12" s="529"/>
      <c r="J12" s="23" t="str">
        <f>IF(AND('MAPA DE RIESGO'!$Z$53="Muy Alta",'MAPA DE RIESGO'!$AB$53="Leve"),CONCATENATE("R7C",'MAPA DE RIESGO'!$P$53),"")</f>
        <v/>
      </c>
      <c r="K12" s="24" t="str">
        <f>IF(AND('MAPA DE RIESGO'!$Z$54="Muy Alta",'MAPA DE RIESGO'!$AB$54="Leve"),CONCATENATE("R7C",'MAPA DE RIESGO'!$P$54),"")</f>
        <v/>
      </c>
      <c r="L12" s="29" t="str">
        <f>IF(AND('MAPA DE RIESGO'!$Z$55="Muy Alta",'MAPA DE RIESGO'!$AB$55="Leve"),CONCATENATE("R7C",'MAPA DE RIESGO'!$P$55),"")</f>
        <v/>
      </c>
      <c r="M12" s="29" t="str">
        <f>IF(AND('MAPA DE RIESGO'!$Z$56="Muy Alta",'MAPA DE RIESGO'!$AB$56="Leve"),CONCATENATE("R7C",'MAPA DE RIESGO'!$P$56),"")</f>
        <v/>
      </c>
      <c r="N12" s="29" t="str">
        <f>IF(AND('MAPA DE RIESGO'!$Z$57="Muy Alta",'MAPA DE RIESGO'!$AB$57="Leve"),CONCATENATE("R7C",'MAPA DE RIESGO'!$P$57),"")</f>
        <v/>
      </c>
      <c r="O12" s="25" t="str">
        <f>IF(AND('MAPA DE RIESGO'!$Z$58="Muy Alta",'MAPA DE RIESGO'!$AB$58="Leve"),CONCATENATE("R7C",'MAPA DE RIESGO'!$P$58),"")</f>
        <v/>
      </c>
      <c r="P12" s="23" t="str">
        <f>IF(AND('MAPA DE RIESGO'!$Z$53="Muy Alta",'MAPA DE RIESGO'!$AB$53="Menor"),CONCATENATE("R7C",'MAPA DE RIESGO'!$P$53),"")</f>
        <v/>
      </c>
      <c r="Q12" s="24" t="str">
        <f>IF(AND('MAPA DE RIESGO'!$Z$54="Muy Alta",'MAPA DE RIESGO'!$AB$54="Menor"),CONCATENATE("R7C",'MAPA DE RIESGO'!$P$54),"")</f>
        <v/>
      </c>
      <c r="R12" s="29" t="str">
        <f>IF(AND('MAPA DE RIESGO'!$Z$55="Muy Alta",'MAPA DE RIESGO'!$AB$55="Menor"),CONCATENATE("R7C",'MAPA DE RIESGO'!$P$55),"")</f>
        <v/>
      </c>
      <c r="S12" s="29" t="str">
        <f>IF(AND('MAPA DE RIESGO'!$Z$56="Muy Alta",'MAPA DE RIESGO'!$AB$56="Menor"),CONCATENATE("R7C",'MAPA DE RIESGO'!$P$56),"")</f>
        <v/>
      </c>
      <c r="T12" s="29" t="str">
        <f>IF(AND('MAPA DE RIESGO'!$Z$57="Muy Alta",'MAPA DE RIESGO'!$AB$57="Menor"),CONCATENATE("R7C",'MAPA DE RIESGO'!$P$57),"")</f>
        <v/>
      </c>
      <c r="U12" s="25" t="str">
        <f>IF(AND('MAPA DE RIESGO'!$Z$58="Muy Alta",'MAPA DE RIESGO'!$AB$58="Menor"),CONCATENATE("R7C",'MAPA DE RIESGO'!$P$58),"")</f>
        <v/>
      </c>
      <c r="V12" s="23" t="str">
        <f>IF(AND('MAPA DE RIESGO'!$Z$53="Muy Alta",'MAPA DE RIESGO'!$AB$53="Moderado"),CONCATENATE("R7C",'MAPA DE RIESGO'!$P$53),"")</f>
        <v/>
      </c>
      <c r="W12" s="24" t="str">
        <f>IF(AND('MAPA DE RIESGO'!$Z$54="Muy Alta",'MAPA DE RIESGO'!$AB$54="Moderado"),CONCATENATE("R7C",'MAPA DE RIESGO'!$P$54),"")</f>
        <v/>
      </c>
      <c r="X12" s="29" t="str">
        <f>IF(AND('MAPA DE RIESGO'!$Z$55="Muy Alta",'MAPA DE RIESGO'!$AB$55="Moderado"),CONCATENATE("R7C",'MAPA DE RIESGO'!$P$55),"")</f>
        <v/>
      </c>
      <c r="Y12" s="29" t="str">
        <f>IF(AND('MAPA DE RIESGO'!$Z$56="Muy Alta",'MAPA DE RIESGO'!$AB$56="Moderado"),CONCATENATE("R7C",'MAPA DE RIESGO'!$P$56),"")</f>
        <v/>
      </c>
      <c r="Z12" s="29" t="str">
        <f>IF(AND('MAPA DE RIESGO'!$Z$57="Muy Alta",'MAPA DE RIESGO'!$AB$57="Moderado"),CONCATENATE("R7C",'MAPA DE RIESGO'!$P$57),"")</f>
        <v/>
      </c>
      <c r="AA12" s="25" t="str">
        <f>IF(AND('MAPA DE RIESGO'!$Z$58="Muy Alta",'MAPA DE RIESGO'!$AB$58="Moderado"),CONCATENATE("R7C",'MAPA DE RIESGO'!$P$58),"")</f>
        <v/>
      </c>
      <c r="AB12" s="23" t="str">
        <f>IF(AND('MAPA DE RIESGO'!$Z$53="Muy Alta",'MAPA DE RIESGO'!$AB$53="Mayor"),CONCATENATE("R7C",'MAPA DE RIESGO'!$P$53),"")</f>
        <v/>
      </c>
      <c r="AC12" s="24" t="str">
        <f>IF(AND('MAPA DE RIESGO'!$Z$54="Muy Alta",'MAPA DE RIESGO'!$AB$54="Mayor"),CONCATENATE("R7C",'MAPA DE RIESGO'!$P$54),"")</f>
        <v/>
      </c>
      <c r="AD12" s="29" t="str">
        <f>IF(AND('MAPA DE RIESGO'!$Z$55="Muy Alta",'MAPA DE RIESGO'!$AB$55="Mayor"),CONCATENATE("R7C",'MAPA DE RIESGO'!$P$55),"")</f>
        <v/>
      </c>
      <c r="AE12" s="29" t="str">
        <f>IF(AND('MAPA DE RIESGO'!$Z$56="Muy Alta",'MAPA DE RIESGO'!$AB$56="Mayor"),CONCATENATE("R7C",'MAPA DE RIESGO'!$P$56),"")</f>
        <v/>
      </c>
      <c r="AF12" s="29" t="str">
        <f>IF(AND('MAPA DE RIESGO'!$Z$57="Muy Alta",'MAPA DE RIESGO'!$AB$57="Mayor"),CONCATENATE("R7C",'MAPA DE RIESGO'!$P$57),"")</f>
        <v/>
      </c>
      <c r="AG12" s="25" t="str">
        <f>IF(AND('MAPA DE RIESGO'!$Z$58="Muy Alta",'MAPA DE RIESGO'!$AB$58="Mayor"),CONCATENATE("R7C",'MAPA DE RIESGO'!$P$58),"")</f>
        <v/>
      </c>
      <c r="AH12" s="26" t="str">
        <f>IF(AND('MAPA DE RIESGO'!$Z$53="Muy Alta",'MAPA DE RIESGO'!$AB$53="Catastrófico"),CONCATENATE("R7C",'MAPA DE RIESGO'!$P$53),"")</f>
        <v/>
      </c>
      <c r="AI12" s="27" t="str">
        <f>IF(AND('MAPA DE RIESGO'!$Z$54="Muy Alta",'MAPA DE RIESGO'!$AB$54="Catastrófico"),CONCATENATE("R7C",'MAPA DE RIESGO'!$P$54),"")</f>
        <v/>
      </c>
      <c r="AJ12" s="27" t="str">
        <f>IF(AND('MAPA DE RIESGO'!$Z$55="Muy Alta",'MAPA DE RIESGO'!$AB$55="Catastrófico"),CONCATENATE("R7C",'MAPA DE RIESGO'!$P$55),"")</f>
        <v/>
      </c>
      <c r="AK12" s="27" t="str">
        <f>IF(AND('MAPA DE RIESGO'!$Z$56="Muy Alta",'MAPA DE RIESGO'!$AB$56="Catastrófico"),CONCATENATE("R7C",'MAPA DE RIESGO'!$P$56),"")</f>
        <v/>
      </c>
      <c r="AL12" s="27" t="str">
        <f>IF(AND('MAPA DE RIESGO'!$Z$57="Muy Alta",'MAPA DE RIESGO'!$AB$57="Catastrófico"),CONCATENATE("R7C",'MAPA DE RIESGO'!$P$57),"")</f>
        <v/>
      </c>
      <c r="AM12" s="28" t="str">
        <f>IF(AND('MAPA DE RIESGO'!$Z$58="Muy Alta",'MAPA DE RIESGO'!$AB$58="Catastrófico"),CONCATENATE("R7C",'MAPA DE RIESGO'!$P$58),"")</f>
        <v/>
      </c>
      <c r="AN12" s="55"/>
      <c r="AO12" s="548"/>
      <c r="AP12" s="549"/>
      <c r="AQ12" s="549"/>
      <c r="AR12" s="549"/>
      <c r="AS12" s="549"/>
      <c r="AT12" s="550"/>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86"/>
      <c r="C13" s="486"/>
      <c r="D13" s="487"/>
      <c r="E13" s="527"/>
      <c r="F13" s="528"/>
      <c r="G13" s="528"/>
      <c r="H13" s="528"/>
      <c r="I13" s="529"/>
      <c r="J13" s="23" t="str">
        <f>IF(AND('MAPA DE RIESGO'!$Z$59="Muy Alta",'MAPA DE RIESGO'!$AB$59="Leve"),CONCATENATE("R8C",'MAPA DE RIESGO'!$P$59),"")</f>
        <v/>
      </c>
      <c r="K13" s="24" t="str">
        <f>IF(AND('MAPA DE RIESGO'!$Z$60="Muy Alta",'MAPA DE RIESGO'!$AB$60="Leve"),CONCATENATE("R8C",'MAPA DE RIESGO'!$P$60),"")</f>
        <v/>
      </c>
      <c r="L13" s="29" t="str">
        <f>IF(AND('MAPA DE RIESGO'!$Z$61="Muy Alta",'MAPA DE RIESGO'!$AB$61="Leve"),CONCATENATE("R8C",'MAPA DE RIESGO'!$P$61),"")</f>
        <v/>
      </c>
      <c r="M13" s="29" t="str">
        <f>IF(AND('MAPA DE RIESGO'!$Z$62="Muy Alta",'MAPA DE RIESGO'!$AB$62="Leve"),CONCATENATE("R8C",'MAPA DE RIESGO'!$P$62),"")</f>
        <v/>
      </c>
      <c r="N13" s="29" t="str">
        <f>IF(AND('MAPA DE RIESGO'!$Z$63="Muy Alta",'MAPA DE RIESGO'!$AB$63="Leve"),CONCATENATE("R8C",'MAPA DE RIESGO'!$P$63),"")</f>
        <v/>
      </c>
      <c r="O13" s="25" t="str">
        <f>IF(AND('MAPA DE RIESGO'!$Z$64="Muy Alta",'MAPA DE RIESGO'!$AB$64="Leve"),CONCATENATE("R8C",'MAPA DE RIESGO'!$P$64),"")</f>
        <v/>
      </c>
      <c r="P13" s="23" t="str">
        <f>IF(AND('MAPA DE RIESGO'!$Z$59="Muy Alta",'MAPA DE RIESGO'!$AB$59="Menor"),CONCATENATE("R8C",'MAPA DE RIESGO'!$P$59),"")</f>
        <v/>
      </c>
      <c r="Q13" s="24" t="str">
        <f>IF(AND('MAPA DE RIESGO'!$Z$60="Muy Alta",'MAPA DE RIESGO'!$AB$60="Menor"),CONCATENATE("R8C",'MAPA DE RIESGO'!$P$60),"")</f>
        <v/>
      </c>
      <c r="R13" s="29" t="str">
        <f>IF(AND('MAPA DE RIESGO'!$Z$61="Muy Alta",'MAPA DE RIESGO'!$AB$61="Menor"),CONCATENATE("R8C",'MAPA DE RIESGO'!$P$61),"")</f>
        <v/>
      </c>
      <c r="S13" s="29" t="str">
        <f>IF(AND('MAPA DE RIESGO'!$Z$62="Muy Alta",'MAPA DE RIESGO'!$AB$62="Menor"),CONCATENATE("R8C",'MAPA DE RIESGO'!$P$62),"")</f>
        <v/>
      </c>
      <c r="T13" s="29" t="str">
        <f>IF(AND('MAPA DE RIESGO'!$Z$63="Muy Alta",'MAPA DE RIESGO'!$AB$63="Menor"),CONCATENATE("R8C",'MAPA DE RIESGO'!$P$63),"")</f>
        <v/>
      </c>
      <c r="U13" s="25" t="str">
        <f>IF(AND('MAPA DE RIESGO'!$Z$64="Muy Alta",'MAPA DE RIESGO'!$AB$64="Menor"),CONCATENATE("R8C",'MAPA DE RIESGO'!$P$64),"")</f>
        <v/>
      </c>
      <c r="V13" s="23" t="str">
        <f>IF(AND('MAPA DE RIESGO'!$Z$59="Muy Alta",'MAPA DE RIESGO'!$AB$59="Moderado"),CONCATENATE("R8C",'MAPA DE RIESGO'!$P$59),"")</f>
        <v/>
      </c>
      <c r="W13" s="24" t="str">
        <f>IF(AND('MAPA DE RIESGO'!$Z$60="Muy Alta",'MAPA DE RIESGO'!$AB$60="Moderado"),CONCATENATE("R8C",'MAPA DE RIESGO'!$P$60),"")</f>
        <v/>
      </c>
      <c r="X13" s="29" t="str">
        <f>IF(AND('MAPA DE RIESGO'!$Z$61="Muy Alta",'MAPA DE RIESGO'!$AB$61="Moderado"),CONCATENATE("R8C",'MAPA DE RIESGO'!$P$61),"")</f>
        <v/>
      </c>
      <c r="Y13" s="29" t="str">
        <f>IF(AND('MAPA DE RIESGO'!$Z$62="Muy Alta",'MAPA DE RIESGO'!$AB$62="Moderado"),CONCATENATE("R8C",'MAPA DE RIESGO'!$P$62),"")</f>
        <v/>
      </c>
      <c r="Z13" s="29" t="str">
        <f>IF(AND('MAPA DE RIESGO'!$Z$63="Muy Alta",'MAPA DE RIESGO'!$AB$63="Moderado"),CONCATENATE("R8C",'MAPA DE RIESGO'!$P$63),"")</f>
        <v/>
      </c>
      <c r="AA13" s="25" t="str">
        <f>IF(AND('MAPA DE RIESGO'!$Z$64="Muy Alta",'MAPA DE RIESGO'!$AB$64="Moderado"),CONCATENATE("R8C",'MAPA DE RIESGO'!$P$64),"")</f>
        <v/>
      </c>
      <c r="AB13" s="23" t="str">
        <f>IF(AND('MAPA DE RIESGO'!$Z$59="Muy Alta",'MAPA DE RIESGO'!$AB$59="Mayor"),CONCATENATE("R8C",'MAPA DE RIESGO'!$P$59),"")</f>
        <v/>
      </c>
      <c r="AC13" s="24" t="str">
        <f>IF(AND('MAPA DE RIESGO'!$Z$60="Muy Alta",'MAPA DE RIESGO'!$AB$60="Mayor"),CONCATENATE("R8C",'MAPA DE RIESGO'!$P$60),"")</f>
        <v/>
      </c>
      <c r="AD13" s="29" t="str">
        <f>IF(AND('MAPA DE RIESGO'!$Z$61="Muy Alta",'MAPA DE RIESGO'!$AB$61="Mayor"),CONCATENATE("R8C",'MAPA DE RIESGO'!$P$61),"")</f>
        <v/>
      </c>
      <c r="AE13" s="29" t="str">
        <f>IF(AND('MAPA DE RIESGO'!$Z$62="Muy Alta",'MAPA DE RIESGO'!$AB$62="Mayor"),CONCATENATE("R8C",'MAPA DE RIESGO'!$P$62),"")</f>
        <v/>
      </c>
      <c r="AF13" s="29" t="str">
        <f>IF(AND('MAPA DE RIESGO'!$Z$63="Muy Alta",'MAPA DE RIESGO'!$AB$63="Mayor"),CONCATENATE("R8C",'MAPA DE RIESGO'!$P$63),"")</f>
        <v/>
      </c>
      <c r="AG13" s="25" t="str">
        <f>IF(AND('MAPA DE RIESGO'!$Z$64="Muy Alta",'MAPA DE RIESGO'!$AB$64="Mayor"),CONCATENATE("R8C",'MAPA DE RIESGO'!$P$64),"")</f>
        <v/>
      </c>
      <c r="AH13" s="26" t="str">
        <f>IF(AND('MAPA DE RIESGO'!$Z$59="Muy Alta",'MAPA DE RIESGO'!$AB$59="Catastrófico"),CONCATENATE("R8C",'MAPA DE RIESGO'!$P$59),"")</f>
        <v/>
      </c>
      <c r="AI13" s="27" t="str">
        <f>IF(AND('MAPA DE RIESGO'!$Z$60="Muy Alta",'MAPA DE RIESGO'!$AB$60="Catastrófico"),CONCATENATE("R8C",'MAPA DE RIESGO'!$P$60),"")</f>
        <v/>
      </c>
      <c r="AJ13" s="27" t="str">
        <f>IF(AND('MAPA DE RIESGO'!$Z$61="Muy Alta",'MAPA DE RIESGO'!$AB$61="Catastrófico"),CONCATENATE("R8C",'MAPA DE RIESGO'!$P$61),"")</f>
        <v/>
      </c>
      <c r="AK13" s="27" t="str">
        <f>IF(AND('MAPA DE RIESGO'!$Z$62="Muy Alta",'MAPA DE RIESGO'!$AB$62="Catastrófico"),CONCATENATE("R8C",'MAPA DE RIESGO'!$P$62),"")</f>
        <v/>
      </c>
      <c r="AL13" s="27" t="str">
        <f>IF(AND('MAPA DE RIESGO'!$Z$63="Muy Alta",'MAPA DE RIESGO'!$AB$63="Catastrófico"),CONCATENATE("R8C",'MAPA DE RIESGO'!$P$63),"")</f>
        <v/>
      </c>
      <c r="AM13" s="28" t="str">
        <f>IF(AND('MAPA DE RIESGO'!$Z$64="Muy Alta",'MAPA DE RIESGO'!$AB$64="Catastrófico"),CONCATENATE("R8C",'MAPA DE RIESGO'!$P$64),"")</f>
        <v/>
      </c>
      <c r="AN13" s="55"/>
      <c r="AO13" s="548"/>
      <c r="AP13" s="549"/>
      <c r="AQ13" s="549"/>
      <c r="AR13" s="549"/>
      <c r="AS13" s="549"/>
      <c r="AT13" s="55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86"/>
      <c r="C14" s="486"/>
      <c r="D14" s="487"/>
      <c r="E14" s="527"/>
      <c r="F14" s="528"/>
      <c r="G14" s="528"/>
      <c r="H14" s="528"/>
      <c r="I14" s="529"/>
      <c r="J14" s="23" t="str">
        <f>IF(AND('MAPA DE RIESGO'!$Z$65="Muy Alta",'MAPA DE RIESGO'!$AB$65="Leve"),CONCATENATE("R9C",'MAPA DE RIESGO'!$P$65),"")</f>
        <v/>
      </c>
      <c r="K14" s="24" t="str">
        <f>IF(AND('MAPA DE RIESGO'!$Z$66="Muy Alta",'MAPA DE RIESGO'!$AB$66="Leve"),CONCATENATE("R9C",'MAPA DE RIESGO'!$P$66),"")</f>
        <v/>
      </c>
      <c r="L14" s="29" t="str">
        <f>IF(AND('MAPA DE RIESGO'!$Z$67="Muy Alta",'MAPA DE RIESGO'!$AB$67="Leve"),CONCATENATE("R9C",'MAPA DE RIESGO'!$P$67),"")</f>
        <v/>
      </c>
      <c r="M14" s="29" t="str">
        <f>IF(AND('MAPA DE RIESGO'!$Z$68="Muy Alta",'MAPA DE RIESGO'!$AB$68="Leve"),CONCATENATE("R9C",'MAPA DE RIESGO'!$P$68),"")</f>
        <v/>
      </c>
      <c r="N14" s="29" t="str">
        <f>IF(AND('MAPA DE RIESGO'!$Z$69="Muy Alta",'MAPA DE RIESGO'!$AB$69="Leve"),CONCATENATE("R9C",'MAPA DE RIESGO'!$P$69),"")</f>
        <v/>
      </c>
      <c r="O14" s="25" t="str">
        <f>IF(AND('MAPA DE RIESGO'!$Z$70="Muy Alta",'MAPA DE RIESGO'!$AB$70="Leve"),CONCATENATE("R9C",'MAPA DE RIESGO'!$P$70),"")</f>
        <v/>
      </c>
      <c r="P14" s="23" t="str">
        <f>IF(AND('MAPA DE RIESGO'!$Z$65="Muy Alta",'MAPA DE RIESGO'!$AB$65="Menor"),CONCATENATE("R9C",'MAPA DE RIESGO'!$P$65),"")</f>
        <v/>
      </c>
      <c r="Q14" s="24" t="str">
        <f>IF(AND('MAPA DE RIESGO'!$Z$66="Muy Alta",'MAPA DE RIESGO'!$AB$66="Menor"),CONCATENATE("R9C",'MAPA DE RIESGO'!$P$66),"")</f>
        <v/>
      </c>
      <c r="R14" s="29" t="str">
        <f>IF(AND('MAPA DE RIESGO'!$Z$67="Muy Alta",'MAPA DE RIESGO'!$AB$67="Menor"),CONCATENATE("R9C",'MAPA DE RIESGO'!$P$67),"")</f>
        <v/>
      </c>
      <c r="S14" s="29" t="str">
        <f>IF(AND('MAPA DE RIESGO'!$Z$68="Muy Alta",'MAPA DE RIESGO'!$AB$68="Menor"),CONCATENATE("R9C",'MAPA DE RIESGO'!$P$68),"")</f>
        <v/>
      </c>
      <c r="T14" s="29" t="str">
        <f>IF(AND('MAPA DE RIESGO'!$Z$69="Muy Alta",'MAPA DE RIESGO'!$AB$69="Menor"),CONCATENATE("R9C",'MAPA DE RIESGO'!$P$69),"")</f>
        <v/>
      </c>
      <c r="U14" s="25" t="str">
        <f>IF(AND('MAPA DE RIESGO'!$Z$70="Muy Alta",'MAPA DE RIESGO'!$AB$70="Menor"),CONCATENATE("R9C",'MAPA DE RIESGO'!$P$70),"")</f>
        <v/>
      </c>
      <c r="V14" s="23" t="str">
        <f>IF(AND('MAPA DE RIESGO'!$Z$65="Muy Alta",'MAPA DE RIESGO'!$AB$65="Moderado"),CONCATENATE("R9C",'MAPA DE RIESGO'!$P$65),"")</f>
        <v/>
      </c>
      <c r="W14" s="24" t="str">
        <f>IF(AND('MAPA DE RIESGO'!$Z$66="Muy Alta",'MAPA DE RIESGO'!$AB$66="Moderado"),CONCATENATE("R9C",'MAPA DE RIESGO'!$P$66),"")</f>
        <v/>
      </c>
      <c r="X14" s="29" t="str">
        <f>IF(AND('MAPA DE RIESGO'!$Z$67="Muy Alta",'MAPA DE RIESGO'!$AB$67="Moderado"),CONCATENATE("R9C",'MAPA DE RIESGO'!$P$67),"")</f>
        <v/>
      </c>
      <c r="Y14" s="29" t="str">
        <f>IF(AND('MAPA DE RIESGO'!$Z$68="Muy Alta",'MAPA DE RIESGO'!$AB$68="Moderado"),CONCATENATE("R9C",'MAPA DE RIESGO'!$P$68),"")</f>
        <v/>
      </c>
      <c r="Z14" s="29" t="str">
        <f>IF(AND('MAPA DE RIESGO'!$Z$69="Muy Alta",'MAPA DE RIESGO'!$AB$69="Moderado"),CONCATENATE("R9C",'MAPA DE RIESGO'!$P$69),"")</f>
        <v/>
      </c>
      <c r="AA14" s="25" t="str">
        <f>IF(AND('MAPA DE RIESGO'!$Z$70="Muy Alta",'MAPA DE RIESGO'!$AB$70="Moderado"),CONCATENATE("R9C",'MAPA DE RIESGO'!$P$70),"")</f>
        <v/>
      </c>
      <c r="AB14" s="23" t="str">
        <f>IF(AND('MAPA DE RIESGO'!$Z$65="Muy Alta",'MAPA DE RIESGO'!$AB$65="Mayor"),CONCATENATE("R9C",'MAPA DE RIESGO'!$P$65),"")</f>
        <v/>
      </c>
      <c r="AC14" s="24" t="str">
        <f>IF(AND('MAPA DE RIESGO'!$Z$66="Muy Alta",'MAPA DE RIESGO'!$AB$66="Mayor"),CONCATENATE("R9C",'MAPA DE RIESGO'!$P$66),"")</f>
        <v/>
      </c>
      <c r="AD14" s="29" t="str">
        <f>IF(AND('MAPA DE RIESGO'!$Z$67="Muy Alta",'MAPA DE RIESGO'!$AB$67="Mayor"),CONCATENATE("R9C",'MAPA DE RIESGO'!$P$67),"")</f>
        <v/>
      </c>
      <c r="AE14" s="29" t="str">
        <f>IF(AND('MAPA DE RIESGO'!$Z$68="Muy Alta",'MAPA DE RIESGO'!$AB$68="Mayor"),CONCATENATE("R9C",'MAPA DE RIESGO'!$P$68),"")</f>
        <v/>
      </c>
      <c r="AF14" s="29" t="str">
        <f>IF(AND('MAPA DE RIESGO'!$Z$69="Muy Alta",'MAPA DE RIESGO'!$AB$69="Mayor"),CONCATENATE("R9C",'MAPA DE RIESGO'!$P$69),"")</f>
        <v/>
      </c>
      <c r="AG14" s="25" t="str">
        <f>IF(AND('MAPA DE RIESGO'!$Z$70="Muy Alta",'MAPA DE RIESGO'!$AB$70="Mayor"),CONCATENATE("R9C",'MAPA DE RIESGO'!$P$70),"")</f>
        <v/>
      </c>
      <c r="AH14" s="26" t="str">
        <f>IF(AND('MAPA DE RIESGO'!$Z$65="Muy Alta",'MAPA DE RIESGO'!$AB$65="Catastrófico"),CONCATENATE("R9C",'MAPA DE RIESGO'!$P$65),"")</f>
        <v/>
      </c>
      <c r="AI14" s="27" t="str">
        <f>IF(AND('MAPA DE RIESGO'!$Z$66="Muy Alta",'MAPA DE RIESGO'!$AB$66="Catastrófico"),CONCATENATE("R9C",'MAPA DE RIESGO'!$P$66),"")</f>
        <v/>
      </c>
      <c r="AJ14" s="27" t="str">
        <f>IF(AND('MAPA DE RIESGO'!$Z$67="Muy Alta",'MAPA DE RIESGO'!$AB$67="Catastrófico"),CONCATENATE("R9C",'MAPA DE RIESGO'!$P$67),"")</f>
        <v/>
      </c>
      <c r="AK14" s="27" t="str">
        <f>IF(AND('MAPA DE RIESGO'!$Z$68="Muy Alta",'MAPA DE RIESGO'!$AB$68="Catastrófico"),CONCATENATE("R9C",'MAPA DE RIESGO'!$P$68),"")</f>
        <v/>
      </c>
      <c r="AL14" s="27" t="str">
        <f>IF(AND('MAPA DE RIESGO'!$Z$69="Muy Alta",'MAPA DE RIESGO'!$AB$69="Catastrófico"),CONCATENATE("R9C",'MAPA DE RIESGO'!$P$69),"")</f>
        <v/>
      </c>
      <c r="AM14" s="28" t="str">
        <f>IF(AND('MAPA DE RIESGO'!$Z$70="Muy Alta",'MAPA DE RIESGO'!$AB$70="Catastrófico"),CONCATENATE("R9C",'MAPA DE RIESGO'!$P$70),"")</f>
        <v/>
      </c>
      <c r="AN14" s="55"/>
      <c r="AO14" s="548"/>
      <c r="AP14" s="549"/>
      <c r="AQ14" s="549"/>
      <c r="AR14" s="549"/>
      <c r="AS14" s="549"/>
      <c r="AT14" s="550"/>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86"/>
      <c r="C15" s="486"/>
      <c r="D15" s="487"/>
      <c r="E15" s="530"/>
      <c r="F15" s="531"/>
      <c r="G15" s="531"/>
      <c r="H15" s="531"/>
      <c r="I15" s="532"/>
      <c r="J15" s="30" t="str">
        <f>IF(AND('MAPA DE RIESGO'!$Z$71="Muy Alta",'MAPA DE RIESGO'!$AB$71="Leve"),CONCATENATE("R10C",'MAPA DE RIESGO'!$P$71),"")</f>
        <v/>
      </c>
      <c r="K15" s="31" t="str">
        <f>IF(AND('MAPA DE RIESGO'!$Z$72="Muy Alta",'MAPA DE RIESGO'!$AB$72="Leve"),CONCATENATE("R10C",'MAPA DE RIESGO'!$P$72),"")</f>
        <v/>
      </c>
      <c r="L15" s="31" t="str">
        <f>IF(AND('MAPA DE RIESGO'!$Z$73="Muy Alta",'MAPA DE RIESGO'!$AB$73="Leve"),CONCATENATE("R10C",'MAPA DE RIESGO'!$P$73),"")</f>
        <v/>
      </c>
      <c r="M15" s="31" t="str">
        <f>IF(AND('MAPA DE RIESGO'!$Z$74="Muy Alta",'MAPA DE RIESGO'!$AB$74="Leve"),CONCATENATE("R10C",'MAPA DE RIESGO'!$P$74),"")</f>
        <v/>
      </c>
      <c r="N15" s="31" t="str">
        <f>IF(AND('MAPA DE RIESGO'!$Z$75="Muy Alta",'MAPA DE RIESGO'!$AB$75="Leve"),CONCATENATE("R10C",'MAPA DE RIESGO'!$P$75),"")</f>
        <v/>
      </c>
      <c r="O15" s="32" t="str">
        <f>IF(AND('MAPA DE RIESGO'!$Z$76="Muy Alta",'MAPA DE RIESGO'!$AB$76="Leve"),CONCATENATE("R10C",'MAPA DE RIESGO'!$P$76),"")</f>
        <v/>
      </c>
      <c r="P15" s="23" t="str">
        <f>IF(AND('MAPA DE RIESGO'!$Z$71="Muy Alta",'MAPA DE RIESGO'!$AB$71="Menor"),CONCATENATE("R10C",'MAPA DE RIESGO'!$P$71),"")</f>
        <v/>
      </c>
      <c r="Q15" s="24" t="str">
        <f>IF(AND('MAPA DE RIESGO'!$Z$72="Muy Alta",'MAPA DE RIESGO'!$AB$72="Menor"),CONCATENATE("R10C",'MAPA DE RIESGO'!$P$72),"")</f>
        <v/>
      </c>
      <c r="R15" s="24" t="str">
        <f>IF(AND('MAPA DE RIESGO'!$Z$73="Muy Alta",'MAPA DE RIESGO'!$AB$73="Menor"),CONCATENATE("R10C",'MAPA DE RIESGO'!$P$73),"")</f>
        <v/>
      </c>
      <c r="S15" s="24" t="str">
        <f>IF(AND('MAPA DE RIESGO'!$Z$74="Muy Alta",'MAPA DE RIESGO'!$AB$74="Menor"),CONCATENATE("R10C",'MAPA DE RIESGO'!$P$74),"")</f>
        <v/>
      </c>
      <c r="T15" s="24" t="str">
        <f>IF(AND('MAPA DE RIESGO'!$Z$75="Muy Alta",'MAPA DE RIESGO'!$AB$75="Menor"),CONCATENATE("R10C",'MAPA DE RIESGO'!$P$75),"")</f>
        <v/>
      </c>
      <c r="U15" s="25" t="str">
        <f>IF(AND('MAPA DE RIESGO'!$Z$76="Muy Alta",'MAPA DE RIESGO'!$AB$76="Menor"),CONCATENATE("R10C",'MAPA DE RIESGO'!$P$76),"")</f>
        <v/>
      </c>
      <c r="V15" s="30" t="str">
        <f>IF(AND('MAPA DE RIESGO'!$Z$71="Muy Alta",'MAPA DE RIESGO'!$AB$71="Moderado"),CONCATENATE("R10C",'MAPA DE RIESGO'!$P$71),"")</f>
        <v/>
      </c>
      <c r="W15" s="31" t="str">
        <f>IF(AND('MAPA DE RIESGO'!$Z$72="Muy Alta",'MAPA DE RIESGO'!$AB$72="Moderado"),CONCATENATE("R10C",'MAPA DE RIESGO'!$P$72),"")</f>
        <v/>
      </c>
      <c r="X15" s="31" t="str">
        <f>IF(AND('MAPA DE RIESGO'!$Z$73="Muy Alta",'MAPA DE RIESGO'!$AB$73="Moderado"),CONCATENATE("R10C",'MAPA DE RIESGO'!$P$73),"")</f>
        <v/>
      </c>
      <c r="Y15" s="31" t="str">
        <f>IF(AND('MAPA DE RIESGO'!$Z$74="Muy Alta",'MAPA DE RIESGO'!$AB$74="Moderado"),CONCATENATE("R10C",'MAPA DE RIESGO'!$P$74),"")</f>
        <v/>
      </c>
      <c r="Z15" s="31" t="str">
        <f>IF(AND('MAPA DE RIESGO'!$Z$75="Muy Alta",'MAPA DE RIESGO'!$AB$75="Moderado"),CONCATENATE("R10C",'MAPA DE RIESGO'!$P$75),"")</f>
        <v/>
      </c>
      <c r="AA15" s="32" t="str">
        <f>IF(AND('MAPA DE RIESGO'!$Z$76="Muy Alta",'MAPA DE RIESGO'!$AB$76="Moderado"),CONCATENATE("R10C",'MAPA DE RIESGO'!$P$76),"")</f>
        <v/>
      </c>
      <c r="AB15" s="23" t="str">
        <f>IF(AND('MAPA DE RIESGO'!$Z$71="Muy Alta",'MAPA DE RIESGO'!$AB$71="Mayor"),CONCATENATE("R10C",'MAPA DE RIESGO'!$P$71),"")</f>
        <v/>
      </c>
      <c r="AC15" s="24" t="str">
        <f>IF(AND('MAPA DE RIESGO'!$Z$72="Muy Alta",'MAPA DE RIESGO'!$AB$72="Mayor"),CONCATENATE("R10C",'MAPA DE RIESGO'!$P$72),"")</f>
        <v/>
      </c>
      <c r="AD15" s="24" t="str">
        <f>IF(AND('MAPA DE RIESGO'!$Z$73="Muy Alta",'MAPA DE RIESGO'!$AB$73="Mayor"),CONCATENATE("R10C",'MAPA DE RIESGO'!$P$73),"")</f>
        <v/>
      </c>
      <c r="AE15" s="24" t="str">
        <f>IF(AND('MAPA DE RIESGO'!$Z$74="Muy Alta",'MAPA DE RIESGO'!$AB$74="Mayor"),CONCATENATE("R10C",'MAPA DE RIESGO'!$P$74),"")</f>
        <v/>
      </c>
      <c r="AF15" s="24" t="str">
        <f>IF(AND('MAPA DE RIESGO'!$Z$75="Muy Alta",'MAPA DE RIESGO'!$AB$75="Mayor"),CONCATENATE("R10C",'MAPA DE RIESGO'!$P$75),"")</f>
        <v/>
      </c>
      <c r="AG15" s="25" t="str">
        <f>IF(AND('MAPA DE RIESGO'!$Z$76="Muy Alta",'MAPA DE RIESGO'!$AB$76="Mayor"),CONCATENATE("R10C",'MAPA DE RIESGO'!$P$76),"")</f>
        <v/>
      </c>
      <c r="AH15" s="33" t="str">
        <f>IF(AND('MAPA DE RIESGO'!$Z$71="Muy Alta",'MAPA DE RIESGO'!$AB$71="Catastrófico"),CONCATENATE("R10C",'MAPA DE RIESGO'!$P$71),"")</f>
        <v/>
      </c>
      <c r="AI15" s="34" t="str">
        <f>IF(AND('MAPA DE RIESGO'!$Z$72="Muy Alta",'MAPA DE RIESGO'!$AB$72="Catastrófico"),CONCATENATE("R10C",'MAPA DE RIESGO'!$P$72),"")</f>
        <v/>
      </c>
      <c r="AJ15" s="34" t="str">
        <f>IF(AND('MAPA DE RIESGO'!$Z$73="Muy Alta",'MAPA DE RIESGO'!$AB$73="Catastrófico"),CONCATENATE("R10C",'MAPA DE RIESGO'!$P$73),"")</f>
        <v/>
      </c>
      <c r="AK15" s="34" t="str">
        <f>IF(AND('MAPA DE RIESGO'!$Z$74="Muy Alta",'MAPA DE RIESGO'!$AB$74="Catastrófico"),CONCATENATE("R10C",'MAPA DE RIESGO'!$P$74),"")</f>
        <v/>
      </c>
      <c r="AL15" s="34" t="str">
        <f>IF(AND('MAPA DE RIESGO'!$Z$75="Muy Alta",'MAPA DE RIESGO'!$AB$75="Catastrófico"),CONCATENATE("R10C",'MAPA DE RIESGO'!$P$75),"")</f>
        <v/>
      </c>
      <c r="AM15" s="35" t="str">
        <f>IF(AND('MAPA DE RIESGO'!$Z$76="Muy Alta",'MAPA DE RIESGO'!$AB$76="Catastrófico"),CONCATENATE("R10C",'MAPA DE RIESGO'!$P$76),"")</f>
        <v/>
      </c>
      <c r="AN15" s="55"/>
      <c r="AO15" s="551"/>
      <c r="AP15" s="552"/>
      <c r="AQ15" s="552"/>
      <c r="AR15" s="552"/>
      <c r="AS15" s="552"/>
      <c r="AT15" s="553"/>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86"/>
      <c r="C16" s="486"/>
      <c r="D16" s="487"/>
      <c r="E16" s="524" t="s">
        <v>106</v>
      </c>
      <c r="F16" s="525"/>
      <c r="G16" s="525"/>
      <c r="H16" s="525"/>
      <c r="I16" s="525"/>
      <c r="J16" s="36" t="str">
        <f>IF(AND('MAPA DE RIESGO'!$Z$16="Alta",'MAPA DE RIESGO'!$AB$16="Leve"),CONCATENATE("R1C",'MAPA DE RIESGO'!$P$16),"")</f>
        <v/>
      </c>
      <c r="K16" s="37" t="str">
        <f>IF(AND('MAPA DE RIESGO'!$Z$18="Alta",'MAPA DE RIESGO'!$AB$18="Leve"),CONCATENATE("R1C",'MAPA DE RIESGO'!$P$18),"")</f>
        <v/>
      </c>
      <c r="L16" s="37" t="str">
        <f>IF(AND('MAPA DE RIESGO'!$Z$19="Alta",'MAPA DE RIESGO'!$AB$19="Leve"),CONCATENATE("R1C",'MAPA DE RIESGO'!$P$19),"")</f>
        <v/>
      </c>
      <c r="M16" s="37" t="str">
        <f>IF(AND('MAPA DE RIESGO'!$Z$20="Alta",'MAPA DE RIESGO'!$AB$20="Leve"),CONCATENATE("R1C",'MAPA DE RIESGO'!$P$20),"")</f>
        <v/>
      </c>
      <c r="N16" s="37" t="str">
        <f>IF(AND('MAPA DE RIESGO'!$Z$21="Alta",'MAPA DE RIESGO'!$AB$21="Leve"),CONCATENATE("R1C",'MAPA DE RIESGO'!$P$21),"")</f>
        <v/>
      </c>
      <c r="O16" s="38" t="str">
        <f>IF(AND('MAPA DE RIESGO'!$Z$22="Alta",'MAPA DE RIESGO'!$AB$22="Leve"),CONCATENATE("R1C",'MAPA DE RIESGO'!$P$22),"")</f>
        <v/>
      </c>
      <c r="P16" s="36" t="str">
        <f>IF(AND('MAPA DE RIESGO'!$Z$16="Alta",'MAPA DE RIESGO'!$AB$16="Menor"),CONCATENATE("R1C",'MAPA DE RIESGO'!$P$16),"")</f>
        <v/>
      </c>
      <c r="Q16" s="37" t="str">
        <f>IF(AND('MAPA DE RIESGO'!$Z$18="Alta",'MAPA DE RIESGO'!$AB$18="Menor"),CONCATENATE("R1C",'MAPA DE RIESGO'!$P$18),"")</f>
        <v/>
      </c>
      <c r="R16" s="37" t="str">
        <f>IF(AND('MAPA DE RIESGO'!$Z$19="Alta",'MAPA DE RIESGO'!$AB$19="Menor"),CONCATENATE("R1C",'MAPA DE RIESGO'!$P$19),"")</f>
        <v/>
      </c>
      <c r="S16" s="37" t="str">
        <f>IF(AND('MAPA DE RIESGO'!$Z$20="Alta",'MAPA DE RIESGO'!$AB$20="Menor"),CONCATENATE("R1C",'MAPA DE RIESGO'!$P$20),"")</f>
        <v/>
      </c>
      <c r="T16" s="37" t="str">
        <f>IF(AND('MAPA DE RIESGO'!$Z$21="Alta",'MAPA DE RIESGO'!$AB$21="Menor"),CONCATENATE("R1C",'MAPA DE RIESGO'!$P$21),"")</f>
        <v/>
      </c>
      <c r="U16" s="38" t="str">
        <f>IF(AND('MAPA DE RIESGO'!$Z$22="Alta",'MAPA DE RIESGO'!$AB$22="Menor"),CONCATENATE("R1C",'MAPA DE RIESGO'!$P$22),"")</f>
        <v/>
      </c>
      <c r="V16" s="17" t="str">
        <f>IF(AND('MAPA DE RIESGO'!$Z$16="Alta",'MAPA DE RIESGO'!$AB$16="Moderado"),CONCATENATE("R1C",'MAPA DE RIESGO'!$P$16),"")</f>
        <v/>
      </c>
      <c r="W16" s="18" t="str">
        <f>IF(AND('MAPA DE RIESGO'!$Z$18="Alta",'MAPA DE RIESGO'!$AB$18="Moderado"),CONCATENATE("R1C",'MAPA DE RIESGO'!$P$18),"")</f>
        <v/>
      </c>
      <c r="X16" s="18" t="str">
        <f>IF(AND('MAPA DE RIESGO'!$Z$19="Alta",'MAPA DE RIESGO'!$AB$19="Moderado"),CONCATENATE("R1C",'MAPA DE RIESGO'!$P$19),"")</f>
        <v/>
      </c>
      <c r="Y16" s="18" t="str">
        <f>IF(AND('MAPA DE RIESGO'!$Z$20="Alta",'MAPA DE RIESGO'!$AB$20="Moderado"),CONCATENATE("R1C",'MAPA DE RIESGO'!$P$20),"")</f>
        <v/>
      </c>
      <c r="Z16" s="18" t="str">
        <f>IF(AND('MAPA DE RIESGO'!$Z$21="Alta",'MAPA DE RIESGO'!$AB$21="Moderado"),CONCATENATE("R1C",'MAPA DE RIESGO'!$P$21),"")</f>
        <v/>
      </c>
      <c r="AA16" s="19" t="str">
        <f>IF(AND('MAPA DE RIESGO'!$Z$22="Alta",'MAPA DE RIESGO'!$AB$22="Moderado"),CONCATENATE("R1C",'MAPA DE RIESGO'!$P$22),"")</f>
        <v/>
      </c>
      <c r="AB16" s="17" t="str">
        <f>IF(AND('MAPA DE RIESGO'!$Z$16="Alta",'MAPA DE RIESGO'!$AB$16="Mayor"),CONCATENATE("R1C",'MAPA DE RIESGO'!$P$16),"")</f>
        <v/>
      </c>
      <c r="AC16" s="18" t="str">
        <f>IF(AND('MAPA DE RIESGO'!$Z$18="Alta",'MAPA DE RIESGO'!$AB$18="Mayor"),CONCATENATE("R1C",'MAPA DE RIESGO'!$P$18),"")</f>
        <v/>
      </c>
      <c r="AD16" s="18" t="str">
        <f>IF(AND('MAPA DE RIESGO'!$Z$19="Alta",'MAPA DE RIESGO'!$AB$19="Mayor"),CONCATENATE("R1C",'MAPA DE RIESGO'!$P$19),"")</f>
        <v/>
      </c>
      <c r="AE16" s="18" t="str">
        <f>IF(AND('MAPA DE RIESGO'!$Z$20="Alta",'MAPA DE RIESGO'!$AB$20="Mayor"),CONCATENATE("R1C",'MAPA DE RIESGO'!$P$20),"")</f>
        <v/>
      </c>
      <c r="AF16" s="18" t="str">
        <f>IF(AND('MAPA DE RIESGO'!$Z$21="Alta",'MAPA DE RIESGO'!$AB$21="Mayor"),CONCATENATE("R1C",'MAPA DE RIESGO'!$P$21),"")</f>
        <v/>
      </c>
      <c r="AG16" s="19" t="str">
        <f>IF(AND('MAPA DE RIESGO'!$Z$22="Alta",'MAPA DE RIESGO'!$AB$22="Mayor"),CONCATENATE("R1C",'MAPA DE RIESGO'!$P$22),"")</f>
        <v/>
      </c>
      <c r="AH16" s="20" t="str">
        <f>IF(AND('MAPA DE RIESGO'!$Z$16="Alta",'MAPA DE RIESGO'!$AB$16="Catastrófico"),CONCATENATE("R1C",'MAPA DE RIESGO'!$P$16),"")</f>
        <v/>
      </c>
      <c r="AI16" s="21" t="str">
        <f>IF(AND('MAPA DE RIESGO'!$Z$18="Alta",'MAPA DE RIESGO'!$AB$18="Catastrófico"),CONCATENATE("R1C",'MAPA DE RIESGO'!$P$18),"")</f>
        <v/>
      </c>
      <c r="AJ16" s="21" t="str">
        <f>IF(AND('MAPA DE RIESGO'!$Z$19="Alta",'MAPA DE RIESGO'!$AB$19="Catastrófico"),CONCATENATE("R1C",'MAPA DE RIESGO'!$P$19),"")</f>
        <v/>
      </c>
      <c r="AK16" s="21" t="str">
        <f>IF(AND('MAPA DE RIESGO'!$Z$20="Alta",'MAPA DE RIESGO'!$AB$20="Catastrófico"),CONCATENATE("R1C",'MAPA DE RIESGO'!$P$20),"")</f>
        <v/>
      </c>
      <c r="AL16" s="21" t="str">
        <f>IF(AND('MAPA DE RIESGO'!$Z$21="Alta",'MAPA DE RIESGO'!$AB$21="Catastrófico"),CONCATENATE("R1C",'MAPA DE RIESGO'!$P$21),"")</f>
        <v/>
      </c>
      <c r="AM16" s="22" t="str">
        <f>IF(AND('MAPA DE RIESGO'!$Z$22="Alta",'MAPA DE RIESGO'!$AB$22="Catastrófico"),CONCATENATE("R1C",'MAPA DE RIESGO'!$P$22),"")</f>
        <v/>
      </c>
      <c r="AN16" s="55"/>
      <c r="AO16" s="534" t="s">
        <v>72</v>
      </c>
      <c r="AP16" s="535"/>
      <c r="AQ16" s="535"/>
      <c r="AR16" s="535"/>
      <c r="AS16" s="535"/>
      <c r="AT16" s="53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86"/>
      <c r="C17" s="486"/>
      <c r="D17" s="487"/>
      <c r="E17" s="543"/>
      <c r="F17" s="544"/>
      <c r="G17" s="544"/>
      <c r="H17" s="544"/>
      <c r="I17" s="544"/>
      <c r="J17" s="39" t="str">
        <f>IF(AND('MAPA DE RIESGO'!$Z$23="Alta",'MAPA DE RIESGO'!$AB$23="Leve"),CONCATENATE("R2C",'MAPA DE RIESGO'!$P$23),"")</f>
        <v/>
      </c>
      <c r="K17" s="40" t="str">
        <f>IF(AND('MAPA DE RIESGO'!$Z$24="Alta",'MAPA DE RIESGO'!$AB$24="Leve"),CONCATENATE("R2C",'MAPA DE RIESGO'!$P$24),"")</f>
        <v/>
      </c>
      <c r="L17" s="40" t="str">
        <f>IF(AND('MAPA DE RIESGO'!$Z$25="Alta",'MAPA DE RIESGO'!$AB$25="Leve"),CONCATENATE("R2C",'MAPA DE RIESGO'!$P$25),"")</f>
        <v/>
      </c>
      <c r="M17" s="40" t="str">
        <f>IF(AND('MAPA DE RIESGO'!$Z$26="Alta",'MAPA DE RIESGO'!$AB$26="Leve"),CONCATENATE("R2C",'MAPA DE RIESGO'!$P$26),"")</f>
        <v/>
      </c>
      <c r="N17" s="40" t="str">
        <f>IF(AND('MAPA DE RIESGO'!$Z$27="Alta",'MAPA DE RIESGO'!$AB$27="Leve"),CONCATENATE("R2C",'MAPA DE RIESGO'!$P$27),"")</f>
        <v/>
      </c>
      <c r="O17" s="41" t="str">
        <f>IF(AND('MAPA DE RIESGO'!$Z$28="Alta",'MAPA DE RIESGO'!$AB$28="Leve"),CONCATENATE("R2C",'MAPA DE RIESGO'!$P$28),"")</f>
        <v/>
      </c>
      <c r="P17" s="39" t="str">
        <f>IF(AND('MAPA DE RIESGO'!$Z$23="Alta",'MAPA DE RIESGO'!$AB$23="Menor"),CONCATENATE("R2C",'MAPA DE RIESGO'!$P$23),"")</f>
        <v/>
      </c>
      <c r="Q17" s="40" t="str">
        <f>IF(AND('MAPA DE RIESGO'!$Z$24="Alta",'MAPA DE RIESGO'!$AB$24="Menor"),CONCATENATE("R2C",'MAPA DE RIESGO'!$P$24),"")</f>
        <v/>
      </c>
      <c r="R17" s="40" t="str">
        <f>IF(AND('MAPA DE RIESGO'!$Z$25="Alta",'MAPA DE RIESGO'!$AB$25="Menor"),CONCATENATE("R2C",'MAPA DE RIESGO'!$P$25),"")</f>
        <v/>
      </c>
      <c r="S17" s="40" t="str">
        <f>IF(AND('MAPA DE RIESGO'!$Z$26="Alta",'MAPA DE RIESGO'!$AB$26="Menor"),CONCATENATE("R2C",'MAPA DE RIESGO'!$P$26),"")</f>
        <v/>
      </c>
      <c r="T17" s="40" t="str">
        <f>IF(AND('MAPA DE RIESGO'!$Z$27="Alta",'MAPA DE RIESGO'!$AB$27="Menor"),CONCATENATE("R2C",'MAPA DE RIESGO'!$P$27),"")</f>
        <v/>
      </c>
      <c r="U17" s="41" t="str">
        <f>IF(AND('MAPA DE RIESGO'!$Z$28="Alta",'MAPA DE RIESGO'!$AB$28="Menor"),CONCATENATE("R2C",'MAPA DE RIESGO'!$P$28),"")</f>
        <v/>
      </c>
      <c r="V17" s="23" t="str">
        <f>IF(AND('MAPA DE RIESGO'!$Z$23="Alta",'MAPA DE RIESGO'!$AB$23="Moderado"),CONCATENATE("R2C",'MAPA DE RIESGO'!$P$23),"")</f>
        <v/>
      </c>
      <c r="W17" s="24" t="str">
        <f>IF(AND('MAPA DE RIESGO'!$Z$24="Alta",'MAPA DE RIESGO'!$AB$24="Moderado"),CONCATENATE("R2C",'MAPA DE RIESGO'!$P$24),"")</f>
        <v/>
      </c>
      <c r="X17" s="24" t="str">
        <f>IF(AND('MAPA DE RIESGO'!$Z$25="Alta",'MAPA DE RIESGO'!$AB$25="Moderado"),CONCATENATE("R2C",'MAPA DE RIESGO'!$P$25),"")</f>
        <v/>
      </c>
      <c r="Y17" s="24" t="str">
        <f>IF(AND('MAPA DE RIESGO'!$Z$26="Alta",'MAPA DE RIESGO'!$AB$26="Moderado"),CONCATENATE("R2C",'MAPA DE RIESGO'!$P$26),"")</f>
        <v/>
      </c>
      <c r="Z17" s="24" t="str">
        <f>IF(AND('MAPA DE RIESGO'!$Z$27="Alta",'MAPA DE RIESGO'!$AB$27="Moderado"),CONCATENATE("R2C",'MAPA DE RIESGO'!$P$27),"")</f>
        <v/>
      </c>
      <c r="AA17" s="25" t="str">
        <f>IF(AND('MAPA DE RIESGO'!$Z$28="Alta",'MAPA DE RIESGO'!$AB$28="Moderado"),CONCATENATE("R2C",'MAPA DE RIESGO'!$P$28),"")</f>
        <v/>
      </c>
      <c r="AB17" s="23" t="str">
        <f>IF(AND('MAPA DE RIESGO'!$Z$23="Alta",'MAPA DE RIESGO'!$AB$23="Mayor"),CONCATENATE("R2C",'MAPA DE RIESGO'!$P$23),"")</f>
        <v/>
      </c>
      <c r="AC17" s="24" t="str">
        <f>IF(AND('MAPA DE RIESGO'!$Z$24="Alta",'MAPA DE RIESGO'!$AB$24="Mayor"),CONCATENATE("R2C",'MAPA DE RIESGO'!$P$24),"")</f>
        <v/>
      </c>
      <c r="AD17" s="24" t="str">
        <f>IF(AND('MAPA DE RIESGO'!$Z$25="Alta",'MAPA DE RIESGO'!$AB$25="Mayor"),CONCATENATE("R2C",'MAPA DE RIESGO'!$P$25),"")</f>
        <v/>
      </c>
      <c r="AE17" s="24" t="str">
        <f>IF(AND('MAPA DE RIESGO'!$Z$26="Alta",'MAPA DE RIESGO'!$AB$26="Mayor"),CONCATENATE("R2C",'MAPA DE RIESGO'!$P$26),"")</f>
        <v/>
      </c>
      <c r="AF17" s="24" t="str">
        <f>IF(AND('MAPA DE RIESGO'!$Z$27="Alta",'MAPA DE RIESGO'!$AB$27="Mayor"),CONCATENATE("R2C",'MAPA DE RIESGO'!$P$27),"")</f>
        <v/>
      </c>
      <c r="AG17" s="25" t="str">
        <f>IF(AND('MAPA DE RIESGO'!$Z$28="Alta",'MAPA DE RIESGO'!$AB$28="Mayor"),CONCATENATE("R2C",'MAPA DE RIESGO'!$P$28),"")</f>
        <v/>
      </c>
      <c r="AH17" s="26" t="str">
        <f>IF(AND('MAPA DE RIESGO'!$Z$23="Alta",'MAPA DE RIESGO'!$AB$23="Catastrófico"),CONCATENATE("R2C",'MAPA DE RIESGO'!$P$23),"")</f>
        <v/>
      </c>
      <c r="AI17" s="27" t="str">
        <f>IF(AND('MAPA DE RIESGO'!$Z$24="Alta",'MAPA DE RIESGO'!$AB$24="Catastrófico"),CONCATENATE("R2C",'MAPA DE RIESGO'!$P$24),"")</f>
        <v/>
      </c>
      <c r="AJ17" s="27" t="str">
        <f>IF(AND('MAPA DE RIESGO'!$Z$25="Alta",'MAPA DE RIESGO'!$AB$25="Catastrófico"),CONCATENATE("R2C",'MAPA DE RIESGO'!$P$25),"")</f>
        <v/>
      </c>
      <c r="AK17" s="27" t="str">
        <f>IF(AND('MAPA DE RIESGO'!$Z$26="Alta",'MAPA DE RIESGO'!$AB$26="Catastrófico"),CONCATENATE("R2C",'MAPA DE RIESGO'!$P$26),"")</f>
        <v/>
      </c>
      <c r="AL17" s="27" t="str">
        <f>IF(AND('MAPA DE RIESGO'!$Z$27="Alta",'MAPA DE RIESGO'!$AB$27="Catastrófico"),CONCATENATE("R2C",'MAPA DE RIESGO'!$P$27),"")</f>
        <v/>
      </c>
      <c r="AM17" s="28" t="str">
        <f>IF(AND('MAPA DE RIESGO'!$Z$28="Alta",'MAPA DE RIESGO'!$AB$28="Catastrófico"),CONCATENATE("R2C",'MAPA DE RIESGO'!$P$28),"")</f>
        <v/>
      </c>
      <c r="AN17" s="55"/>
      <c r="AO17" s="537"/>
      <c r="AP17" s="538"/>
      <c r="AQ17" s="538"/>
      <c r="AR17" s="538"/>
      <c r="AS17" s="538"/>
      <c r="AT17" s="539"/>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86"/>
      <c r="C18" s="486"/>
      <c r="D18" s="487"/>
      <c r="E18" s="527"/>
      <c r="F18" s="528"/>
      <c r="G18" s="528"/>
      <c r="H18" s="528"/>
      <c r="I18" s="544"/>
      <c r="J18" s="39"/>
      <c r="K18" s="40" t="str">
        <f>IF(AND('MAPA DE RIESGO'!$Z$30="Alta",'MAPA DE RIESGO'!$AB$30="Leve"),CONCATENATE("R3C",'MAPA DE RIESGO'!$P$30),"")</f>
        <v/>
      </c>
      <c r="L18" s="40" t="str">
        <f>IF(AND('MAPA DE RIESGO'!$Z$31="Alta",'MAPA DE RIESGO'!$AB$31="Leve"),CONCATENATE("R3C",'MAPA DE RIESGO'!$P$31),"")</f>
        <v/>
      </c>
      <c r="M18" s="40" t="str">
        <f>IF(AND('MAPA DE RIESGO'!$Z$32="Alta",'MAPA DE RIESGO'!$AB$32="Leve"),CONCATENATE("R3C",'MAPA DE RIESGO'!$P$32),"")</f>
        <v/>
      </c>
      <c r="N18" s="40" t="str">
        <f>IF(AND('MAPA DE RIESGO'!$Z$33="Alta",'MAPA DE RIESGO'!$AB$33="Leve"),CONCATENATE("R3C",'MAPA DE RIESGO'!$P$33),"")</f>
        <v/>
      </c>
      <c r="O18" s="41" t="str">
        <f>IF(AND('MAPA DE RIESGO'!$Z$34="Alta",'MAPA DE RIESGO'!$AB$34="Leve"),CONCATENATE("R3C",'MAPA DE RIESGO'!$P$34),"")</f>
        <v/>
      </c>
      <c r="P18" s="39"/>
      <c r="Q18" s="40" t="str">
        <f>IF(AND('MAPA DE RIESGO'!$Z$30="Alta",'MAPA DE RIESGO'!$AB$30="Menor"),CONCATENATE("R3C",'MAPA DE RIESGO'!$P$30),"")</f>
        <v/>
      </c>
      <c r="R18" s="40" t="str">
        <f>IF(AND('MAPA DE RIESGO'!$Z$31="Alta",'MAPA DE RIESGO'!$AB$31="Menor"),CONCATENATE("R3C",'MAPA DE RIESGO'!$P$31),"")</f>
        <v/>
      </c>
      <c r="S18" s="40" t="str">
        <f>IF(AND('MAPA DE RIESGO'!$Z$32="Alta",'MAPA DE RIESGO'!$AB$32="Menor"),CONCATENATE("R3C",'MAPA DE RIESGO'!$P$32),"")</f>
        <v/>
      </c>
      <c r="T18" s="40" t="str">
        <f>IF(AND('MAPA DE RIESGO'!$Z$33="Alta",'MAPA DE RIESGO'!$AB$33="Menor"),CONCATENATE("R3C",'MAPA DE RIESGO'!$P$33),"")</f>
        <v/>
      </c>
      <c r="U18" s="41" t="str">
        <f>IF(AND('MAPA DE RIESGO'!$Z$34="Alta",'MAPA DE RIESGO'!$AB$34="Menor"),CONCATENATE("R3C",'MAPA DE RIESGO'!$P$34),"")</f>
        <v/>
      </c>
      <c r="V18" s="23"/>
      <c r="W18" s="24" t="str">
        <f>IF(AND('MAPA DE RIESGO'!$Z$30="Alta",'MAPA DE RIESGO'!$AB$30="Moderado"),CONCATENATE("R3C",'MAPA DE RIESGO'!$P$30),"")</f>
        <v/>
      </c>
      <c r="X18" s="24" t="str">
        <f>IF(AND('MAPA DE RIESGO'!$Z$31="Alta",'MAPA DE RIESGO'!$AB$31="Moderado"),CONCATENATE("R3C",'MAPA DE RIESGO'!$P$31),"")</f>
        <v/>
      </c>
      <c r="Y18" s="24" t="str">
        <f>IF(AND('MAPA DE RIESGO'!$Z$32="Alta",'MAPA DE RIESGO'!$AB$32="Moderado"),CONCATENATE("R3C",'MAPA DE RIESGO'!$P$32),"")</f>
        <v/>
      </c>
      <c r="Z18" s="24" t="str">
        <f>IF(AND('MAPA DE RIESGO'!$Z$33="Alta",'MAPA DE RIESGO'!$AB$33="Moderado"),CONCATENATE("R3C",'MAPA DE RIESGO'!$P$33),"")</f>
        <v/>
      </c>
      <c r="AA18" s="25" t="str">
        <f>IF(AND('MAPA DE RIESGO'!$Z$34="Alta",'MAPA DE RIESGO'!$AB$34="Moderado"),CONCATENATE("R3C",'MAPA DE RIESGO'!$P$34),"")</f>
        <v/>
      </c>
      <c r="AB18" s="23"/>
      <c r="AC18" s="24" t="str">
        <f>IF(AND('MAPA DE RIESGO'!$Z$30="Alta",'MAPA DE RIESGO'!$AB$30="Mayor"),CONCATENATE("R3C",'MAPA DE RIESGO'!$P$30),"")</f>
        <v/>
      </c>
      <c r="AD18" s="24" t="str">
        <f>IF(AND('MAPA DE RIESGO'!$Z$31="Alta",'MAPA DE RIESGO'!$AB$31="Mayor"),CONCATENATE("R3C",'MAPA DE RIESGO'!$P$31),"")</f>
        <v/>
      </c>
      <c r="AE18" s="24" t="str">
        <f>IF(AND('MAPA DE RIESGO'!$Z$32="Alta",'MAPA DE RIESGO'!$AB$32="Mayor"),CONCATENATE("R3C",'MAPA DE RIESGO'!$P$32),"")</f>
        <v/>
      </c>
      <c r="AF18" s="24" t="str">
        <f>IF(AND('MAPA DE RIESGO'!$Z$33="Alta",'MAPA DE RIESGO'!$AB$33="Mayor"),CONCATENATE("R3C",'MAPA DE RIESGO'!$P$33),"")</f>
        <v/>
      </c>
      <c r="AG18" s="25" t="str">
        <f>IF(AND('MAPA DE RIESGO'!$Z$34="Alta",'MAPA DE RIESGO'!$AB$34="Mayor"),CONCATENATE("R3C",'MAPA DE RIESGO'!$P$34),"")</f>
        <v/>
      </c>
      <c r="AH18" s="26"/>
      <c r="AI18" s="27" t="str">
        <f>IF(AND('MAPA DE RIESGO'!$Z$30="Alta",'MAPA DE RIESGO'!$AB$30="Catastrófico"),CONCATENATE("R3C",'MAPA DE RIESGO'!$P$30),"")</f>
        <v/>
      </c>
      <c r="AJ18" s="27" t="str">
        <f>IF(AND('MAPA DE RIESGO'!$Z$31="Alta",'MAPA DE RIESGO'!$AB$31="Catastrófico"),CONCATENATE("R3C",'MAPA DE RIESGO'!$P$31),"")</f>
        <v/>
      </c>
      <c r="AK18" s="27" t="str">
        <f>IF(AND('MAPA DE RIESGO'!$Z$32="Alta",'MAPA DE RIESGO'!$AB$32="Catastrófico"),CONCATENATE("R3C",'MAPA DE RIESGO'!$P$32),"")</f>
        <v/>
      </c>
      <c r="AL18" s="27" t="str">
        <f>IF(AND('MAPA DE RIESGO'!$Z$33="Alta",'MAPA DE RIESGO'!$AB$33="Catastrófico"),CONCATENATE("R3C",'MAPA DE RIESGO'!$P$33),"")</f>
        <v/>
      </c>
      <c r="AM18" s="28" t="str">
        <f>IF(AND('MAPA DE RIESGO'!$Z$34="Alta",'MAPA DE RIESGO'!$AB$34="Catastrófico"),CONCATENATE("R3C",'MAPA DE RIESGO'!$P$34),"")</f>
        <v/>
      </c>
      <c r="AN18" s="55"/>
      <c r="AO18" s="537"/>
      <c r="AP18" s="538"/>
      <c r="AQ18" s="538"/>
      <c r="AR18" s="538"/>
      <c r="AS18" s="538"/>
      <c r="AT18" s="539"/>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86"/>
      <c r="C19" s="486"/>
      <c r="D19" s="487"/>
      <c r="E19" s="527"/>
      <c r="F19" s="528"/>
      <c r="G19" s="528"/>
      <c r="H19" s="528"/>
      <c r="I19" s="544"/>
      <c r="J19" s="39" t="str">
        <f>IF(AND('MAPA DE RIESGO'!$Z$35="Alta",'MAPA DE RIESGO'!$AB$35="Leve"),CONCATENATE("R4C",'MAPA DE RIESGO'!$P$35),"")</f>
        <v/>
      </c>
      <c r="K19" s="40" t="str">
        <f>IF(AND('MAPA DE RIESGO'!$Z$36="Alta",'MAPA DE RIESGO'!$AB$36="Leve"),CONCATENATE("R4C",'MAPA DE RIESGO'!$P$36),"")</f>
        <v/>
      </c>
      <c r="L19" s="40" t="str">
        <f>IF(AND('MAPA DE RIESGO'!$Z$37="Alta",'MAPA DE RIESGO'!$AB$37="Leve"),CONCATENATE("R4C",'MAPA DE RIESGO'!$P$37),"")</f>
        <v/>
      </c>
      <c r="M19" s="40" t="str">
        <f>IF(AND('MAPA DE RIESGO'!$Z$38="Alta",'MAPA DE RIESGO'!$AB$38="Leve"),CONCATENATE("R4C",'MAPA DE RIESGO'!$P$38),"")</f>
        <v/>
      </c>
      <c r="N19" s="40" t="str">
        <f>IF(AND('MAPA DE RIESGO'!$Z$39="Alta",'MAPA DE RIESGO'!$AB$39="Leve"),CONCATENATE("R4C",'MAPA DE RIESGO'!$P$39),"")</f>
        <v/>
      </c>
      <c r="O19" s="41" t="str">
        <f>IF(AND('MAPA DE RIESGO'!$Z$40="Alta",'MAPA DE RIESGO'!$AB$40="Leve"),CONCATENATE("R4C",'MAPA DE RIESGO'!$P$40),"")</f>
        <v/>
      </c>
      <c r="P19" s="39" t="str">
        <f>IF(AND('MAPA DE RIESGO'!$Z$35="Alta",'MAPA DE RIESGO'!$AB$35="Menor"),CONCATENATE("R4C",'MAPA DE RIESGO'!$P$35),"")</f>
        <v/>
      </c>
      <c r="Q19" s="40" t="str">
        <f>IF(AND('MAPA DE RIESGO'!$Z$36="Alta",'MAPA DE RIESGO'!$AB$36="Menor"),CONCATENATE("R4C",'MAPA DE RIESGO'!$P$36),"")</f>
        <v/>
      </c>
      <c r="R19" s="40" t="str">
        <f>IF(AND('MAPA DE RIESGO'!$Z$37="Alta",'MAPA DE RIESGO'!$AB$37="Menor"),CONCATENATE("R4C",'MAPA DE RIESGO'!$P$37),"")</f>
        <v/>
      </c>
      <c r="S19" s="40" t="str">
        <f>IF(AND('MAPA DE RIESGO'!$Z$38="Alta",'MAPA DE RIESGO'!$AB$38="Menor"),CONCATENATE("R4C",'MAPA DE RIESGO'!$P$38),"")</f>
        <v/>
      </c>
      <c r="T19" s="40" t="str">
        <f>IF(AND('MAPA DE RIESGO'!$Z$39="Alta",'MAPA DE RIESGO'!$AB$39="Menor"),CONCATENATE("R4C",'MAPA DE RIESGO'!$P$39),"")</f>
        <v/>
      </c>
      <c r="U19" s="41" t="str">
        <f>IF(AND('MAPA DE RIESGO'!$Z$40="Alta",'MAPA DE RIESGO'!$AB$40="Menor"),CONCATENATE("R4C",'MAPA DE RIESGO'!$P$40),"")</f>
        <v/>
      </c>
      <c r="V19" s="23" t="str">
        <f>IF(AND('MAPA DE RIESGO'!$Z$35="Alta",'MAPA DE RIESGO'!$AB$35="Moderado"),CONCATENATE("R4C",'MAPA DE RIESGO'!$P$35),"")</f>
        <v/>
      </c>
      <c r="W19" s="24" t="str">
        <f>IF(AND('MAPA DE RIESGO'!$Z$36="Alta",'MAPA DE RIESGO'!$AB$36="Moderado"),CONCATENATE("R4C",'MAPA DE RIESGO'!$P$36),"")</f>
        <v/>
      </c>
      <c r="X19" s="29" t="str">
        <f>IF(AND('MAPA DE RIESGO'!$Z$37="Alta",'MAPA DE RIESGO'!$AB$37="Moderado"),CONCATENATE("R4C",'MAPA DE RIESGO'!$P$37),"")</f>
        <v/>
      </c>
      <c r="Y19" s="29" t="str">
        <f>IF(AND('MAPA DE RIESGO'!$Z$38="Alta",'MAPA DE RIESGO'!$AB$38="Moderado"),CONCATENATE("R4C",'MAPA DE RIESGO'!$P$38),"")</f>
        <v/>
      </c>
      <c r="Z19" s="29" t="str">
        <f>IF(AND('MAPA DE RIESGO'!$Z$39="Alta",'MAPA DE RIESGO'!$AB$39="Moderado"),CONCATENATE("R4C",'MAPA DE RIESGO'!$P$39),"")</f>
        <v/>
      </c>
      <c r="AA19" s="25" t="str">
        <f>IF(AND('MAPA DE RIESGO'!$Z$40="Alta",'MAPA DE RIESGO'!$AB$40="Moderado"),CONCATENATE("R4C",'MAPA DE RIESGO'!$P$40),"")</f>
        <v/>
      </c>
      <c r="AB19" s="23" t="str">
        <f>IF(AND('MAPA DE RIESGO'!$Z$35="Alta",'MAPA DE RIESGO'!$AB$35="Mayor"),CONCATENATE("R4C",'MAPA DE RIESGO'!$P$35),"")</f>
        <v/>
      </c>
      <c r="AC19" s="24" t="str">
        <f>IF(AND('MAPA DE RIESGO'!$Z$36="Alta",'MAPA DE RIESGO'!$AB$36="Mayor"),CONCATENATE("R4C",'MAPA DE RIESGO'!$P$36),"")</f>
        <v/>
      </c>
      <c r="AD19" s="29" t="str">
        <f>IF(AND('MAPA DE RIESGO'!$Z$37="Alta",'MAPA DE RIESGO'!$AB$37="Mayor"),CONCATENATE("R4C",'MAPA DE RIESGO'!$P$37),"")</f>
        <v/>
      </c>
      <c r="AE19" s="29" t="str">
        <f>IF(AND('MAPA DE RIESGO'!$Z$38="Alta",'MAPA DE RIESGO'!$AB$38="Mayor"),CONCATENATE("R4C",'MAPA DE RIESGO'!$P$38),"")</f>
        <v/>
      </c>
      <c r="AF19" s="29" t="str">
        <f>IF(AND('MAPA DE RIESGO'!$Z$39="Alta",'MAPA DE RIESGO'!$AB$39="Mayor"),CONCATENATE("R4C",'MAPA DE RIESGO'!$P$39),"")</f>
        <v/>
      </c>
      <c r="AG19" s="25" t="str">
        <f>IF(AND('MAPA DE RIESGO'!$Z$40="Alta",'MAPA DE RIESGO'!$AB$40="Mayor"),CONCATENATE("R4C",'MAPA DE RIESGO'!$P$40),"")</f>
        <v/>
      </c>
      <c r="AH19" s="26" t="str">
        <f>IF(AND('MAPA DE RIESGO'!$Z$35="Alta",'MAPA DE RIESGO'!$AB$35="Catastrófico"),CONCATENATE("R4C",'MAPA DE RIESGO'!$P$35),"")</f>
        <v/>
      </c>
      <c r="AI19" s="27" t="str">
        <f>IF(AND('MAPA DE RIESGO'!$Z$36="Alta",'MAPA DE RIESGO'!$AB$36="Catastrófico"),CONCATENATE("R4C",'MAPA DE RIESGO'!$P$36),"")</f>
        <v/>
      </c>
      <c r="AJ19" s="27" t="str">
        <f>IF(AND('MAPA DE RIESGO'!$Z$37="Alta",'MAPA DE RIESGO'!$AB$37="Catastrófico"),CONCATENATE("R4C",'MAPA DE RIESGO'!$P$37),"")</f>
        <v/>
      </c>
      <c r="AK19" s="27" t="str">
        <f>IF(AND('MAPA DE RIESGO'!$Z$38="Alta",'MAPA DE RIESGO'!$AB$38="Catastrófico"),CONCATENATE("R4C",'MAPA DE RIESGO'!$P$38),"")</f>
        <v/>
      </c>
      <c r="AL19" s="27" t="str">
        <f>IF(AND('MAPA DE RIESGO'!$Z$39="Alta",'MAPA DE RIESGO'!$AB$39="Catastrófico"),CONCATENATE("R4C",'MAPA DE RIESGO'!$P$39),"")</f>
        <v/>
      </c>
      <c r="AM19" s="28" t="str">
        <f>IF(AND('MAPA DE RIESGO'!$Z$40="Alta",'MAPA DE RIESGO'!$AB$40="Catastrófico"),CONCATENATE("R4C",'MAPA DE RIESGO'!$P$40),"")</f>
        <v/>
      </c>
      <c r="AN19" s="55"/>
      <c r="AO19" s="537"/>
      <c r="AP19" s="538"/>
      <c r="AQ19" s="538"/>
      <c r="AR19" s="538"/>
      <c r="AS19" s="538"/>
      <c r="AT19" s="539"/>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86"/>
      <c r="C20" s="486"/>
      <c r="D20" s="487"/>
      <c r="E20" s="527"/>
      <c r="F20" s="528"/>
      <c r="G20" s="528"/>
      <c r="H20" s="528"/>
      <c r="I20" s="544"/>
      <c r="J20" s="39" t="str">
        <f>IF(AND('MAPA DE RIESGO'!$Z$41="Alta",'MAPA DE RIESGO'!$AB$41="Leve"),CONCATENATE("R5C",'MAPA DE RIESGO'!$P$41),"")</f>
        <v/>
      </c>
      <c r="K20" s="40" t="str">
        <f>IF(AND('MAPA DE RIESGO'!$Z$42="Alta",'MAPA DE RIESGO'!$AB$42="Leve"),CONCATENATE("R5C",'MAPA DE RIESGO'!$P$42),"")</f>
        <v/>
      </c>
      <c r="L20" s="40" t="str">
        <f>IF(AND('MAPA DE RIESGO'!$Z$43="Alta",'MAPA DE RIESGO'!$AB$43="Leve"),CONCATENATE("R5C",'MAPA DE RIESGO'!$P$43),"")</f>
        <v/>
      </c>
      <c r="M20" s="40" t="str">
        <f>IF(AND('MAPA DE RIESGO'!$Z$44="Alta",'MAPA DE RIESGO'!$AB$44="Leve"),CONCATENATE("R5C",'MAPA DE RIESGO'!$P$44),"")</f>
        <v/>
      </c>
      <c r="N20" s="40" t="str">
        <f>IF(AND('MAPA DE RIESGO'!$Z$45="Alta",'MAPA DE RIESGO'!$AB$45="Leve"),CONCATENATE("R5C",'MAPA DE RIESGO'!$P$45),"")</f>
        <v/>
      </c>
      <c r="O20" s="41" t="str">
        <f>IF(AND('MAPA DE RIESGO'!$Z$46="Alta",'MAPA DE RIESGO'!$AB$46="Leve"),CONCATENATE("R5C",'MAPA DE RIESGO'!$P$46),"")</f>
        <v/>
      </c>
      <c r="P20" s="39" t="str">
        <f>IF(AND('MAPA DE RIESGO'!$Z$41="Alta",'MAPA DE RIESGO'!$AB$41="Menor"),CONCATENATE("R5C",'MAPA DE RIESGO'!$P$41),"")</f>
        <v/>
      </c>
      <c r="Q20" s="40" t="str">
        <f>IF(AND('MAPA DE RIESGO'!$Z$42="Alta",'MAPA DE RIESGO'!$AB$42="Menor"),CONCATENATE("R5C",'MAPA DE RIESGO'!$P$42),"")</f>
        <v/>
      </c>
      <c r="R20" s="40" t="str">
        <f>IF(AND('MAPA DE RIESGO'!$Z$43="Alta",'MAPA DE RIESGO'!$AB$43="Menor"),CONCATENATE("R5C",'MAPA DE RIESGO'!$P$43),"")</f>
        <v/>
      </c>
      <c r="S20" s="40" t="str">
        <f>IF(AND('MAPA DE RIESGO'!$Z$44="Alta",'MAPA DE RIESGO'!$AB$44="Menor"),CONCATENATE("R5C",'MAPA DE RIESGO'!$P$44),"")</f>
        <v/>
      </c>
      <c r="T20" s="40" t="str">
        <f>IF(AND('MAPA DE RIESGO'!$Z$45="Alta",'MAPA DE RIESGO'!$AB$45="Menor"),CONCATENATE("R5C",'MAPA DE RIESGO'!$P$45),"")</f>
        <v/>
      </c>
      <c r="U20" s="41" t="str">
        <f>IF(AND('MAPA DE RIESGO'!$Z$46="Alta",'MAPA DE RIESGO'!$AB$46="Menor"),CONCATENATE("R5C",'MAPA DE RIESGO'!$P$46),"")</f>
        <v/>
      </c>
      <c r="V20" s="23" t="str">
        <f>IF(AND('MAPA DE RIESGO'!$Z$41="Alta",'MAPA DE RIESGO'!$AB$41="Moderado"),CONCATENATE("R5C",'MAPA DE RIESGO'!$P$41),"")</f>
        <v/>
      </c>
      <c r="W20" s="24" t="str">
        <f>IF(AND('MAPA DE RIESGO'!$Z$42="Alta",'MAPA DE RIESGO'!$AB$42="Moderado"),CONCATENATE("R5C",'MAPA DE RIESGO'!$P$42),"")</f>
        <v/>
      </c>
      <c r="X20" s="29" t="str">
        <f>IF(AND('MAPA DE RIESGO'!$Z$43="Alta",'MAPA DE RIESGO'!$AB$43="Moderado"),CONCATENATE("R5C",'MAPA DE RIESGO'!$P$43),"")</f>
        <v/>
      </c>
      <c r="Y20" s="29" t="str">
        <f>IF(AND('MAPA DE RIESGO'!$Z$44="Alta",'MAPA DE RIESGO'!$AB$44="Moderado"),CONCATENATE("R5C",'MAPA DE RIESGO'!$P$44),"")</f>
        <v/>
      </c>
      <c r="Z20" s="29" t="str">
        <f>IF(AND('MAPA DE RIESGO'!$Z$45="Alta",'MAPA DE RIESGO'!$AB$45="Moderado"),CONCATENATE("R5C",'MAPA DE RIESGO'!$P$45),"")</f>
        <v/>
      </c>
      <c r="AA20" s="25" t="str">
        <f>IF(AND('MAPA DE RIESGO'!$Z$46="Alta",'MAPA DE RIESGO'!$AB$46="Moderado"),CONCATENATE("R5C",'MAPA DE RIESGO'!$P$46),"")</f>
        <v/>
      </c>
      <c r="AB20" s="23" t="str">
        <f>IF(AND('MAPA DE RIESGO'!$Z$41="Alta",'MAPA DE RIESGO'!$AB$41="Mayor"),CONCATENATE("R5C",'MAPA DE RIESGO'!$P$41),"")</f>
        <v/>
      </c>
      <c r="AC20" s="24" t="str">
        <f>IF(AND('MAPA DE RIESGO'!$Z$42="Alta",'MAPA DE RIESGO'!$AB$42="Mayor"),CONCATENATE("R5C",'MAPA DE RIESGO'!$P$42),"")</f>
        <v/>
      </c>
      <c r="AD20" s="29" t="str">
        <f>IF(AND('MAPA DE RIESGO'!$Z$43="Alta",'MAPA DE RIESGO'!$AB$43="Mayor"),CONCATENATE("R5C",'MAPA DE RIESGO'!$P$43),"")</f>
        <v/>
      </c>
      <c r="AE20" s="29" t="str">
        <f>IF(AND('MAPA DE RIESGO'!$Z$44="Alta",'MAPA DE RIESGO'!$AB$44="Mayor"),CONCATENATE("R5C",'MAPA DE RIESGO'!$P$44),"")</f>
        <v/>
      </c>
      <c r="AF20" s="29" t="str">
        <f>IF(AND('MAPA DE RIESGO'!$Z$45="Alta",'MAPA DE RIESGO'!$AB$45="Mayor"),CONCATENATE("R5C",'MAPA DE RIESGO'!$P$45),"")</f>
        <v/>
      </c>
      <c r="AG20" s="25" t="str">
        <f>IF(AND('MAPA DE RIESGO'!$Z$46="Alta",'MAPA DE RIESGO'!$AB$46="Mayor"),CONCATENATE("R5C",'MAPA DE RIESGO'!$P$46),"")</f>
        <v/>
      </c>
      <c r="AH20" s="26" t="str">
        <f>IF(AND('MAPA DE RIESGO'!$Z$41="Alta",'MAPA DE RIESGO'!$AB$41="Catastrófico"),CONCATENATE("R5C",'MAPA DE RIESGO'!$P$41),"")</f>
        <v/>
      </c>
      <c r="AI20" s="27" t="str">
        <f>IF(AND('MAPA DE RIESGO'!$Z$42="Alta",'MAPA DE RIESGO'!$AB$42="Catastrófico"),CONCATENATE("R5C",'MAPA DE RIESGO'!$P$42),"")</f>
        <v/>
      </c>
      <c r="AJ20" s="27" t="str">
        <f>IF(AND('MAPA DE RIESGO'!$Z$43="Alta",'MAPA DE RIESGO'!$AB$43="Catastrófico"),CONCATENATE("R5C",'MAPA DE RIESGO'!$P$43),"")</f>
        <v/>
      </c>
      <c r="AK20" s="27" t="str">
        <f>IF(AND('MAPA DE RIESGO'!$Z$44="Alta",'MAPA DE RIESGO'!$AB$44="Catastrófico"),CONCATENATE("R5C",'MAPA DE RIESGO'!$P$44),"")</f>
        <v/>
      </c>
      <c r="AL20" s="27" t="str">
        <f>IF(AND('MAPA DE RIESGO'!$Z$45="Alta",'MAPA DE RIESGO'!$AB$45="Catastrófico"),CONCATENATE("R5C",'MAPA DE RIESGO'!$P$45),"")</f>
        <v/>
      </c>
      <c r="AM20" s="28" t="str">
        <f>IF(AND('MAPA DE RIESGO'!$Z$46="Alta",'MAPA DE RIESGO'!$AB$46="Catastrófico"),CONCATENATE("R5C",'MAPA DE RIESGO'!$P$46),"")</f>
        <v/>
      </c>
      <c r="AN20" s="55"/>
      <c r="AO20" s="537"/>
      <c r="AP20" s="538"/>
      <c r="AQ20" s="538"/>
      <c r="AR20" s="538"/>
      <c r="AS20" s="538"/>
      <c r="AT20" s="539"/>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86"/>
      <c r="C21" s="486"/>
      <c r="D21" s="487"/>
      <c r="E21" s="527"/>
      <c r="F21" s="528"/>
      <c r="G21" s="528"/>
      <c r="H21" s="528"/>
      <c r="I21" s="544"/>
      <c r="J21" s="39" t="str">
        <f>IF(AND('MAPA DE RIESGO'!$Z$47="Alta",'MAPA DE RIESGO'!$AB$47="Leve"),CONCATENATE("R6C",'MAPA DE RIESGO'!$P$47),"")</f>
        <v/>
      </c>
      <c r="K21" s="40" t="str">
        <f>IF(AND('MAPA DE RIESGO'!$Z$48="Alta",'MAPA DE RIESGO'!$AB$48="Leve"),CONCATENATE("R6C",'MAPA DE RIESGO'!$P$48),"")</f>
        <v/>
      </c>
      <c r="L21" s="40" t="str">
        <f>IF(AND('MAPA DE RIESGO'!$Z$49="Alta",'MAPA DE RIESGO'!$AB$49="Leve"),CONCATENATE("R6C",'MAPA DE RIESGO'!$P$49),"")</f>
        <v/>
      </c>
      <c r="M21" s="40" t="str">
        <f>IF(AND('MAPA DE RIESGO'!$Z$50="Alta",'MAPA DE RIESGO'!$AB$50="Leve"),CONCATENATE("R6C",'MAPA DE RIESGO'!$P$50),"")</f>
        <v/>
      </c>
      <c r="N21" s="40" t="str">
        <f>IF(AND('MAPA DE RIESGO'!$Z$51="Alta",'MAPA DE RIESGO'!$AB$51="Leve"),CONCATENATE("R6C",'MAPA DE RIESGO'!$P$51),"")</f>
        <v/>
      </c>
      <c r="O21" s="41" t="str">
        <f>IF(AND('MAPA DE RIESGO'!$Z$52="Alta",'MAPA DE RIESGO'!$AB$52="Leve"),CONCATENATE("R6C",'MAPA DE RIESGO'!$P$52),"")</f>
        <v/>
      </c>
      <c r="P21" s="39" t="str">
        <f>IF(AND('MAPA DE RIESGO'!$Z$47="Alta",'MAPA DE RIESGO'!$AB$47="Menor"),CONCATENATE("R6C",'MAPA DE RIESGO'!$P$47),"")</f>
        <v/>
      </c>
      <c r="Q21" s="40" t="str">
        <f>IF(AND('MAPA DE RIESGO'!$Z$48="Alta",'MAPA DE RIESGO'!$AB$48="Menor"),CONCATENATE("R6C",'MAPA DE RIESGO'!$P$48),"")</f>
        <v/>
      </c>
      <c r="R21" s="40" t="str">
        <f>IF(AND('MAPA DE RIESGO'!$Z$49="Alta",'MAPA DE RIESGO'!$AB$49="Menor"),CONCATENATE("R6C",'MAPA DE RIESGO'!$P$49),"")</f>
        <v/>
      </c>
      <c r="S21" s="40" t="str">
        <f>IF(AND('MAPA DE RIESGO'!$Z$50="Alta",'MAPA DE RIESGO'!$AB$50="Menor"),CONCATENATE("R6C",'MAPA DE RIESGO'!$P$50),"")</f>
        <v/>
      </c>
      <c r="T21" s="40" t="str">
        <f>IF(AND('MAPA DE RIESGO'!$Z$51="Alta",'MAPA DE RIESGO'!$AB$51="Menor"),CONCATENATE("R6C",'MAPA DE RIESGO'!$P$51),"")</f>
        <v/>
      </c>
      <c r="U21" s="41" t="str">
        <f>IF(AND('MAPA DE RIESGO'!$Z$52="Alta",'MAPA DE RIESGO'!$AB$52="Menor"),CONCATENATE("R6C",'MAPA DE RIESGO'!$P$52),"")</f>
        <v/>
      </c>
      <c r="V21" s="23" t="str">
        <f>IF(AND('MAPA DE RIESGO'!$Z$47="Alta",'MAPA DE RIESGO'!$AB$47="Moderado"),CONCATENATE("R6C",'MAPA DE RIESGO'!$P$47),"")</f>
        <v/>
      </c>
      <c r="W21" s="24" t="str">
        <f>IF(AND('MAPA DE RIESGO'!$Z$48="Alta",'MAPA DE RIESGO'!$AB$48="Moderado"),CONCATENATE("R6C",'MAPA DE RIESGO'!$P$48),"")</f>
        <v/>
      </c>
      <c r="X21" s="29" t="str">
        <f>IF(AND('MAPA DE RIESGO'!$Z$49="Alta",'MAPA DE RIESGO'!$AB$49="Moderado"),CONCATENATE("R6C",'MAPA DE RIESGO'!$P$49),"")</f>
        <v/>
      </c>
      <c r="Y21" s="29" t="str">
        <f>IF(AND('MAPA DE RIESGO'!$Z$50="Alta",'MAPA DE RIESGO'!$AB$50="Moderado"),CONCATENATE("R6C",'MAPA DE RIESGO'!$P$50),"")</f>
        <v/>
      </c>
      <c r="Z21" s="29" t="str">
        <f>IF(AND('MAPA DE RIESGO'!$Z$51="Alta",'MAPA DE RIESGO'!$AB$51="Moderado"),CONCATENATE("R6C",'MAPA DE RIESGO'!$P$51),"")</f>
        <v/>
      </c>
      <c r="AA21" s="25" t="str">
        <f>IF(AND('MAPA DE RIESGO'!$Z$52="Alta",'MAPA DE RIESGO'!$AB$52="Moderado"),CONCATENATE("R6C",'MAPA DE RIESGO'!$P$52),"")</f>
        <v/>
      </c>
      <c r="AB21" s="23" t="str">
        <f>IF(AND('MAPA DE RIESGO'!$Z$47="Alta",'MAPA DE RIESGO'!$AB$47="Mayor"),CONCATENATE("R6C",'MAPA DE RIESGO'!$P$47),"")</f>
        <v/>
      </c>
      <c r="AC21" s="24" t="str">
        <f>IF(AND('MAPA DE RIESGO'!$Z$48="Alta",'MAPA DE RIESGO'!$AB$48="Mayor"),CONCATENATE("R6C",'MAPA DE RIESGO'!$P$48),"")</f>
        <v/>
      </c>
      <c r="AD21" s="29" t="str">
        <f>IF(AND('MAPA DE RIESGO'!$Z$49="Alta",'MAPA DE RIESGO'!$AB$49="Mayor"),CONCATENATE("R6C",'MAPA DE RIESGO'!$P$49),"")</f>
        <v/>
      </c>
      <c r="AE21" s="29" t="str">
        <f>IF(AND('MAPA DE RIESGO'!$Z$50="Alta",'MAPA DE RIESGO'!$AB$50="Mayor"),CONCATENATE("R6C",'MAPA DE RIESGO'!$P$50),"")</f>
        <v/>
      </c>
      <c r="AF21" s="29" t="str">
        <f>IF(AND('MAPA DE RIESGO'!$Z$51="Alta",'MAPA DE RIESGO'!$AB$51="Mayor"),CONCATENATE("R6C",'MAPA DE RIESGO'!$P$51),"")</f>
        <v/>
      </c>
      <c r="AG21" s="25" t="str">
        <f>IF(AND('MAPA DE RIESGO'!$Z$52="Alta",'MAPA DE RIESGO'!$AB$52="Mayor"),CONCATENATE("R6C",'MAPA DE RIESGO'!$P$52),"")</f>
        <v/>
      </c>
      <c r="AH21" s="26" t="str">
        <f>IF(AND('MAPA DE RIESGO'!$Z$47="Alta",'MAPA DE RIESGO'!$AB$47="Catastrófico"),CONCATENATE("R6C",'MAPA DE RIESGO'!$P$47),"")</f>
        <v/>
      </c>
      <c r="AI21" s="27" t="str">
        <f>IF(AND('MAPA DE RIESGO'!$Z$48="Alta",'MAPA DE RIESGO'!$AB$48="Catastrófico"),CONCATENATE("R6C",'MAPA DE RIESGO'!$P$48),"")</f>
        <v/>
      </c>
      <c r="AJ21" s="27" t="str">
        <f>IF(AND('MAPA DE RIESGO'!$Z$49="Alta",'MAPA DE RIESGO'!$AB$49="Catastrófico"),CONCATENATE("R6C",'MAPA DE RIESGO'!$P$49),"")</f>
        <v/>
      </c>
      <c r="AK21" s="27" t="str">
        <f>IF(AND('MAPA DE RIESGO'!$Z$50="Alta",'MAPA DE RIESGO'!$AB$50="Catastrófico"),CONCATENATE("R6C",'MAPA DE RIESGO'!$P$50),"")</f>
        <v/>
      </c>
      <c r="AL21" s="27" t="str">
        <f>IF(AND('MAPA DE RIESGO'!$Z$51="Alta",'MAPA DE RIESGO'!$AB$51="Catastrófico"),CONCATENATE("R6C",'MAPA DE RIESGO'!$P$51),"")</f>
        <v/>
      </c>
      <c r="AM21" s="28" t="str">
        <f>IF(AND('MAPA DE RIESGO'!$Z$52="Alta",'MAPA DE RIESGO'!$AB$52="Catastrófico"),CONCATENATE("R6C",'MAPA DE RIESGO'!$P$52),"")</f>
        <v/>
      </c>
      <c r="AN21" s="55"/>
      <c r="AO21" s="537"/>
      <c r="AP21" s="538"/>
      <c r="AQ21" s="538"/>
      <c r="AR21" s="538"/>
      <c r="AS21" s="538"/>
      <c r="AT21" s="53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86"/>
      <c r="C22" s="486"/>
      <c r="D22" s="487"/>
      <c r="E22" s="527"/>
      <c r="F22" s="528"/>
      <c r="G22" s="528"/>
      <c r="H22" s="528"/>
      <c r="I22" s="544"/>
      <c r="J22" s="39" t="str">
        <f>IF(AND('MAPA DE RIESGO'!$Z$53="Alta",'MAPA DE RIESGO'!$AB$53="Leve"),CONCATENATE("R7C",'MAPA DE RIESGO'!$P$53),"")</f>
        <v/>
      </c>
      <c r="K22" s="40" t="str">
        <f>IF(AND('MAPA DE RIESGO'!$Z$54="Alta",'MAPA DE RIESGO'!$AB$54="Leve"),CONCATENATE("R7C",'MAPA DE RIESGO'!$P$54),"")</f>
        <v/>
      </c>
      <c r="L22" s="40" t="str">
        <f>IF(AND('MAPA DE RIESGO'!$Z$55="Alta",'MAPA DE RIESGO'!$AB$55="Leve"),CONCATENATE("R7C",'MAPA DE RIESGO'!$P$55),"")</f>
        <v/>
      </c>
      <c r="M22" s="40" t="str">
        <f>IF(AND('MAPA DE RIESGO'!$Z$56="Alta",'MAPA DE RIESGO'!$AB$56="Leve"),CONCATENATE("R7C",'MAPA DE RIESGO'!$P$56),"")</f>
        <v/>
      </c>
      <c r="N22" s="40" t="str">
        <f>IF(AND('MAPA DE RIESGO'!$Z$57="Alta",'MAPA DE RIESGO'!$AB$57="Leve"),CONCATENATE("R7C",'MAPA DE RIESGO'!$P$57),"")</f>
        <v/>
      </c>
      <c r="O22" s="41" t="str">
        <f>IF(AND('MAPA DE RIESGO'!$Z$58="Alta",'MAPA DE RIESGO'!$AB$58="Leve"),CONCATENATE("R7C",'MAPA DE RIESGO'!$P$58),"")</f>
        <v/>
      </c>
      <c r="P22" s="39" t="str">
        <f>IF(AND('MAPA DE RIESGO'!$Z$53="Alta",'MAPA DE RIESGO'!$AB$53="Menor"),CONCATENATE("R7C",'MAPA DE RIESGO'!$P$53),"")</f>
        <v/>
      </c>
      <c r="Q22" s="40" t="str">
        <f>IF(AND('MAPA DE RIESGO'!$Z$54="Alta",'MAPA DE RIESGO'!$AB$54="Menor"),CONCATENATE("R7C",'MAPA DE RIESGO'!$P$54),"")</f>
        <v/>
      </c>
      <c r="R22" s="40" t="str">
        <f>IF(AND('MAPA DE RIESGO'!$Z$55="Alta",'MAPA DE RIESGO'!$AB$55="Menor"),CONCATENATE("R7C",'MAPA DE RIESGO'!$P$55),"")</f>
        <v/>
      </c>
      <c r="S22" s="40" t="str">
        <f>IF(AND('MAPA DE RIESGO'!$Z$56="Alta",'MAPA DE RIESGO'!$AB$56="Menor"),CONCATENATE("R7C",'MAPA DE RIESGO'!$P$56),"")</f>
        <v/>
      </c>
      <c r="T22" s="40" t="str">
        <f>IF(AND('MAPA DE RIESGO'!$Z$57="Alta",'MAPA DE RIESGO'!$AB$57="Menor"),CONCATENATE("R7C",'MAPA DE RIESGO'!$P$57),"")</f>
        <v/>
      </c>
      <c r="U22" s="41" t="str">
        <f>IF(AND('MAPA DE RIESGO'!$Z$58="Alta",'MAPA DE RIESGO'!$AB$58="Menor"),CONCATENATE("R7C",'MAPA DE RIESGO'!$P$58),"")</f>
        <v/>
      </c>
      <c r="V22" s="23" t="str">
        <f>IF(AND('MAPA DE RIESGO'!$Z$53="Alta",'MAPA DE RIESGO'!$AB$53="Moderado"),CONCATENATE("R7C",'MAPA DE RIESGO'!$P$53),"")</f>
        <v/>
      </c>
      <c r="W22" s="24" t="str">
        <f>IF(AND('MAPA DE RIESGO'!$Z$54="Alta",'MAPA DE RIESGO'!$AB$54="Moderado"),CONCATENATE("R7C",'MAPA DE RIESGO'!$P$54),"")</f>
        <v/>
      </c>
      <c r="X22" s="29" t="str">
        <f>IF(AND('MAPA DE RIESGO'!$Z$55="Alta",'MAPA DE RIESGO'!$AB$55="Moderado"),CONCATENATE("R7C",'MAPA DE RIESGO'!$P$55),"")</f>
        <v/>
      </c>
      <c r="Y22" s="29" t="str">
        <f>IF(AND('MAPA DE RIESGO'!$Z$56="Alta",'MAPA DE RIESGO'!$AB$56="Moderado"),CONCATENATE("R7C",'MAPA DE RIESGO'!$P$56),"")</f>
        <v/>
      </c>
      <c r="Z22" s="29" t="str">
        <f>IF(AND('MAPA DE RIESGO'!$Z$57="Alta",'MAPA DE RIESGO'!$AB$57="Moderado"),CONCATENATE("R7C",'MAPA DE RIESGO'!$P$57),"")</f>
        <v/>
      </c>
      <c r="AA22" s="25" t="str">
        <f>IF(AND('MAPA DE RIESGO'!$Z$58="Alta",'MAPA DE RIESGO'!$AB$58="Moderado"),CONCATENATE("R7C",'MAPA DE RIESGO'!$P$58),"")</f>
        <v/>
      </c>
      <c r="AB22" s="23" t="str">
        <f>IF(AND('MAPA DE RIESGO'!$Z$53="Alta",'MAPA DE RIESGO'!$AB$53="Mayor"),CONCATENATE("R7C",'MAPA DE RIESGO'!$P$53),"")</f>
        <v/>
      </c>
      <c r="AC22" s="24" t="str">
        <f>IF(AND('MAPA DE RIESGO'!$Z$54="Alta",'MAPA DE RIESGO'!$AB$54="Mayor"),CONCATENATE("R7C",'MAPA DE RIESGO'!$P$54),"")</f>
        <v/>
      </c>
      <c r="AD22" s="29" t="str">
        <f>IF(AND('MAPA DE RIESGO'!$Z$55="Alta",'MAPA DE RIESGO'!$AB$55="Mayor"),CONCATENATE("R7C",'MAPA DE RIESGO'!$P$55),"")</f>
        <v/>
      </c>
      <c r="AE22" s="29" t="str">
        <f>IF(AND('MAPA DE RIESGO'!$Z$56="Alta",'MAPA DE RIESGO'!$AB$56="Mayor"),CONCATENATE("R7C",'MAPA DE RIESGO'!$P$56),"")</f>
        <v/>
      </c>
      <c r="AF22" s="29" t="str">
        <f>IF(AND('MAPA DE RIESGO'!$Z$57="Alta",'MAPA DE RIESGO'!$AB$57="Mayor"),CONCATENATE("R7C",'MAPA DE RIESGO'!$P$57),"")</f>
        <v/>
      </c>
      <c r="AG22" s="25" t="str">
        <f>IF(AND('MAPA DE RIESGO'!$Z$58="Alta",'MAPA DE RIESGO'!$AB$58="Mayor"),CONCATENATE("R7C",'MAPA DE RIESGO'!$P$58),"")</f>
        <v/>
      </c>
      <c r="AH22" s="26" t="str">
        <f>IF(AND('MAPA DE RIESGO'!$Z$53="Alta",'MAPA DE RIESGO'!$AB$53="Catastrófico"),CONCATENATE("R7C",'MAPA DE RIESGO'!$P$53),"")</f>
        <v/>
      </c>
      <c r="AI22" s="27" t="str">
        <f>IF(AND('MAPA DE RIESGO'!$Z$54="Alta",'MAPA DE RIESGO'!$AB$54="Catastrófico"),CONCATENATE("R7C",'MAPA DE RIESGO'!$P$54),"")</f>
        <v/>
      </c>
      <c r="AJ22" s="27" t="str">
        <f>IF(AND('MAPA DE RIESGO'!$Z$55="Alta",'MAPA DE RIESGO'!$AB$55="Catastrófico"),CONCATENATE("R7C",'MAPA DE RIESGO'!$P$55),"")</f>
        <v/>
      </c>
      <c r="AK22" s="27" t="str">
        <f>IF(AND('MAPA DE RIESGO'!$Z$56="Alta",'MAPA DE RIESGO'!$AB$56="Catastrófico"),CONCATENATE("R7C",'MAPA DE RIESGO'!$P$56),"")</f>
        <v/>
      </c>
      <c r="AL22" s="27" t="str">
        <f>IF(AND('MAPA DE RIESGO'!$Z$57="Alta",'MAPA DE RIESGO'!$AB$57="Catastrófico"),CONCATENATE("R7C",'MAPA DE RIESGO'!$P$57),"")</f>
        <v/>
      </c>
      <c r="AM22" s="28" t="str">
        <f>IF(AND('MAPA DE RIESGO'!$Z$58="Alta",'MAPA DE RIESGO'!$AB$58="Catastrófico"),CONCATENATE("R7C",'MAPA DE RIESGO'!$P$58),"")</f>
        <v/>
      </c>
      <c r="AN22" s="55"/>
      <c r="AO22" s="537"/>
      <c r="AP22" s="538"/>
      <c r="AQ22" s="538"/>
      <c r="AR22" s="538"/>
      <c r="AS22" s="538"/>
      <c r="AT22" s="539"/>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86"/>
      <c r="C23" s="486"/>
      <c r="D23" s="487"/>
      <c r="E23" s="527"/>
      <c r="F23" s="528"/>
      <c r="G23" s="528"/>
      <c r="H23" s="528"/>
      <c r="I23" s="544"/>
      <c r="J23" s="39" t="str">
        <f>IF(AND('MAPA DE RIESGO'!$Z$59="Alta",'MAPA DE RIESGO'!$AB$59="Leve"),CONCATENATE("R8C",'MAPA DE RIESGO'!$P$59),"")</f>
        <v/>
      </c>
      <c r="K23" s="40" t="str">
        <f>IF(AND('MAPA DE RIESGO'!$Z$60="Alta",'MAPA DE RIESGO'!$AB$60="Leve"),CONCATENATE("R8C",'MAPA DE RIESGO'!$P$60),"")</f>
        <v/>
      </c>
      <c r="L23" s="40" t="str">
        <f>IF(AND('MAPA DE RIESGO'!$Z$61="Alta",'MAPA DE RIESGO'!$AB$61="Leve"),CONCATENATE("R8C",'MAPA DE RIESGO'!$P$61),"")</f>
        <v/>
      </c>
      <c r="M23" s="40" t="str">
        <f>IF(AND('MAPA DE RIESGO'!$Z$62="Alta",'MAPA DE RIESGO'!$AB$62="Leve"),CONCATENATE("R8C",'MAPA DE RIESGO'!$P$62),"")</f>
        <v/>
      </c>
      <c r="N23" s="40" t="str">
        <f>IF(AND('MAPA DE RIESGO'!$Z$63="Alta",'MAPA DE RIESGO'!$AB$63="Leve"),CONCATENATE("R8C",'MAPA DE RIESGO'!$P$63),"")</f>
        <v/>
      </c>
      <c r="O23" s="41" t="str">
        <f>IF(AND('MAPA DE RIESGO'!$Z$64="Alta",'MAPA DE RIESGO'!$AB$64="Leve"),CONCATENATE("R8C",'MAPA DE RIESGO'!$P$64),"")</f>
        <v/>
      </c>
      <c r="P23" s="39" t="str">
        <f>IF(AND('MAPA DE RIESGO'!$Z$59="Alta",'MAPA DE RIESGO'!$AB$59="Menor"),CONCATENATE("R8C",'MAPA DE RIESGO'!$P$59),"")</f>
        <v/>
      </c>
      <c r="Q23" s="40" t="str">
        <f>IF(AND('MAPA DE RIESGO'!$Z$60="Alta",'MAPA DE RIESGO'!$AB$60="Menor"),CONCATENATE("R8C",'MAPA DE RIESGO'!$P$60),"")</f>
        <v/>
      </c>
      <c r="R23" s="40" t="str">
        <f>IF(AND('MAPA DE RIESGO'!$Z$61="Alta",'MAPA DE RIESGO'!$AB$61="Menor"),CONCATENATE("R8C",'MAPA DE RIESGO'!$P$61),"")</f>
        <v/>
      </c>
      <c r="S23" s="40" t="str">
        <f>IF(AND('MAPA DE RIESGO'!$Z$62="Alta",'MAPA DE RIESGO'!$AB$62="Menor"),CONCATENATE("R8C",'MAPA DE RIESGO'!$P$62),"")</f>
        <v/>
      </c>
      <c r="T23" s="40" t="str">
        <f>IF(AND('MAPA DE RIESGO'!$Z$63="Alta",'MAPA DE RIESGO'!$AB$63="Menor"),CONCATENATE("R8C",'MAPA DE RIESGO'!$P$63),"")</f>
        <v/>
      </c>
      <c r="U23" s="41" t="str">
        <f>IF(AND('MAPA DE RIESGO'!$Z$64="Alta",'MAPA DE RIESGO'!$AB$64="Menor"),CONCATENATE("R8C",'MAPA DE RIESGO'!$P$64),"")</f>
        <v/>
      </c>
      <c r="V23" s="23" t="str">
        <f>IF(AND('MAPA DE RIESGO'!$Z$59="Alta",'MAPA DE RIESGO'!$AB$59="Moderado"),CONCATENATE("R8C",'MAPA DE RIESGO'!$P$59),"")</f>
        <v/>
      </c>
      <c r="W23" s="24" t="str">
        <f>IF(AND('MAPA DE RIESGO'!$Z$60="Alta",'MAPA DE RIESGO'!$AB$60="Moderado"),CONCATENATE("R8C",'MAPA DE RIESGO'!$P$60),"")</f>
        <v/>
      </c>
      <c r="X23" s="29" t="str">
        <f>IF(AND('MAPA DE RIESGO'!$Z$61="Alta",'MAPA DE RIESGO'!$AB$61="Moderado"),CONCATENATE("R8C",'MAPA DE RIESGO'!$P$61),"")</f>
        <v/>
      </c>
      <c r="Y23" s="29" t="str">
        <f>IF(AND('MAPA DE RIESGO'!$Z$62="Alta",'MAPA DE RIESGO'!$AB$62="Moderado"),CONCATENATE("R8C",'MAPA DE RIESGO'!$P$62),"")</f>
        <v/>
      </c>
      <c r="Z23" s="29" t="str">
        <f>IF(AND('MAPA DE RIESGO'!$Z$63="Alta",'MAPA DE RIESGO'!$AB$63="Moderado"),CONCATENATE("R8C",'MAPA DE RIESGO'!$P$63),"")</f>
        <v/>
      </c>
      <c r="AA23" s="25" t="str">
        <f>IF(AND('MAPA DE RIESGO'!$Z$64="Alta",'MAPA DE RIESGO'!$AB$64="Moderado"),CONCATENATE("R8C",'MAPA DE RIESGO'!$P$64),"")</f>
        <v/>
      </c>
      <c r="AB23" s="23" t="str">
        <f>IF(AND('MAPA DE RIESGO'!$Z$59="Alta",'MAPA DE RIESGO'!$AB$59="Mayor"),CONCATENATE("R8C",'MAPA DE RIESGO'!$P$59),"")</f>
        <v/>
      </c>
      <c r="AC23" s="24" t="str">
        <f>IF(AND('MAPA DE RIESGO'!$Z$60="Alta",'MAPA DE RIESGO'!$AB$60="Mayor"),CONCATENATE("R8C",'MAPA DE RIESGO'!$P$60),"")</f>
        <v/>
      </c>
      <c r="AD23" s="29" t="str">
        <f>IF(AND('MAPA DE RIESGO'!$Z$61="Alta",'MAPA DE RIESGO'!$AB$61="Mayor"),CONCATENATE("R8C",'MAPA DE RIESGO'!$P$61),"")</f>
        <v/>
      </c>
      <c r="AE23" s="29" t="str">
        <f>IF(AND('MAPA DE RIESGO'!$Z$62="Alta",'MAPA DE RIESGO'!$AB$62="Mayor"),CONCATENATE("R8C",'MAPA DE RIESGO'!$P$62),"")</f>
        <v/>
      </c>
      <c r="AF23" s="29" t="str">
        <f>IF(AND('MAPA DE RIESGO'!$Z$63="Alta",'MAPA DE RIESGO'!$AB$63="Mayor"),CONCATENATE("R8C",'MAPA DE RIESGO'!$P$63),"")</f>
        <v/>
      </c>
      <c r="AG23" s="25" t="str">
        <f>IF(AND('MAPA DE RIESGO'!$Z$64="Alta",'MAPA DE RIESGO'!$AB$64="Mayor"),CONCATENATE("R8C",'MAPA DE RIESGO'!$P$64),"")</f>
        <v/>
      </c>
      <c r="AH23" s="26" t="str">
        <f>IF(AND('MAPA DE RIESGO'!$Z$59="Alta",'MAPA DE RIESGO'!$AB$59="Catastrófico"),CONCATENATE("R8C",'MAPA DE RIESGO'!$P$59),"")</f>
        <v/>
      </c>
      <c r="AI23" s="27" t="str">
        <f>IF(AND('MAPA DE RIESGO'!$Z$60="Alta",'MAPA DE RIESGO'!$AB$60="Catastrófico"),CONCATENATE("R8C",'MAPA DE RIESGO'!$P$60),"")</f>
        <v/>
      </c>
      <c r="AJ23" s="27" t="str">
        <f>IF(AND('MAPA DE RIESGO'!$Z$61="Alta",'MAPA DE RIESGO'!$AB$61="Catastrófico"),CONCATENATE("R8C",'MAPA DE RIESGO'!$P$61),"")</f>
        <v/>
      </c>
      <c r="AK23" s="27" t="str">
        <f>IF(AND('MAPA DE RIESGO'!$Z$62="Alta",'MAPA DE RIESGO'!$AB$62="Catastrófico"),CONCATENATE("R8C",'MAPA DE RIESGO'!$P$62),"")</f>
        <v/>
      </c>
      <c r="AL23" s="27" t="str">
        <f>IF(AND('MAPA DE RIESGO'!$Z$63="Alta",'MAPA DE RIESGO'!$AB$63="Catastrófico"),CONCATENATE("R8C",'MAPA DE RIESGO'!$P$63),"")</f>
        <v/>
      </c>
      <c r="AM23" s="28" t="str">
        <f>IF(AND('MAPA DE RIESGO'!$Z$64="Alta",'MAPA DE RIESGO'!$AB$64="Catastrófico"),CONCATENATE("R8C",'MAPA DE RIESGO'!$P$64),"")</f>
        <v/>
      </c>
      <c r="AN23" s="55"/>
      <c r="AO23" s="537"/>
      <c r="AP23" s="538"/>
      <c r="AQ23" s="538"/>
      <c r="AR23" s="538"/>
      <c r="AS23" s="538"/>
      <c r="AT23" s="53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86"/>
      <c r="C24" s="486"/>
      <c r="D24" s="487"/>
      <c r="E24" s="527"/>
      <c r="F24" s="528"/>
      <c r="G24" s="528"/>
      <c r="H24" s="528"/>
      <c r="I24" s="544"/>
      <c r="J24" s="39" t="str">
        <f>IF(AND('MAPA DE RIESGO'!$Z$65="Alta",'MAPA DE RIESGO'!$AB$65="Leve"),CONCATENATE("R9C",'MAPA DE RIESGO'!$P$65),"")</f>
        <v/>
      </c>
      <c r="K24" s="40" t="str">
        <f>IF(AND('MAPA DE RIESGO'!$Z$66="Alta",'MAPA DE RIESGO'!$AB$66="Leve"),CONCATENATE("R9C",'MAPA DE RIESGO'!$P$66),"")</f>
        <v/>
      </c>
      <c r="L24" s="40" t="str">
        <f>IF(AND('MAPA DE RIESGO'!$Z$67="Alta",'MAPA DE RIESGO'!$AB$67="Leve"),CONCATENATE("R9C",'MAPA DE RIESGO'!$P$67),"")</f>
        <v/>
      </c>
      <c r="M24" s="40" t="str">
        <f>IF(AND('MAPA DE RIESGO'!$Z$68="Alta",'MAPA DE RIESGO'!$AB$68="Leve"),CONCATENATE("R9C",'MAPA DE RIESGO'!$P$68),"")</f>
        <v/>
      </c>
      <c r="N24" s="40" t="str">
        <f>IF(AND('MAPA DE RIESGO'!$Z$69="Alta",'MAPA DE RIESGO'!$AB$69="Leve"),CONCATENATE("R9C",'MAPA DE RIESGO'!$P$69),"")</f>
        <v/>
      </c>
      <c r="O24" s="41" t="str">
        <f>IF(AND('MAPA DE RIESGO'!$Z$70="Alta",'MAPA DE RIESGO'!$AB$70="Leve"),CONCATENATE("R9C",'MAPA DE RIESGO'!$P$70),"")</f>
        <v/>
      </c>
      <c r="P24" s="39" t="str">
        <f>IF(AND('MAPA DE RIESGO'!$Z$65="Alta",'MAPA DE RIESGO'!$AB$65="Menor"),CONCATENATE("R9C",'MAPA DE RIESGO'!$P$65),"")</f>
        <v/>
      </c>
      <c r="Q24" s="40" t="str">
        <f>IF(AND('MAPA DE RIESGO'!$Z$66="Alta",'MAPA DE RIESGO'!$AB$66="Menor"),CONCATENATE("R9C",'MAPA DE RIESGO'!$P$66),"")</f>
        <v/>
      </c>
      <c r="R24" s="40" t="str">
        <f>IF(AND('MAPA DE RIESGO'!$Z$67="Alta",'MAPA DE RIESGO'!$AB$67="Menor"),CONCATENATE("R9C",'MAPA DE RIESGO'!$P$67),"")</f>
        <v/>
      </c>
      <c r="S24" s="40" t="str">
        <f>IF(AND('MAPA DE RIESGO'!$Z$68="Alta",'MAPA DE RIESGO'!$AB$68="Menor"),CONCATENATE("R9C",'MAPA DE RIESGO'!$P$68),"")</f>
        <v/>
      </c>
      <c r="T24" s="40" t="str">
        <f>IF(AND('MAPA DE RIESGO'!$Z$69="Alta",'MAPA DE RIESGO'!$AB$69="Menor"),CONCATENATE("R9C",'MAPA DE RIESGO'!$P$69),"")</f>
        <v/>
      </c>
      <c r="U24" s="41" t="str">
        <f>IF(AND('MAPA DE RIESGO'!$Z$70="Alta",'MAPA DE RIESGO'!$AB$70="Menor"),CONCATENATE("R9C",'MAPA DE RIESGO'!$P$70),"")</f>
        <v/>
      </c>
      <c r="V24" s="23" t="str">
        <f>IF(AND('MAPA DE RIESGO'!$Z$65="Alta",'MAPA DE RIESGO'!$AB$65="Moderado"),CONCATENATE("R9C",'MAPA DE RIESGO'!$P$65),"")</f>
        <v/>
      </c>
      <c r="W24" s="24" t="str">
        <f>IF(AND('MAPA DE RIESGO'!$Z$66="Alta",'MAPA DE RIESGO'!$AB$66="Moderado"),CONCATENATE("R9C",'MAPA DE RIESGO'!$P$66),"")</f>
        <v/>
      </c>
      <c r="X24" s="29" t="str">
        <f>IF(AND('MAPA DE RIESGO'!$Z$67="Alta",'MAPA DE RIESGO'!$AB$67="Moderado"),CONCATENATE("R9C",'MAPA DE RIESGO'!$P$67),"")</f>
        <v/>
      </c>
      <c r="Y24" s="29" t="str">
        <f>IF(AND('MAPA DE RIESGO'!$Z$68="Alta",'MAPA DE RIESGO'!$AB$68="Moderado"),CONCATENATE("R9C",'MAPA DE RIESGO'!$P$68),"")</f>
        <v/>
      </c>
      <c r="Z24" s="29" t="str">
        <f>IF(AND('MAPA DE RIESGO'!$Z$69="Alta",'MAPA DE RIESGO'!$AB$69="Moderado"),CONCATENATE("R9C",'MAPA DE RIESGO'!$P$69),"")</f>
        <v/>
      </c>
      <c r="AA24" s="25" t="str">
        <f>IF(AND('MAPA DE RIESGO'!$Z$70="Alta",'MAPA DE RIESGO'!$AB$70="Moderado"),CONCATENATE("R9C",'MAPA DE RIESGO'!$P$70),"")</f>
        <v/>
      </c>
      <c r="AB24" s="23" t="str">
        <f>IF(AND('MAPA DE RIESGO'!$Z$65="Alta",'MAPA DE RIESGO'!$AB$65="Mayor"),CONCATENATE("R9C",'MAPA DE RIESGO'!$P$65),"")</f>
        <v/>
      </c>
      <c r="AC24" s="24" t="str">
        <f>IF(AND('MAPA DE RIESGO'!$Z$66="Alta",'MAPA DE RIESGO'!$AB$66="Mayor"),CONCATENATE("R9C",'MAPA DE RIESGO'!$P$66),"")</f>
        <v/>
      </c>
      <c r="AD24" s="29" t="str">
        <f>IF(AND('MAPA DE RIESGO'!$Z$67="Alta",'MAPA DE RIESGO'!$AB$67="Mayor"),CONCATENATE("R9C",'MAPA DE RIESGO'!$P$67),"")</f>
        <v/>
      </c>
      <c r="AE24" s="29" t="str">
        <f>IF(AND('MAPA DE RIESGO'!$Z$68="Alta",'MAPA DE RIESGO'!$AB$68="Mayor"),CONCATENATE("R9C",'MAPA DE RIESGO'!$P$68),"")</f>
        <v/>
      </c>
      <c r="AF24" s="29" t="str">
        <f>IF(AND('MAPA DE RIESGO'!$Z$69="Alta",'MAPA DE RIESGO'!$AB$69="Mayor"),CONCATENATE("R9C",'MAPA DE RIESGO'!$P$69),"")</f>
        <v/>
      </c>
      <c r="AG24" s="25" t="str">
        <f>IF(AND('MAPA DE RIESGO'!$Z$70="Alta",'MAPA DE RIESGO'!$AB$70="Mayor"),CONCATENATE("R9C",'MAPA DE RIESGO'!$P$70),"")</f>
        <v/>
      </c>
      <c r="AH24" s="26" t="str">
        <f>IF(AND('MAPA DE RIESGO'!$Z$65="Alta",'MAPA DE RIESGO'!$AB$65="Catastrófico"),CONCATENATE("R9C",'MAPA DE RIESGO'!$P$65),"")</f>
        <v/>
      </c>
      <c r="AI24" s="27" t="str">
        <f>IF(AND('MAPA DE RIESGO'!$Z$66="Alta",'MAPA DE RIESGO'!$AB$66="Catastrófico"),CONCATENATE("R9C",'MAPA DE RIESGO'!$P$66),"")</f>
        <v/>
      </c>
      <c r="AJ24" s="27" t="str">
        <f>IF(AND('MAPA DE RIESGO'!$Z$67="Alta",'MAPA DE RIESGO'!$AB$67="Catastrófico"),CONCATENATE("R9C",'MAPA DE RIESGO'!$P$67),"")</f>
        <v/>
      </c>
      <c r="AK24" s="27" t="str">
        <f>IF(AND('MAPA DE RIESGO'!$Z$68="Alta",'MAPA DE RIESGO'!$AB$68="Catastrófico"),CONCATENATE("R9C",'MAPA DE RIESGO'!$P$68),"")</f>
        <v/>
      </c>
      <c r="AL24" s="27" t="str">
        <f>IF(AND('MAPA DE RIESGO'!$Z$69="Alta",'MAPA DE RIESGO'!$AB$69="Catastrófico"),CONCATENATE("R9C",'MAPA DE RIESGO'!$P$69),"")</f>
        <v/>
      </c>
      <c r="AM24" s="28" t="str">
        <f>IF(AND('MAPA DE RIESGO'!$Z$70="Alta",'MAPA DE RIESGO'!$AB$70="Catastrófico"),CONCATENATE("R9C",'MAPA DE RIESGO'!$P$70),"")</f>
        <v/>
      </c>
      <c r="AN24" s="55"/>
      <c r="AO24" s="537"/>
      <c r="AP24" s="538"/>
      <c r="AQ24" s="538"/>
      <c r="AR24" s="538"/>
      <c r="AS24" s="538"/>
      <c r="AT24" s="53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86"/>
      <c r="C25" s="486"/>
      <c r="D25" s="487"/>
      <c r="E25" s="530"/>
      <c r="F25" s="531"/>
      <c r="G25" s="531"/>
      <c r="H25" s="531"/>
      <c r="I25" s="531"/>
      <c r="J25" s="42" t="str">
        <f>IF(AND('MAPA DE RIESGO'!$Z$71="Alta",'MAPA DE RIESGO'!$AB$71="Leve"),CONCATENATE("R10C",'MAPA DE RIESGO'!$P$71),"")</f>
        <v/>
      </c>
      <c r="K25" s="43" t="str">
        <f>IF(AND('MAPA DE RIESGO'!$Z$72="Alta",'MAPA DE RIESGO'!$AB$72="Leve"),CONCATENATE("R10C",'MAPA DE RIESGO'!$P$72),"")</f>
        <v/>
      </c>
      <c r="L25" s="43" t="str">
        <f>IF(AND('MAPA DE RIESGO'!$Z$73="Alta",'MAPA DE RIESGO'!$AB$73="Leve"),CONCATENATE("R10C",'MAPA DE RIESGO'!$P$73),"")</f>
        <v/>
      </c>
      <c r="M25" s="43" t="str">
        <f>IF(AND('MAPA DE RIESGO'!$Z$74="Alta",'MAPA DE RIESGO'!$AB$74="Leve"),CONCATENATE("R10C",'MAPA DE RIESGO'!$P$74),"")</f>
        <v/>
      </c>
      <c r="N25" s="43" t="str">
        <f>IF(AND('MAPA DE RIESGO'!$Z$75="Alta",'MAPA DE RIESGO'!$AB$75="Leve"),CONCATENATE("R10C",'MAPA DE RIESGO'!$P$75),"")</f>
        <v/>
      </c>
      <c r="O25" s="44" t="str">
        <f>IF(AND('MAPA DE RIESGO'!$Z$76="Alta",'MAPA DE RIESGO'!$AB$76="Leve"),CONCATENATE("R10C",'MAPA DE RIESGO'!$P$76),"")</f>
        <v/>
      </c>
      <c r="P25" s="42" t="str">
        <f>IF(AND('MAPA DE RIESGO'!$Z$71="Alta",'MAPA DE RIESGO'!$AB$71="Menor"),CONCATENATE("R10C",'MAPA DE RIESGO'!$P$71),"")</f>
        <v/>
      </c>
      <c r="Q25" s="43" t="str">
        <f>IF(AND('MAPA DE RIESGO'!$Z$72="Alta",'MAPA DE RIESGO'!$AB$72="Menor"),CONCATENATE("R10C",'MAPA DE RIESGO'!$P$72),"")</f>
        <v/>
      </c>
      <c r="R25" s="43" t="str">
        <f>IF(AND('MAPA DE RIESGO'!$Z$73="Alta",'MAPA DE RIESGO'!$AB$73="Menor"),CONCATENATE("R10C",'MAPA DE RIESGO'!$P$73),"")</f>
        <v/>
      </c>
      <c r="S25" s="43" t="str">
        <f>IF(AND('MAPA DE RIESGO'!$Z$74="Alta",'MAPA DE RIESGO'!$AB$74="Menor"),CONCATENATE("R10C",'MAPA DE RIESGO'!$P$74),"")</f>
        <v/>
      </c>
      <c r="T25" s="43" t="str">
        <f>IF(AND('MAPA DE RIESGO'!$Z$75="Alta",'MAPA DE RIESGO'!$AB$75="Menor"),CONCATENATE("R10C",'MAPA DE RIESGO'!$P$75),"")</f>
        <v/>
      </c>
      <c r="U25" s="44" t="str">
        <f>IF(AND('MAPA DE RIESGO'!$Z$76="Alta",'MAPA DE RIESGO'!$AB$76="Menor"),CONCATENATE("R10C",'MAPA DE RIESGO'!$P$76),"")</f>
        <v/>
      </c>
      <c r="V25" s="30" t="str">
        <f>IF(AND('MAPA DE RIESGO'!$Z$71="Alta",'MAPA DE RIESGO'!$AB$71="Moderado"),CONCATENATE("R10C",'MAPA DE RIESGO'!$P$71),"")</f>
        <v/>
      </c>
      <c r="W25" s="31" t="str">
        <f>IF(AND('MAPA DE RIESGO'!$Z$72="Alta",'MAPA DE RIESGO'!$AB$72="Moderado"),CONCATENATE("R10C",'MAPA DE RIESGO'!$P$72),"")</f>
        <v/>
      </c>
      <c r="X25" s="31" t="str">
        <f>IF(AND('MAPA DE RIESGO'!$Z$73="Alta",'MAPA DE RIESGO'!$AB$73="Moderado"),CONCATENATE("R10C",'MAPA DE RIESGO'!$P$73),"")</f>
        <v/>
      </c>
      <c r="Y25" s="31" t="str">
        <f>IF(AND('MAPA DE RIESGO'!$Z$74="Alta",'MAPA DE RIESGO'!$AB$74="Moderado"),CONCATENATE("R10C",'MAPA DE RIESGO'!$P$74),"")</f>
        <v/>
      </c>
      <c r="Z25" s="31" t="str">
        <f>IF(AND('MAPA DE RIESGO'!$Z$75="Alta",'MAPA DE RIESGO'!$AB$75="Moderado"),CONCATENATE("R10C",'MAPA DE RIESGO'!$P$75),"")</f>
        <v/>
      </c>
      <c r="AA25" s="32" t="str">
        <f>IF(AND('MAPA DE RIESGO'!$Z$76="Alta",'MAPA DE RIESGO'!$AB$76="Moderado"),CONCATENATE("R10C",'MAPA DE RIESGO'!$P$76),"")</f>
        <v/>
      </c>
      <c r="AB25" s="30" t="str">
        <f>IF(AND('MAPA DE RIESGO'!$Z$71="Alta",'MAPA DE RIESGO'!$AB$71="Mayor"),CONCATENATE("R10C",'MAPA DE RIESGO'!$P$71),"")</f>
        <v/>
      </c>
      <c r="AC25" s="31" t="str">
        <f>IF(AND('MAPA DE RIESGO'!$Z$72="Alta",'MAPA DE RIESGO'!$AB$72="Mayor"),CONCATENATE("R10C",'MAPA DE RIESGO'!$P$72),"")</f>
        <v/>
      </c>
      <c r="AD25" s="31" t="str">
        <f>IF(AND('MAPA DE RIESGO'!$Z$73="Alta",'MAPA DE RIESGO'!$AB$73="Mayor"),CONCATENATE("R10C",'MAPA DE RIESGO'!$P$73),"")</f>
        <v/>
      </c>
      <c r="AE25" s="31" t="str">
        <f>IF(AND('MAPA DE RIESGO'!$Z$74="Alta",'MAPA DE RIESGO'!$AB$74="Mayor"),CONCATENATE("R10C",'MAPA DE RIESGO'!$P$74),"")</f>
        <v/>
      </c>
      <c r="AF25" s="31" t="str">
        <f>IF(AND('MAPA DE RIESGO'!$Z$75="Alta",'MAPA DE RIESGO'!$AB$75="Mayor"),CONCATENATE("R10C",'MAPA DE RIESGO'!$P$75),"")</f>
        <v/>
      </c>
      <c r="AG25" s="32" t="str">
        <f>IF(AND('MAPA DE RIESGO'!$Z$76="Alta",'MAPA DE RIESGO'!$AB$76="Mayor"),CONCATENATE("R10C",'MAPA DE RIESGO'!$P$76),"")</f>
        <v/>
      </c>
      <c r="AH25" s="33" t="str">
        <f>IF(AND('MAPA DE RIESGO'!$Z$71="Alta",'MAPA DE RIESGO'!$AB$71="Catastrófico"),CONCATENATE("R10C",'MAPA DE RIESGO'!$P$71),"")</f>
        <v/>
      </c>
      <c r="AI25" s="34" t="str">
        <f>IF(AND('MAPA DE RIESGO'!$Z$72="Alta",'MAPA DE RIESGO'!$AB$72="Catastrófico"),CONCATENATE("R10C",'MAPA DE RIESGO'!$P$72),"")</f>
        <v/>
      </c>
      <c r="AJ25" s="34" t="str">
        <f>IF(AND('MAPA DE RIESGO'!$Z$73="Alta",'MAPA DE RIESGO'!$AB$73="Catastrófico"),CONCATENATE("R10C",'MAPA DE RIESGO'!$P$73),"")</f>
        <v/>
      </c>
      <c r="AK25" s="34" t="str">
        <f>IF(AND('MAPA DE RIESGO'!$Z$74="Alta",'MAPA DE RIESGO'!$AB$74="Catastrófico"),CONCATENATE("R10C",'MAPA DE RIESGO'!$P$74),"")</f>
        <v/>
      </c>
      <c r="AL25" s="34" t="str">
        <f>IF(AND('MAPA DE RIESGO'!$Z$75="Alta",'MAPA DE RIESGO'!$AB$75="Catastrófico"),CONCATENATE("R10C",'MAPA DE RIESGO'!$P$75),"")</f>
        <v/>
      </c>
      <c r="AM25" s="35" t="str">
        <f>IF(AND('MAPA DE RIESGO'!$Z$76="Alta",'MAPA DE RIESGO'!$AB$76="Catastrófico"),CONCATENATE("R10C",'MAPA DE RIESGO'!$P$76),"")</f>
        <v/>
      </c>
      <c r="AN25" s="55"/>
      <c r="AO25" s="540"/>
      <c r="AP25" s="541"/>
      <c r="AQ25" s="541"/>
      <c r="AR25" s="541"/>
      <c r="AS25" s="541"/>
      <c r="AT25" s="542"/>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86"/>
      <c r="C26" s="486"/>
      <c r="D26" s="487"/>
      <c r="E26" s="524" t="s">
        <v>108</v>
      </c>
      <c r="F26" s="525"/>
      <c r="G26" s="525"/>
      <c r="H26" s="525"/>
      <c r="I26" s="526"/>
      <c r="J26" s="36" t="str">
        <f>IF(AND('MAPA DE RIESGO'!$Z$16="Media",'MAPA DE RIESGO'!$AB$16="Leve"),CONCATENATE("R1C",'MAPA DE RIESGO'!$P$16),"")</f>
        <v/>
      </c>
      <c r="K26" s="37" t="str">
        <f>IF(AND('MAPA DE RIESGO'!$Z$18="Media",'MAPA DE RIESGO'!$AB$18="Leve"),CONCATENATE("R1C",'MAPA DE RIESGO'!$P$18),"")</f>
        <v/>
      </c>
      <c r="L26" s="37" t="str">
        <f>IF(AND('MAPA DE RIESGO'!$Z$19="Media",'MAPA DE RIESGO'!$AB$19="Leve"),CONCATENATE("R1C",'MAPA DE RIESGO'!$P$19),"")</f>
        <v/>
      </c>
      <c r="M26" s="37" t="str">
        <f>IF(AND('MAPA DE RIESGO'!$Z$20="Media",'MAPA DE RIESGO'!$AB$20="Leve"),CONCATENATE("R1C",'MAPA DE RIESGO'!$P$20),"")</f>
        <v/>
      </c>
      <c r="N26" s="37" t="str">
        <f>IF(AND('MAPA DE RIESGO'!$Z$21="Media",'MAPA DE RIESGO'!$AB$21="Leve"),CONCATENATE("R1C",'MAPA DE RIESGO'!$P$21),"")</f>
        <v/>
      </c>
      <c r="O26" s="38" t="str">
        <f>IF(AND('MAPA DE RIESGO'!$Z$22="Media",'MAPA DE RIESGO'!$AB$22="Leve"),CONCATENATE("R1C",'MAPA DE RIESGO'!$P$22),"")</f>
        <v/>
      </c>
      <c r="P26" s="36" t="str">
        <f>IF(AND('MAPA DE RIESGO'!$Z$16="Media",'MAPA DE RIESGO'!$AB$16="Menor"),CONCATENATE("R1C",'MAPA DE RIESGO'!$P$16),"")</f>
        <v/>
      </c>
      <c r="Q26" s="37" t="str">
        <f>IF(AND('MAPA DE RIESGO'!$Z$18="Media",'MAPA DE RIESGO'!$AB$18="Menor"),CONCATENATE("R1C",'MAPA DE RIESGO'!$P$18),"")</f>
        <v/>
      </c>
      <c r="R26" s="37" t="str">
        <f>IF(AND('MAPA DE RIESGO'!$Z$19="Media",'MAPA DE RIESGO'!$AB$19="Menor"),CONCATENATE("R1C",'MAPA DE RIESGO'!$P$19),"")</f>
        <v/>
      </c>
      <c r="S26" s="37" t="str">
        <f>IF(AND('MAPA DE RIESGO'!$Z$20="Media",'MAPA DE RIESGO'!$AB$20="Menor"),CONCATENATE("R1C",'MAPA DE RIESGO'!$P$20),"")</f>
        <v/>
      </c>
      <c r="T26" s="37" t="str">
        <f>IF(AND('MAPA DE RIESGO'!$Z$21="Media",'MAPA DE RIESGO'!$AB$21="Menor"),CONCATENATE("R1C",'MAPA DE RIESGO'!$P$21),"")</f>
        <v/>
      </c>
      <c r="U26" s="38" t="str">
        <f>IF(AND('MAPA DE RIESGO'!$Z$22="Media",'MAPA DE RIESGO'!$AB$22="Menor"),CONCATENATE("R1C",'MAPA DE RIESGO'!$P$22),"")</f>
        <v/>
      </c>
      <c r="V26" s="36" t="str">
        <f>IF(AND('MAPA DE RIESGO'!$Z$16="Media",'MAPA DE RIESGO'!$AB$16="Moderado"),CONCATENATE("R1C",'MAPA DE RIESGO'!$P$16),"")</f>
        <v/>
      </c>
      <c r="W26" s="37" t="str">
        <f>IF(AND('MAPA DE RIESGO'!$Z$18="Media",'MAPA DE RIESGO'!$AB$18="Moderado"),CONCATENATE("R1C",'MAPA DE RIESGO'!$P$18),"")</f>
        <v/>
      </c>
      <c r="X26" s="37" t="str">
        <f>IF(AND('MAPA DE RIESGO'!$Z$19="Media",'MAPA DE RIESGO'!$AB$19="Moderado"),CONCATENATE("R1C",'MAPA DE RIESGO'!$P$19),"")</f>
        <v/>
      </c>
      <c r="Y26" s="37" t="str">
        <f>IF(AND('MAPA DE RIESGO'!$Z$20="Media",'MAPA DE RIESGO'!$AB$20="Moderado"),CONCATENATE("R1C",'MAPA DE RIESGO'!$P$20),"")</f>
        <v/>
      </c>
      <c r="Z26" s="37" t="str">
        <f>IF(AND('MAPA DE RIESGO'!$Z$21="Media",'MAPA DE RIESGO'!$AB$21="Moderado"),CONCATENATE("R1C",'MAPA DE RIESGO'!$P$21),"")</f>
        <v/>
      </c>
      <c r="AA26" s="38" t="str">
        <f>IF(AND('MAPA DE RIESGO'!$Z$22="Media",'MAPA DE RIESGO'!$AB$22="Moderado"),CONCATENATE("R1C",'MAPA DE RIESGO'!$P$22),"")</f>
        <v/>
      </c>
      <c r="AB26" s="17" t="str">
        <f>IF(AND('MAPA DE RIESGO'!$Z$16="Media",'MAPA DE RIESGO'!$AB$16="Mayor"),CONCATENATE("R1C",'MAPA DE RIESGO'!$P$16),"")</f>
        <v/>
      </c>
      <c r="AC26" s="18" t="str">
        <f>IF(AND('MAPA DE RIESGO'!$Z$18="Media",'MAPA DE RIESGO'!$AB$18="Mayor"),CONCATENATE("R1C",'MAPA DE RIESGO'!$P$18),"")</f>
        <v/>
      </c>
      <c r="AD26" s="18" t="str">
        <f>IF(AND('MAPA DE RIESGO'!$Z$19="Media",'MAPA DE RIESGO'!$AB$19="Mayor"),CONCATENATE("R1C",'MAPA DE RIESGO'!$P$19),"")</f>
        <v/>
      </c>
      <c r="AE26" s="18" t="str">
        <f>IF(AND('MAPA DE RIESGO'!$Z$20="Media",'MAPA DE RIESGO'!$AB$20="Mayor"),CONCATENATE("R1C",'MAPA DE RIESGO'!$P$20),"")</f>
        <v/>
      </c>
      <c r="AF26" s="18" t="str">
        <f>IF(AND('MAPA DE RIESGO'!$Z$21="Media",'MAPA DE RIESGO'!$AB$21="Mayor"),CONCATENATE("R1C",'MAPA DE RIESGO'!$P$21),"")</f>
        <v/>
      </c>
      <c r="AG26" s="19" t="str">
        <f>IF(AND('MAPA DE RIESGO'!$Z$22="Media",'MAPA DE RIESGO'!$AB$22="Mayor"),CONCATENATE("R1C",'MAPA DE RIESGO'!$P$22),"")</f>
        <v/>
      </c>
      <c r="AH26" s="20" t="str">
        <f>IF(AND('MAPA DE RIESGO'!$Z$16="Media",'MAPA DE RIESGO'!$AB$16="Catastrófico"),CONCATENATE("R1C",'MAPA DE RIESGO'!$P$16),"")</f>
        <v/>
      </c>
      <c r="AI26" s="21" t="str">
        <f>IF(AND('MAPA DE RIESGO'!$Z$18="Media",'MAPA DE RIESGO'!$AB$18="Catastrófico"),CONCATENATE("R1C",'MAPA DE RIESGO'!$P$18),"")</f>
        <v/>
      </c>
      <c r="AJ26" s="21" t="str">
        <f>IF(AND('MAPA DE RIESGO'!$Z$19="Media",'MAPA DE RIESGO'!$AB$19="Catastrófico"),CONCATENATE("R1C",'MAPA DE RIESGO'!$P$19),"")</f>
        <v/>
      </c>
      <c r="AK26" s="21" t="str">
        <f>IF(AND('MAPA DE RIESGO'!$Z$20="Media",'MAPA DE RIESGO'!$AB$20="Catastrófico"),CONCATENATE("R1C",'MAPA DE RIESGO'!$P$20),"")</f>
        <v/>
      </c>
      <c r="AL26" s="21" t="str">
        <f>IF(AND('MAPA DE RIESGO'!$Z$21="Media",'MAPA DE RIESGO'!$AB$21="Catastrófico"),CONCATENATE("R1C",'MAPA DE RIESGO'!$P$21),"")</f>
        <v/>
      </c>
      <c r="AM26" s="22" t="str">
        <f>IF(AND('MAPA DE RIESGO'!$Z$22="Media",'MAPA DE RIESGO'!$AB$22="Catastrófico"),CONCATENATE("R1C",'MAPA DE RIESGO'!$P$22),"")</f>
        <v/>
      </c>
      <c r="AN26" s="55"/>
      <c r="AO26" s="563" t="s">
        <v>73</v>
      </c>
      <c r="AP26" s="564"/>
      <c r="AQ26" s="564"/>
      <c r="AR26" s="564"/>
      <c r="AS26" s="564"/>
      <c r="AT26" s="56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86"/>
      <c r="C27" s="486"/>
      <c r="D27" s="487"/>
      <c r="E27" s="543"/>
      <c r="F27" s="544"/>
      <c r="G27" s="544"/>
      <c r="H27" s="544"/>
      <c r="I27" s="529"/>
      <c r="J27" s="39" t="str">
        <f>IF(AND('MAPA DE RIESGO'!$Z$23="Media",'MAPA DE RIESGO'!$AB$23="Leve"),CONCATENATE("R2C",'MAPA DE RIESGO'!$P$23),"")</f>
        <v/>
      </c>
      <c r="K27" s="40" t="str">
        <f>IF(AND('MAPA DE RIESGO'!$Z$24="Media",'MAPA DE RIESGO'!$AB$24="Leve"),CONCATENATE("R2C",'MAPA DE RIESGO'!$P$24),"")</f>
        <v/>
      </c>
      <c r="L27" s="40" t="str">
        <f>IF(AND('MAPA DE RIESGO'!$Z$25="Media",'MAPA DE RIESGO'!$AB$25="Leve"),CONCATENATE("R2C",'MAPA DE RIESGO'!$P$25),"")</f>
        <v/>
      </c>
      <c r="M27" s="40" t="str">
        <f>IF(AND('MAPA DE RIESGO'!$Z$26="Media",'MAPA DE RIESGO'!$AB$26="Leve"),CONCATENATE("R2C",'MAPA DE RIESGO'!$P$26),"")</f>
        <v/>
      </c>
      <c r="N27" s="40" t="str">
        <f>IF(AND('MAPA DE RIESGO'!$Z$27="Media",'MAPA DE RIESGO'!$AB$27="Leve"),CONCATENATE("R2C",'MAPA DE RIESGO'!$P$27),"")</f>
        <v/>
      </c>
      <c r="O27" s="41" t="str">
        <f>IF(AND('MAPA DE RIESGO'!$Z$28="Media",'MAPA DE RIESGO'!$AB$28="Leve"),CONCATENATE("R2C",'MAPA DE RIESGO'!$P$28),"")</f>
        <v/>
      </c>
      <c r="P27" s="39" t="str">
        <f>IF(AND('MAPA DE RIESGO'!$Z$23="Media",'MAPA DE RIESGO'!$AB$23="Menor"),CONCATENATE("R2C",'MAPA DE RIESGO'!$P$23),"")</f>
        <v/>
      </c>
      <c r="Q27" s="40" t="str">
        <f>IF(AND('MAPA DE RIESGO'!$Z$24="Media",'MAPA DE RIESGO'!$AB$24="Menor"),CONCATENATE("R2C",'MAPA DE RIESGO'!$P$24),"")</f>
        <v/>
      </c>
      <c r="R27" s="40" t="str">
        <f>IF(AND('MAPA DE RIESGO'!$Z$25="Media",'MAPA DE RIESGO'!$AB$25="Menor"),CONCATENATE("R2C",'MAPA DE RIESGO'!$P$25),"")</f>
        <v/>
      </c>
      <c r="S27" s="40" t="str">
        <f>IF(AND('MAPA DE RIESGO'!$Z$26="Media",'MAPA DE RIESGO'!$AB$26="Menor"),CONCATENATE("R2C",'MAPA DE RIESGO'!$P$26),"")</f>
        <v/>
      </c>
      <c r="T27" s="40" t="str">
        <f>IF(AND('MAPA DE RIESGO'!$Z$27="Media",'MAPA DE RIESGO'!$AB$27="Menor"),CONCATENATE("R2C",'MAPA DE RIESGO'!$P$27),"")</f>
        <v/>
      </c>
      <c r="U27" s="41" t="str">
        <f>IF(AND('MAPA DE RIESGO'!$Z$28="Media",'MAPA DE RIESGO'!$AB$28="Menor"),CONCATENATE("R2C",'MAPA DE RIESGO'!$P$28),"")</f>
        <v/>
      </c>
      <c r="V27" s="39" t="str">
        <f>IF(AND('MAPA DE RIESGO'!$Z$23="Media",'MAPA DE RIESGO'!$AB$23="Moderado"),CONCATENATE("R2C",'MAPA DE RIESGO'!$P$23),"")</f>
        <v/>
      </c>
      <c r="W27" s="40" t="str">
        <f>IF(AND('MAPA DE RIESGO'!$Z$24="Media",'MAPA DE RIESGO'!$AB$24="Moderado"),CONCATENATE("R2C",'MAPA DE RIESGO'!$P$24),"")</f>
        <v/>
      </c>
      <c r="X27" s="40" t="str">
        <f>IF(AND('MAPA DE RIESGO'!$Z$25="Media",'MAPA DE RIESGO'!$AB$25="Moderado"),CONCATENATE("R2C",'MAPA DE RIESGO'!$P$25),"")</f>
        <v/>
      </c>
      <c r="Y27" s="40" t="str">
        <f>IF(AND('MAPA DE RIESGO'!$Z$26="Media",'MAPA DE RIESGO'!$AB$26="Moderado"),CONCATENATE("R2C",'MAPA DE RIESGO'!$P$26),"")</f>
        <v/>
      </c>
      <c r="Z27" s="40" t="str">
        <f>IF(AND('MAPA DE RIESGO'!$Z$27="Media",'MAPA DE RIESGO'!$AB$27="Moderado"),CONCATENATE("R2C",'MAPA DE RIESGO'!$P$27),"")</f>
        <v/>
      </c>
      <c r="AA27" s="41" t="str">
        <f>IF(AND('MAPA DE RIESGO'!$Z$28="Media",'MAPA DE RIESGO'!$AB$28="Moderado"),CONCATENATE("R2C",'MAPA DE RIESGO'!$P$28),"")</f>
        <v/>
      </c>
      <c r="AB27" s="23" t="str">
        <f>IF(AND('MAPA DE RIESGO'!$Z$23="Media",'MAPA DE RIESGO'!$AB$23="Mayor"),CONCATENATE("R2C",'MAPA DE RIESGO'!$P$23),"")</f>
        <v/>
      </c>
      <c r="AC27" s="24" t="str">
        <f>IF(AND('MAPA DE RIESGO'!$Z$24="Media",'MAPA DE RIESGO'!$AB$24="Mayor"),CONCATENATE("R2C",'MAPA DE RIESGO'!$P$24),"")</f>
        <v/>
      </c>
      <c r="AD27" s="24" t="str">
        <f>IF(AND('MAPA DE RIESGO'!$Z$25="Media",'MAPA DE RIESGO'!$AB$25="Mayor"),CONCATENATE("R2C",'MAPA DE RIESGO'!$P$25),"")</f>
        <v/>
      </c>
      <c r="AE27" s="24" t="str">
        <f>IF(AND('MAPA DE RIESGO'!$Z$26="Media",'MAPA DE RIESGO'!$AB$26="Mayor"),CONCATENATE("R2C",'MAPA DE RIESGO'!$P$26),"")</f>
        <v/>
      </c>
      <c r="AF27" s="24" t="str">
        <f>IF(AND('MAPA DE RIESGO'!$Z$27="Media",'MAPA DE RIESGO'!$AB$27="Mayor"),CONCATENATE("R2C",'MAPA DE RIESGO'!$P$27),"")</f>
        <v/>
      </c>
      <c r="AG27" s="25" t="str">
        <f>IF(AND('MAPA DE RIESGO'!$Z$28="Media",'MAPA DE RIESGO'!$AB$28="Mayor"),CONCATENATE("R2C",'MAPA DE RIESGO'!$P$28),"")</f>
        <v/>
      </c>
      <c r="AH27" s="26" t="str">
        <f>IF(AND('MAPA DE RIESGO'!$Z$23="Media",'MAPA DE RIESGO'!$AB$23="Catastrófico"),CONCATENATE("R2C",'MAPA DE RIESGO'!$P$23),"")</f>
        <v/>
      </c>
      <c r="AI27" s="27" t="str">
        <f>IF(AND('MAPA DE RIESGO'!$Z$24="Media",'MAPA DE RIESGO'!$AB$24="Catastrófico"),CONCATENATE("R2C",'MAPA DE RIESGO'!$P$24),"")</f>
        <v/>
      </c>
      <c r="AJ27" s="27" t="str">
        <f>IF(AND('MAPA DE RIESGO'!$Z$25="Media",'MAPA DE RIESGO'!$AB$25="Catastrófico"),CONCATENATE("R2C",'MAPA DE RIESGO'!$P$25),"")</f>
        <v/>
      </c>
      <c r="AK27" s="27" t="str">
        <f>IF(AND('MAPA DE RIESGO'!$Z$26="Media",'MAPA DE RIESGO'!$AB$26="Catastrófico"),CONCATENATE("R2C",'MAPA DE RIESGO'!$P$26),"")</f>
        <v/>
      </c>
      <c r="AL27" s="27" t="str">
        <f>IF(AND('MAPA DE RIESGO'!$Z$27="Media",'MAPA DE RIESGO'!$AB$27="Catastrófico"),CONCATENATE("R2C",'MAPA DE RIESGO'!$P$27),"")</f>
        <v/>
      </c>
      <c r="AM27" s="28" t="str">
        <f>IF(AND('MAPA DE RIESGO'!$Z$28="Media",'MAPA DE RIESGO'!$AB$28="Catastrófico"),CONCATENATE("R2C",'MAPA DE RIESGO'!$P$28),"")</f>
        <v/>
      </c>
      <c r="AN27" s="55"/>
      <c r="AO27" s="566"/>
      <c r="AP27" s="567"/>
      <c r="AQ27" s="567"/>
      <c r="AR27" s="567"/>
      <c r="AS27" s="567"/>
      <c r="AT27" s="56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86"/>
      <c r="C28" s="486"/>
      <c r="D28" s="487"/>
      <c r="E28" s="527"/>
      <c r="F28" s="528"/>
      <c r="G28" s="528"/>
      <c r="H28" s="528"/>
      <c r="I28" s="529"/>
      <c r="J28" s="39"/>
      <c r="K28" s="40" t="str">
        <f>IF(AND('MAPA DE RIESGO'!$Z$30="Media",'MAPA DE RIESGO'!$AB$30="Leve"),CONCATENATE("R3C",'MAPA DE RIESGO'!$P$30),"")</f>
        <v/>
      </c>
      <c r="L28" s="40" t="str">
        <f>IF(AND('MAPA DE RIESGO'!$Z$31="Media",'MAPA DE RIESGO'!$AB$31="Leve"),CONCATENATE("R3C",'MAPA DE RIESGO'!$P$31),"")</f>
        <v/>
      </c>
      <c r="M28" s="40" t="str">
        <f>IF(AND('MAPA DE RIESGO'!$Z$32="Media",'MAPA DE RIESGO'!$AB$32="Leve"),CONCATENATE("R3C",'MAPA DE RIESGO'!$P$32),"")</f>
        <v/>
      </c>
      <c r="N28" s="40" t="str">
        <f>IF(AND('MAPA DE RIESGO'!$Z$33="Media",'MAPA DE RIESGO'!$AB$33="Leve"),CONCATENATE("R3C",'MAPA DE RIESGO'!$P$33),"")</f>
        <v/>
      </c>
      <c r="O28" s="41" t="str">
        <f>IF(AND('MAPA DE RIESGO'!$Z$34="Media",'MAPA DE RIESGO'!$AB$34="Leve"),CONCATENATE("R3C",'MAPA DE RIESGO'!$P$34),"")</f>
        <v/>
      </c>
      <c r="P28" s="39"/>
      <c r="Q28" s="40" t="str">
        <f>IF(AND('MAPA DE RIESGO'!$Z$30="Media",'MAPA DE RIESGO'!$AB$30="Menor"),CONCATENATE("R3C",'MAPA DE RIESGO'!$P$30),"")</f>
        <v/>
      </c>
      <c r="R28" s="40" t="str">
        <f>IF(AND('MAPA DE RIESGO'!$Z$31="Media",'MAPA DE RIESGO'!$AB$31="Menor"),CONCATENATE("R3C",'MAPA DE RIESGO'!$P$31),"")</f>
        <v/>
      </c>
      <c r="S28" s="40" t="str">
        <f>IF(AND('MAPA DE RIESGO'!$Z$32="Media",'MAPA DE RIESGO'!$AB$32="Menor"),CONCATENATE("R3C",'MAPA DE RIESGO'!$P$32),"")</f>
        <v/>
      </c>
      <c r="T28" s="40" t="str">
        <f>IF(AND('MAPA DE RIESGO'!$Z$33="Media",'MAPA DE RIESGO'!$AB$33="Menor"),CONCATENATE("R3C",'MAPA DE RIESGO'!$P$33),"")</f>
        <v/>
      </c>
      <c r="U28" s="41" t="str">
        <f>IF(AND('MAPA DE RIESGO'!$Z$34="Media",'MAPA DE RIESGO'!$AB$34="Menor"),CONCATENATE("R3C",'MAPA DE RIESGO'!$P$34),"")</f>
        <v/>
      </c>
      <c r="V28" s="39"/>
      <c r="W28" s="40" t="str">
        <f>IF(AND('MAPA DE RIESGO'!$Z$30="Media",'MAPA DE RIESGO'!$AB$30="Moderado"),CONCATENATE("R3C",'MAPA DE RIESGO'!$P$30),"")</f>
        <v/>
      </c>
      <c r="X28" s="40" t="str">
        <f>IF(AND('MAPA DE RIESGO'!$Z$31="Media",'MAPA DE RIESGO'!$AB$31="Moderado"),CONCATENATE("R3C",'MAPA DE RIESGO'!$P$31),"")</f>
        <v/>
      </c>
      <c r="Y28" s="40" t="str">
        <f>IF(AND('MAPA DE RIESGO'!$Z$32="Media",'MAPA DE RIESGO'!$AB$32="Moderado"),CONCATENATE("R3C",'MAPA DE RIESGO'!$P$32),"")</f>
        <v/>
      </c>
      <c r="Z28" s="40" t="str">
        <f>IF(AND('MAPA DE RIESGO'!$Z$33="Media",'MAPA DE RIESGO'!$AB$33="Moderado"),CONCATENATE("R3C",'MAPA DE RIESGO'!$P$33),"")</f>
        <v/>
      </c>
      <c r="AA28" s="41" t="str">
        <f>IF(AND('MAPA DE RIESGO'!$Z$34="Media",'MAPA DE RIESGO'!$AB$34="Moderado"),CONCATENATE("R3C",'MAPA DE RIESGO'!$P$34),"")</f>
        <v/>
      </c>
      <c r="AB28" s="23"/>
      <c r="AC28" s="24" t="str">
        <f>IF(AND('MAPA DE RIESGO'!$Z$30="Media",'MAPA DE RIESGO'!$AB$30="Mayor"),CONCATENATE("R3C",'MAPA DE RIESGO'!$P$30),"")</f>
        <v/>
      </c>
      <c r="AD28" s="24" t="str">
        <f>IF(AND('MAPA DE RIESGO'!$Z$31="Media",'MAPA DE RIESGO'!$AB$31="Mayor"),CONCATENATE("R3C",'MAPA DE RIESGO'!$P$31),"")</f>
        <v/>
      </c>
      <c r="AE28" s="24" t="str">
        <f>IF(AND('MAPA DE RIESGO'!$Z$32="Media",'MAPA DE RIESGO'!$AB$32="Mayor"),CONCATENATE("R3C",'MAPA DE RIESGO'!$P$32),"")</f>
        <v/>
      </c>
      <c r="AF28" s="24" t="str">
        <f>IF(AND('MAPA DE RIESGO'!$Z$33="Media",'MAPA DE RIESGO'!$AB$33="Mayor"),CONCATENATE("R3C",'MAPA DE RIESGO'!$P$33),"")</f>
        <v/>
      </c>
      <c r="AG28" s="25" t="str">
        <f>IF(AND('MAPA DE RIESGO'!$Z$34="Media",'MAPA DE RIESGO'!$AB$34="Mayor"),CONCATENATE("R3C",'MAPA DE RIESGO'!$P$34),"")</f>
        <v/>
      </c>
      <c r="AH28" s="26"/>
      <c r="AI28" s="27" t="str">
        <f>IF(AND('MAPA DE RIESGO'!$Z$30="Media",'MAPA DE RIESGO'!$AB$30="Catastrófico"),CONCATENATE("R3C",'MAPA DE RIESGO'!$P$30),"")</f>
        <v/>
      </c>
      <c r="AJ28" s="27" t="str">
        <f>IF(AND('MAPA DE RIESGO'!$Z$31="Media",'MAPA DE RIESGO'!$AB$31="Catastrófico"),CONCATENATE("R3C",'MAPA DE RIESGO'!$P$31),"")</f>
        <v/>
      </c>
      <c r="AK28" s="27" t="str">
        <f>IF(AND('MAPA DE RIESGO'!$Z$32="Media",'MAPA DE RIESGO'!$AB$32="Catastrófico"),CONCATENATE("R3C",'MAPA DE RIESGO'!$P$32),"")</f>
        <v/>
      </c>
      <c r="AL28" s="27" t="str">
        <f>IF(AND('MAPA DE RIESGO'!$Z$33="Media",'MAPA DE RIESGO'!$AB$33="Catastrófico"),CONCATENATE("R3C",'MAPA DE RIESGO'!$P$33),"")</f>
        <v/>
      </c>
      <c r="AM28" s="28" t="str">
        <f>IF(AND('MAPA DE RIESGO'!$Z$34="Media",'MAPA DE RIESGO'!$AB$34="Catastrófico"),CONCATENATE("R3C",'MAPA DE RIESGO'!$P$34),"")</f>
        <v/>
      </c>
      <c r="AN28" s="55"/>
      <c r="AO28" s="566"/>
      <c r="AP28" s="567"/>
      <c r="AQ28" s="567"/>
      <c r="AR28" s="567"/>
      <c r="AS28" s="567"/>
      <c r="AT28" s="56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86"/>
      <c r="C29" s="486"/>
      <c r="D29" s="487"/>
      <c r="E29" s="527"/>
      <c r="F29" s="528"/>
      <c r="G29" s="528"/>
      <c r="H29" s="528"/>
      <c r="I29" s="529"/>
      <c r="J29" s="39" t="str">
        <f>IF(AND('MAPA DE RIESGO'!$Z$35="Media",'MAPA DE RIESGO'!$AB$35="Leve"),CONCATENATE("R4C",'MAPA DE RIESGO'!$P$35),"")</f>
        <v/>
      </c>
      <c r="K29" s="40" t="str">
        <f>IF(AND('MAPA DE RIESGO'!$Z$36="Media",'MAPA DE RIESGO'!$AB$36="Leve"),CONCATENATE("R4C",'MAPA DE RIESGO'!$P$36),"")</f>
        <v/>
      </c>
      <c r="L29" s="40" t="str">
        <f>IF(AND('MAPA DE RIESGO'!$Z$37="Media",'MAPA DE RIESGO'!$AB$37="Leve"),CONCATENATE("R4C",'MAPA DE RIESGO'!$P$37),"")</f>
        <v/>
      </c>
      <c r="M29" s="40" t="str">
        <f>IF(AND('MAPA DE RIESGO'!$Z$38="Media",'MAPA DE RIESGO'!$AB$38="Leve"),CONCATENATE("R4C",'MAPA DE RIESGO'!$P$38),"")</f>
        <v/>
      </c>
      <c r="N29" s="40" t="str">
        <f>IF(AND('MAPA DE RIESGO'!$Z$39="Media",'MAPA DE RIESGO'!$AB$39="Leve"),CONCATENATE("R4C",'MAPA DE RIESGO'!$P$39),"")</f>
        <v/>
      </c>
      <c r="O29" s="41" t="str">
        <f>IF(AND('MAPA DE RIESGO'!$Z$40="Media",'MAPA DE RIESGO'!$AB$40="Leve"),CONCATENATE("R4C",'MAPA DE RIESGO'!$P$40),"")</f>
        <v/>
      </c>
      <c r="P29" s="39" t="str">
        <f>IF(AND('MAPA DE RIESGO'!$Z$35="Media",'MAPA DE RIESGO'!$AB$35="Menor"),CONCATENATE("R4C",'MAPA DE RIESGO'!$P$35),"")</f>
        <v/>
      </c>
      <c r="Q29" s="40" t="str">
        <f>IF(AND('MAPA DE RIESGO'!$Z$36="Media",'MAPA DE RIESGO'!$AB$36="Menor"),CONCATENATE("R4C",'MAPA DE RIESGO'!$P$36),"")</f>
        <v/>
      </c>
      <c r="R29" s="40" t="str">
        <f>IF(AND('MAPA DE RIESGO'!$Z$37="Media",'MAPA DE RIESGO'!$AB$37="Menor"),CONCATENATE("R4C",'MAPA DE RIESGO'!$P$37),"")</f>
        <v/>
      </c>
      <c r="S29" s="40" t="str">
        <f>IF(AND('MAPA DE RIESGO'!$Z$38="Media",'MAPA DE RIESGO'!$AB$38="Menor"),CONCATENATE("R4C",'MAPA DE RIESGO'!$P$38),"")</f>
        <v/>
      </c>
      <c r="T29" s="40" t="str">
        <f>IF(AND('MAPA DE RIESGO'!$Z$39="Media",'MAPA DE RIESGO'!$AB$39="Menor"),CONCATENATE("R4C",'MAPA DE RIESGO'!$P$39),"")</f>
        <v/>
      </c>
      <c r="U29" s="41" t="str">
        <f>IF(AND('MAPA DE RIESGO'!$Z$40="Media",'MAPA DE RIESGO'!$AB$40="Menor"),CONCATENATE("R4C",'MAPA DE RIESGO'!$P$40),"")</f>
        <v/>
      </c>
      <c r="V29" s="39" t="str">
        <f>IF(AND('MAPA DE RIESGO'!$Z$35="Media",'MAPA DE RIESGO'!$AB$35="Moderado"),CONCATENATE("R4C",'MAPA DE RIESGO'!$P$35),"")</f>
        <v/>
      </c>
      <c r="W29" s="40" t="str">
        <f>IF(AND('MAPA DE RIESGO'!$Z$36="Media",'MAPA DE RIESGO'!$AB$36="Moderado"),CONCATENATE("R4C",'MAPA DE RIESGO'!$P$36),"")</f>
        <v/>
      </c>
      <c r="X29" s="40" t="str">
        <f>IF(AND('MAPA DE RIESGO'!$Z$37="Media",'MAPA DE RIESGO'!$AB$37="Moderado"),CONCATENATE("R4C",'MAPA DE RIESGO'!$P$37),"")</f>
        <v/>
      </c>
      <c r="Y29" s="40" t="str">
        <f>IF(AND('MAPA DE RIESGO'!$Z$38="Media",'MAPA DE RIESGO'!$AB$38="Moderado"),CONCATENATE("R4C",'MAPA DE RIESGO'!$P$38),"")</f>
        <v/>
      </c>
      <c r="Z29" s="40" t="str">
        <f>IF(AND('MAPA DE RIESGO'!$Z$39="Media",'MAPA DE RIESGO'!$AB$39="Moderado"),CONCATENATE("R4C",'MAPA DE RIESGO'!$P$39),"")</f>
        <v/>
      </c>
      <c r="AA29" s="41" t="str">
        <f>IF(AND('MAPA DE RIESGO'!$Z$40="Media",'MAPA DE RIESGO'!$AB$40="Moderado"),CONCATENATE("R4C",'MAPA DE RIESGO'!$P$40),"")</f>
        <v/>
      </c>
      <c r="AB29" s="23" t="str">
        <f>IF(AND('MAPA DE RIESGO'!$Z$35="Media",'MAPA DE RIESGO'!$AB$35="Mayor"),CONCATENATE("R4C",'MAPA DE RIESGO'!$P$35),"")</f>
        <v/>
      </c>
      <c r="AC29" s="24" t="str">
        <f>IF(AND('MAPA DE RIESGO'!$Z$36="Media",'MAPA DE RIESGO'!$AB$36="Mayor"),CONCATENATE("R4C",'MAPA DE RIESGO'!$P$36),"")</f>
        <v/>
      </c>
      <c r="AD29" s="29" t="str">
        <f>IF(AND('MAPA DE RIESGO'!$Z$37="Media",'MAPA DE RIESGO'!$AB$37="Mayor"),CONCATENATE("R4C",'MAPA DE RIESGO'!$P$37),"")</f>
        <v/>
      </c>
      <c r="AE29" s="29" t="str">
        <f>IF(AND('MAPA DE RIESGO'!$Z$38="Media",'MAPA DE RIESGO'!$AB$38="Mayor"),CONCATENATE("R4C",'MAPA DE RIESGO'!$P$38),"")</f>
        <v/>
      </c>
      <c r="AF29" s="29" t="str">
        <f>IF(AND('MAPA DE RIESGO'!$Z$39="Media",'MAPA DE RIESGO'!$AB$39="Mayor"),CONCATENATE("R4C",'MAPA DE RIESGO'!$P$39),"")</f>
        <v/>
      </c>
      <c r="AG29" s="25" t="str">
        <f>IF(AND('MAPA DE RIESGO'!$Z$40="Media",'MAPA DE RIESGO'!$AB$40="Mayor"),CONCATENATE("R4C",'MAPA DE RIESGO'!$P$40),"")</f>
        <v/>
      </c>
      <c r="AH29" s="26" t="str">
        <f>IF(AND('MAPA DE RIESGO'!$Z$35="Media",'MAPA DE RIESGO'!$AB$35="Catastrófico"),CONCATENATE("R4C",'MAPA DE RIESGO'!$P$35),"")</f>
        <v/>
      </c>
      <c r="AI29" s="27" t="str">
        <f>IF(AND('MAPA DE RIESGO'!$Z$36="Media",'MAPA DE RIESGO'!$AB$36="Catastrófico"),CONCATENATE("R4C",'MAPA DE RIESGO'!$P$36),"")</f>
        <v/>
      </c>
      <c r="AJ29" s="27" t="str">
        <f>IF(AND('MAPA DE RIESGO'!$Z$37="Media",'MAPA DE RIESGO'!$AB$37="Catastrófico"),CONCATENATE("R4C",'MAPA DE RIESGO'!$P$37),"")</f>
        <v/>
      </c>
      <c r="AK29" s="27" t="str">
        <f>IF(AND('MAPA DE RIESGO'!$Z$38="Media",'MAPA DE RIESGO'!$AB$38="Catastrófico"),CONCATENATE("R4C",'MAPA DE RIESGO'!$P$38),"")</f>
        <v/>
      </c>
      <c r="AL29" s="27" t="str">
        <f>IF(AND('MAPA DE RIESGO'!$Z$39="Media",'MAPA DE RIESGO'!$AB$39="Catastrófico"),CONCATENATE("R4C",'MAPA DE RIESGO'!$P$39),"")</f>
        <v/>
      </c>
      <c r="AM29" s="28" t="str">
        <f>IF(AND('MAPA DE RIESGO'!$Z$40="Media",'MAPA DE RIESGO'!$AB$40="Catastrófico"),CONCATENATE("R4C",'MAPA DE RIESGO'!$P$40),"")</f>
        <v/>
      </c>
      <c r="AN29" s="55"/>
      <c r="AO29" s="566"/>
      <c r="AP29" s="567"/>
      <c r="AQ29" s="567"/>
      <c r="AR29" s="567"/>
      <c r="AS29" s="567"/>
      <c r="AT29" s="56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86"/>
      <c r="C30" s="486"/>
      <c r="D30" s="487"/>
      <c r="E30" s="527"/>
      <c r="F30" s="528"/>
      <c r="G30" s="528"/>
      <c r="H30" s="528"/>
      <c r="I30" s="529"/>
      <c r="J30" s="39" t="str">
        <f>IF(AND('MAPA DE RIESGO'!$Z$41="Media",'MAPA DE RIESGO'!$AB$41="Leve"),CONCATENATE("R5C",'MAPA DE RIESGO'!$P$41),"")</f>
        <v/>
      </c>
      <c r="K30" s="40" t="str">
        <f>IF(AND('MAPA DE RIESGO'!$Z$42="Media",'MAPA DE RIESGO'!$AB$42="Leve"),CONCATENATE("R5C",'MAPA DE RIESGO'!$P$42),"")</f>
        <v/>
      </c>
      <c r="L30" s="40" t="str">
        <f>IF(AND('MAPA DE RIESGO'!$Z$43="Media",'MAPA DE RIESGO'!$AB$43="Leve"),CONCATENATE("R5C",'MAPA DE RIESGO'!$P$43),"")</f>
        <v/>
      </c>
      <c r="M30" s="40" t="str">
        <f>IF(AND('MAPA DE RIESGO'!$Z$44="Media",'MAPA DE RIESGO'!$AB$44="Leve"),CONCATENATE("R5C",'MAPA DE RIESGO'!$P$44),"")</f>
        <v/>
      </c>
      <c r="N30" s="40" t="str">
        <f>IF(AND('MAPA DE RIESGO'!$Z$45="Media",'MAPA DE RIESGO'!$AB$45="Leve"),CONCATENATE("R5C",'MAPA DE RIESGO'!$P$45),"")</f>
        <v/>
      </c>
      <c r="O30" s="41" t="str">
        <f>IF(AND('MAPA DE RIESGO'!$Z$46="Media",'MAPA DE RIESGO'!$AB$46="Leve"),CONCATENATE("R5C",'MAPA DE RIESGO'!$P$46),"")</f>
        <v/>
      </c>
      <c r="P30" s="39" t="str">
        <f>IF(AND('MAPA DE RIESGO'!$Z$41="Media",'MAPA DE RIESGO'!$AB$41="Menor"),CONCATENATE("R5C",'MAPA DE RIESGO'!$P$41),"")</f>
        <v/>
      </c>
      <c r="Q30" s="40" t="str">
        <f>IF(AND('MAPA DE RIESGO'!$Z$42="Media",'MAPA DE RIESGO'!$AB$42="Menor"),CONCATENATE("R5C",'MAPA DE RIESGO'!$P$42),"")</f>
        <v/>
      </c>
      <c r="R30" s="40" t="str">
        <f>IF(AND('MAPA DE RIESGO'!$Z$43="Media",'MAPA DE RIESGO'!$AB$43="Menor"),CONCATENATE("R5C",'MAPA DE RIESGO'!$P$43),"")</f>
        <v/>
      </c>
      <c r="S30" s="40" t="str">
        <f>IF(AND('MAPA DE RIESGO'!$Z$44="Media",'MAPA DE RIESGO'!$AB$44="Menor"),CONCATENATE("R5C",'MAPA DE RIESGO'!$P$44),"")</f>
        <v/>
      </c>
      <c r="T30" s="40" t="str">
        <f>IF(AND('MAPA DE RIESGO'!$Z$45="Media",'MAPA DE RIESGO'!$AB$45="Menor"),CONCATENATE("R5C",'MAPA DE RIESGO'!$P$45),"")</f>
        <v/>
      </c>
      <c r="U30" s="41" t="str">
        <f>IF(AND('MAPA DE RIESGO'!$Z$46="Media",'MAPA DE RIESGO'!$AB$46="Menor"),CONCATENATE("R5C",'MAPA DE RIESGO'!$P$46),"")</f>
        <v/>
      </c>
      <c r="V30" s="39" t="str">
        <f>IF(AND('MAPA DE RIESGO'!$Z$41="Media",'MAPA DE RIESGO'!$AB$41="Moderado"),CONCATENATE("R5C",'MAPA DE RIESGO'!$P$41),"")</f>
        <v/>
      </c>
      <c r="W30" s="40" t="str">
        <f>IF(AND('MAPA DE RIESGO'!$Z$42="Media",'MAPA DE RIESGO'!$AB$42="Moderado"),CONCATENATE("R5C",'MAPA DE RIESGO'!$P$42),"")</f>
        <v/>
      </c>
      <c r="X30" s="40" t="str">
        <f>IF(AND('MAPA DE RIESGO'!$Z$43="Media",'MAPA DE RIESGO'!$AB$43="Moderado"),CONCATENATE("R5C",'MAPA DE RIESGO'!$P$43),"")</f>
        <v/>
      </c>
      <c r="Y30" s="40" t="str">
        <f>IF(AND('MAPA DE RIESGO'!$Z$44="Media",'MAPA DE RIESGO'!$AB$44="Moderado"),CONCATENATE("R5C",'MAPA DE RIESGO'!$P$44),"")</f>
        <v/>
      </c>
      <c r="Z30" s="40" t="str">
        <f>IF(AND('MAPA DE RIESGO'!$Z$45="Media",'MAPA DE RIESGO'!$AB$45="Moderado"),CONCATENATE("R5C",'MAPA DE RIESGO'!$P$45),"")</f>
        <v/>
      </c>
      <c r="AA30" s="41" t="str">
        <f>IF(AND('MAPA DE RIESGO'!$Z$46="Media",'MAPA DE RIESGO'!$AB$46="Moderado"),CONCATENATE("R5C",'MAPA DE RIESGO'!$P$46),"")</f>
        <v/>
      </c>
      <c r="AB30" s="23" t="str">
        <f>IF(AND('MAPA DE RIESGO'!$Z$41="Media",'MAPA DE RIESGO'!$AB$41="Mayor"),CONCATENATE("R5C",'MAPA DE RIESGO'!$P$41),"")</f>
        <v/>
      </c>
      <c r="AC30" s="24" t="str">
        <f>IF(AND('MAPA DE RIESGO'!$Z$42="Media",'MAPA DE RIESGO'!$AB$42="Mayor"),CONCATENATE("R5C",'MAPA DE RIESGO'!$P$42),"")</f>
        <v/>
      </c>
      <c r="AD30" s="29" t="str">
        <f>IF(AND('MAPA DE RIESGO'!$Z$43="Media",'MAPA DE RIESGO'!$AB$43="Mayor"),CONCATENATE("R5C",'MAPA DE RIESGO'!$P$43),"")</f>
        <v/>
      </c>
      <c r="AE30" s="29" t="str">
        <f>IF(AND('MAPA DE RIESGO'!$Z$44="Media",'MAPA DE RIESGO'!$AB$44="Mayor"),CONCATENATE("R5C",'MAPA DE RIESGO'!$P$44),"")</f>
        <v/>
      </c>
      <c r="AF30" s="29" t="str">
        <f>IF(AND('MAPA DE RIESGO'!$Z$45="Media",'MAPA DE RIESGO'!$AB$45="Mayor"),CONCATENATE("R5C",'MAPA DE RIESGO'!$P$45),"")</f>
        <v/>
      </c>
      <c r="AG30" s="25" t="str">
        <f>IF(AND('MAPA DE RIESGO'!$Z$46="Media",'MAPA DE RIESGO'!$AB$46="Mayor"),CONCATENATE("R5C",'MAPA DE RIESGO'!$P$46),"")</f>
        <v/>
      </c>
      <c r="AH30" s="26" t="str">
        <f>IF(AND('MAPA DE RIESGO'!$Z$41="Media",'MAPA DE RIESGO'!$AB$41="Catastrófico"),CONCATENATE("R5C",'MAPA DE RIESGO'!$P$41),"")</f>
        <v/>
      </c>
      <c r="AI30" s="27" t="str">
        <f>IF(AND('MAPA DE RIESGO'!$Z$42="Media",'MAPA DE RIESGO'!$AB$42="Catastrófico"),CONCATENATE("R5C",'MAPA DE RIESGO'!$P$42),"")</f>
        <v/>
      </c>
      <c r="AJ30" s="27" t="str">
        <f>IF(AND('MAPA DE RIESGO'!$Z$43="Media",'MAPA DE RIESGO'!$AB$43="Catastrófico"),CONCATENATE("R5C",'MAPA DE RIESGO'!$P$43),"")</f>
        <v/>
      </c>
      <c r="AK30" s="27" t="str">
        <f>IF(AND('MAPA DE RIESGO'!$Z$44="Media",'MAPA DE RIESGO'!$AB$44="Catastrófico"),CONCATENATE("R5C",'MAPA DE RIESGO'!$P$44),"")</f>
        <v/>
      </c>
      <c r="AL30" s="27" t="str">
        <f>IF(AND('MAPA DE RIESGO'!$Z$45="Media",'MAPA DE RIESGO'!$AB$45="Catastrófico"),CONCATENATE("R5C",'MAPA DE RIESGO'!$P$45),"")</f>
        <v/>
      </c>
      <c r="AM30" s="28" t="str">
        <f>IF(AND('MAPA DE RIESGO'!$Z$46="Media",'MAPA DE RIESGO'!$AB$46="Catastrófico"),CONCATENATE("R5C",'MAPA DE RIESGO'!$P$46),"")</f>
        <v/>
      </c>
      <c r="AN30" s="55"/>
      <c r="AO30" s="566"/>
      <c r="AP30" s="567"/>
      <c r="AQ30" s="567"/>
      <c r="AR30" s="567"/>
      <c r="AS30" s="567"/>
      <c r="AT30" s="568"/>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86"/>
      <c r="C31" s="486"/>
      <c r="D31" s="487"/>
      <c r="E31" s="527"/>
      <c r="F31" s="528"/>
      <c r="G31" s="528"/>
      <c r="H31" s="528"/>
      <c r="I31" s="529"/>
      <c r="J31" s="39" t="str">
        <f>IF(AND('MAPA DE RIESGO'!$Z$47="Media",'MAPA DE RIESGO'!$AB$47="Leve"),CONCATENATE("R6C",'MAPA DE RIESGO'!$P$47),"")</f>
        <v/>
      </c>
      <c r="K31" s="40" t="str">
        <f>IF(AND('MAPA DE RIESGO'!$Z$48="Media",'MAPA DE RIESGO'!$AB$48="Leve"),CONCATENATE("R6C",'MAPA DE RIESGO'!$P$48),"")</f>
        <v/>
      </c>
      <c r="L31" s="40" t="str">
        <f>IF(AND('MAPA DE RIESGO'!$Z$49="Media",'MAPA DE RIESGO'!$AB$49="Leve"),CONCATENATE("R6C",'MAPA DE RIESGO'!$P$49),"")</f>
        <v/>
      </c>
      <c r="M31" s="40" t="str">
        <f>IF(AND('MAPA DE RIESGO'!$Z$50="Media",'MAPA DE RIESGO'!$AB$50="Leve"),CONCATENATE("R6C",'MAPA DE RIESGO'!$P$50),"")</f>
        <v/>
      </c>
      <c r="N31" s="40" t="str">
        <f>IF(AND('MAPA DE RIESGO'!$Z$51="Media",'MAPA DE RIESGO'!$AB$51="Leve"),CONCATENATE("R6C",'MAPA DE RIESGO'!$P$51),"")</f>
        <v/>
      </c>
      <c r="O31" s="41" t="str">
        <f>IF(AND('MAPA DE RIESGO'!$Z$52="Media",'MAPA DE RIESGO'!$AB$52="Leve"),CONCATENATE("R6C",'MAPA DE RIESGO'!$P$52),"")</f>
        <v/>
      </c>
      <c r="P31" s="39" t="str">
        <f>IF(AND('MAPA DE RIESGO'!$Z$47="Media",'MAPA DE RIESGO'!$AB$47="Menor"),CONCATENATE("R6C",'MAPA DE RIESGO'!$P$47),"")</f>
        <v/>
      </c>
      <c r="Q31" s="40" t="str">
        <f>IF(AND('MAPA DE RIESGO'!$Z$48="Media",'MAPA DE RIESGO'!$AB$48="Menor"),CONCATENATE("R6C",'MAPA DE RIESGO'!$P$48),"")</f>
        <v/>
      </c>
      <c r="R31" s="40" t="str">
        <f>IF(AND('MAPA DE RIESGO'!$Z$49="Media",'MAPA DE RIESGO'!$AB$49="Menor"),CONCATENATE("R6C",'MAPA DE RIESGO'!$P$49),"")</f>
        <v/>
      </c>
      <c r="S31" s="40" t="str">
        <f>IF(AND('MAPA DE RIESGO'!$Z$50="Media",'MAPA DE RIESGO'!$AB$50="Menor"),CONCATENATE("R6C",'MAPA DE RIESGO'!$P$50),"")</f>
        <v/>
      </c>
      <c r="T31" s="40" t="str">
        <f>IF(AND('MAPA DE RIESGO'!$Z$51="Media",'MAPA DE RIESGO'!$AB$51="Menor"),CONCATENATE("R6C",'MAPA DE RIESGO'!$P$51),"")</f>
        <v/>
      </c>
      <c r="U31" s="41" t="str">
        <f>IF(AND('MAPA DE RIESGO'!$Z$52="Media",'MAPA DE RIESGO'!$AB$52="Menor"),CONCATENATE("R6C",'MAPA DE RIESGO'!$P$52),"")</f>
        <v/>
      </c>
      <c r="V31" s="39" t="str">
        <f>IF(AND('MAPA DE RIESGO'!$Z$47="Media",'MAPA DE RIESGO'!$AB$47="Moderado"),CONCATENATE("R6C",'MAPA DE RIESGO'!$P$47),"")</f>
        <v/>
      </c>
      <c r="W31" s="40" t="str">
        <f>IF(AND('MAPA DE RIESGO'!$Z$48="Media",'MAPA DE RIESGO'!$AB$48="Moderado"),CONCATENATE("R6C",'MAPA DE RIESGO'!$P$48),"")</f>
        <v/>
      </c>
      <c r="X31" s="40" t="str">
        <f>IF(AND('MAPA DE RIESGO'!$Z$49="Media",'MAPA DE RIESGO'!$AB$49="Moderado"),CONCATENATE("R6C",'MAPA DE RIESGO'!$P$49),"")</f>
        <v/>
      </c>
      <c r="Y31" s="40" t="str">
        <f>IF(AND('MAPA DE RIESGO'!$Z$50="Media",'MAPA DE RIESGO'!$AB$50="Moderado"),CONCATENATE("R6C",'MAPA DE RIESGO'!$P$50),"")</f>
        <v/>
      </c>
      <c r="Z31" s="40" t="str">
        <f>IF(AND('MAPA DE RIESGO'!$Z$51="Media",'MAPA DE RIESGO'!$AB$51="Moderado"),CONCATENATE("R6C",'MAPA DE RIESGO'!$P$51),"")</f>
        <v/>
      </c>
      <c r="AA31" s="41" t="str">
        <f>IF(AND('MAPA DE RIESGO'!$Z$52="Media",'MAPA DE RIESGO'!$AB$52="Moderado"),CONCATENATE("R6C",'MAPA DE RIESGO'!$P$52),"")</f>
        <v/>
      </c>
      <c r="AB31" s="23" t="str">
        <f>IF(AND('MAPA DE RIESGO'!$Z$47="Media",'MAPA DE RIESGO'!$AB$47="Mayor"),CONCATENATE("R6C",'MAPA DE RIESGO'!$P$47),"")</f>
        <v/>
      </c>
      <c r="AC31" s="24" t="str">
        <f>IF(AND('MAPA DE RIESGO'!$Z$48="Media",'MAPA DE RIESGO'!$AB$48="Mayor"),CONCATENATE("R6C",'MAPA DE RIESGO'!$P$48),"")</f>
        <v/>
      </c>
      <c r="AD31" s="29" t="str">
        <f>IF(AND('MAPA DE RIESGO'!$Z$49="Media",'MAPA DE RIESGO'!$AB$49="Mayor"),CONCATENATE("R6C",'MAPA DE RIESGO'!$P$49),"")</f>
        <v/>
      </c>
      <c r="AE31" s="29" t="str">
        <f>IF(AND('MAPA DE RIESGO'!$Z$50="Media",'MAPA DE RIESGO'!$AB$50="Mayor"),CONCATENATE("R6C",'MAPA DE RIESGO'!$P$50),"")</f>
        <v/>
      </c>
      <c r="AF31" s="29" t="str">
        <f>IF(AND('MAPA DE RIESGO'!$Z$51="Media",'MAPA DE RIESGO'!$AB$51="Mayor"),CONCATENATE("R6C",'MAPA DE RIESGO'!$P$51),"")</f>
        <v/>
      </c>
      <c r="AG31" s="25" t="str">
        <f>IF(AND('MAPA DE RIESGO'!$Z$52="Media",'MAPA DE RIESGO'!$AB$52="Mayor"),CONCATENATE("R6C",'MAPA DE RIESGO'!$P$52),"")</f>
        <v/>
      </c>
      <c r="AH31" s="26" t="str">
        <f>IF(AND('MAPA DE RIESGO'!$Z$47="Media",'MAPA DE RIESGO'!$AB$47="Catastrófico"),CONCATENATE("R6C",'MAPA DE RIESGO'!$P$47),"")</f>
        <v/>
      </c>
      <c r="AI31" s="27" t="str">
        <f>IF(AND('MAPA DE RIESGO'!$Z$48="Media",'MAPA DE RIESGO'!$AB$48="Catastrófico"),CONCATENATE("R6C",'MAPA DE RIESGO'!$P$48),"")</f>
        <v/>
      </c>
      <c r="AJ31" s="27" t="str">
        <f>IF(AND('MAPA DE RIESGO'!$Z$49="Media",'MAPA DE RIESGO'!$AB$49="Catastrófico"),CONCATENATE("R6C",'MAPA DE RIESGO'!$P$49),"")</f>
        <v/>
      </c>
      <c r="AK31" s="27" t="str">
        <f>IF(AND('MAPA DE RIESGO'!$Z$50="Media",'MAPA DE RIESGO'!$AB$50="Catastrófico"),CONCATENATE("R6C",'MAPA DE RIESGO'!$P$50),"")</f>
        <v/>
      </c>
      <c r="AL31" s="27" t="str">
        <f>IF(AND('MAPA DE RIESGO'!$Z$51="Media",'MAPA DE RIESGO'!$AB$51="Catastrófico"),CONCATENATE("R6C",'MAPA DE RIESGO'!$P$51),"")</f>
        <v/>
      </c>
      <c r="AM31" s="28" t="str">
        <f>IF(AND('MAPA DE RIESGO'!$Z$52="Media",'MAPA DE RIESGO'!$AB$52="Catastrófico"),CONCATENATE("R6C",'MAPA DE RIESGO'!$P$52),"")</f>
        <v/>
      </c>
      <c r="AN31" s="55"/>
      <c r="AO31" s="566"/>
      <c r="AP31" s="567"/>
      <c r="AQ31" s="567"/>
      <c r="AR31" s="567"/>
      <c r="AS31" s="567"/>
      <c r="AT31" s="56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86"/>
      <c r="C32" s="486"/>
      <c r="D32" s="487"/>
      <c r="E32" s="527"/>
      <c r="F32" s="528"/>
      <c r="G32" s="528"/>
      <c r="H32" s="528"/>
      <c r="I32" s="529"/>
      <c r="J32" s="39" t="str">
        <f>IF(AND('MAPA DE RIESGO'!$Z$53="Media",'MAPA DE RIESGO'!$AB$53="Leve"),CONCATENATE("R7C",'MAPA DE RIESGO'!$P$53),"")</f>
        <v/>
      </c>
      <c r="K32" s="40" t="str">
        <f>IF(AND('MAPA DE RIESGO'!$Z$54="Media",'MAPA DE RIESGO'!$AB$54="Leve"),CONCATENATE("R7C",'MAPA DE RIESGO'!$P$54),"")</f>
        <v/>
      </c>
      <c r="L32" s="40" t="str">
        <f>IF(AND('MAPA DE RIESGO'!$Z$55="Media",'MAPA DE RIESGO'!$AB$55="Leve"),CONCATENATE("R7C",'MAPA DE RIESGO'!$P$55),"")</f>
        <v/>
      </c>
      <c r="M32" s="40" t="str">
        <f>IF(AND('MAPA DE RIESGO'!$Z$56="Media",'MAPA DE RIESGO'!$AB$56="Leve"),CONCATENATE("R7C",'MAPA DE RIESGO'!$P$56),"")</f>
        <v/>
      </c>
      <c r="N32" s="40" t="str">
        <f>IF(AND('MAPA DE RIESGO'!$Z$57="Media",'MAPA DE RIESGO'!$AB$57="Leve"),CONCATENATE("R7C",'MAPA DE RIESGO'!$P$57),"")</f>
        <v/>
      </c>
      <c r="O32" s="41" t="str">
        <f>IF(AND('MAPA DE RIESGO'!$Z$58="Media",'MAPA DE RIESGO'!$AB$58="Leve"),CONCATENATE("R7C",'MAPA DE RIESGO'!$P$58),"")</f>
        <v/>
      </c>
      <c r="P32" s="39" t="str">
        <f>IF(AND('MAPA DE RIESGO'!$Z$53="Media",'MAPA DE RIESGO'!$AB$53="Menor"),CONCATENATE("R7C",'MAPA DE RIESGO'!$P$53),"")</f>
        <v/>
      </c>
      <c r="Q32" s="40" t="str">
        <f>IF(AND('MAPA DE RIESGO'!$Z$54="Media",'MAPA DE RIESGO'!$AB$54="Menor"),CONCATENATE("R7C",'MAPA DE RIESGO'!$P$54),"")</f>
        <v/>
      </c>
      <c r="R32" s="40" t="str">
        <f>IF(AND('MAPA DE RIESGO'!$Z$55="Media",'MAPA DE RIESGO'!$AB$55="Menor"),CONCATENATE("R7C",'MAPA DE RIESGO'!$P$55),"")</f>
        <v/>
      </c>
      <c r="S32" s="40" t="str">
        <f>IF(AND('MAPA DE RIESGO'!$Z$56="Media",'MAPA DE RIESGO'!$AB$56="Menor"),CONCATENATE("R7C",'MAPA DE RIESGO'!$P$56),"")</f>
        <v/>
      </c>
      <c r="T32" s="40" t="str">
        <f>IF(AND('MAPA DE RIESGO'!$Z$57="Media",'MAPA DE RIESGO'!$AB$57="Menor"),CONCATENATE("R7C",'MAPA DE RIESGO'!$P$57),"")</f>
        <v/>
      </c>
      <c r="U32" s="41" t="str">
        <f>IF(AND('MAPA DE RIESGO'!$Z$58="Media",'MAPA DE RIESGO'!$AB$58="Menor"),CONCATENATE("R7C",'MAPA DE RIESGO'!$P$58),"")</f>
        <v/>
      </c>
      <c r="V32" s="39" t="str">
        <f>IF(AND('MAPA DE RIESGO'!$Z$53="Media",'MAPA DE RIESGO'!$AB$53="Moderado"),CONCATENATE("R7C",'MAPA DE RIESGO'!$P$53),"")</f>
        <v/>
      </c>
      <c r="W32" s="40" t="str">
        <f>IF(AND('MAPA DE RIESGO'!$Z$54="Media",'MAPA DE RIESGO'!$AB$54="Moderado"),CONCATENATE("R7C",'MAPA DE RIESGO'!$P$54),"")</f>
        <v/>
      </c>
      <c r="X32" s="40" t="str">
        <f>IF(AND('MAPA DE RIESGO'!$Z$55="Media",'MAPA DE RIESGO'!$AB$55="Moderado"),CONCATENATE("R7C",'MAPA DE RIESGO'!$P$55),"")</f>
        <v/>
      </c>
      <c r="Y32" s="40" t="str">
        <f>IF(AND('MAPA DE RIESGO'!$Z$56="Media",'MAPA DE RIESGO'!$AB$56="Moderado"),CONCATENATE("R7C",'MAPA DE RIESGO'!$P$56),"")</f>
        <v/>
      </c>
      <c r="Z32" s="40" t="str">
        <f>IF(AND('MAPA DE RIESGO'!$Z$57="Media",'MAPA DE RIESGO'!$AB$57="Moderado"),CONCATENATE("R7C",'MAPA DE RIESGO'!$P$57),"")</f>
        <v/>
      </c>
      <c r="AA32" s="41" t="str">
        <f>IF(AND('MAPA DE RIESGO'!$Z$58="Media",'MAPA DE RIESGO'!$AB$58="Moderado"),CONCATENATE("R7C",'MAPA DE RIESGO'!$P$58),"")</f>
        <v/>
      </c>
      <c r="AB32" s="23" t="str">
        <f>IF(AND('MAPA DE RIESGO'!$Z$53="Media",'MAPA DE RIESGO'!$AB$53="Mayor"),CONCATENATE("R7C",'MAPA DE RIESGO'!$P$53),"")</f>
        <v/>
      </c>
      <c r="AC32" s="24" t="str">
        <f>IF(AND('MAPA DE RIESGO'!$Z$54="Media",'MAPA DE RIESGO'!$AB$54="Mayor"),CONCATENATE("R7C",'MAPA DE RIESGO'!$P$54),"")</f>
        <v/>
      </c>
      <c r="AD32" s="29" t="str">
        <f>IF(AND('MAPA DE RIESGO'!$Z$55="Media",'MAPA DE RIESGO'!$AB$55="Mayor"),CONCATENATE("R7C",'MAPA DE RIESGO'!$P$55),"")</f>
        <v/>
      </c>
      <c r="AE32" s="29" t="str">
        <f>IF(AND('MAPA DE RIESGO'!$Z$56="Media",'MAPA DE RIESGO'!$AB$56="Mayor"),CONCATENATE("R7C",'MAPA DE RIESGO'!$P$56),"")</f>
        <v/>
      </c>
      <c r="AF32" s="29" t="str">
        <f>IF(AND('MAPA DE RIESGO'!$Z$57="Media",'MAPA DE RIESGO'!$AB$57="Mayor"),CONCATENATE("R7C",'MAPA DE RIESGO'!$P$57),"")</f>
        <v/>
      </c>
      <c r="AG32" s="25" t="str">
        <f>IF(AND('MAPA DE RIESGO'!$Z$58="Media",'MAPA DE RIESGO'!$AB$58="Mayor"),CONCATENATE("R7C",'MAPA DE RIESGO'!$P$58),"")</f>
        <v/>
      </c>
      <c r="AH32" s="26" t="str">
        <f>IF(AND('MAPA DE RIESGO'!$Z$53="Media",'MAPA DE RIESGO'!$AB$53="Catastrófico"),CONCATENATE("R7C",'MAPA DE RIESGO'!$P$53),"")</f>
        <v/>
      </c>
      <c r="AI32" s="27" t="str">
        <f>IF(AND('MAPA DE RIESGO'!$Z$54="Media",'MAPA DE RIESGO'!$AB$54="Catastrófico"),CONCATENATE("R7C",'MAPA DE RIESGO'!$P$54),"")</f>
        <v/>
      </c>
      <c r="AJ32" s="27" t="str">
        <f>IF(AND('MAPA DE RIESGO'!$Z$55="Media",'MAPA DE RIESGO'!$AB$55="Catastrófico"),CONCATENATE("R7C",'MAPA DE RIESGO'!$P$55),"")</f>
        <v/>
      </c>
      <c r="AK32" s="27" t="str">
        <f>IF(AND('MAPA DE RIESGO'!$Z$56="Media",'MAPA DE RIESGO'!$AB$56="Catastrófico"),CONCATENATE("R7C",'MAPA DE RIESGO'!$P$56),"")</f>
        <v/>
      </c>
      <c r="AL32" s="27" t="str">
        <f>IF(AND('MAPA DE RIESGO'!$Z$57="Media",'MAPA DE RIESGO'!$AB$57="Catastrófico"),CONCATENATE("R7C",'MAPA DE RIESGO'!$P$57),"")</f>
        <v/>
      </c>
      <c r="AM32" s="28" t="str">
        <f>IF(AND('MAPA DE RIESGO'!$Z$58="Media",'MAPA DE RIESGO'!$AB$58="Catastrófico"),CONCATENATE("R7C",'MAPA DE RIESGO'!$P$58),"")</f>
        <v/>
      </c>
      <c r="AN32" s="55"/>
      <c r="AO32" s="566"/>
      <c r="AP32" s="567"/>
      <c r="AQ32" s="567"/>
      <c r="AR32" s="567"/>
      <c r="AS32" s="567"/>
      <c r="AT32" s="56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86"/>
      <c r="C33" s="486"/>
      <c r="D33" s="487"/>
      <c r="E33" s="527"/>
      <c r="F33" s="528"/>
      <c r="G33" s="528"/>
      <c r="H33" s="528"/>
      <c r="I33" s="529"/>
      <c r="J33" s="39" t="str">
        <f>IF(AND('MAPA DE RIESGO'!$Z$59="Media",'MAPA DE RIESGO'!$AB$59="Leve"),CONCATENATE("R8C",'MAPA DE RIESGO'!$P$59),"")</f>
        <v/>
      </c>
      <c r="K33" s="40" t="str">
        <f>IF(AND('MAPA DE RIESGO'!$Z$60="Media",'MAPA DE RIESGO'!$AB$60="Leve"),CONCATENATE("R8C",'MAPA DE RIESGO'!$P$60),"")</f>
        <v/>
      </c>
      <c r="L33" s="40" t="str">
        <f>IF(AND('MAPA DE RIESGO'!$Z$61="Media",'MAPA DE RIESGO'!$AB$61="Leve"),CONCATENATE("R8C",'MAPA DE RIESGO'!$P$61),"")</f>
        <v/>
      </c>
      <c r="M33" s="40" t="str">
        <f>IF(AND('MAPA DE RIESGO'!$Z$62="Media",'MAPA DE RIESGO'!$AB$62="Leve"),CONCATENATE("R8C",'MAPA DE RIESGO'!$P$62),"")</f>
        <v/>
      </c>
      <c r="N33" s="40" t="str">
        <f>IF(AND('MAPA DE RIESGO'!$Z$63="Media",'MAPA DE RIESGO'!$AB$63="Leve"),CONCATENATE("R8C",'MAPA DE RIESGO'!$P$63),"")</f>
        <v/>
      </c>
      <c r="O33" s="41" t="str">
        <f>IF(AND('MAPA DE RIESGO'!$Z$64="Media",'MAPA DE RIESGO'!$AB$64="Leve"),CONCATENATE("R8C",'MAPA DE RIESGO'!$P$64),"")</f>
        <v/>
      </c>
      <c r="P33" s="39" t="str">
        <f>IF(AND('MAPA DE RIESGO'!$Z$59="Media",'MAPA DE RIESGO'!$AB$59="Menor"),CONCATENATE("R8C",'MAPA DE RIESGO'!$P$59),"")</f>
        <v/>
      </c>
      <c r="Q33" s="40" t="str">
        <f>IF(AND('MAPA DE RIESGO'!$Z$60="Media",'MAPA DE RIESGO'!$AB$60="Menor"),CONCATENATE("R8C",'MAPA DE RIESGO'!$P$60),"")</f>
        <v/>
      </c>
      <c r="R33" s="40" t="str">
        <f>IF(AND('MAPA DE RIESGO'!$Z$61="Media",'MAPA DE RIESGO'!$AB$61="Menor"),CONCATENATE("R8C",'MAPA DE RIESGO'!$P$61),"")</f>
        <v/>
      </c>
      <c r="S33" s="40" t="str">
        <f>IF(AND('MAPA DE RIESGO'!$Z$62="Media",'MAPA DE RIESGO'!$AB$62="Menor"),CONCATENATE("R8C",'MAPA DE RIESGO'!$P$62),"")</f>
        <v/>
      </c>
      <c r="T33" s="40" t="str">
        <f>IF(AND('MAPA DE RIESGO'!$Z$63="Media",'MAPA DE RIESGO'!$AB$63="Menor"),CONCATENATE("R8C",'MAPA DE RIESGO'!$P$63),"")</f>
        <v/>
      </c>
      <c r="U33" s="41" t="str">
        <f>IF(AND('MAPA DE RIESGO'!$Z$64="Media",'MAPA DE RIESGO'!$AB$64="Menor"),CONCATENATE("R8C",'MAPA DE RIESGO'!$P$64),"")</f>
        <v/>
      </c>
      <c r="V33" s="39" t="str">
        <f>IF(AND('MAPA DE RIESGO'!$Z$59="Media",'MAPA DE RIESGO'!$AB$59="Moderado"),CONCATENATE("R8C",'MAPA DE RIESGO'!$P$59),"")</f>
        <v/>
      </c>
      <c r="W33" s="40" t="str">
        <f>IF(AND('MAPA DE RIESGO'!$Z$60="Media",'MAPA DE RIESGO'!$AB$60="Moderado"),CONCATENATE("R8C",'MAPA DE RIESGO'!$P$60),"")</f>
        <v/>
      </c>
      <c r="X33" s="40" t="str">
        <f>IF(AND('MAPA DE RIESGO'!$Z$61="Media",'MAPA DE RIESGO'!$AB$61="Moderado"),CONCATENATE("R8C",'MAPA DE RIESGO'!$P$61),"")</f>
        <v/>
      </c>
      <c r="Y33" s="40" t="str">
        <f>IF(AND('MAPA DE RIESGO'!$Z$62="Media",'MAPA DE RIESGO'!$AB$62="Moderado"),CONCATENATE("R8C",'MAPA DE RIESGO'!$P$62),"")</f>
        <v/>
      </c>
      <c r="Z33" s="40" t="str">
        <f>IF(AND('MAPA DE RIESGO'!$Z$63="Media",'MAPA DE RIESGO'!$AB$63="Moderado"),CONCATENATE("R8C",'MAPA DE RIESGO'!$P$63),"")</f>
        <v/>
      </c>
      <c r="AA33" s="41" t="str">
        <f>IF(AND('MAPA DE RIESGO'!$Z$64="Media",'MAPA DE RIESGO'!$AB$64="Moderado"),CONCATENATE("R8C",'MAPA DE RIESGO'!$P$64),"")</f>
        <v/>
      </c>
      <c r="AB33" s="23" t="str">
        <f>IF(AND('MAPA DE RIESGO'!$Z$59="Media",'MAPA DE RIESGO'!$AB$59="Mayor"),CONCATENATE("R8C",'MAPA DE RIESGO'!$P$59),"")</f>
        <v/>
      </c>
      <c r="AC33" s="24" t="str">
        <f>IF(AND('MAPA DE RIESGO'!$Z$60="Media",'MAPA DE RIESGO'!$AB$60="Mayor"),CONCATENATE("R8C",'MAPA DE RIESGO'!$P$60),"")</f>
        <v/>
      </c>
      <c r="AD33" s="29" t="str">
        <f>IF(AND('MAPA DE RIESGO'!$Z$61="Media",'MAPA DE RIESGO'!$AB$61="Mayor"),CONCATENATE("R8C",'MAPA DE RIESGO'!$P$61),"")</f>
        <v/>
      </c>
      <c r="AE33" s="29" t="str">
        <f>IF(AND('MAPA DE RIESGO'!$Z$62="Media",'MAPA DE RIESGO'!$AB$62="Mayor"),CONCATENATE("R8C",'MAPA DE RIESGO'!$P$62),"")</f>
        <v/>
      </c>
      <c r="AF33" s="29" t="str">
        <f>IF(AND('MAPA DE RIESGO'!$Z$63="Media",'MAPA DE RIESGO'!$AB$63="Mayor"),CONCATENATE("R8C",'MAPA DE RIESGO'!$P$63),"")</f>
        <v/>
      </c>
      <c r="AG33" s="25" t="str">
        <f>IF(AND('MAPA DE RIESGO'!$Z$64="Media",'MAPA DE RIESGO'!$AB$64="Mayor"),CONCATENATE("R8C",'MAPA DE RIESGO'!$P$64),"")</f>
        <v/>
      </c>
      <c r="AH33" s="26" t="str">
        <f>IF(AND('MAPA DE RIESGO'!$Z$59="Media",'MAPA DE RIESGO'!$AB$59="Catastrófico"),CONCATENATE("R8C",'MAPA DE RIESGO'!$P$59),"")</f>
        <v/>
      </c>
      <c r="AI33" s="27" t="str">
        <f>IF(AND('MAPA DE RIESGO'!$Z$60="Media",'MAPA DE RIESGO'!$AB$60="Catastrófico"),CONCATENATE("R8C",'MAPA DE RIESGO'!$P$60),"")</f>
        <v/>
      </c>
      <c r="AJ33" s="27" t="str">
        <f>IF(AND('MAPA DE RIESGO'!$Z$61="Media",'MAPA DE RIESGO'!$AB$61="Catastrófico"),CONCATENATE("R8C",'MAPA DE RIESGO'!$P$61),"")</f>
        <v/>
      </c>
      <c r="AK33" s="27" t="str">
        <f>IF(AND('MAPA DE RIESGO'!$Z$62="Media",'MAPA DE RIESGO'!$AB$62="Catastrófico"),CONCATENATE("R8C",'MAPA DE RIESGO'!$P$62),"")</f>
        <v/>
      </c>
      <c r="AL33" s="27" t="str">
        <f>IF(AND('MAPA DE RIESGO'!$Z$63="Media",'MAPA DE RIESGO'!$AB$63="Catastrófico"),CONCATENATE("R8C",'MAPA DE RIESGO'!$P$63),"")</f>
        <v/>
      </c>
      <c r="AM33" s="28" t="str">
        <f>IF(AND('MAPA DE RIESGO'!$Z$64="Media",'MAPA DE RIESGO'!$AB$64="Catastrófico"),CONCATENATE("R8C",'MAPA DE RIESGO'!$P$64),"")</f>
        <v/>
      </c>
      <c r="AN33" s="55"/>
      <c r="AO33" s="566"/>
      <c r="AP33" s="567"/>
      <c r="AQ33" s="567"/>
      <c r="AR33" s="567"/>
      <c r="AS33" s="567"/>
      <c r="AT33" s="56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86"/>
      <c r="C34" s="486"/>
      <c r="D34" s="487"/>
      <c r="E34" s="527"/>
      <c r="F34" s="528"/>
      <c r="G34" s="528"/>
      <c r="H34" s="528"/>
      <c r="I34" s="529"/>
      <c r="J34" s="39" t="str">
        <f>IF(AND('MAPA DE RIESGO'!$Z$65="Media",'MAPA DE RIESGO'!$AB$65="Leve"),CONCATENATE("R9C",'MAPA DE RIESGO'!$P$65),"")</f>
        <v/>
      </c>
      <c r="K34" s="40" t="str">
        <f>IF(AND('MAPA DE RIESGO'!$Z$66="Media",'MAPA DE RIESGO'!$AB$66="Leve"),CONCATENATE("R9C",'MAPA DE RIESGO'!$P$66),"")</f>
        <v/>
      </c>
      <c r="L34" s="40" t="str">
        <f>IF(AND('MAPA DE RIESGO'!$Z$67="Media",'MAPA DE RIESGO'!$AB$67="Leve"),CONCATENATE("R9C",'MAPA DE RIESGO'!$P$67),"")</f>
        <v/>
      </c>
      <c r="M34" s="40" t="str">
        <f>IF(AND('MAPA DE RIESGO'!$Z$68="Media",'MAPA DE RIESGO'!$AB$68="Leve"),CONCATENATE("R9C",'MAPA DE RIESGO'!$P$68),"")</f>
        <v/>
      </c>
      <c r="N34" s="40" t="str">
        <f>IF(AND('MAPA DE RIESGO'!$Z$69="Media",'MAPA DE RIESGO'!$AB$69="Leve"),CONCATENATE("R9C",'MAPA DE RIESGO'!$P$69),"")</f>
        <v/>
      </c>
      <c r="O34" s="41" t="str">
        <f>IF(AND('MAPA DE RIESGO'!$Z$70="Media",'MAPA DE RIESGO'!$AB$70="Leve"),CONCATENATE("R9C",'MAPA DE RIESGO'!$P$70),"")</f>
        <v/>
      </c>
      <c r="P34" s="39" t="str">
        <f>IF(AND('MAPA DE RIESGO'!$Z$65="Media",'MAPA DE RIESGO'!$AB$65="Menor"),CONCATENATE("R9C",'MAPA DE RIESGO'!$P$65),"")</f>
        <v/>
      </c>
      <c r="Q34" s="40" t="str">
        <f>IF(AND('MAPA DE RIESGO'!$Z$66="Media",'MAPA DE RIESGO'!$AB$66="Menor"),CONCATENATE("R9C",'MAPA DE RIESGO'!$P$66),"")</f>
        <v/>
      </c>
      <c r="R34" s="40" t="str">
        <f>IF(AND('MAPA DE RIESGO'!$Z$67="Media",'MAPA DE RIESGO'!$AB$67="Menor"),CONCATENATE("R9C",'MAPA DE RIESGO'!$P$67),"")</f>
        <v/>
      </c>
      <c r="S34" s="40" t="str">
        <f>IF(AND('MAPA DE RIESGO'!$Z$68="Media",'MAPA DE RIESGO'!$AB$68="Menor"),CONCATENATE("R9C",'MAPA DE RIESGO'!$P$68),"")</f>
        <v/>
      </c>
      <c r="T34" s="40" t="str">
        <f>IF(AND('MAPA DE RIESGO'!$Z$69="Media",'MAPA DE RIESGO'!$AB$69="Menor"),CONCATENATE("R9C",'MAPA DE RIESGO'!$P$69),"")</f>
        <v/>
      </c>
      <c r="U34" s="41" t="str">
        <f>IF(AND('MAPA DE RIESGO'!$Z$70="Media",'MAPA DE RIESGO'!$AB$70="Menor"),CONCATENATE("R9C",'MAPA DE RIESGO'!$P$70),"")</f>
        <v/>
      </c>
      <c r="V34" s="39" t="str">
        <f>IF(AND('MAPA DE RIESGO'!$Z$65="Media",'MAPA DE RIESGO'!$AB$65="Moderado"),CONCATENATE("R9C",'MAPA DE RIESGO'!$P$65),"")</f>
        <v/>
      </c>
      <c r="W34" s="40" t="str">
        <f>IF(AND('MAPA DE RIESGO'!$Z$66="Media",'MAPA DE RIESGO'!$AB$66="Moderado"),CONCATENATE("R9C",'MAPA DE RIESGO'!$P$66),"")</f>
        <v/>
      </c>
      <c r="X34" s="40" t="str">
        <f>IF(AND('MAPA DE RIESGO'!$Z$67="Media",'MAPA DE RIESGO'!$AB$67="Moderado"),CONCATENATE("R9C",'MAPA DE RIESGO'!$P$67),"")</f>
        <v/>
      </c>
      <c r="Y34" s="40" t="str">
        <f>IF(AND('MAPA DE RIESGO'!$Z$68="Media",'MAPA DE RIESGO'!$AB$68="Moderado"),CONCATENATE("R9C",'MAPA DE RIESGO'!$P$68),"")</f>
        <v/>
      </c>
      <c r="Z34" s="40" t="str">
        <f>IF(AND('MAPA DE RIESGO'!$Z$69="Media",'MAPA DE RIESGO'!$AB$69="Moderado"),CONCATENATE("R9C",'MAPA DE RIESGO'!$P$69),"")</f>
        <v/>
      </c>
      <c r="AA34" s="41" t="str">
        <f>IF(AND('MAPA DE RIESGO'!$Z$70="Media",'MAPA DE RIESGO'!$AB$70="Moderado"),CONCATENATE("R9C",'MAPA DE RIESGO'!$P$70),"")</f>
        <v/>
      </c>
      <c r="AB34" s="23" t="str">
        <f>IF(AND('MAPA DE RIESGO'!$Z$65="Media",'MAPA DE RIESGO'!$AB$65="Mayor"),CONCATENATE("R9C",'MAPA DE RIESGO'!$P$65),"")</f>
        <v/>
      </c>
      <c r="AC34" s="24" t="str">
        <f>IF(AND('MAPA DE RIESGO'!$Z$66="Media",'MAPA DE RIESGO'!$AB$66="Mayor"),CONCATENATE("R9C",'MAPA DE RIESGO'!$P$66),"")</f>
        <v/>
      </c>
      <c r="AD34" s="29" t="str">
        <f>IF(AND('MAPA DE RIESGO'!$Z$67="Media",'MAPA DE RIESGO'!$AB$67="Mayor"),CONCATENATE("R9C",'MAPA DE RIESGO'!$P$67),"")</f>
        <v/>
      </c>
      <c r="AE34" s="29" t="str">
        <f>IF(AND('MAPA DE RIESGO'!$Z$68="Media",'MAPA DE RIESGO'!$AB$68="Mayor"),CONCATENATE("R9C",'MAPA DE RIESGO'!$P$68),"")</f>
        <v/>
      </c>
      <c r="AF34" s="29" t="str">
        <f>IF(AND('MAPA DE RIESGO'!$Z$69="Media",'MAPA DE RIESGO'!$AB$69="Mayor"),CONCATENATE("R9C",'MAPA DE RIESGO'!$P$69),"")</f>
        <v/>
      </c>
      <c r="AG34" s="25" t="str">
        <f>IF(AND('MAPA DE RIESGO'!$Z$70="Media",'MAPA DE RIESGO'!$AB$70="Mayor"),CONCATENATE("R9C",'MAPA DE RIESGO'!$P$70),"")</f>
        <v/>
      </c>
      <c r="AH34" s="26" t="str">
        <f>IF(AND('MAPA DE RIESGO'!$Z$65="Media",'MAPA DE RIESGO'!$AB$65="Catastrófico"),CONCATENATE("R9C",'MAPA DE RIESGO'!$P$65),"")</f>
        <v/>
      </c>
      <c r="AI34" s="27" t="str">
        <f>IF(AND('MAPA DE RIESGO'!$Z$66="Media",'MAPA DE RIESGO'!$AB$66="Catastrófico"),CONCATENATE("R9C",'MAPA DE RIESGO'!$P$66),"")</f>
        <v/>
      </c>
      <c r="AJ34" s="27" t="str">
        <f>IF(AND('MAPA DE RIESGO'!$Z$67="Media",'MAPA DE RIESGO'!$AB$67="Catastrófico"),CONCATENATE("R9C",'MAPA DE RIESGO'!$P$67),"")</f>
        <v/>
      </c>
      <c r="AK34" s="27" t="str">
        <f>IF(AND('MAPA DE RIESGO'!$Z$68="Media",'MAPA DE RIESGO'!$AB$68="Catastrófico"),CONCATENATE("R9C",'MAPA DE RIESGO'!$P$68),"")</f>
        <v/>
      </c>
      <c r="AL34" s="27" t="str">
        <f>IF(AND('MAPA DE RIESGO'!$Z$69="Media",'MAPA DE RIESGO'!$AB$69="Catastrófico"),CONCATENATE("R9C",'MAPA DE RIESGO'!$P$69),"")</f>
        <v/>
      </c>
      <c r="AM34" s="28" t="str">
        <f>IF(AND('MAPA DE RIESGO'!$Z$70="Media",'MAPA DE RIESGO'!$AB$70="Catastrófico"),CONCATENATE("R9C",'MAPA DE RIESGO'!$P$70),"")</f>
        <v/>
      </c>
      <c r="AN34" s="55"/>
      <c r="AO34" s="566"/>
      <c r="AP34" s="567"/>
      <c r="AQ34" s="567"/>
      <c r="AR34" s="567"/>
      <c r="AS34" s="567"/>
      <c r="AT34" s="56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86"/>
      <c r="C35" s="486"/>
      <c r="D35" s="487"/>
      <c r="E35" s="530"/>
      <c r="F35" s="531"/>
      <c r="G35" s="531"/>
      <c r="H35" s="531"/>
      <c r="I35" s="532"/>
      <c r="J35" s="39" t="str">
        <f>IF(AND('MAPA DE RIESGO'!$Z$71="Media",'MAPA DE RIESGO'!$AB$71="Leve"),CONCATENATE("R10C",'MAPA DE RIESGO'!$P$71),"")</f>
        <v/>
      </c>
      <c r="K35" s="40" t="str">
        <f>IF(AND('MAPA DE RIESGO'!$Z$72="Media",'MAPA DE RIESGO'!$AB$72="Leve"),CONCATENATE("R10C",'MAPA DE RIESGO'!$P$72),"")</f>
        <v/>
      </c>
      <c r="L35" s="40" t="str">
        <f>IF(AND('MAPA DE RIESGO'!$Z$73="Media",'MAPA DE RIESGO'!$AB$73="Leve"),CONCATENATE("R10C",'MAPA DE RIESGO'!$P$73),"")</f>
        <v/>
      </c>
      <c r="M35" s="40" t="str">
        <f>IF(AND('MAPA DE RIESGO'!$Z$74="Media",'MAPA DE RIESGO'!$AB$74="Leve"),CONCATENATE("R10C",'MAPA DE RIESGO'!$P$74),"")</f>
        <v/>
      </c>
      <c r="N35" s="40" t="str">
        <f>IF(AND('MAPA DE RIESGO'!$Z$75="Media",'MAPA DE RIESGO'!$AB$75="Leve"),CONCATENATE("R10C",'MAPA DE RIESGO'!$P$75),"")</f>
        <v/>
      </c>
      <c r="O35" s="41" t="str">
        <f>IF(AND('MAPA DE RIESGO'!$Z$76="Media",'MAPA DE RIESGO'!$AB$76="Leve"),CONCATENATE("R10C",'MAPA DE RIESGO'!$P$76),"")</f>
        <v/>
      </c>
      <c r="P35" s="39" t="str">
        <f>IF(AND('MAPA DE RIESGO'!$Z$71="Media",'MAPA DE RIESGO'!$AB$71="Menor"),CONCATENATE("R10C",'MAPA DE RIESGO'!$P$71),"")</f>
        <v/>
      </c>
      <c r="Q35" s="40" t="str">
        <f>IF(AND('MAPA DE RIESGO'!$Z$72="Media",'MAPA DE RIESGO'!$AB$72="Menor"),CONCATENATE("R10C",'MAPA DE RIESGO'!$P$72),"")</f>
        <v/>
      </c>
      <c r="R35" s="40" t="str">
        <f>IF(AND('MAPA DE RIESGO'!$Z$73="Media",'MAPA DE RIESGO'!$AB$73="Menor"),CONCATENATE("R10C",'MAPA DE RIESGO'!$P$73),"")</f>
        <v/>
      </c>
      <c r="S35" s="40" t="str">
        <f>IF(AND('MAPA DE RIESGO'!$Z$74="Media",'MAPA DE RIESGO'!$AB$74="Menor"),CONCATENATE("R10C",'MAPA DE RIESGO'!$P$74),"")</f>
        <v/>
      </c>
      <c r="T35" s="40" t="str">
        <f>IF(AND('MAPA DE RIESGO'!$Z$75="Media",'MAPA DE RIESGO'!$AB$75="Menor"),CONCATENATE("R10C",'MAPA DE RIESGO'!$P$75),"")</f>
        <v/>
      </c>
      <c r="U35" s="41" t="str">
        <f>IF(AND('MAPA DE RIESGO'!$Z$76="Media",'MAPA DE RIESGO'!$AB$76="Menor"),CONCATENATE("R10C",'MAPA DE RIESGO'!$P$76),"")</f>
        <v/>
      </c>
      <c r="V35" s="39" t="str">
        <f>IF(AND('MAPA DE RIESGO'!$Z$71="Media",'MAPA DE RIESGO'!$AB$71="Moderado"),CONCATENATE("R10C",'MAPA DE RIESGO'!$P$71),"")</f>
        <v/>
      </c>
      <c r="W35" s="40" t="str">
        <f>IF(AND('MAPA DE RIESGO'!$Z$72="Media",'MAPA DE RIESGO'!$AB$72="Moderado"),CONCATENATE("R10C",'MAPA DE RIESGO'!$P$72),"")</f>
        <v/>
      </c>
      <c r="X35" s="40" t="str">
        <f>IF(AND('MAPA DE RIESGO'!$Z$73="Media",'MAPA DE RIESGO'!$AB$73="Moderado"),CONCATENATE("R10C",'MAPA DE RIESGO'!$P$73),"")</f>
        <v/>
      </c>
      <c r="Y35" s="40" t="str">
        <f>IF(AND('MAPA DE RIESGO'!$Z$74="Media",'MAPA DE RIESGO'!$AB$74="Moderado"),CONCATENATE("R10C",'MAPA DE RIESGO'!$P$74),"")</f>
        <v/>
      </c>
      <c r="Z35" s="40" t="str">
        <f>IF(AND('MAPA DE RIESGO'!$Z$75="Media",'MAPA DE RIESGO'!$AB$75="Moderado"),CONCATENATE("R10C",'MAPA DE RIESGO'!$P$75),"")</f>
        <v/>
      </c>
      <c r="AA35" s="41" t="str">
        <f>IF(AND('MAPA DE RIESGO'!$Z$76="Media",'MAPA DE RIESGO'!$AB$76="Moderado"),CONCATENATE("R10C",'MAPA DE RIESGO'!$P$76),"")</f>
        <v/>
      </c>
      <c r="AB35" s="30" t="str">
        <f>IF(AND('MAPA DE RIESGO'!$Z$71="Media",'MAPA DE RIESGO'!$AB$71="Mayor"),CONCATENATE("R10C",'MAPA DE RIESGO'!$P$71),"")</f>
        <v/>
      </c>
      <c r="AC35" s="31" t="str">
        <f>IF(AND('MAPA DE RIESGO'!$Z$72="Media",'MAPA DE RIESGO'!$AB$72="Mayor"),CONCATENATE("R10C",'MAPA DE RIESGO'!$P$72),"")</f>
        <v/>
      </c>
      <c r="AD35" s="31" t="str">
        <f>IF(AND('MAPA DE RIESGO'!$Z$73="Media",'MAPA DE RIESGO'!$AB$73="Mayor"),CONCATENATE("R10C",'MAPA DE RIESGO'!$P$73),"")</f>
        <v/>
      </c>
      <c r="AE35" s="31" t="str">
        <f>IF(AND('MAPA DE RIESGO'!$Z$74="Media",'MAPA DE RIESGO'!$AB$74="Mayor"),CONCATENATE("R10C",'MAPA DE RIESGO'!$P$74),"")</f>
        <v/>
      </c>
      <c r="AF35" s="31" t="str">
        <f>IF(AND('MAPA DE RIESGO'!$Z$75="Media",'MAPA DE RIESGO'!$AB$75="Mayor"),CONCATENATE("R10C",'MAPA DE RIESGO'!$P$75),"")</f>
        <v/>
      </c>
      <c r="AG35" s="32" t="str">
        <f>IF(AND('MAPA DE RIESGO'!$Z$76="Media",'MAPA DE RIESGO'!$AB$76="Mayor"),CONCATENATE("R10C",'MAPA DE RIESGO'!$P$76),"")</f>
        <v/>
      </c>
      <c r="AH35" s="33" t="str">
        <f>IF(AND('MAPA DE RIESGO'!$Z$71="Media",'MAPA DE RIESGO'!$AB$71="Catastrófico"),CONCATENATE("R10C",'MAPA DE RIESGO'!$P$71),"")</f>
        <v/>
      </c>
      <c r="AI35" s="34" t="str">
        <f>IF(AND('MAPA DE RIESGO'!$Z$72="Media",'MAPA DE RIESGO'!$AB$72="Catastrófico"),CONCATENATE("R10C",'MAPA DE RIESGO'!$P$72),"")</f>
        <v/>
      </c>
      <c r="AJ35" s="34" t="str">
        <f>IF(AND('MAPA DE RIESGO'!$Z$73="Media",'MAPA DE RIESGO'!$AB$73="Catastrófico"),CONCATENATE("R10C",'MAPA DE RIESGO'!$P$73),"")</f>
        <v/>
      </c>
      <c r="AK35" s="34" t="str">
        <f>IF(AND('MAPA DE RIESGO'!$Z$74="Media",'MAPA DE RIESGO'!$AB$74="Catastrófico"),CONCATENATE("R10C",'MAPA DE RIESGO'!$P$74),"")</f>
        <v/>
      </c>
      <c r="AL35" s="34" t="str">
        <f>IF(AND('MAPA DE RIESGO'!$Z$75="Media",'MAPA DE RIESGO'!$AB$75="Catastrófico"),CONCATENATE("R10C",'MAPA DE RIESGO'!$P$75),"")</f>
        <v/>
      </c>
      <c r="AM35" s="35" t="str">
        <f>IF(AND('MAPA DE RIESGO'!$Z$76="Media",'MAPA DE RIESGO'!$AB$76="Catastrófico"),CONCATENATE("R10C",'MAPA DE RIESGO'!$P$76),"")</f>
        <v/>
      </c>
      <c r="AN35" s="55"/>
      <c r="AO35" s="569"/>
      <c r="AP35" s="570"/>
      <c r="AQ35" s="570"/>
      <c r="AR35" s="570"/>
      <c r="AS35" s="570"/>
      <c r="AT35" s="571"/>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86"/>
      <c r="C36" s="486"/>
      <c r="D36" s="487"/>
      <c r="E36" s="524" t="s">
        <v>105</v>
      </c>
      <c r="F36" s="525"/>
      <c r="G36" s="525"/>
      <c r="H36" s="525"/>
      <c r="I36" s="525"/>
      <c r="J36" s="45" t="str">
        <f>IF(AND('MAPA DE RIESGO'!$Z$16="Baja",'MAPA DE RIESGO'!$AB$16="Leve"),CONCATENATE("R1C",'MAPA DE RIESGO'!$P$16),"")</f>
        <v/>
      </c>
      <c r="K36" s="46" t="str">
        <f>IF(AND('MAPA DE RIESGO'!$Z$18="Baja",'MAPA DE RIESGO'!$AB$18="Leve"),CONCATENATE("R1C",'MAPA DE RIESGO'!$P$18),"")</f>
        <v/>
      </c>
      <c r="L36" s="46" t="str">
        <f>IF(AND('MAPA DE RIESGO'!$Z$19="Baja",'MAPA DE RIESGO'!$AB$19="Leve"),CONCATENATE("R1C",'MAPA DE RIESGO'!$P$19),"")</f>
        <v/>
      </c>
      <c r="M36" s="46" t="str">
        <f>IF(AND('MAPA DE RIESGO'!$Z$20="Baja",'MAPA DE RIESGO'!$AB$20="Leve"),CONCATENATE("R1C",'MAPA DE RIESGO'!$P$20),"")</f>
        <v/>
      </c>
      <c r="N36" s="46" t="str">
        <f>IF(AND('MAPA DE RIESGO'!$Z$21="Baja",'MAPA DE RIESGO'!$AB$21="Leve"),CONCATENATE("R1C",'MAPA DE RIESGO'!$P$21),"")</f>
        <v/>
      </c>
      <c r="O36" s="47" t="str">
        <f>IF(AND('MAPA DE RIESGO'!$Z$22="Baja",'MAPA DE RIESGO'!$AB$22="Leve"),CONCATENATE("R1C",'MAPA DE RIESGO'!$P$22),"")</f>
        <v/>
      </c>
      <c r="P36" s="36" t="str">
        <f>IF(AND('MAPA DE RIESGO'!$Z$16="Baja",'MAPA DE RIESGO'!$AB$16="Menor"),CONCATENATE("R1C",'MAPA DE RIESGO'!$P$16),"")</f>
        <v/>
      </c>
      <c r="Q36" s="37" t="str">
        <f>IF(AND('MAPA DE RIESGO'!$Z$18="Baja",'MAPA DE RIESGO'!$AB$18="Menor"),CONCATENATE("R1C",'MAPA DE RIESGO'!$P$18),"")</f>
        <v/>
      </c>
      <c r="R36" s="37" t="str">
        <f>IF(AND('MAPA DE RIESGO'!$Z$19="Baja",'MAPA DE RIESGO'!$AB$19="Menor"),CONCATENATE("R1C",'MAPA DE RIESGO'!$P$19),"")</f>
        <v/>
      </c>
      <c r="S36" s="37" t="str">
        <f>IF(AND('MAPA DE RIESGO'!$Z$20="Baja",'MAPA DE RIESGO'!$AB$20="Menor"),CONCATENATE("R1C",'MAPA DE RIESGO'!$P$20),"")</f>
        <v/>
      </c>
      <c r="T36" s="37" t="str">
        <f>IF(AND('MAPA DE RIESGO'!$Z$21="Baja",'MAPA DE RIESGO'!$AB$21="Menor"),CONCATENATE("R1C",'MAPA DE RIESGO'!$P$21),"")</f>
        <v/>
      </c>
      <c r="U36" s="38" t="str">
        <f>IF(AND('MAPA DE RIESGO'!$Z$22="Baja",'MAPA DE RIESGO'!$AB$22="Menor"),CONCATENATE("R1C",'MAPA DE RIESGO'!$P$22),"")</f>
        <v/>
      </c>
      <c r="V36" s="36" t="str">
        <f>IF(AND('MAPA DE RIESGO'!$Z$16="Baja",'MAPA DE RIESGO'!$AB$16="Moderado"),CONCATENATE("R1C",'MAPA DE RIESGO'!$P$16),"")</f>
        <v/>
      </c>
      <c r="W36" s="37" t="str">
        <f>IF(AND('MAPA DE RIESGO'!$Z$18="Baja",'MAPA DE RIESGO'!$AB$18="Moderado"),CONCATENATE("R1C",'MAPA DE RIESGO'!$P$18),"")</f>
        <v/>
      </c>
      <c r="X36" s="37" t="str">
        <f>IF(AND('MAPA DE RIESGO'!$Z$19="Baja",'MAPA DE RIESGO'!$AB$19="Moderado"),CONCATENATE("R1C",'MAPA DE RIESGO'!$P$19),"")</f>
        <v/>
      </c>
      <c r="Y36" s="37" t="str">
        <f>IF(AND('MAPA DE RIESGO'!$Z$20="Baja",'MAPA DE RIESGO'!$AB$20="Moderado"),CONCATENATE("R1C",'MAPA DE RIESGO'!$P$20),"")</f>
        <v/>
      </c>
      <c r="Z36" s="37" t="str">
        <f>IF(AND('MAPA DE RIESGO'!$Z$21="Baja",'MAPA DE RIESGO'!$AB$21="Moderado"),CONCATENATE("R1C",'MAPA DE RIESGO'!$P$21),"")</f>
        <v/>
      </c>
      <c r="AA36" s="38" t="str">
        <f>IF(AND('MAPA DE RIESGO'!$Z$22="Baja",'MAPA DE RIESGO'!$AB$22="Moderado"),CONCATENATE("R1C",'MAPA DE RIESGO'!$P$22),"")</f>
        <v/>
      </c>
      <c r="AB36" s="106" t="str">
        <f>IF(AND('MAPA DE RIESGO'!$Z$16="Baja",'MAPA DE RIESGO'!$AB$16="Mayor"),CONCATENATE("R1C",'MAPA DE RIESGO'!$P$16),"")</f>
        <v/>
      </c>
      <c r="AC36" s="18" t="str">
        <f>IF(AND('MAPA DE RIESGO'!$Z$18="Baja",'MAPA DE RIESGO'!$AB$18="Mayor"),CONCATENATE("R1C",'MAPA DE RIESGO'!$P$18),"")</f>
        <v/>
      </c>
      <c r="AD36" s="18" t="str">
        <f>IF(AND('MAPA DE RIESGO'!$Z$19="Baja",'MAPA DE RIESGO'!$AB$19="Mayor"),CONCATENATE("R1C",'MAPA DE RIESGO'!$P$19),"")</f>
        <v/>
      </c>
      <c r="AE36" s="18" t="str">
        <f>IF(AND('MAPA DE RIESGO'!$Z$20="Baja",'MAPA DE RIESGO'!$AB$20="Mayor"),CONCATENATE("R1C",'MAPA DE RIESGO'!$P$20),"")</f>
        <v/>
      </c>
      <c r="AF36" s="18" t="str">
        <f>IF(AND('MAPA DE RIESGO'!$Z$21="Baja",'MAPA DE RIESGO'!$AB$21="Mayor"),CONCATENATE("R1C",'MAPA DE RIESGO'!$P$21),"")</f>
        <v/>
      </c>
      <c r="AG36" s="19" t="str">
        <f>IF(AND('MAPA DE RIESGO'!$Z$22="Baja",'MAPA DE RIESGO'!$AB$22="Mayor"),CONCATENATE("R1C",'MAPA DE RIESGO'!$P$22),"")</f>
        <v/>
      </c>
      <c r="AH36" s="20" t="str">
        <f>IF(AND('MAPA DE RIESGO'!$Z$16="Baja",'MAPA DE RIESGO'!$AB$16="Catastrófico"),CONCATENATE("R1C",'MAPA DE RIESGO'!$P$16),"")</f>
        <v>R1C1</v>
      </c>
      <c r="AI36" s="21" t="str">
        <f>IF(AND('MAPA DE RIESGO'!$Z$18="Baja",'MAPA DE RIESGO'!$AB$18="Catastrófico"),CONCATENATE("R1C",'MAPA DE RIESGO'!$P$18),"")</f>
        <v/>
      </c>
      <c r="AJ36" s="21" t="str">
        <f>IF(AND('MAPA DE RIESGO'!$Z$19="Baja",'MAPA DE RIESGO'!$AB$19="Catastrófico"),CONCATENATE("R1C",'MAPA DE RIESGO'!$P$19),"")</f>
        <v/>
      </c>
      <c r="AK36" s="21" t="str">
        <f>IF(AND('MAPA DE RIESGO'!$Z$20="Baja",'MAPA DE RIESGO'!$AB$20="Catastrófico"),CONCATENATE("R1C",'MAPA DE RIESGO'!$P$20),"")</f>
        <v/>
      </c>
      <c r="AL36" s="21" t="str">
        <f>IF(AND('MAPA DE RIESGO'!$Z$21="Baja",'MAPA DE RIESGO'!$AB$21="Catastrófico"),CONCATENATE("R1C",'MAPA DE RIESGO'!$P$21),"")</f>
        <v/>
      </c>
      <c r="AM36" s="22" t="str">
        <f>IF(AND('MAPA DE RIESGO'!$Z$22="Baja",'MAPA DE RIESGO'!$AB$22="Catastrófico"),CONCATENATE("R1C",'MAPA DE RIESGO'!$P$22),"")</f>
        <v/>
      </c>
      <c r="AN36" s="55"/>
      <c r="AO36" s="554" t="s">
        <v>74</v>
      </c>
      <c r="AP36" s="555"/>
      <c r="AQ36" s="555"/>
      <c r="AR36" s="555"/>
      <c r="AS36" s="555"/>
      <c r="AT36" s="55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86"/>
      <c r="C37" s="486"/>
      <c r="D37" s="487"/>
      <c r="E37" s="543"/>
      <c r="F37" s="544"/>
      <c r="G37" s="544"/>
      <c r="H37" s="544"/>
      <c r="I37" s="544"/>
      <c r="J37" s="48" t="str">
        <f>IF(AND('MAPA DE RIESGO'!$Z$23="Baja",'MAPA DE RIESGO'!$AB$23="Leve"),CONCATENATE("R2C",'MAPA DE RIESGO'!$P$23),"")</f>
        <v/>
      </c>
      <c r="K37" s="49" t="str">
        <f>IF(AND('MAPA DE RIESGO'!$Z$24="Baja",'MAPA DE RIESGO'!$AB$24="Leve"),CONCATENATE("R2C",'MAPA DE RIESGO'!$P$24),"")</f>
        <v/>
      </c>
      <c r="L37" s="49" t="str">
        <f>IF(AND('MAPA DE RIESGO'!$Z$25="Baja",'MAPA DE RIESGO'!$AB$25="Leve"),CONCATENATE("R2C",'MAPA DE RIESGO'!$P$25),"")</f>
        <v/>
      </c>
      <c r="M37" s="49" t="str">
        <f>IF(AND('MAPA DE RIESGO'!$Z$26="Baja",'MAPA DE RIESGO'!$AB$26="Leve"),CONCATENATE("R2C",'MAPA DE RIESGO'!$P$26),"")</f>
        <v/>
      </c>
      <c r="N37" s="49" t="str">
        <f>IF(AND('MAPA DE RIESGO'!$Z$27="Baja",'MAPA DE RIESGO'!$AB$27="Leve"),CONCATENATE("R2C",'MAPA DE RIESGO'!$P$27),"")</f>
        <v/>
      </c>
      <c r="O37" s="50" t="str">
        <f>IF(AND('MAPA DE RIESGO'!$Z$28="Baja",'MAPA DE RIESGO'!$AB$28="Leve"),CONCATENATE("R2C",'MAPA DE RIESGO'!$P$28),"")</f>
        <v/>
      </c>
      <c r="P37" s="39" t="str">
        <f>IF(AND('MAPA DE RIESGO'!$Z$23="Baja",'MAPA DE RIESGO'!$AB$23="Menor"),CONCATENATE("R2C",'MAPA DE RIESGO'!$P$23),"")</f>
        <v/>
      </c>
      <c r="Q37" s="40" t="str">
        <f>IF(AND('MAPA DE RIESGO'!$Z$24="Baja",'MAPA DE RIESGO'!$AB$24="Menor"),CONCATENATE("R2C",'MAPA DE RIESGO'!$P$24),"")</f>
        <v/>
      </c>
      <c r="R37" s="40" t="str">
        <f>IF(AND('MAPA DE RIESGO'!$Z$25="Baja",'MAPA DE RIESGO'!$AB$25="Menor"),CONCATENATE("R2C",'MAPA DE RIESGO'!$P$25),"")</f>
        <v/>
      </c>
      <c r="S37" s="40" t="str">
        <f>IF(AND('MAPA DE RIESGO'!$Z$26="Baja",'MAPA DE RIESGO'!$AB$26="Menor"),CONCATENATE("R2C",'MAPA DE RIESGO'!$P$26),"")</f>
        <v/>
      </c>
      <c r="T37" s="40" t="str">
        <f>IF(AND('MAPA DE RIESGO'!$Z$27="Baja",'MAPA DE RIESGO'!$AB$27="Menor"),CONCATENATE("R2C",'MAPA DE RIESGO'!$P$27),"")</f>
        <v/>
      </c>
      <c r="U37" s="41" t="str">
        <f>IF(AND('MAPA DE RIESGO'!$Z$28="Baja",'MAPA DE RIESGO'!$AB$28="Menor"),CONCATENATE("R2C",'MAPA DE RIESGO'!$P$28),"")</f>
        <v/>
      </c>
      <c r="V37" s="39" t="str">
        <f>IF(AND('MAPA DE RIESGO'!$Z$23="Baja",'MAPA DE RIESGO'!$AB$23="Moderado"),CONCATENATE("R2C",'MAPA DE RIESGO'!$P$23),"")</f>
        <v/>
      </c>
      <c r="W37" s="40" t="str">
        <f>IF(AND('MAPA DE RIESGO'!$Z$24="Baja",'MAPA DE RIESGO'!$AB$24="Moderado"),CONCATENATE("R2C",'MAPA DE RIESGO'!$P$24),"")</f>
        <v/>
      </c>
      <c r="X37" s="40" t="str">
        <f>IF(AND('MAPA DE RIESGO'!$Z$25="Baja",'MAPA DE RIESGO'!$AB$25="Moderado"),CONCATENATE("R2C",'MAPA DE RIESGO'!$P$25),"")</f>
        <v/>
      </c>
      <c r="Y37" s="40" t="str">
        <f>IF(AND('MAPA DE RIESGO'!$Z$26="Baja",'MAPA DE RIESGO'!$AB$26="Moderado"),CONCATENATE("R2C",'MAPA DE RIESGO'!$P$26),"")</f>
        <v/>
      </c>
      <c r="Z37" s="40" t="str">
        <f>IF(AND('MAPA DE RIESGO'!$Z$27="Baja",'MAPA DE RIESGO'!$AB$27="Moderado"),CONCATENATE("R2C",'MAPA DE RIESGO'!$P$27),"")</f>
        <v/>
      </c>
      <c r="AA37" s="41" t="str">
        <f>IF(AND('MAPA DE RIESGO'!$Z$28="Baja",'MAPA DE RIESGO'!$AB$28="Moderado"),CONCATENATE("R2C",'MAPA DE RIESGO'!$P$28),"")</f>
        <v/>
      </c>
      <c r="AB37" s="23" t="str">
        <f>IF(AND('MAPA DE RIESGO'!$Z$23="Baja",'MAPA DE RIESGO'!$AB$23="Mayor"),CONCATENATE("R2C",'MAPA DE RIESGO'!$P$23),"")</f>
        <v/>
      </c>
      <c r="AC37" s="24" t="str">
        <f>IF(AND('MAPA DE RIESGO'!$Z$24="Baja",'MAPA DE RIESGO'!$AB$24="Mayor"),CONCATENATE("R2C",'MAPA DE RIESGO'!$P$24),"")</f>
        <v/>
      </c>
      <c r="AD37" s="24" t="str">
        <f>IF(AND('MAPA DE RIESGO'!$Z$25="Baja",'MAPA DE RIESGO'!$AB$25="Mayor"),CONCATENATE("R2C",'MAPA DE RIESGO'!$P$25),"")</f>
        <v/>
      </c>
      <c r="AE37" s="24" t="str">
        <f>IF(AND('MAPA DE RIESGO'!$Z$26="Baja",'MAPA DE RIESGO'!$AB$26="Mayor"),CONCATENATE("R2C",'MAPA DE RIESGO'!$P$26),"")</f>
        <v/>
      </c>
      <c r="AF37" s="24" t="str">
        <f>IF(AND('MAPA DE RIESGO'!$Z$27="Baja",'MAPA DE RIESGO'!$AB$27="Mayor"),CONCATENATE("R2C",'MAPA DE RIESGO'!$P$27),"")</f>
        <v/>
      </c>
      <c r="AG37" s="25" t="str">
        <f>IF(AND('MAPA DE RIESGO'!$Z$28="Baja",'MAPA DE RIESGO'!$AB$28="Mayor"),CONCATENATE("R2C",'MAPA DE RIESGO'!$P$28),"")</f>
        <v/>
      </c>
      <c r="AH37" s="26" t="str">
        <f>IF(AND('MAPA DE RIESGO'!$Z$23="Baja",'MAPA DE RIESGO'!$AB$23="Catastrófico"),CONCATENATE("R2C",'MAPA DE RIESGO'!$P$23),"")</f>
        <v/>
      </c>
      <c r="AI37" s="27" t="str">
        <f>IF(AND('MAPA DE RIESGO'!$Z$24="Baja",'MAPA DE RIESGO'!$AB$24="Catastrófico"),CONCATENATE("R2C",'MAPA DE RIESGO'!$P$24),"")</f>
        <v/>
      </c>
      <c r="AJ37" s="27" t="str">
        <f>IF(AND('MAPA DE RIESGO'!$Z$25="Baja",'MAPA DE RIESGO'!$AB$25="Catastrófico"),CONCATENATE("R2C",'MAPA DE RIESGO'!$P$25),"")</f>
        <v/>
      </c>
      <c r="AK37" s="27" t="str">
        <f>IF(AND('MAPA DE RIESGO'!$Z$26="Baja",'MAPA DE RIESGO'!$AB$26="Catastrófico"),CONCATENATE("R2C",'MAPA DE RIESGO'!$P$26),"")</f>
        <v/>
      </c>
      <c r="AL37" s="27" t="str">
        <f>IF(AND('MAPA DE RIESGO'!$Z$27="Baja",'MAPA DE RIESGO'!$AB$27="Catastrófico"),CONCATENATE("R2C",'MAPA DE RIESGO'!$P$27),"")</f>
        <v/>
      </c>
      <c r="AM37" s="28" t="str">
        <f>IF(AND('MAPA DE RIESGO'!$Z$28="Baja",'MAPA DE RIESGO'!$AB$28="Catastrófico"),CONCATENATE("R2C",'MAPA DE RIESGO'!$P$28),"")</f>
        <v/>
      </c>
      <c r="AN37" s="55"/>
      <c r="AO37" s="557"/>
      <c r="AP37" s="558"/>
      <c r="AQ37" s="558"/>
      <c r="AR37" s="558"/>
      <c r="AS37" s="558"/>
      <c r="AT37" s="55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86"/>
      <c r="C38" s="486"/>
      <c r="D38" s="487"/>
      <c r="E38" s="527"/>
      <c r="F38" s="528"/>
      <c r="G38" s="528"/>
      <c r="H38" s="528"/>
      <c r="I38" s="544"/>
      <c r="J38" s="48"/>
      <c r="K38" s="49" t="str">
        <f>IF(AND('MAPA DE RIESGO'!$Z$30="Baja",'MAPA DE RIESGO'!$AB$30="Leve"),CONCATENATE("R3C",'MAPA DE RIESGO'!$P$30),"")</f>
        <v/>
      </c>
      <c r="L38" s="49" t="str">
        <f>IF(AND('MAPA DE RIESGO'!$Z$31="Baja",'MAPA DE RIESGO'!$AB$31="Leve"),CONCATENATE("R3C",'MAPA DE RIESGO'!$P$31),"")</f>
        <v/>
      </c>
      <c r="M38" s="49" t="str">
        <f>IF(AND('MAPA DE RIESGO'!$Z$32="Baja",'MAPA DE RIESGO'!$AB$32="Leve"),CONCATENATE("R3C",'MAPA DE RIESGO'!$P$32),"")</f>
        <v/>
      </c>
      <c r="N38" s="49" t="str">
        <f>IF(AND('MAPA DE RIESGO'!$Z$33="Baja",'MAPA DE RIESGO'!$AB$33="Leve"),CONCATENATE("R3C",'MAPA DE RIESGO'!$P$33),"")</f>
        <v/>
      </c>
      <c r="O38" s="50" t="str">
        <f>IF(AND('MAPA DE RIESGO'!$Z$34="Baja",'MAPA DE RIESGO'!$AB$34="Leve"),CONCATENATE("R3C",'MAPA DE RIESGO'!$P$34),"")</f>
        <v/>
      </c>
      <c r="P38" s="39"/>
      <c r="Q38" s="40" t="str">
        <f>IF(AND('MAPA DE RIESGO'!$Z$30="Baja",'MAPA DE RIESGO'!$AB$30="Menor"),CONCATENATE("R3C",'MAPA DE RIESGO'!$P$30),"")</f>
        <v/>
      </c>
      <c r="R38" s="40" t="str">
        <f>IF(AND('MAPA DE RIESGO'!$Z$31="Baja",'MAPA DE RIESGO'!$AB$31="Menor"),CONCATENATE("R3C",'MAPA DE RIESGO'!$P$31),"")</f>
        <v/>
      </c>
      <c r="S38" s="40" t="str">
        <f>IF(AND('MAPA DE RIESGO'!$Z$32="Baja",'MAPA DE RIESGO'!$AB$32="Menor"),CONCATENATE("R3C",'MAPA DE RIESGO'!$P$32),"")</f>
        <v/>
      </c>
      <c r="T38" s="40" t="str">
        <f>IF(AND('MAPA DE RIESGO'!$Z$33="Baja",'MAPA DE RIESGO'!$AB$33="Menor"),CONCATENATE("R3C",'MAPA DE RIESGO'!$P$33),"")</f>
        <v/>
      </c>
      <c r="U38" s="41" t="str">
        <f>IF(AND('MAPA DE RIESGO'!$Z$34="Baja",'MAPA DE RIESGO'!$AB$34="Menor"),CONCATENATE("R3C",'MAPA DE RIESGO'!$P$34),"")</f>
        <v/>
      </c>
      <c r="V38" s="39"/>
      <c r="W38" s="40" t="str">
        <f>IF(AND('MAPA DE RIESGO'!$Z$30="Baja",'MAPA DE RIESGO'!$AB$30="Moderado"),CONCATENATE("R3C",'MAPA DE RIESGO'!$P$30),"")</f>
        <v/>
      </c>
      <c r="X38" s="40" t="str">
        <f>IF(AND('MAPA DE RIESGO'!$Z$31="Baja",'MAPA DE RIESGO'!$AB$31="Moderado"),CONCATENATE("R3C",'MAPA DE RIESGO'!$P$31),"")</f>
        <v/>
      </c>
      <c r="Y38" s="40" t="str">
        <f>IF(AND('MAPA DE RIESGO'!$Z$32="Baja",'MAPA DE RIESGO'!$AB$32="Moderado"),CONCATENATE("R3C",'MAPA DE RIESGO'!$P$32),"")</f>
        <v/>
      </c>
      <c r="Z38" s="40" t="str">
        <f>IF(AND('MAPA DE RIESGO'!$Z$33="Baja",'MAPA DE RIESGO'!$AB$33="Moderado"),CONCATENATE("R3C",'MAPA DE RIESGO'!$P$33),"")</f>
        <v/>
      </c>
      <c r="AA38" s="41" t="str">
        <f>IF(AND('MAPA DE RIESGO'!$Z$34="Baja",'MAPA DE RIESGO'!$AB$34="Moderado"),CONCATENATE("R3C",'MAPA DE RIESGO'!$P$34),"")</f>
        <v/>
      </c>
      <c r="AB38" s="23"/>
      <c r="AC38" s="24" t="str">
        <f>IF(AND('MAPA DE RIESGO'!$Z$30="Baja",'MAPA DE RIESGO'!$AB$30="Mayor"),CONCATENATE("R3C",'MAPA DE RIESGO'!$P$30),"")</f>
        <v/>
      </c>
      <c r="AD38" s="24" t="str">
        <f>IF(AND('MAPA DE RIESGO'!$Z$31="Baja",'MAPA DE RIESGO'!$AB$31="Mayor"),CONCATENATE("R3C",'MAPA DE RIESGO'!$P$31),"")</f>
        <v/>
      </c>
      <c r="AE38" s="24" t="str">
        <f>IF(AND('MAPA DE RIESGO'!$Z$32="Baja",'MAPA DE RIESGO'!$AB$32="Mayor"),CONCATENATE("R3C",'MAPA DE RIESGO'!$P$32),"")</f>
        <v/>
      </c>
      <c r="AF38" s="24" t="str">
        <f>IF(AND('MAPA DE RIESGO'!$Z$33="Baja",'MAPA DE RIESGO'!$AB$33="Mayor"),CONCATENATE("R3C",'MAPA DE RIESGO'!$P$33),"")</f>
        <v/>
      </c>
      <c r="AG38" s="25" t="str">
        <f>IF(AND('MAPA DE RIESGO'!$Z$34="Baja",'MAPA DE RIESGO'!$AB$34="Mayor"),CONCATENATE("R3C",'MAPA DE RIESGO'!$P$34),"")</f>
        <v/>
      </c>
      <c r="AH38" s="26"/>
      <c r="AI38" s="27" t="str">
        <f>IF(AND('MAPA DE RIESGO'!$Z$30="Baja",'MAPA DE RIESGO'!$AB$30="Catastrófico"),CONCATENATE("R3C",'MAPA DE RIESGO'!$P$30),"")</f>
        <v/>
      </c>
      <c r="AJ38" s="27" t="str">
        <f>IF(AND('MAPA DE RIESGO'!$Z$31="Baja",'MAPA DE RIESGO'!$AB$31="Catastrófico"),CONCATENATE("R3C",'MAPA DE RIESGO'!$P$31),"")</f>
        <v/>
      </c>
      <c r="AK38" s="27" t="str">
        <f>IF(AND('MAPA DE RIESGO'!$Z$32="Baja",'MAPA DE RIESGO'!$AB$32="Catastrófico"),CONCATENATE("R3C",'MAPA DE RIESGO'!$P$32),"")</f>
        <v/>
      </c>
      <c r="AL38" s="27" t="str">
        <f>IF(AND('MAPA DE RIESGO'!$Z$33="Baja",'MAPA DE RIESGO'!$AB$33="Catastrófico"),CONCATENATE("R3C",'MAPA DE RIESGO'!$P$33),"")</f>
        <v/>
      </c>
      <c r="AM38" s="28" t="str">
        <f>IF(AND('MAPA DE RIESGO'!$Z$34="Baja",'MAPA DE RIESGO'!$AB$34="Catastrófico"),CONCATENATE("R3C",'MAPA DE RIESGO'!$P$34),"")</f>
        <v/>
      </c>
      <c r="AN38" s="55"/>
      <c r="AO38" s="557"/>
      <c r="AP38" s="558"/>
      <c r="AQ38" s="558"/>
      <c r="AR38" s="558"/>
      <c r="AS38" s="558"/>
      <c r="AT38" s="559"/>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86"/>
      <c r="C39" s="486"/>
      <c r="D39" s="487"/>
      <c r="E39" s="527"/>
      <c r="F39" s="528"/>
      <c r="G39" s="528"/>
      <c r="H39" s="528"/>
      <c r="I39" s="544"/>
      <c r="J39" s="48" t="str">
        <f>IF(AND('MAPA DE RIESGO'!$Z$35="Baja",'MAPA DE RIESGO'!$AB$35="Leve"),CONCATENATE("R4C",'MAPA DE RIESGO'!$P$35),"")</f>
        <v/>
      </c>
      <c r="K39" s="49" t="str">
        <f>IF(AND('MAPA DE RIESGO'!$Z$36="Baja",'MAPA DE RIESGO'!$AB$36="Leve"),CONCATENATE("R4C",'MAPA DE RIESGO'!$P$36),"")</f>
        <v/>
      </c>
      <c r="L39" s="49" t="str">
        <f>IF(AND('MAPA DE RIESGO'!$Z$37="Baja",'MAPA DE RIESGO'!$AB$37="Leve"),CONCATENATE("R4C",'MAPA DE RIESGO'!$P$37),"")</f>
        <v/>
      </c>
      <c r="M39" s="49" t="str">
        <f>IF(AND('MAPA DE RIESGO'!$Z$38="Baja",'MAPA DE RIESGO'!$AB$38="Leve"),CONCATENATE("R4C",'MAPA DE RIESGO'!$P$38),"")</f>
        <v/>
      </c>
      <c r="N39" s="49" t="str">
        <f>IF(AND('MAPA DE RIESGO'!$Z$39="Baja",'MAPA DE RIESGO'!$AB$39="Leve"),CONCATENATE("R4C",'MAPA DE RIESGO'!$P$39),"")</f>
        <v/>
      </c>
      <c r="O39" s="50" t="str">
        <f>IF(AND('MAPA DE RIESGO'!$Z$40="Baja",'MAPA DE RIESGO'!$AB$40="Leve"),CONCATENATE("R4C",'MAPA DE RIESGO'!$P$40),"")</f>
        <v/>
      </c>
      <c r="P39" s="39" t="str">
        <f>IF(AND('MAPA DE RIESGO'!$Z$35="Baja",'MAPA DE RIESGO'!$AB$35="Menor"),CONCATENATE("R4C",'MAPA DE RIESGO'!$P$35),"")</f>
        <v/>
      </c>
      <c r="Q39" s="40" t="str">
        <f>IF(AND('MAPA DE RIESGO'!$Z$36="Baja",'MAPA DE RIESGO'!$AB$36="Menor"),CONCATENATE("R4C",'MAPA DE RIESGO'!$P$36),"")</f>
        <v/>
      </c>
      <c r="R39" s="40" t="str">
        <f>IF(AND('MAPA DE RIESGO'!$Z$37="Baja",'MAPA DE RIESGO'!$AB$37="Menor"),CONCATENATE("R4C",'MAPA DE RIESGO'!$P$37),"")</f>
        <v/>
      </c>
      <c r="S39" s="40" t="str">
        <f>IF(AND('MAPA DE RIESGO'!$Z$38="Baja",'MAPA DE RIESGO'!$AB$38="Menor"),CONCATENATE("R4C",'MAPA DE RIESGO'!$P$38),"")</f>
        <v/>
      </c>
      <c r="T39" s="40" t="str">
        <f>IF(AND('MAPA DE RIESGO'!$Z$39="Baja",'MAPA DE RIESGO'!$AB$39="Menor"),CONCATENATE("R4C",'MAPA DE RIESGO'!$P$39),"")</f>
        <v/>
      </c>
      <c r="U39" s="41" t="str">
        <f>IF(AND('MAPA DE RIESGO'!$Z$40="Baja",'MAPA DE RIESGO'!$AB$40="Menor"),CONCATENATE("R4C",'MAPA DE RIESGO'!$P$40),"")</f>
        <v/>
      </c>
      <c r="V39" s="39" t="str">
        <f>IF(AND('MAPA DE RIESGO'!$Z$35="Baja",'MAPA DE RIESGO'!$AB$35="Moderado"),CONCATENATE("R4C",'MAPA DE RIESGO'!$P$35),"")</f>
        <v/>
      </c>
      <c r="W39" s="40" t="str">
        <f>IF(AND('MAPA DE RIESGO'!$Z$36="Baja",'MAPA DE RIESGO'!$AB$36="Moderado"),CONCATENATE("R4C",'MAPA DE RIESGO'!$P$36),"")</f>
        <v/>
      </c>
      <c r="X39" s="40" t="str">
        <f>IF(AND('MAPA DE RIESGO'!$Z$37="Baja",'MAPA DE RIESGO'!$AB$37="Moderado"),CONCATENATE("R4C",'MAPA DE RIESGO'!$P$37),"")</f>
        <v/>
      </c>
      <c r="Y39" s="40" t="str">
        <f>IF(AND('MAPA DE RIESGO'!$Z$38="Baja",'MAPA DE RIESGO'!$AB$38="Moderado"),CONCATENATE("R4C",'MAPA DE RIESGO'!$P$38),"")</f>
        <v/>
      </c>
      <c r="Z39" s="40" t="str">
        <f>IF(AND('MAPA DE RIESGO'!$Z$39="Baja",'MAPA DE RIESGO'!$AB$39="Moderado"),CONCATENATE("R4C",'MAPA DE RIESGO'!$P$39),"")</f>
        <v/>
      </c>
      <c r="AA39" s="41" t="str">
        <f>IF(AND('MAPA DE RIESGO'!$Z$40="Baja",'MAPA DE RIESGO'!$AB$40="Moderado"),CONCATENATE("R4C",'MAPA DE RIESGO'!$P$40),"")</f>
        <v/>
      </c>
      <c r="AB39" s="23" t="str">
        <f>IF(AND('MAPA DE RIESGO'!$Z$35="Baja",'MAPA DE RIESGO'!$AB$35="Mayor"),CONCATENATE("R4C",'MAPA DE RIESGO'!$P$35),"")</f>
        <v/>
      </c>
      <c r="AC39" s="24" t="str">
        <f>IF(AND('MAPA DE RIESGO'!$Z$36="Baja",'MAPA DE RIESGO'!$AB$36="Mayor"),CONCATENATE("R4C",'MAPA DE RIESGO'!$P$36),"")</f>
        <v/>
      </c>
      <c r="AD39" s="24" t="str">
        <f>IF(AND('MAPA DE RIESGO'!$Z$37="Baja",'MAPA DE RIESGO'!$AB$37="Mayor"),CONCATENATE("R4C",'MAPA DE RIESGO'!$P$37),"")</f>
        <v/>
      </c>
      <c r="AE39" s="24" t="str">
        <f>IF(AND('MAPA DE RIESGO'!$Z$38="Baja",'MAPA DE RIESGO'!$AB$38="Mayor"),CONCATENATE("R4C",'MAPA DE RIESGO'!$P$38),"")</f>
        <v/>
      </c>
      <c r="AF39" s="24" t="str">
        <f>IF(AND('MAPA DE RIESGO'!$Z$39="Baja",'MAPA DE RIESGO'!$AB$39="Mayor"),CONCATENATE("R4C",'MAPA DE RIESGO'!$P$39),"")</f>
        <v/>
      </c>
      <c r="AG39" s="25" t="str">
        <f>IF(AND('MAPA DE RIESGO'!$Z$40="Baja",'MAPA DE RIESGO'!$AB$40="Mayor"),CONCATENATE("R4C",'MAPA DE RIESGO'!$P$40),"")</f>
        <v/>
      </c>
      <c r="AH39" s="26" t="str">
        <f>IF(AND('MAPA DE RIESGO'!$Z$35="Baja",'MAPA DE RIESGO'!$AB$35="Catastrófico"),CONCATENATE("R4C",'MAPA DE RIESGO'!$P$35),"")</f>
        <v/>
      </c>
      <c r="AI39" s="27" t="str">
        <f>IF(AND('MAPA DE RIESGO'!$Z$36="Baja",'MAPA DE RIESGO'!$AB$36="Catastrófico"),CONCATENATE("R4C",'MAPA DE RIESGO'!$P$36),"")</f>
        <v/>
      </c>
      <c r="AJ39" s="27" t="str">
        <f>IF(AND('MAPA DE RIESGO'!$Z$37="Baja",'MAPA DE RIESGO'!$AB$37="Catastrófico"),CONCATENATE("R4C",'MAPA DE RIESGO'!$P$37),"")</f>
        <v/>
      </c>
      <c r="AK39" s="27" t="str">
        <f>IF(AND('MAPA DE RIESGO'!$Z$38="Baja",'MAPA DE RIESGO'!$AB$38="Catastrófico"),CONCATENATE("R4C",'MAPA DE RIESGO'!$P$38),"")</f>
        <v/>
      </c>
      <c r="AL39" s="27" t="str">
        <f>IF(AND('MAPA DE RIESGO'!$Z$39="Baja",'MAPA DE RIESGO'!$AB$39="Catastrófico"),CONCATENATE("R4C",'MAPA DE RIESGO'!$P$39),"")</f>
        <v/>
      </c>
      <c r="AM39" s="28" t="str">
        <f>IF(AND('MAPA DE RIESGO'!$Z$40="Baja",'MAPA DE RIESGO'!$AB$40="Catastrófico"),CONCATENATE("R4C",'MAPA DE RIESGO'!$P$40),"")</f>
        <v/>
      </c>
      <c r="AN39" s="55"/>
      <c r="AO39" s="557"/>
      <c r="AP39" s="558"/>
      <c r="AQ39" s="558"/>
      <c r="AR39" s="558"/>
      <c r="AS39" s="558"/>
      <c r="AT39" s="559"/>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86"/>
      <c r="C40" s="486"/>
      <c r="D40" s="487"/>
      <c r="E40" s="527"/>
      <c r="F40" s="528"/>
      <c r="G40" s="528"/>
      <c r="H40" s="528"/>
      <c r="I40" s="544"/>
      <c r="J40" s="48" t="str">
        <f>IF(AND('MAPA DE RIESGO'!$Z$41="Baja",'MAPA DE RIESGO'!$AB$41="Leve"),CONCATENATE("R5C",'MAPA DE RIESGO'!$P$41),"")</f>
        <v/>
      </c>
      <c r="K40" s="49" t="str">
        <f>IF(AND('MAPA DE RIESGO'!$Z$42="Baja",'MAPA DE RIESGO'!$AB$42="Leve"),CONCATENATE("R5C",'MAPA DE RIESGO'!$P$42),"")</f>
        <v/>
      </c>
      <c r="L40" s="49" t="str">
        <f>IF(AND('MAPA DE RIESGO'!$Z$43="Baja",'MAPA DE RIESGO'!$AB$43="Leve"),CONCATENATE("R5C",'MAPA DE RIESGO'!$P$43),"")</f>
        <v/>
      </c>
      <c r="M40" s="49" t="str">
        <f>IF(AND('MAPA DE RIESGO'!$Z$44="Baja",'MAPA DE RIESGO'!$AB$44="Leve"),CONCATENATE("R5C",'MAPA DE RIESGO'!$P$44),"")</f>
        <v/>
      </c>
      <c r="N40" s="49" t="str">
        <f>IF(AND('MAPA DE RIESGO'!$Z$45="Baja",'MAPA DE RIESGO'!$AB$45="Leve"),CONCATENATE("R5C",'MAPA DE RIESGO'!$P$45),"")</f>
        <v/>
      </c>
      <c r="O40" s="50" t="str">
        <f>IF(AND('MAPA DE RIESGO'!$Z$46="Baja",'MAPA DE RIESGO'!$AB$46="Leve"),CONCATENATE("R5C",'MAPA DE RIESGO'!$P$46),"")</f>
        <v/>
      </c>
      <c r="P40" s="39" t="str">
        <f>IF(AND('MAPA DE RIESGO'!$Z$41="Baja",'MAPA DE RIESGO'!$AB$41="Menor"),CONCATENATE("R5C",'MAPA DE RIESGO'!$P$41),"")</f>
        <v/>
      </c>
      <c r="Q40" s="40" t="str">
        <f>IF(AND('MAPA DE RIESGO'!$Z$42="Baja",'MAPA DE RIESGO'!$AB$42="Menor"),CONCATENATE("R5C",'MAPA DE RIESGO'!$P$42),"")</f>
        <v/>
      </c>
      <c r="R40" s="40" t="str">
        <f>IF(AND('MAPA DE RIESGO'!$Z$43="Baja",'MAPA DE RIESGO'!$AB$43="Menor"),CONCATENATE("R5C",'MAPA DE RIESGO'!$P$43),"")</f>
        <v/>
      </c>
      <c r="S40" s="40" t="str">
        <f>IF(AND('MAPA DE RIESGO'!$Z$44="Baja",'MAPA DE RIESGO'!$AB$44="Menor"),CONCATENATE("R5C",'MAPA DE RIESGO'!$P$44),"")</f>
        <v/>
      </c>
      <c r="T40" s="40" t="str">
        <f>IF(AND('MAPA DE RIESGO'!$Z$45="Baja",'MAPA DE RIESGO'!$AB$45="Menor"),CONCATENATE("R5C",'MAPA DE RIESGO'!$P$45),"")</f>
        <v/>
      </c>
      <c r="U40" s="41" t="str">
        <f>IF(AND('MAPA DE RIESGO'!$Z$46="Baja",'MAPA DE RIESGO'!$AB$46="Menor"),CONCATENATE("R5C",'MAPA DE RIESGO'!$P$46),"")</f>
        <v/>
      </c>
      <c r="V40" s="39" t="str">
        <f>IF(AND('MAPA DE RIESGO'!$Z$41="Baja",'MAPA DE RIESGO'!$AB$41="Moderado"),CONCATENATE("R5C",'MAPA DE RIESGO'!$P$41),"")</f>
        <v/>
      </c>
      <c r="W40" s="40" t="str">
        <f>IF(AND('MAPA DE RIESGO'!$Z$42="Baja",'MAPA DE RIESGO'!$AB$42="Moderado"),CONCATENATE("R5C",'MAPA DE RIESGO'!$P$42),"")</f>
        <v/>
      </c>
      <c r="X40" s="40" t="str">
        <f>IF(AND('MAPA DE RIESGO'!$Z$43="Baja",'MAPA DE RIESGO'!$AB$43="Moderado"),CONCATENATE("R5C",'MAPA DE RIESGO'!$P$43),"")</f>
        <v/>
      </c>
      <c r="Y40" s="40" t="str">
        <f>IF(AND('MAPA DE RIESGO'!$Z$44="Baja",'MAPA DE RIESGO'!$AB$44="Moderado"),CONCATENATE("R5C",'MAPA DE RIESGO'!$P$44),"")</f>
        <v/>
      </c>
      <c r="Z40" s="40" t="str">
        <f>IF(AND('MAPA DE RIESGO'!$Z$45="Baja",'MAPA DE RIESGO'!$AB$45="Moderado"),CONCATENATE("R5C",'MAPA DE RIESGO'!$P$45),"")</f>
        <v/>
      </c>
      <c r="AA40" s="41" t="str">
        <f>IF(AND('MAPA DE RIESGO'!$Z$46="Baja",'MAPA DE RIESGO'!$AB$46="Moderado"),CONCATENATE("R5C",'MAPA DE RIESGO'!$P$46),"")</f>
        <v/>
      </c>
      <c r="AB40" s="23" t="str">
        <f>IF(AND('MAPA DE RIESGO'!$Z$41="Baja",'MAPA DE RIESGO'!$AB$41="Mayor"),CONCATENATE("R5C",'MAPA DE RIESGO'!$P$41),"")</f>
        <v/>
      </c>
      <c r="AC40" s="24" t="str">
        <f>IF(AND('MAPA DE RIESGO'!$Z$42="Baja",'MAPA DE RIESGO'!$AB$42="Mayor"),CONCATENATE("R5C",'MAPA DE RIESGO'!$P$42),"")</f>
        <v/>
      </c>
      <c r="AD40" s="29" t="str">
        <f>IF(AND('MAPA DE RIESGO'!$Z$43="Baja",'MAPA DE RIESGO'!$AB$43="Mayor"),CONCATENATE("R5C",'MAPA DE RIESGO'!$P$43),"")</f>
        <v/>
      </c>
      <c r="AE40" s="29" t="str">
        <f>IF(AND('MAPA DE RIESGO'!$Z$44="Baja",'MAPA DE RIESGO'!$AB$44="Mayor"),CONCATENATE("R5C",'MAPA DE RIESGO'!$P$44),"")</f>
        <v/>
      </c>
      <c r="AF40" s="29" t="str">
        <f>IF(AND('MAPA DE RIESGO'!$Z$45="Baja",'MAPA DE RIESGO'!$AB$45="Mayor"),CONCATENATE("R5C",'MAPA DE RIESGO'!$P$45),"")</f>
        <v/>
      </c>
      <c r="AG40" s="25" t="str">
        <f>IF(AND('MAPA DE RIESGO'!$Z$46="Baja",'MAPA DE RIESGO'!$AB$46="Mayor"),CONCATENATE("R5C",'MAPA DE RIESGO'!$P$46),"")</f>
        <v/>
      </c>
      <c r="AH40" s="26" t="str">
        <f>IF(AND('MAPA DE RIESGO'!$Z$41="Baja",'MAPA DE RIESGO'!$AB$41="Catastrófico"),CONCATENATE("R5C",'MAPA DE RIESGO'!$P$41),"")</f>
        <v/>
      </c>
      <c r="AI40" s="27" t="str">
        <f>IF(AND('MAPA DE RIESGO'!$Z$42="Baja",'MAPA DE RIESGO'!$AB$42="Catastrófico"),CONCATENATE("R5C",'MAPA DE RIESGO'!$P$42),"")</f>
        <v/>
      </c>
      <c r="AJ40" s="27" t="str">
        <f>IF(AND('MAPA DE RIESGO'!$Z$43="Baja",'MAPA DE RIESGO'!$AB$43="Catastrófico"),CONCATENATE("R5C",'MAPA DE RIESGO'!$P$43),"")</f>
        <v/>
      </c>
      <c r="AK40" s="27" t="str">
        <f>IF(AND('MAPA DE RIESGO'!$Z$44="Baja",'MAPA DE RIESGO'!$AB$44="Catastrófico"),CONCATENATE("R5C",'MAPA DE RIESGO'!$P$44),"")</f>
        <v/>
      </c>
      <c r="AL40" s="27" t="str">
        <f>IF(AND('MAPA DE RIESGO'!$Z$45="Baja",'MAPA DE RIESGO'!$AB$45="Catastrófico"),CONCATENATE("R5C",'MAPA DE RIESGO'!$P$45),"")</f>
        <v/>
      </c>
      <c r="AM40" s="28" t="str">
        <f>IF(AND('MAPA DE RIESGO'!$Z$46="Baja",'MAPA DE RIESGO'!$AB$46="Catastrófico"),CONCATENATE("R5C",'MAPA DE RIESGO'!$P$46),"")</f>
        <v/>
      </c>
      <c r="AN40" s="55"/>
      <c r="AO40" s="557"/>
      <c r="AP40" s="558"/>
      <c r="AQ40" s="558"/>
      <c r="AR40" s="558"/>
      <c r="AS40" s="558"/>
      <c r="AT40" s="559"/>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86"/>
      <c r="C41" s="486"/>
      <c r="D41" s="487"/>
      <c r="E41" s="527"/>
      <c r="F41" s="528"/>
      <c r="G41" s="528"/>
      <c r="H41" s="528"/>
      <c r="I41" s="544"/>
      <c r="J41" s="48" t="str">
        <f>IF(AND('MAPA DE RIESGO'!$Z$47="Baja",'MAPA DE RIESGO'!$AB$47="Leve"),CONCATENATE("R6C",'MAPA DE RIESGO'!$P$47),"")</f>
        <v/>
      </c>
      <c r="K41" s="49" t="str">
        <f>IF(AND('MAPA DE RIESGO'!$Z$48="Baja",'MAPA DE RIESGO'!$AB$48="Leve"),CONCATENATE("R6C",'MAPA DE RIESGO'!$P$48),"")</f>
        <v/>
      </c>
      <c r="L41" s="49" t="str">
        <f>IF(AND('MAPA DE RIESGO'!$Z$49="Baja",'MAPA DE RIESGO'!$AB$49="Leve"),CONCATENATE("R6C",'MAPA DE RIESGO'!$P$49),"")</f>
        <v/>
      </c>
      <c r="M41" s="49" t="str">
        <f>IF(AND('MAPA DE RIESGO'!$Z$50="Baja",'MAPA DE RIESGO'!$AB$50="Leve"),CONCATENATE("R6C",'MAPA DE RIESGO'!$P$50),"")</f>
        <v/>
      </c>
      <c r="N41" s="49" t="str">
        <f>IF(AND('MAPA DE RIESGO'!$Z$51="Baja",'MAPA DE RIESGO'!$AB$51="Leve"),CONCATENATE("R6C",'MAPA DE RIESGO'!$P$51),"")</f>
        <v/>
      </c>
      <c r="O41" s="50" t="str">
        <f>IF(AND('MAPA DE RIESGO'!$Z$52="Baja",'MAPA DE RIESGO'!$AB$52="Leve"),CONCATENATE("R6C",'MAPA DE RIESGO'!$P$52),"")</f>
        <v/>
      </c>
      <c r="P41" s="39" t="str">
        <f>IF(AND('MAPA DE RIESGO'!$Z$47="Baja",'MAPA DE RIESGO'!$AB$47="Menor"),CONCATENATE("R6C",'MAPA DE RIESGO'!$P$47),"")</f>
        <v/>
      </c>
      <c r="Q41" s="40" t="str">
        <f>IF(AND('MAPA DE RIESGO'!$Z$48="Baja",'MAPA DE RIESGO'!$AB$48="Menor"),CONCATENATE("R6C",'MAPA DE RIESGO'!$P$48),"")</f>
        <v/>
      </c>
      <c r="R41" s="40" t="str">
        <f>IF(AND('MAPA DE RIESGO'!$Z$49="Baja",'MAPA DE RIESGO'!$AB$49="Menor"),CONCATENATE("R6C",'MAPA DE RIESGO'!$P$49),"")</f>
        <v/>
      </c>
      <c r="S41" s="40" t="str">
        <f>IF(AND('MAPA DE RIESGO'!$Z$50="Baja",'MAPA DE RIESGO'!$AB$50="Menor"),CONCATENATE("R6C",'MAPA DE RIESGO'!$P$50),"")</f>
        <v/>
      </c>
      <c r="T41" s="40" t="str">
        <f>IF(AND('MAPA DE RIESGO'!$Z$51="Baja",'MAPA DE RIESGO'!$AB$51="Menor"),CONCATENATE("R6C",'MAPA DE RIESGO'!$P$51),"")</f>
        <v/>
      </c>
      <c r="U41" s="41" t="str">
        <f>IF(AND('MAPA DE RIESGO'!$Z$52="Baja",'MAPA DE RIESGO'!$AB$52="Menor"),CONCATENATE("R6C",'MAPA DE RIESGO'!$P$52),"")</f>
        <v/>
      </c>
      <c r="V41" s="39" t="str">
        <f>IF(AND('MAPA DE RIESGO'!$Z$47="Baja",'MAPA DE RIESGO'!$AB$47="Moderado"),CONCATENATE("R6C",'MAPA DE RIESGO'!$P$47),"")</f>
        <v/>
      </c>
      <c r="W41" s="40" t="str">
        <f>IF(AND('MAPA DE RIESGO'!$Z$48="Baja",'MAPA DE RIESGO'!$AB$48="Moderado"),CONCATENATE("R6C",'MAPA DE RIESGO'!$P$48),"")</f>
        <v/>
      </c>
      <c r="X41" s="40" t="str">
        <f>IF(AND('MAPA DE RIESGO'!$Z$49="Baja",'MAPA DE RIESGO'!$AB$49="Moderado"),CONCATENATE("R6C",'MAPA DE RIESGO'!$P$49),"")</f>
        <v/>
      </c>
      <c r="Y41" s="40" t="str">
        <f>IF(AND('MAPA DE RIESGO'!$Z$50="Baja",'MAPA DE RIESGO'!$AB$50="Moderado"),CONCATENATE("R6C",'MAPA DE RIESGO'!$P$50),"")</f>
        <v/>
      </c>
      <c r="Z41" s="40" t="str">
        <f>IF(AND('MAPA DE RIESGO'!$Z$51="Baja",'MAPA DE RIESGO'!$AB$51="Moderado"),CONCATENATE("R6C",'MAPA DE RIESGO'!$P$51),"")</f>
        <v/>
      </c>
      <c r="AA41" s="41" t="str">
        <f>IF(AND('MAPA DE RIESGO'!$Z$52="Baja",'MAPA DE RIESGO'!$AB$52="Moderado"),CONCATENATE("R6C",'MAPA DE RIESGO'!$P$52),"")</f>
        <v/>
      </c>
      <c r="AB41" s="23" t="str">
        <f>IF(AND('MAPA DE RIESGO'!$Z$47="Baja",'MAPA DE RIESGO'!$AB$47="Mayor"),CONCATENATE("R6C",'MAPA DE RIESGO'!$P$47),"")</f>
        <v/>
      </c>
      <c r="AC41" s="24" t="str">
        <f>IF(AND('MAPA DE RIESGO'!$Z$48="Baja",'MAPA DE RIESGO'!$AB$48="Mayor"),CONCATENATE("R6C",'MAPA DE RIESGO'!$P$48),"")</f>
        <v/>
      </c>
      <c r="AD41" s="29" t="str">
        <f>IF(AND('MAPA DE RIESGO'!$Z$49="Baja",'MAPA DE RIESGO'!$AB$49="Mayor"),CONCATENATE("R6C",'MAPA DE RIESGO'!$P$49),"")</f>
        <v/>
      </c>
      <c r="AE41" s="29" t="str">
        <f>IF(AND('MAPA DE RIESGO'!$Z$50="Baja",'MAPA DE RIESGO'!$AB$50="Mayor"),CONCATENATE("R6C",'MAPA DE RIESGO'!$P$50),"")</f>
        <v/>
      </c>
      <c r="AF41" s="29" t="str">
        <f>IF(AND('MAPA DE RIESGO'!$Z$51="Baja",'MAPA DE RIESGO'!$AB$51="Mayor"),CONCATENATE("R6C",'MAPA DE RIESGO'!$P$51),"")</f>
        <v/>
      </c>
      <c r="AG41" s="25" t="str">
        <f>IF(AND('MAPA DE RIESGO'!$Z$52="Baja",'MAPA DE RIESGO'!$AB$52="Mayor"),CONCATENATE("R6C",'MAPA DE RIESGO'!$P$52),"")</f>
        <v/>
      </c>
      <c r="AH41" s="26" t="str">
        <f>IF(AND('MAPA DE RIESGO'!$Z$47="Baja",'MAPA DE RIESGO'!$AB$47="Catastrófico"),CONCATENATE("R6C",'MAPA DE RIESGO'!$P$47),"")</f>
        <v/>
      </c>
      <c r="AI41" s="27" t="str">
        <f>IF(AND('MAPA DE RIESGO'!$Z$48="Baja",'MAPA DE RIESGO'!$AB$48="Catastrófico"),CONCATENATE("R6C",'MAPA DE RIESGO'!$P$48),"")</f>
        <v/>
      </c>
      <c r="AJ41" s="27" t="str">
        <f>IF(AND('MAPA DE RIESGO'!$Z$49="Baja",'MAPA DE RIESGO'!$AB$49="Catastrófico"),CONCATENATE("R6C",'MAPA DE RIESGO'!$P$49),"")</f>
        <v/>
      </c>
      <c r="AK41" s="27" t="str">
        <f>IF(AND('MAPA DE RIESGO'!$Z$50="Baja",'MAPA DE RIESGO'!$AB$50="Catastrófico"),CONCATENATE("R6C",'MAPA DE RIESGO'!$P$50),"")</f>
        <v/>
      </c>
      <c r="AL41" s="27" t="str">
        <f>IF(AND('MAPA DE RIESGO'!$Z$51="Baja",'MAPA DE RIESGO'!$AB$51="Catastrófico"),CONCATENATE("R6C",'MAPA DE RIESGO'!$P$51),"")</f>
        <v/>
      </c>
      <c r="AM41" s="28" t="str">
        <f>IF(AND('MAPA DE RIESGO'!$Z$52="Baja",'MAPA DE RIESGO'!$AB$52="Catastrófico"),CONCATENATE("R6C",'MAPA DE RIESGO'!$P$52),"")</f>
        <v/>
      </c>
      <c r="AN41" s="55"/>
      <c r="AO41" s="557"/>
      <c r="AP41" s="558"/>
      <c r="AQ41" s="558"/>
      <c r="AR41" s="558"/>
      <c r="AS41" s="558"/>
      <c r="AT41" s="559"/>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86"/>
      <c r="C42" s="486"/>
      <c r="D42" s="487"/>
      <c r="E42" s="527"/>
      <c r="F42" s="528"/>
      <c r="G42" s="528"/>
      <c r="H42" s="528"/>
      <c r="I42" s="544"/>
      <c r="J42" s="48" t="str">
        <f>IF(AND('MAPA DE RIESGO'!$Z$53="Baja",'MAPA DE RIESGO'!$AB$53="Leve"),CONCATENATE("R7C",'MAPA DE RIESGO'!$P$53),"")</f>
        <v/>
      </c>
      <c r="K42" s="49" t="str">
        <f>IF(AND('MAPA DE RIESGO'!$Z$54="Baja",'MAPA DE RIESGO'!$AB$54="Leve"),CONCATENATE("R7C",'MAPA DE RIESGO'!$P$54),"")</f>
        <v/>
      </c>
      <c r="L42" s="49" t="str">
        <f>IF(AND('MAPA DE RIESGO'!$Z$55="Baja",'MAPA DE RIESGO'!$AB$55="Leve"),CONCATENATE("R7C",'MAPA DE RIESGO'!$P$55),"")</f>
        <v/>
      </c>
      <c r="M42" s="49" t="str">
        <f>IF(AND('MAPA DE RIESGO'!$Z$56="Baja",'MAPA DE RIESGO'!$AB$56="Leve"),CONCATENATE("R7C",'MAPA DE RIESGO'!$P$56),"")</f>
        <v/>
      </c>
      <c r="N42" s="49" t="str">
        <f>IF(AND('MAPA DE RIESGO'!$Z$57="Baja",'MAPA DE RIESGO'!$AB$57="Leve"),CONCATENATE("R7C",'MAPA DE RIESGO'!$P$57),"")</f>
        <v/>
      </c>
      <c r="O42" s="50" t="str">
        <f>IF(AND('MAPA DE RIESGO'!$Z$58="Baja",'MAPA DE RIESGO'!$AB$58="Leve"),CONCATENATE("R7C",'MAPA DE RIESGO'!$P$58),"")</f>
        <v/>
      </c>
      <c r="P42" s="39" t="str">
        <f>IF(AND('MAPA DE RIESGO'!$Z$53="Baja",'MAPA DE RIESGO'!$AB$53="Menor"),CONCATENATE("R7C",'MAPA DE RIESGO'!$P$53),"")</f>
        <v/>
      </c>
      <c r="Q42" s="40" t="str">
        <f>IF(AND('MAPA DE RIESGO'!$Z$54="Baja",'MAPA DE RIESGO'!$AB$54="Menor"),CONCATENATE("R7C",'MAPA DE RIESGO'!$P$54),"")</f>
        <v/>
      </c>
      <c r="R42" s="40" t="str">
        <f>IF(AND('MAPA DE RIESGO'!$Z$55="Baja",'MAPA DE RIESGO'!$AB$55="Menor"),CONCATENATE("R7C",'MAPA DE RIESGO'!$P$55),"")</f>
        <v/>
      </c>
      <c r="S42" s="40" t="str">
        <f>IF(AND('MAPA DE RIESGO'!$Z$56="Baja",'MAPA DE RIESGO'!$AB$56="Menor"),CONCATENATE("R7C",'MAPA DE RIESGO'!$P$56),"")</f>
        <v/>
      </c>
      <c r="T42" s="40" t="str">
        <f>IF(AND('MAPA DE RIESGO'!$Z$57="Baja",'MAPA DE RIESGO'!$AB$57="Menor"),CONCATENATE("R7C",'MAPA DE RIESGO'!$P$57),"")</f>
        <v/>
      </c>
      <c r="U42" s="41" t="str">
        <f>IF(AND('MAPA DE RIESGO'!$Z$58="Baja",'MAPA DE RIESGO'!$AB$58="Menor"),CONCATENATE("R7C",'MAPA DE RIESGO'!$P$58),"")</f>
        <v/>
      </c>
      <c r="V42" s="39" t="str">
        <f>IF(AND('MAPA DE RIESGO'!$Z$53="Baja",'MAPA DE RIESGO'!$AB$53="Moderado"),CONCATENATE("R7C",'MAPA DE RIESGO'!$P$53),"")</f>
        <v/>
      </c>
      <c r="W42" s="40" t="str">
        <f>IF(AND('MAPA DE RIESGO'!$Z$54="Baja",'MAPA DE RIESGO'!$AB$54="Moderado"),CONCATENATE("R7C",'MAPA DE RIESGO'!$P$54),"")</f>
        <v/>
      </c>
      <c r="X42" s="40" t="str">
        <f>IF(AND('MAPA DE RIESGO'!$Z$55="Baja",'MAPA DE RIESGO'!$AB$55="Moderado"),CONCATENATE("R7C",'MAPA DE RIESGO'!$P$55),"")</f>
        <v/>
      </c>
      <c r="Y42" s="40" t="str">
        <f>IF(AND('MAPA DE RIESGO'!$Z$56="Baja",'MAPA DE RIESGO'!$AB$56="Moderado"),CONCATENATE("R7C",'MAPA DE RIESGO'!$P$56),"")</f>
        <v/>
      </c>
      <c r="Z42" s="40" t="str">
        <f>IF(AND('MAPA DE RIESGO'!$Z$57="Baja",'MAPA DE RIESGO'!$AB$57="Moderado"),CONCATENATE("R7C",'MAPA DE RIESGO'!$P$57),"")</f>
        <v/>
      </c>
      <c r="AA42" s="41" t="str">
        <f>IF(AND('MAPA DE RIESGO'!$Z$58="Baja",'MAPA DE RIESGO'!$AB$58="Moderado"),CONCATENATE("R7C",'MAPA DE RIESGO'!$P$58),"")</f>
        <v/>
      </c>
      <c r="AB42" s="23" t="str">
        <f>IF(AND('MAPA DE RIESGO'!$Z$53="Baja",'MAPA DE RIESGO'!$AB$53="Mayor"),CONCATENATE("R7C",'MAPA DE RIESGO'!$P$53),"")</f>
        <v/>
      </c>
      <c r="AC42" s="24" t="str">
        <f>IF(AND('MAPA DE RIESGO'!$Z$54="Baja",'MAPA DE RIESGO'!$AB$54="Mayor"),CONCATENATE("R7C",'MAPA DE RIESGO'!$P$54),"")</f>
        <v/>
      </c>
      <c r="AD42" s="29" t="str">
        <f>IF(AND('MAPA DE RIESGO'!$Z$55="Baja",'MAPA DE RIESGO'!$AB$55="Mayor"),CONCATENATE("R7C",'MAPA DE RIESGO'!$P$55),"")</f>
        <v/>
      </c>
      <c r="AE42" s="29" t="str">
        <f>IF(AND('MAPA DE RIESGO'!$Z$56="Baja",'MAPA DE RIESGO'!$AB$56="Mayor"),CONCATENATE("R7C",'MAPA DE RIESGO'!$P$56),"")</f>
        <v/>
      </c>
      <c r="AF42" s="29" t="str">
        <f>IF(AND('MAPA DE RIESGO'!$Z$57="Baja",'MAPA DE RIESGO'!$AB$57="Mayor"),CONCATENATE("R7C",'MAPA DE RIESGO'!$P$57),"")</f>
        <v/>
      </c>
      <c r="AG42" s="25" t="str">
        <f>IF(AND('MAPA DE RIESGO'!$Z$58="Baja",'MAPA DE RIESGO'!$AB$58="Mayor"),CONCATENATE("R7C",'MAPA DE RIESGO'!$P$58),"")</f>
        <v/>
      </c>
      <c r="AH42" s="26" t="str">
        <f>IF(AND('MAPA DE RIESGO'!$Z$53="Baja",'MAPA DE RIESGO'!$AB$53="Catastrófico"),CONCATENATE("R7C",'MAPA DE RIESGO'!$P$53),"")</f>
        <v/>
      </c>
      <c r="AI42" s="27" t="str">
        <f>IF(AND('MAPA DE RIESGO'!$Z$54="Baja",'MAPA DE RIESGO'!$AB$54="Catastrófico"),CONCATENATE("R7C",'MAPA DE RIESGO'!$P$54),"")</f>
        <v/>
      </c>
      <c r="AJ42" s="27" t="str">
        <f>IF(AND('MAPA DE RIESGO'!$Z$55="Baja",'MAPA DE RIESGO'!$AB$55="Catastrófico"),CONCATENATE("R7C",'MAPA DE RIESGO'!$P$55),"")</f>
        <v/>
      </c>
      <c r="AK42" s="27" t="str">
        <f>IF(AND('MAPA DE RIESGO'!$Z$56="Baja",'MAPA DE RIESGO'!$AB$56="Catastrófico"),CONCATENATE("R7C",'MAPA DE RIESGO'!$P$56),"")</f>
        <v/>
      </c>
      <c r="AL42" s="27" t="str">
        <f>IF(AND('MAPA DE RIESGO'!$Z$57="Baja",'MAPA DE RIESGO'!$AB$57="Catastrófico"),CONCATENATE("R7C",'MAPA DE RIESGO'!$P$57),"")</f>
        <v/>
      </c>
      <c r="AM42" s="28" t="str">
        <f>IF(AND('MAPA DE RIESGO'!$Z$58="Baja",'MAPA DE RIESGO'!$AB$58="Catastrófico"),CONCATENATE("R7C",'MAPA DE RIESGO'!$P$58),"")</f>
        <v/>
      </c>
      <c r="AN42" s="55"/>
      <c r="AO42" s="557"/>
      <c r="AP42" s="558"/>
      <c r="AQ42" s="558"/>
      <c r="AR42" s="558"/>
      <c r="AS42" s="558"/>
      <c r="AT42" s="559"/>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86"/>
      <c r="C43" s="486"/>
      <c r="D43" s="487"/>
      <c r="E43" s="527"/>
      <c r="F43" s="528"/>
      <c r="G43" s="528"/>
      <c r="H43" s="528"/>
      <c r="I43" s="544"/>
      <c r="J43" s="48" t="str">
        <f>IF(AND('MAPA DE RIESGO'!$Z$59="Baja",'MAPA DE RIESGO'!$AB$59="Leve"),CONCATENATE("R8C",'MAPA DE RIESGO'!$P$59),"")</f>
        <v/>
      </c>
      <c r="K43" s="49" t="str">
        <f>IF(AND('MAPA DE RIESGO'!$Z$60="Baja",'MAPA DE RIESGO'!$AB$60="Leve"),CONCATENATE("R8C",'MAPA DE RIESGO'!$P$60),"")</f>
        <v/>
      </c>
      <c r="L43" s="49" t="str">
        <f>IF(AND('MAPA DE RIESGO'!$Z$61="Baja",'MAPA DE RIESGO'!$AB$61="Leve"),CONCATENATE("R8C",'MAPA DE RIESGO'!$P$61),"")</f>
        <v/>
      </c>
      <c r="M43" s="49" t="str">
        <f>IF(AND('MAPA DE RIESGO'!$Z$62="Baja",'MAPA DE RIESGO'!$AB$62="Leve"),CONCATENATE("R8C",'MAPA DE RIESGO'!$P$62),"")</f>
        <v/>
      </c>
      <c r="N43" s="49" t="str">
        <f>IF(AND('MAPA DE RIESGO'!$Z$63="Baja",'MAPA DE RIESGO'!$AB$63="Leve"),CONCATENATE("R8C",'MAPA DE RIESGO'!$P$63),"")</f>
        <v/>
      </c>
      <c r="O43" s="50" t="str">
        <f>IF(AND('MAPA DE RIESGO'!$Z$64="Baja",'MAPA DE RIESGO'!$AB$64="Leve"),CONCATENATE("R8C",'MAPA DE RIESGO'!$P$64),"")</f>
        <v/>
      </c>
      <c r="P43" s="39" t="str">
        <f>IF(AND('MAPA DE RIESGO'!$Z$59="Baja",'MAPA DE RIESGO'!$AB$59="Menor"),CONCATENATE("R8C",'MAPA DE RIESGO'!$P$59),"")</f>
        <v/>
      </c>
      <c r="Q43" s="40" t="str">
        <f>IF(AND('MAPA DE RIESGO'!$Z$60="Baja",'MAPA DE RIESGO'!$AB$60="Menor"),CONCATENATE("R8C",'MAPA DE RIESGO'!$P$60),"")</f>
        <v/>
      </c>
      <c r="R43" s="40" t="str">
        <f>IF(AND('MAPA DE RIESGO'!$Z$61="Baja",'MAPA DE RIESGO'!$AB$61="Menor"),CONCATENATE("R8C",'MAPA DE RIESGO'!$P$61),"")</f>
        <v/>
      </c>
      <c r="S43" s="40" t="str">
        <f>IF(AND('MAPA DE RIESGO'!$Z$62="Baja",'MAPA DE RIESGO'!$AB$62="Menor"),CONCATENATE("R8C",'MAPA DE RIESGO'!$P$62),"")</f>
        <v/>
      </c>
      <c r="T43" s="40" t="str">
        <f>IF(AND('MAPA DE RIESGO'!$Z$63="Baja",'MAPA DE RIESGO'!$AB$63="Menor"),CONCATENATE("R8C",'MAPA DE RIESGO'!$P$63),"")</f>
        <v/>
      </c>
      <c r="U43" s="41" t="str">
        <f>IF(AND('MAPA DE RIESGO'!$Z$64="Baja",'MAPA DE RIESGO'!$AB$64="Menor"),CONCATENATE("R8C",'MAPA DE RIESGO'!$P$64),"")</f>
        <v/>
      </c>
      <c r="V43" s="39" t="str">
        <f>IF(AND('MAPA DE RIESGO'!$Z$59="Baja",'MAPA DE RIESGO'!$AB$59="Moderado"),CONCATENATE("R8C",'MAPA DE RIESGO'!$P$59),"")</f>
        <v/>
      </c>
      <c r="W43" s="40" t="str">
        <f>IF(AND('MAPA DE RIESGO'!$Z$60="Baja",'MAPA DE RIESGO'!$AB$60="Moderado"),CONCATENATE("R8C",'MAPA DE RIESGO'!$P$60),"")</f>
        <v/>
      </c>
      <c r="X43" s="40" t="str">
        <f>IF(AND('MAPA DE RIESGO'!$Z$61="Baja",'MAPA DE RIESGO'!$AB$61="Moderado"),CONCATENATE("R8C",'MAPA DE RIESGO'!$P$61),"")</f>
        <v/>
      </c>
      <c r="Y43" s="40" t="str">
        <f>IF(AND('MAPA DE RIESGO'!$Z$62="Baja",'MAPA DE RIESGO'!$AB$62="Moderado"),CONCATENATE("R8C",'MAPA DE RIESGO'!$P$62),"")</f>
        <v/>
      </c>
      <c r="Z43" s="40" t="str">
        <f>IF(AND('MAPA DE RIESGO'!$Z$63="Baja",'MAPA DE RIESGO'!$AB$63="Moderado"),CONCATENATE("R8C",'MAPA DE RIESGO'!$P$63),"")</f>
        <v/>
      </c>
      <c r="AA43" s="41" t="str">
        <f>IF(AND('MAPA DE RIESGO'!$Z$64="Baja",'MAPA DE RIESGO'!$AB$64="Moderado"),CONCATENATE("R8C",'MAPA DE RIESGO'!$P$64),"")</f>
        <v/>
      </c>
      <c r="AB43" s="23" t="str">
        <f>IF(AND('MAPA DE RIESGO'!$Z$59="Baja",'MAPA DE RIESGO'!$AB$59="Mayor"),CONCATENATE("R8C",'MAPA DE RIESGO'!$P$59),"")</f>
        <v/>
      </c>
      <c r="AC43" s="24" t="str">
        <f>IF(AND('MAPA DE RIESGO'!$Z$60="Baja",'MAPA DE RIESGO'!$AB$60="Mayor"),CONCATENATE("R8C",'MAPA DE RIESGO'!$P$60),"")</f>
        <v/>
      </c>
      <c r="AD43" s="29" t="str">
        <f>IF(AND('MAPA DE RIESGO'!$Z$61="Baja",'MAPA DE RIESGO'!$AB$61="Mayor"),CONCATENATE("R8C",'MAPA DE RIESGO'!$P$61),"")</f>
        <v/>
      </c>
      <c r="AE43" s="29" t="str">
        <f>IF(AND('MAPA DE RIESGO'!$Z$62="Baja",'MAPA DE RIESGO'!$AB$62="Mayor"),CONCATENATE("R8C",'MAPA DE RIESGO'!$P$62),"")</f>
        <v/>
      </c>
      <c r="AF43" s="29" t="str">
        <f>IF(AND('MAPA DE RIESGO'!$Z$63="Baja",'MAPA DE RIESGO'!$AB$63="Mayor"),CONCATENATE("R8C",'MAPA DE RIESGO'!$P$63),"")</f>
        <v/>
      </c>
      <c r="AG43" s="25" t="str">
        <f>IF(AND('MAPA DE RIESGO'!$Z$64="Baja",'MAPA DE RIESGO'!$AB$64="Mayor"),CONCATENATE("R8C",'MAPA DE RIESGO'!$P$64),"")</f>
        <v/>
      </c>
      <c r="AH43" s="26" t="str">
        <f>IF(AND('MAPA DE RIESGO'!$Z$59="Baja",'MAPA DE RIESGO'!$AB$59="Catastrófico"),CONCATENATE("R8C",'MAPA DE RIESGO'!$P$59),"")</f>
        <v/>
      </c>
      <c r="AI43" s="27" t="str">
        <f>IF(AND('MAPA DE RIESGO'!$Z$60="Baja",'MAPA DE RIESGO'!$AB$60="Catastrófico"),CONCATENATE("R8C",'MAPA DE RIESGO'!$P$60),"")</f>
        <v/>
      </c>
      <c r="AJ43" s="27" t="str">
        <f>IF(AND('MAPA DE RIESGO'!$Z$61="Baja",'MAPA DE RIESGO'!$AB$61="Catastrófico"),CONCATENATE("R8C",'MAPA DE RIESGO'!$P$61),"")</f>
        <v/>
      </c>
      <c r="AK43" s="27" t="str">
        <f>IF(AND('MAPA DE RIESGO'!$Z$62="Baja",'MAPA DE RIESGO'!$AB$62="Catastrófico"),CONCATENATE("R8C",'MAPA DE RIESGO'!$P$62),"")</f>
        <v/>
      </c>
      <c r="AL43" s="27" t="str">
        <f>IF(AND('MAPA DE RIESGO'!$Z$63="Baja",'MAPA DE RIESGO'!$AB$63="Catastrófico"),CONCATENATE("R8C",'MAPA DE RIESGO'!$P$63),"")</f>
        <v/>
      </c>
      <c r="AM43" s="28" t="str">
        <f>IF(AND('MAPA DE RIESGO'!$Z$64="Baja",'MAPA DE RIESGO'!$AB$64="Catastrófico"),CONCATENATE("R8C",'MAPA DE RIESGO'!$P$64),"")</f>
        <v/>
      </c>
      <c r="AN43" s="55"/>
      <c r="AO43" s="557"/>
      <c r="AP43" s="558"/>
      <c r="AQ43" s="558"/>
      <c r="AR43" s="558"/>
      <c r="AS43" s="558"/>
      <c r="AT43" s="559"/>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86"/>
      <c r="C44" s="486"/>
      <c r="D44" s="487"/>
      <c r="E44" s="527"/>
      <c r="F44" s="528"/>
      <c r="G44" s="528"/>
      <c r="H44" s="528"/>
      <c r="I44" s="544"/>
      <c r="J44" s="48" t="str">
        <f>IF(AND('MAPA DE RIESGO'!$Z$65="Baja",'MAPA DE RIESGO'!$AB$65="Leve"),CONCATENATE("R9C",'MAPA DE RIESGO'!$P$65),"")</f>
        <v/>
      </c>
      <c r="K44" s="49" t="str">
        <f>IF(AND('MAPA DE RIESGO'!$Z$66="Baja",'MAPA DE RIESGO'!$AB$66="Leve"),CONCATENATE("R9C",'MAPA DE RIESGO'!$P$66),"")</f>
        <v/>
      </c>
      <c r="L44" s="49" t="str">
        <f>IF(AND('MAPA DE RIESGO'!$Z$67="Baja",'MAPA DE RIESGO'!$AB$67="Leve"),CONCATENATE("R9C",'MAPA DE RIESGO'!$P$67),"")</f>
        <v/>
      </c>
      <c r="M44" s="49" t="str">
        <f>IF(AND('MAPA DE RIESGO'!$Z$68="Baja",'MAPA DE RIESGO'!$AB$68="Leve"),CONCATENATE("R9C",'MAPA DE RIESGO'!$P$68),"")</f>
        <v/>
      </c>
      <c r="N44" s="49" t="str">
        <f>IF(AND('MAPA DE RIESGO'!$Z$69="Baja",'MAPA DE RIESGO'!$AB$69="Leve"),CONCATENATE("R9C",'MAPA DE RIESGO'!$P$69),"")</f>
        <v/>
      </c>
      <c r="O44" s="50" t="str">
        <f>IF(AND('MAPA DE RIESGO'!$Z$70="Baja",'MAPA DE RIESGO'!$AB$70="Leve"),CONCATENATE("R9C",'MAPA DE RIESGO'!$P$70),"")</f>
        <v/>
      </c>
      <c r="P44" s="39" t="str">
        <f>IF(AND('MAPA DE RIESGO'!$Z$65="Baja",'MAPA DE RIESGO'!$AB$65="Menor"),CONCATENATE("R9C",'MAPA DE RIESGO'!$P$65),"")</f>
        <v/>
      </c>
      <c r="Q44" s="40" t="str">
        <f>IF(AND('MAPA DE RIESGO'!$Z$66="Baja",'MAPA DE RIESGO'!$AB$66="Menor"),CONCATENATE("R9C",'MAPA DE RIESGO'!$P$66),"")</f>
        <v/>
      </c>
      <c r="R44" s="40" t="str">
        <f>IF(AND('MAPA DE RIESGO'!$Z$67="Baja",'MAPA DE RIESGO'!$AB$67="Menor"),CONCATENATE("R9C",'MAPA DE RIESGO'!$P$67),"")</f>
        <v/>
      </c>
      <c r="S44" s="40" t="str">
        <f>IF(AND('MAPA DE RIESGO'!$Z$68="Baja",'MAPA DE RIESGO'!$AB$68="Menor"),CONCATENATE("R9C",'MAPA DE RIESGO'!$P$68),"")</f>
        <v/>
      </c>
      <c r="T44" s="40" t="str">
        <f>IF(AND('MAPA DE RIESGO'!$Z$69="Baja",'MAPA DE RIESGO'!$AB$69="Menor"),CONCATENATE("R9C",'MAPA DE RIESGO'!$P$69),"")</f>
        <v/>
      </c>
      <c r="U44" s="41" t="str">
        <f>IF(AND('MAPA DE RIESGO'!$Z$70="Baja",'MAPA DE RIESGO'!$AB$70="Menor"),CONCATENATE("R9C",'MAPA DE RIESGO'!$P$70),"")</f>
        <v/>
      </c>
      <c r="V44" s="39" t="str">
        <f>IF(AND('MAPA DE RIESGO'!$Z$65="Baja",'MAPA DE RIESGO'!$AB$65="Moderado"),CONCATENATE("R9C",'MAPA DE RIESGO'!$P$65),"")</f>
        <v/>
      </c>
      <c r="W44" s="40" t="str">
        <f>IF(AND('MAPA DE RIESGO'!$Z$66="Baja",'MAPA DE RIESGO'!$AB$66="Moderado"),CONCATENATE("R9C",'MAPA DE RIESGO'!$P$66),"")</f>
        <v/>
      </c>
      <c r="X44" s="40" t="str">
        <f>IF(AND('MAPA DE RIESGO'!$Z$67="Baja",'MAPA DE RIESGO'!$AB$67="Moderado"),CONCATENATE("R9C",'MAPA DE RIESGO'!$P$67),"")</f>
        <v/>
      </c>
      <c r="Y44" s="40" t="str">
        <f>IF(AND('MAPA DE RIESGO'!$Z$68="Baja",'MAPA DE RIESGO'!$AB$68="Moderado"),CONCATENATE("R9C",'MAPA DE RIESGO'!$P$68),"")</f>
        <v/>
      </c>
      <c r="Z44" s="40" t="str">
        <f>IF(AND('MAPA DE RIESGO'!$Z$69="Baja",'MAPA DE RIESGO'!$AB$69="Moderado"),CONCATENATE("R9C",'MAPA DE RIESGO'!$P$69),"")</f>
        <v/>
      </c>
      <c r="AA44" s="41" t="str">
        <f>IF(AND('MAPA DE RIESGO'!$Z$70="Baja",'MAPA DE RIESGO'!$AB$70="Moderado"),CONCATENATE("R9C",'MAPA DE RIESGO'!$P$70),"")</f>
        <v/>
      </c>
      <c r="AB44" s="23" t="str">
        <f>IF(AND('MAPA DE RIESGO'!$Z$65="Baja",'MAPA DE RIESGO'!$AB$65="Mayor"),CONCATENATE("R9C",'MAPA DE RIESGO'!$P$65),"")</f>
        <v/>
      </c>
      <c r="AC44" s="24" t="str">
        <f>IF(AND('MAPA DE RIESGO'!$Z$66="Baja",'MAPA DE RIESGO'!$AB$66="Mayor"),CONCATENATE("R9C",'MAPA DE RIESGO'!$P$66),"")</f>
        <v/>
      </c>
      <c r="AD44" s="29" t="str">
        <f>IF(AND('MAPA DE RIESGO'!$Z$67="Baja",'MAPA DE RIESGO'!$AB$67="Mayor"),CONCATENATE("R9C",'MAPA DE RIESGO'!$P$67),"")</f>
        <v/>
      </c>
      <c r="AE44" s="29" t="str">
        <f>IF(AND('MAPA DE RIESGO'!$Z$68="Baja",'MAPA DE RIESGO'!$AB$68="Mayor"),CONCATENATE("R9C",'MAPA DE RIESGO'!$P$68),"")</f>
        <v/>
      </c>
      <c r="AF44" s="29" t="str">
        <f>IF(AND('MAPA DE RIESGO'!$Z$69="Baja",'MAPA DE RIESGO'!$AB$69="Mayor"),CONCATENATE("R9C",'MAPA DE RIESGO'!$P$69),"")</f>
        <v/>
      </c>
      <c r="AG44" s="25" t="str">
        <f>IF(AND('MAPA DE RIESGO'!$Z$70="Baja",'MAPA DE RIESGO'!$AB$70="Mayor"),CONCATENATE("R9C",'MAPA DE RIESGO'!$P$70),"")</f>
        <v/>
      </c>
      <c r="AH44" s="26" t="str">
        <f>IF(AND('MAPA DE RIESGO'!$Z$65="Baja",'MAPA DE RIESGO'!$AB$65="Catastrófico"),CONCATENATE("R9C",'MAPA DE RIESGO'!$P$65),"")</f>
        <v/>
      </c>
      <c r="AI44" s="27" t="str">
        <f>IF(AND('MAPA DE RIESGO'!$Z$66="Baja",'MAPA DE RIESGO'!$AB$66="Catastrófico"),CONCATENATE("R9C",'MAPA DE RIESGO'!$P$66),"")</f>
        <v/>
      </c>
      <c r="AJ44" s="27" t="str">
        <f>IF(AND('MAPA DE RIESGO'!$Z$67="Baja",'MAPA DE RIESGO'!$AB$67="Catastrófico"),CONCATENATE("R9C",'MAPA DE RIESGO'!$P$67),"")</f>
        <v/>
      </c>
      <c r="AK44" s="27" t="str">
        <f>IF(AND('MAPA DE RIESGO'!$Z$68="Baja",'MAPA DE RIESGO'!$AB$68="Catastrófico"),CONCATENATE("R9C",'MAPA DE RIESGO'!$P$68),"")</f>
        <v/>
      </c>
      <c r="AL44" s="27" t="str">
        <f>IF(AND('MAPA DE RIESGO'!$Z$69="Baja",'MAPA DE RIESGO'!$AB$69="Catastrófico"),CONCATENATE("R9C",'MAPA DE RIESGO'!$P$69),"")</f>
        <v/>
      </c>
      <c r="AM44" s="28" t="str">
        <f>IF(AND('MAPA DE RIESGO'!$Z$70="Baja",'MAPA DE RIESGO'!$AB$70="Catastrófico"),CONCATENATE("R9C",'MAPA DE RIESGO'!$P$70),"")</f>
        <v/>
      </c>
      <c r="AN44" s="55"/>
      <c r="AO44" s="557"/>
      <c r="AP44" s="558"/>
      <c r="AQ44" s="558"/>
      <c r="AR44" s="558"/>
      <c r="AS44" s="558"/>
      <c r="AT44" s="559"/>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86"/>
      <c r="C45" s="486"/>
      <c r="D45" s="487"/>
      <c r="E45" s="530"/>
      <c r="F45" s="531"/>
      <c r="G45" s="531"/>
      <c r="H45" s="531"/>
      <c r="I45" s="531"/>
      <c r="J45" s="51" t="str">
        <f>IF(AND('MAPA DE RIESGO'!$Z$71="Baja",'MAPA DE RIESGO'!$AB$71="Leve"),CONCATENATE("R10C",'MAPA DE RIESGO'!$P$71),"")</f>
        <v/>
      </c>
      <c r="K45" s="52" t="str">
        <f>IF(AND('MAPA DE RIESGO'!$Z$72="Baja",'MAPA DE RIESGO'!$AB$72="Leve"),CONCATENATE("R10C",'MAPA DE RIESGO'!$P$72),"")</f>
        <v/>
      </c>
      <c r="L45" s="52" t="str">
        <f>IF(AND('MAPA DE RIESGO'!$Z$73="Baja",'MAPA DE RIESGO'!$AB$73="Leve"),CONCATENATE("R10C",'MAPA DE RIESGO'!$P$73),"")</f>
        <v/>
      </c>
      <c r="M45" s="52" t="str">
        <f>IF(AND('MAPA DE RIESGO'!$Z$74="Baja",'MAPA DE RIESGO'!$AB$74="Leve"),CONCATENATE("R10C",'MAPA DE RIESGO'!$P$74),"")</f>
        <v/>
      </c>
      <c r="N45" s="52" t="str">
        <f>IF(AND('MAPA DE RIESGO'!$Z$75="Baja",'MAPA DE RIESGO'!$AB$75="Leve"),CONCATENATE("R10C",'MAPA DE RIESGO'!$P$75),"")</f>
        <v/>
      </c>
      <c r="O45" s="53" t="str">
        <f>IF(AND('MAPA DE RIESGO'!$Z$76="Baja",'MAPA DE RIESGO'!$AB$76="Leve"),CONCATENATE("R10C",'MAPA DE RIESGO'!$P$76),"")</f>
        <v/>
      </c>
      <c r="P45" s="39" t="str">
        <f>IF(AND('MAPA DE RIESGO'!$Z$71="Baja",'MAPA DE RIESGO'!$AB$71="Menor"),CONCATENATE("R10C",'MAPA DE RIESGO'!$P$71),"")</f>
        <v/>
      </c>
      <c r="Q45" s="40" t="str">
        <f>IF(AND('MAPA DE RIESGO'!$Z$72="Baja",'MAPA DE RIESGO'!$AB$72="Menor"),CONCATENATE("R10C",'MAPA DE RIESGO'!$P$72),"")</f>
        <v/>
      </c>
      <c r="R45" s="40" t="str">
        <f>IF(AND('MAPA DE RIESGO'!$Z$73="Baja",'MAPA DE RIESGO'!$AB$73="Menor"),CONCATENATE("R10C",'MAPA DE RIESGO'!$P$73),"")</f>
        <v/>
      </c>
      <c r="S45" s="40" t="str">
        <f>IF(AND('MAPA DE RIESGO'!$Z$74="Baja",'MAPA DE RIESGO'!$AB$74="Menor"),CONCATENATE("R10C",'MAPA DE RIESGO'!$P$74),"")</f>
        <v/>
      </c>
      <c r="T45" s="40" t="str">
        <f>IF(AND('MAPA DE RIESGO'!$Z$75="Baja",'MAPA DE RIESGO'!$AB$75="Menor"),CONCATENATE("R10C",'MAPA DE RIESGO'!$P$75),"")</f>
        <v/>
      </c>
      <c r="U45" s="41" t="str">
        <f>IF(AND('MAPA DE RIESGO'!$Z$76="Baja",'MAPA DE RIESGO'!$AB$76="Menor"),CONCATENATE("R10C",'MAPA DE RIESGO'!$P$76),"")</f>
        <v/>
      </c>
      <c r="V45" s="42" t="str">
        <f>IF(AND('MAPA DE RIESGO'!$Z$71="Baja",'MAPA DE RIESGO'!$AB$71="Moderado"),CONCATENATE("R10C",'MAPA DE RIESGO'!$P$71),"")</f>
        <v/>
      </c>
      <c r="W45" s="43" t="str">
        <f>IF(AND('MAPA DE RIESGO'!$Z$72="Baja",'MAPA DE RIESGO'!$AB$72="Moderado"),CONCATENATE("R10C",'MAPA DE RIESGO'!$P$72),"")</f>
        <v/>
      </c>
      <c r="X45" s="43" t="str">
        <f>IF(AND('MAPA DE RIESGO'!$Z$73="Baja",'MAPA DE RIESGO'!$AB$73="Moderado"),CONCATENATE("R10C",'MAPA DE RIESGO'!$P$73),"")</f>
        <v/>
      </c>
      <c r="Y45" s="43" t="str">
        <f>IF(AND('MAPA DE RIESGO'!$Z$74="Baja",'MAPA DE RIESGO'!$AB$74="Moderado"),CONCATENATE("R10C",'MAPA DE RIESGO'!$P$74),"")</f>
        <v/>
      </c>
      <c r="Z45" s="43" t="str">
        <f>IF(AND('MAPA DE RIESGO'!$Z$75="Baja",'MAPA DE RIESGO'!$AB$75="Moderado"),CONCATENATE("R10C",'MAPA DE RIESGO'!$P$75),"")</f>
        <v/>
      </c>
      <c r="AA45" s="44" t="str">
        <f>IF(AND('MAPA DE RIESGO'!$Z$76="Baja",'MAPA DE RIESGO'!$AB$76="Moderado"),CONCATENATE("R10C",'MAPA DE RIESGO'!$P$76),"")</f>
        <v/>
      </c>
      <c r="AB45" s="30" t="str">
        <f>IF(AND('MAPA DE RIESGO'!$Z$71="Baja",'MAPA DE RIESGO'!$AB$71="Mayor"),CONCATENATE("R10C",'MAPA DE RIESGO'!$P$71),"")</f>
        <v/>
      </c>
      <c r="AC45" s="31" t="str">
        <f>IF(AND('MAPA DE RIESGO'!$Z$72="Baja",'MAPA DE RIESGO'!$AB$72="Mayor"),CONCATENATE("R10C",'MAPA DE RIESGO'!$P$72),"")</f>
        <v/>
      </c>
      <c r="AD45" s="31" t="str">
        <f>IF(AND('MAPA DE RIESGO'!$Z$73="Baja",'MAPA DE RIESGO'!$AB$73="Mayor"),CONCATENATE("R10C",'MAPA DE RIESGO'!$P$73),"")</f>
        <v/>
      </c>
      <c r="AE45" s="31" t="str">
        <f>IF(AND('MAPA DE RIESGO'!$Z$74="Baja",'MAPA DE RIESGO'!$AB$74="Mayor"),CONCATENATE("R10C",'MAPA DE RIESGO'!$P$74),"")</f>
        <v/>
      </c>
      <c r="AF45" s="31" t="str">
        <f>IF(AND('MAPA DE RIESGO'!$Z$75="Baja",'MAPA DE RIESGO'!$AB$75="Mayor"),CONCATENATE("R10C",'MAPA DE RIESGO'!$P$75),"")</f>
        <v/>
      </c>
      <c r="AG45" s="32" t="str">
        <f>IF(AND('MAPA DE RIESGO'!$Z$76="Baja",'MAPA DE RIESGO'!$AB$76="Mayor"),CONCATENATE("R10C",'MAPA DE RIESGO'!$P$76),"")</f>
        <v/>
      </c>
      <c r="AH45" s="33" t="str">
        <f>IF(AND('MAPA DE RIESGO'!$Z$71="Baja",'MAPA DE RIESGO'!$AB$71="Catastrófico"),CONCATENATE("R10C",'MAPA DE RIESGO'!$P$71),"")</f>
        <v/>
      </c>
      <c r="AI45" s="34" t="str">
        <f>IF(AND('MAPA DE RIESGO'!$Z$72="Baja",'MAPA DE RIESGO'!$AB$72="Catastrófico"),CONCATENATE("R10C",'MAPA DE RIESGO'!$P$72),"")</f>
        <v/>
      </c>
      <c r="AJ45" s="34" t="str">
        <f>IF(AND('MAPA DE RIESGO'!$Z$73="Baja",'MAPA DE RIESGO'!$AB$73="Catastrófico"),CONCATENATE("R10C",'MAPA DE RIESGO'!$P$73),"")</f>
        <v/>
      </c>
      <c r="AK45" s="34" t="str">
        <f>IF(AND('MAPA DE RIESGO'!$Z$74="Baja",'MAPA DE RIESGO'!$AB$74="Catastrófico"),CONCATENATE("R10C",'MAPA DE RIESGO'!$P$74),"")</f>
        <v/>
      </c>
      <c r="AL45" s="34" t="str">
        <f>IF(AND('MAPA DE RIESGO'!$Z$75="Baja",'MAPA DE RIESGO'!$AB$75="Catastrófico"),CONCATENATE("R10C",'MAPA DE RIESGO'!$P$75),"")</f>
        <v/>
      </c>
      <c r="AM45" s="35" t="str">
        <f>IF(AND('MAPA DE RIESGO'!$Z$76="Baja",'MAPA DE RIESGO'!$AB$76="Catastrófico"),CONCATENATE("R10C",'MAPA DE RIESGO'!$P$76),"")</f>
        <v/>
      </c>
      <c r="AN45" s="55"/>
      <c r="AO45" s="560"/>
      <c r="AP45" s="561"/>
      <c r="AQ45" s="561"/>
      <c r="AR45" s="561"/>
      <c r="AS45" s="561"/>
      <c r="AT45" s="562"/>
    </row>
    <row r="46" spans="1:80" ht="46.5" customHeight="1" x14ac:dyDescent="0.35">
      <c r="A46" s="55"/>
      <c r="B46" s="486"/>
      <c r="C46" s="486"/>
      <c r="D46" s="487"/>
      <c r="E46" s="524" t="s">
        <v>104</v>
      </c>
      <c r="F46" s="525"/>
      <c r="G46" s="525"/>
      <c r="H46" s="525"/>
      <c r="I46" s="526"/>
      <c r="J46" s="45" t="str">
        <f>IF(AND('MAPA DE RIESGO'!$Z$16="Muy Baja",'MAPA DE RIESGO'!$AB$16="Leve"),CONCATENATE("R1C",'MAPA DE RIESGO'!$P$16),"")</f>
        <v/>
      </c>
      <c r="K46" s="46" t="str">
        <f>IF(AND('MAPA DE RIESGO'!$Z$18="Muy Baja",'MAPA DE RIESGO'!$AB$18="Leve"),CONCATENATE("R1C",'MAPA DE RIESGO'!$P$18),"")</f>
        <v/>
      </c>
      <c r="L46" s="46" t="str">
        <f>IF(AND('MAPA DE RIESGO'!$Z$19="Muy Baja",'MAPA DE RIESGO'!$AB$19="Leve"),CONCATENATE("R1C",'MAPA DE RIESGO'!$P$19),"")</f>
        <v/>
      </c>
      <c r="M46" s="46" t="str">
        <f>IF(AND('MAPA DE RIESGO'!$Z$20="Muy Baja",'MAPA DE RIESGO'!$AB$20="Leve"),CONCATENATE("R1C",'MAPA DE RIESGO'!$P$20),"")</f>
        <v/>
      </c>
      <c r="N46" s="46" t="str">
        <f>IF(AND('MAPA DE RIESGO'!$Z$21="Muy Baja",'MAPA DE RIESGO'!$AB$21="Leve"),CONCATENATE("R1C",'MAPA DE RIESGO'!$P$21),"")</f>
        <v/>
      </c>
      <c r="O46" s="47" t="str">
        <f>IF(AND('MAPA DE RIESGO'!$Z$22="Muy Baja",'MAPA DE RIESGO'!$AB$22="Leve"),CONCATENATE("R1C",'MAPA DE RIESGO'!$P$22),"")</f>
        <v/>
      </c>
      <c r="P46" s="45" t="str">
        <f>IF(AND('MAPA DE RIESGO'!$Z$16="Muy Baja",'MAPA DE RIESGO'!$AB$16="Menor"),CONCATENATE("R1C",'MAPA DE RIESGO'!$P$16),"")</f>
        <v/>
      </c>
      <c r="Q46" s="46" t="str">
        <f>IF(AND('MAPA DE RIESGO'!$Z$18="Muy Baja",'MAPA DE RIESGO'!$AB$18="Menor"),CONCATENATE("R1C",'MAPA DE RIESGO'!$P$18),"")</f>
        <v/>
      </c>
      <c r="R46" s="46" t="str">
        <f>IF(AND('MAPA DE RIESGO'!$Z$19="Muy Baja",'MAPA DE RIESGO'!$AB$19="Menor"),CONCATENATE("R1C",'MAPA DE RIESGO'!$P$19),"")</f>
        <v/>
      </c>
      <c r="S46" s="46" t="str">
        <f>IF(AND('MAPA DE RIESGO'!$Z$20="Muy Baja",'MAPA DE RIESGO'!$AB$20="Menor"),CONCATENATE("R1C",'MAPA DE RIESGO'!$P$20),"")</f>
        <v/>
      </c>
      <c r="T46" s="46" t="str">
        <f>IF(AND('MAPA DE RIESGO'!$Z$21="Muy Baja",'MAPA DE RIESGO'!$AB$21="Menor"),CONCATENATE("R1C",'MAPA DE RIESGO'!$P$21),"")</f>
        <v/>
      </c>
      <c r="U46" s="47" t="str">
        <f>IF(AND('MAPA DE RIESGO'!$Z$22="Muy Baja",'MAPA DE RIESGO'!$AB$22="Menor"),CONCATENATE("R1C",'MAPA DE RIESGO'!$P$22),"")</f>
        <v/>
      </c>
      <c r="V46" s="36" t="str">
        <f>IF(AND('MAPA DE RIESGO'!$Z$16="Muy Baja",'MAPA DE RIESGO'!$AB$16="Moderado"),CONCATENATE("R1C",'MAPA DE RIESGO'!$P$16),"")</f>
        <v/>
      </c>
      <c r="W46" s="54" t="str">
        <f>IF(AND('MAPA DE RIESGO'!$Z$18="Muy Baja",'MAPA DE RIESGO'!$AB$18="Moderado"),CONCATENATE("R1C",'MAPA DE RIESGO'!$P$18),"")</f>
        <v/>
      </c>
      <c r="X46" s="37" t="str">
        <f>IF(AND('MAPA DE RIESGO'!$Z$19="Muy Baja",'MAPA DE RIESGO'!$AB$19="Moderado"),CONCATENATE("R1C",'MAPA DE RIESGO'!$P$19),"")</f>
        <v/>
      </c>
      <c r="Y46" s="37" t="str">
        <f>IF(AND('MAPA DE RIESGO'!$Z$20="Muy Baja",'MAPA DE RIESGO'!$AB$20="Moderado"),CONCATENATE("R1C",'MAPA DE RIESGO'!$P$20),"")</f>
        <v/>
      </c>
      <c r="Z46" s="37" t="str">
        <f>IF(AND('MAPA DE RIESGO'!$Z$21="Muy Baja",'MAPA DE RIESGO'!$AB$21="Moderado"),CONCATENATE("R1C",'MAPA DE RIESGO'!$P$21),"")</f>
        <v/>
      </c>
      <c r="AA46" s="38" t="str">
        <f>IF(AND('MAPA DE RIESGO'!$Z$22="Muy Baja",'MAPA DE RIESGO'!$AB$22="Moderado"),CONCATENATE("R1C",'MAPA DE RIESGO'!$P$22),"")</f>
        <v/>
      </c>
      <c r="AB46" s="17" t="str">
        <f>IF(AND('MAPA DE RIESGO'!$Z$16="Muy Baja",'MAPA DE RIESGO'!$AB$16="Mayor"),CONCATENATE("R1C",'MAPA DE RIESGO'!$P$16),"")</f>
        <v/>
      </c>
      <c r="AC46" s="18" t="str">
        <f>IF(AND('MAPA DE RIESGO'!$Z$18="Muy Baja",'MAPA DE RIESGO'!$AB$18="Mayor"),CONCATENATE("R1C",'MAPA DE RIESGO'!$P$18),"")</f>
        <v/>
      </c>
      <c r="AD46" s="18" t="str">
        <f>IF(AND('MAPA DE RIESGO'!$Z$19="Muy Baja",'MAPA DE RIESGO'!$AB$19="Mayor"),CONCATENATE("R1C",'MAPA DE RIESGO'!$P$19),"")</f>
        <v/>
      </c>
      <c r="AE46" s="18" t="str">
        <f>IF(AND('MAPA DE RIESGO'!$Z$20="Muy Baja",'MAPA DE RIESGO'!$AB$20="Mayor"),CONCATENATE("R1C",'MAPA DE RIESGO'!$P$20),"")</f>
        <v/>
      </c>
      <c r="AF46" s="18" t="str">
        <f>IF(AND('MAPA DE RIESGO'!$Z$21="Muy Baja",'MAPA DE RIESGO'!$AB$21="Mayor"),CONCATENATE("R1C",'MAPA DE RIESGO'!$P$21),"")</f>
        <v/>
      </c>
      <c r="AG46" s="19" t="str">
        <f>IF(AND('MAPA DE RIESGO'!$Z$22="Muy Baja",'MAPA DE RIESGO'!$AB$22="Mayor"),CONCATENATE("R1C",'MAPA DE RIESGO'!$P$22),"")</f>
        <v/>
      </c>
      <c r="AH46" s="20" t="str">
        <f>IF(AND('MAPA DE RIESGO'!$Z$16="Muy Baja",'MAPA DE RIESGO'!$AB$16="Catastrófico"),CONCATENATE("R1C",'MAPA DE RIESGO'!$P$16),"")</f>
        <v/>
      </c>
      <c r="AI46" s="21" t="str">
        <f>IF(AND('MAPA DE RIESGO'!$Z$18="Muy Baja",'MAPA DE RIESGO'!$AB$18="Catastrófico"),CONCATENATE("R1C",'MAPA DE RIESGO'!$P$18),"")</f>
        <v/>
      </c>
      <c r="AJ46" s="21" t="str">
        <f>IF(AND('MAPA DE RIESGO'!$Z$19="Muy Baja",'MAPA DE RIESGO'!$AB$19="Catastrófico"),CONCATENATE("R1C",'MAPA DE RIESGO'!$P$19),"")</f>
        <v/>
      </c>
      <c r="AK46" s="21" t="str">
        <f>IF(AND('MAPA DE RIESGO'!$Z$20="Muy Baja",'MAPA DE RIESGO'!$AB$20="Catastrófico"),CONCATENATE("R1C",'MAPA DE RIESGO'!$P$20),"")</f>
        <v/>
      </c>
      <c r="AL46" s="21" t="str">
        <f>IF(AND('MAPA DE RIESGO'!$Z$21="Muy Baja",'MAPA DE RIESGO'!$AB$21="Catastrófico"),CONCATENATE("R1C",'MAPA DE RIESGO'!$P$21),"")</f>
        <v/>
      </c>
      <c r="AM46" s="22" t="str">
        <f>IF(AND('MAPA DE RIESGO'!$Z$22="Muy Baja",'MAPA DE RIESGO'!$AB$22="Catastrófico"),CONCATENATE("R1C",'MAPA DE RIESGO'!$P$22),"")</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86"/>
      <c r="C47" s="486"/>
      <c r="D47" s="487"/>
      <c r="E47" s="543"/>
      <c r="F47" s="544"/>
      <c r="G47" s="544"/>
      <c r="H47" s="544"/>
      <c r="I47" s="529"/>
      <c r="J47" s="48" t="str">
        <f>IF(AND('MAPA DE RIESGO'!$Z$23="Muy Baja",'MAPA DE RIESGO'!$AB$23="Leve"),CONCATENATE("R2C",'MAPA DE RIESGO'!$P$23),"")</f>
        <v/>
      </c>
      <c r="K47" s="49" t="str">
        <f>IF(AND('MAPA DE RIESGO'!$Z$24="Muy Baja",'MAPA DE RIESGO'!$AB$24="Leve"),CONCATENATE("R2C",'MAPA DE RIESGO'!$P$24),"")</f>
        <v/>
      </c>
      <c r="L47" s="49" t="str">
        <f>IF(AND('MAPA DE RIESGO'!$Z$25="Muy Baja",'MAPA DE RIESGO'!$AB$25="Leve"),CONCATENATE("R2C",'MAPA DE RIESGO'!$P$25),"")</f>
        <v/>
      </c>
      <c r="M47" s="49" t="str">
        <f>IF(AND('MAPA DE RIESGO'!$Z$26="Muy Baja",'MAPA DE RIESGO'!$AB$26="Leve"),CONCATENATE("R2C",'MAPA DE RIESGO'!$P$26),"")</f>
        <v/>
      </c>
      <c r="N47" s="49" t="str">
        <f>IF(AND('MAPA DE RIESGO'!$Z$27="Muy Baja",'MAPA DE RIESGO'!$AB$27="Leve"),CONCATENATE("R2C",'MAPA DE RIESGO'!$P$27),"")</f>
        <v/>
      </c>
      <c r="O47" s="50" t="str">
        <f>IF(AND('MAPA DE RIESGO'!$Z$28="Muy Baja",'MAPA DE RIESGO'!$AB$28="Leve"),CONCATENATE("R2C",'MAPA DE RIESGO'!$P$28),"")</f>
        <v/>
      </c>
      <c r="P47" s="48" t="str">
        <f>IF(AND('MAPA DE RIESGO'!$Z$23="Muy Baja",'MAPA DE RIESGO'!$AB$23="Menor"),CONCATENATE("R2C",'MAPA DE RIESGO'!$P$23),"")</f>
        <v/>
      </c>
      <c r="Q47" s="49" t="str">
        <f>IF(AND('MAPA DE RIESGO'!$Z$24="Muy Baja",'MAPA DE RIESGO'!$AB$24="Menor"),CONCATENATE("R2C",'MAPA DE RIESGO'!$P$24),"")</f>
        <v/>
      </c>
      <c r="R47" s="49" t="str">
        <f>IF(AND('MAPA DE RIESGO'!$Z$25="Muy Baja",'MAPA DE RIESGO'!$AB$25="Menor"),CONCATENATE("R2C",'MAPA DE RIESGO'!$P$25),"")</f>
        <v/>
      </c>
      <c r="S47" s="49" t="str">
        <f>IF(AND('MAPA DE RIESGO'!$Z$26="Muy Baja",'MAPA DE RIESGO'!$AB$26="Menor"),CONCATENATE("R2C",'MAPA DE RIESGO'!$P$26),"")</f>
        <v/>
      </c>
      <c r="T47" s="49" t="str">
        <f>IF(AND('MAPA DE RIESGO'!$Z$27="Muy Baja",'MAPA DE RIESGO'!$AB$27="Menor"),CONCATENATE("R2C",'MAPA DE RIESGO'!$P$27),"")</f>
        <v/>
      </c>
      <c r="U47" s="50" t="str">
        <f>IF(AND('MAPA DE RIESGO'!$Z$28="Muy Baja",'MAPA DE RIESGO'!$AB$28="Menor"),CONCATENATE("R2C",'MAPA DE RIESGO'!$P$28),"")</f>
        <v/>
      </c>
      <c r="V47" s="39" t="str">
        <f>IF(AND('MAPA DE RIESGO'!$Z$23="Muy Baja",'MAPA DE RIESGO'!$AB$23="Moderado"),CONCATENATE("R2C",'MAPA DE RIESGO'!$P$23),"")</f>
        <v/>
      </c>
      <c r="W47" s="40" t="str">
        <f>IF(AND('MAPA DE RIESGO'!$Z$24="Muy Baja",'MAPA DE RIESGO'!$AB$24="Moderado"),CONCATENATE("R2C",'MAPA DE RIESGO'!$P$24),"")</f>
        <v/>
      </c>
      <c r="X47" s="40" t="str">
        <f>IF(AND('MAPA DE RIESGO'!$Z$25="Muy Baja",'MAPA DE RIESGO'!$AB$25="Moderado"),CONCATENATE("R2C",'MAPA DE RIESGO'!$P$25),"")</f>
        <v/>
      </c>
      <c r="Y47" s="40" t="str">
        <f>IF(AND('MAPA DE RIESGO'!$Z$26="Muy Baja",'MAPA DE RIESGO'!$AB$26="Moderado"),CONCATENATE("R2C",'MAPA DE RIESGO'!$P$26),"")</f>
        <v/>
      </c>
      <c r="Z47" s="40" t="str">
        <f>IF(AND('MAPA DE RIESGO'!$Z$27="Muy Baja",'MAPA DE RIESGO'!$AB$27="Moderado"),CONCATENATE("R2C",'MAPA DE RIESGO'!$P$27),"")</f>
        <v/>
      </c>
      <c r="AA47" s="41" t="str">
        <f>IF(AND('MAPA DE RIESGO'!$Z$28="Muy Baja",'MAPA DE RIESGO'!$AB$28="Moderado"),CONCATENATE("R2C",'MAPA DE RIESGO'!$P$28),"")</f>
        <v/>
      </c>
      <c r="AB47" s="23" t="str">
        <f>IF(AND('MAPA DE RIESGO'!$Z$23="Muy Baja",'MAPA DE RIESGO'!$AB$23="Mayor"),CONCATENATE("R2C",'MAPA DE RIESGO'!$P$23),"")</f>
        <v>R2C1</v>
      </c>
      <c r="AC47" s="24" t="str">
        <f>IF(AND('MAPA DE RIESGO'!$Z$24="Muy Baja",'MAPA DE RIESGO'!$AB$24="Mayor"),CONCATENATE("R2C",'MAPA DE RIESGO'!$P$24),"")</f>
        <v/>
      </c>
      <c r="AD47" s="24" t="str">
        <f>IF(AND('MAPA DE RIESGO'!$Z$25="Muy Baja",'MAPA DE RIESGO'!$AB$25="Mayor"),CONCATENATE("R2C",'MAPA DE RIESGO'!$P$25),"")</f>
        <v/>
      </c>
      <c r="AE47" s="24" t="str">
        <f>IF(AND('MAPA DE RIESGO'!$Z$26="Muy Baja",'MAPA DE RIESGO'!$AB$26="Mayor"),CONCATENATE("R2C",'MAPA DE RIESGO'!$P$26),"")</f>
        <v/>
      </c>
      <c r="AF47" s="24" t="str">
        <f>IF(AND('MAPA DE RIESGO'!$Z$27="Muy Baja",'MAPA DE RIESGO'!$AB$27="Mayor"),CONCATENATE("R2C",'MAPA DE RIESGO'!$P$27),"")</f>
        <v/>
      </c>
      <c r="AG47" s="25" t="str">
        <f>IF(AND('MAPA DE RIESGO'!$Z$28="Muy Baja",'MAPA DE RIESGO'!$AB$28="Mayor"),CONCATENATE("R2C",'MAPA DE RIESGO'!$P$28),"")</f>
        <v/>
      </c>
      <c r="AH47" s="26" t="str">
        <f>IF(AND('MAPA DE RIESGO'!$Z$23="Muy Baja",'MAPA DE RIESGO'!$AB$23="Catastrófico"),CONCATENATE("R2C",'MAPA DE RIESGO'!$P$23),"")</f>
        <v/>
      </c>
      <c r="AI47" s="27" t="str">
        <f>IF(AND('MAPA DE RIESGO'!$Z$24="Muy Baja",'MAPA DE RIESGO'!$AB$24="Catastrófico"),CONCATENATE("R2C",'MAPA DE RIESGO'!$P$24),"")</f>
        <v/>
      </c>
      <c r="AJ47" s="27" t="str">
        <f>IF(AND('MAPA DE RIESGO'!$Z$25="Muy Baja",'MAPA DE RIESGO'!$AB$25="Catastrófico"),CONCATENATE("R2C",'MAPA DE RIESGO'!$P$25),"")</f>
        <v/>
      </c>
      <c r="AK47" s="27" t="str">
        <f>IF(AND('MAPA DE RIESGO'!$Z$26="Muy Baja",'MAPA DE RIESGO'!$AB$26="Catastrófico"),CONCATENATE("R2C",'MAPA DE RIESGO'!$P$26),"")</f>
        <v/>
      </c>
      <c r="AL47" s="27" t="str">
        <f>IF(AND('MAPA DE RIESGO'!$Z$27="Muy Baja",'MAPA DE RIESGO'!$AB$27="Catastrófico"),CONCATENATE("R2C",'MAPA DE RIESGO'!$P$27),"")</f>
        <v/>
      </c>
      <c r="AM47" s="28" t="str">
        <f>IF(AND('MAPA DE RIESGO'!$Z$28="Muy Baja",'MAPA DE RIESGO'!$AB$28="Catastrófico"),CONCATENATE("R2C",'MAPA DE RIESGO'!$P$28),"")</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86"/>
      <c r="C48" s="486"/>
      <c r="D48" s="487"/>
      <c r="E48" s="543"/>
      <c r="F48" s="544"/>
      <c r="G48" s="544"/>
      <c r="H48" s="544"/>
      <c r="I48" s="529"/>
      <c r="J48" s="48"/>
      <c r="K48" s="49" t="str">
        <f>IF(AND('MAPA DE RIESGO'!$Z$30="Muy Baja",'MAPA DE RIESGO'!$AB$30="Leve"),CONCATENATE("R3C",'MAPA DE RIESGO'!$P$30),"")</f>
        <v/>
      </c>
      <c r="L48" s="49" t="str">
        <f>IF(AND('MAPA DE RIESGO'!$Z$31="Muy Baja",'MAPA DE RIESGO'!$AB$31="Leve"),CONCATENATE("R3C",'MAPA DE RIESGO'!$P$31),"")</f>
        <v/>
      </c>
      <c r="M48" s="49" t="str">
        <f>IF(AND('MAPA DE RIESGO'!$Z$32="Muy Baja",'MAPA DE RIESGO'!$AB$32="Leve"),CONCATENATE("R3C",'MAPA DE RIESGO'!$P$32),"")</f>
        <v/>
      </c>
      <c r="N48" s="49" t="str">
        <f>IF(AND('MAPA DE RIESGO'!$Z$33="Muy Baja",'MAPA DE RIESGO'!$AB$33="Leve"),CONCATENATE("R3C",'MAPA DE RIESGO'!$P$33),"")</f>
        <v/>
      </c>
      <c r="O48" s="50" t="str">
        <f>IF(AND('MAPA DE RIESGO'!$Z$34="Muy Baja",'MAPA DE RIESGO'!$AB$34="Leve"),CONCATENATE("R3C",'MAPA DE RIESGO'!$P$34),"")</f>
        <v/>
      </c>
      <c r="P48" s="48"/>
      <c r="Q48" s="49" t="str">
        <f>IF(AND('MAPA DE RIESGO'!$Z$30="Muy Baja",'MAPA DE RIESGO'!$AB$30="Menor"),CONCATENATE("R3C",'MAPA DE RIESGO'!$P$30),"")</f>
        <v/>
      </c>
      <c r="R48" s="49" t="str">
        <f>IF(AND('MAPA DE RIESGO'!$Z$31="Muy Baja",'MAPA DE RIESGO'!$AB$31="Menor"),CONCATENATE("R3C",'MAPA DE RIESGO'!$P$31),"")</f>
        <v/>
      </c>
      <c r="S48" s="49" t="str">
        <f>IF(AND('MAPA DE RIESGO'!$Z$32="Muy Baja",'MAPA DE RIESGO'!$AB$32="Menor"),CONCATENATE("R3C",'MAPA DE RIESGO'!$P$32),"")</f>
        <v/>
      </c>
      <c r="T48" s="49" t="str">
        <f>IF(AND('MAPA DE RIESGO'!$Z$33="Muy Baja",'MAPA DE RIESGO'!$AB$33="Menor"),CONCATENATE("R3C",'MAPA DE RIESGO'!$P$33),"")</f>
        <v/>
      </c>
      <c r="U48" s="50" t="str">
        <f>IF(AND('MAPA DE RIESGO'!$Z$34="Muy Baja",'MAPA DE RIESGO'!$AB$34="Menor"),CONCATENATE("R3C",'MAPA DE RIESGO'!$P$34),"")</f>
        <v/>
      </c>
      <c r="V48" s="39"/>
      <c r="W48" s="40" t="str">
        <f>IF(AND('MAPA DE RIESGO'!$Z$30="Muy Baja",'MAPA DE RIESGO'!$AB$30="Moderado"),CONCATENATE("R3C",'MAPA DE RIESGO'!$P$30),"")</f>
        <v/>
      </c>
      <c r="X48" s="40" t="str">
        <f>IF(AND('MAPA DE RIESGO'!$Z$31="Muy Baja",'MAPA DE RIESGO'!$AB$31="Moderado"),CONCATENATE("R3C",'MAPA DE RIESGO'!$P$31),"")</f>
        <v/>
      </c>
      <c r="Y48" s="40" t="str">
        <f>IF(AND('MAPA DE RIESGO'!$Z$32="Muy Baja",'MAPA DE RIESGO'!$AB$32="Moderado"),CONCATENATE("R3C",'MAPA DE RIESGO'!$P$32),"")</f>
        <v/>
      </c>
      <c r="Z48" s="40" t="str">
        <f>IF(AND('MAPA DE RIESGO'!$Z$33="Muy Baja",'MAPA DE RIESGO'!$AB$33="Moderado"),CONCATENATE("R3C",'MAPA DE RIESGO'!$P$33),"")</f>
        <v/>
      </c>
      <c r="AA48" s="41" t="str">
        <f>IF(AND('MAPA DE RIESGO'!$Z$34="Muy Baja",'MAPA DE RIESGO'!$AB$34="Moderado"),CONCATENATE("R3C",'MAPA DE RIESGO'!$P$34),"")</f>
        <v/>
      </c>
      <c r="AB48" s="23"/>
      <c r="AC48" s="24" t="str">
        <f>IF(AND('MAPA DE RIESGO'!$Z$30="Muy Baja",'MAPA DE RIESGO'!$AB$30="Mayor"),CONCATENATE("R3C",'MAPA DE RIESGO'!$P$30),"")</f>
        <v/>
      </c>
      <c r="AD48" s="24" t="str">
        <f>IF(AND('MAPA DE RIESGO'!$Z$31="Muy Baja",'MAPA DE RIESGO'!$AB$31="Mayor"),CONCATENATE("R3C",'MAPA DE RIESGO'!$P$31),"")</f>
        <v/>
      </c>
      <c r="AE48" s="24" t="str">
        <f>IF(AND('MAPA DE RIESGO'!$Z$32="Muy Baja",'MAPA DE RIESGO'!$AB$32="Mayor"),CONCATENATE("R3C",'MAPA DE RIESGO'!$P$32),"")</f>
        <v/>
      </c>
      <c r="AF48" s="24" t="str">
        <f>IF(AND('MAPA DE RIESGO'!$Z$33="Muy Baja",'MAPA DE RIESGO'!$AB$33="Mayor"),CONCATENATE("R3C",'MAPA DE RIESGO'!$P$33),"")</f>
        <v/>
      </c>
      <c r="AG48" s="25" t="str">
        <f>IF(AND('MAPA DE RIESGO'!$Z$34="Muy Baja",'MAPA DE RIESGO'!$AB$34="Mayor"),CONCATENATE("R3C",'MAPA DE RIESGO'!$P$34),"")</f>
        <v/>
      </c>
      <c r="AH48" s="26"/>
      <c r="AI48" s="27" t="str">
        <f>IF(AND('MAPA DE RIESGO'!$Z$30="Muy Baja",'MAPA DE RIESGO'!$AB$30="Catastrófico"),CONCATENATE("R3C",'MAPA DE RIESGO'!$P$30),"")</f>
        <v/>
      </c>
      <c r="AJ48" s="27" t="str">
        <f>IF(AND('MAPA DE RIESGO'!$Z$31="Muy Baja",'MAPA DE RIESGO'!$AB$31="Catastrófico"),CONCATENATE("R3C",'MAPA DE RIESGO'!$P$31),"")</f>
        <v/>
      </c>
      <c r="AK48" s="27" t="str">
        <f>IF(AND('MAPA DE RIESGO'!$Z$32="Muy Baja",'MAPA DE RIESGO'!$AB$32="Catastrófico"),CONCATENATE("R3C",'MAPA DE RIESGO'!$P$32),"")</f>
        <v/>
      </c>
      <c r="AL48" s="27" t="str">
        <f>IF(AND('MAPA DE RIESGO'!$Z$33="Muy Baja",'MAPA DE RIESGO'!$AB$33="Catastrófico"),CONCATENATE("R3C",'MAPA DE RIESGO'!$P$33),"")</f>
        <v/>
      </c>
      <c r="AM48" s="28" t="str">
        <f>IF(AND('MAPA DE RIESGO'!$Z$34="Muy Baja",'MAPA DE RIESGO'!$AB$34="Catastrófico"),CONCATENATE("R3C",'MAPA DE RIESGO'!$P$34),"")</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86"/>
      <c r="C49" s="486"/>
      <c r="D49" s="487"/>
      <c r="E49" s="527"/>
      <c r="F49" s="528"/>
      <c r="G49" s="528"/>
      <c r="H49" s="528"/>
      <c r="I49" s="529"/>
      <c r="J49" s="48" t="str">
        <f>IF(AND('MAPA DE RIESGO'!$Z$35="Muy Baja",'MAPA DE RIESGO'!$AB$35="Leve"),CONCATENATE("R4C",'MAPA DE RIESGO'!$P$35),"")</f>
        <v/>
      </c>
      <c r="K49" s="49" t="str">
        <f>IF(AND('MAPA DE RIESGO'!$Z$36="Muy Baja",'MAPA DE RIESGO'!$AB$36="Leve"),CONCATENATE("R4C",'MAPA DE RIESGO'!$P$36),"")</f>
        <v/>
      </c>
      <c r="L49" s="49" t="str">
        <f>IF(AND('MAPA DE RIESGO'!$Z$37="Muy Baja",'MAPA DE RIESGO'!$AB$37="Leve"),CONCATENATE("R4C",'MAPA DE RIESGO'!$P$37),"")</f>
        <v/>
      </c>
      <c r="M49" s="49" t="str">
        <f>IF(AND('MAPA DE RIESGO'!$Z$38="Muy Baja",'MAPA DE RIESGO'!$AB$38="Leve"),CONCATENATE("R4C",'MAPA DE RIESGO'!$P$38),"")</f>
        <v/>
      </c>
      <c r="N49" s="49" t="str">
        <f>IF(AND('MAPA DE RIESGO'!$Z$39="Muy Baja",'MAPA DE RIESGO'!$AB$39="Leve"),CONCATENATE("R4C",'MAPA DE RIESGO'!$P$39),"")</f>
        <v/>
      </c>
      <c r="O49" s="50" t="str">
        <f>IF(AND('MAPA DE RIESGO'!$Z$40="Muy Baja",'MAPA DE RIESGO'!$AB$40="Leve"),CONCATENATE("R4C",'MAPA DE RIESGO'!$P$40),"")</f>
        <v/>
      </c>
      <c r="P49" s="48" t="str">
        <f>IF(AND('MAPA DE RIESGO'!$Z$35="Muy Baja",'MAPA DE RIESGO'!$AB$35="Menor"),CONCATENATE("R4C",'MAPA DE RIESGO'!$P$35),"")</f>
        <v/>
      </c>
      <c r="Q49" s="49" t="str">
        <f>IF(AND('MAPA DE RIESGO'!$Z$36="Muy Baja",'MAPA DE RIESGO'!$AB$36="Menor"),CONCATENATE("R4C",'MAPA DE RIESGO'!$P$36),"")</f>
        <v/>
      </c>
      <c r="R49" s="49" t="str">
        <f>IF(AND('MAPA DE RIESGO'!$Z$37="Muy Baja",'MAPA DE RIESGO'!$AB$37="Menor"),CONCATENATE("R4C",'MAPA DE RIESGO'!$P$37),"")</f>
        <v/>
      </c>
      <c r="S49" s="49" t="str">
        <f>IF(AND('MAPA DE RIESGO'!$Z$38="Muy Baja",'MAPA DE RIESGO'!$AB$38="Menor"),CONCATENATE("R4C",'MAPA DE RIESGO'!$P$38),"")</f>
        <v/>
      </c>
      <c r="T49" s="49" t="str">
        <f>IF(AND('MAPA DE RIESGO'!$Z$39="Muy Baja",'MAPA DE RIESGO'!$AB$39="Menor"),CONCATENATE("R4C",'MAPA DE RIESGO'!$P$39),"")</f>
        <v/>
      </c>
      <c r="U49" s="50" t="str">
        <f>IF(AND('MAPA DE RIESGO'!$Z$40="Muy Baja",'MAPA DE RIESGO'!$AB$40="Menor"),CONCATENATE("R4C",'MAPA DE RIESGO'!$P$40),"")</f>
        <v/>
      </c>
      <c r="V49" s="39" t="str">
        <f>IF(AND('MAPA DE RIESGO'!$Z$35="Muy Baja",'MAPA DE RIESGO'!$AB$35="Moderado"),CONCATENATE("R4C",'MAPA DE RIESGO'!$P$35),"")</f>
        <v/>
      </c>
      <c r="W49" s="40" t="str">
        <f>IF(AND('MAPA DE RIESGO'!$Z$36="Muy Baja",'MAPA DE RIESGO'!$AB$36="Moderado"),CONCATENATE("R4C",'MAPA DE RIESGO'!$P$36),"")</f>
        <v/>
      </c>
      <c r="X49" s="40" t="str">
        <f>IF(AND('MAPA DE RIESGO'!$Z$37="Muy Baja",'MAPA DE RIESGO'!$AB$37="Moderado"),CONCATENATE("R4C",'MAPA DE RIESGO'!$P$37),"")</f>
        <v/>
      </c>
      <c r="Y49" s="40" t="str">
        <f>IF(AND('MAPA DE RIESGO'!$Z$38="Muy Baja",'MAPA DE RIESGO'!$AB$38="Moderado"),CONCATENATE("R4C",'MAPA DE RIESGO'!$P$38),"")</f>
        <v/>
      </c>
      <c r="Z49" s="40" t="str">
        <f>IF(AND('MAPA DE RIESGO'!$Z$39="Muy Baja",'MAPA DE RIESGO'!$AB$39="Moderado"),CONCATENATE("R4C",'MAPA DE RIESGO'!$P$39),"")</f>
        <v/>
      </c>
      <c r="AA49" s="41" t="str">
        <f>IF(AND('MAPA DE RIESGO'!$Z$40="Muy Baja",'MAPA DE RIESGO'!$AB$40="Moderado"),CONCATENATE("R4C",'MAPA DE RIESGO'!$P$40),"")</f>
        <v/>
      </c>
      <c r="AB49" s="23" t="str">
        <f>IF(AND('MAPA DE RIESGO'!$Z$35="Muy Baja",'MAPA DE RIESGO'!$AB$35="Mayor"),CONCATENATE("R4C",'MAPA DE RIESGO'!$P$35),"")</f>
        <v/>
      </c>
      <c r="AC49" s="24" t="str">
        <f>IF(AND('MAPA DE RIESGO'!$Z$36="Muy Baja",'MAPA DE RIESGO'!$AB$36="Mayor"),CONCATENATE("R4C",'MAPA DE RIESGO'!$P$36),"")</f>
        <v/>
      </c>
      <c r="AD49" s="24" t="str">
        <f>IF(AND('MAPA DE RIESGO'!$Z$37="Muy Baja",'MAPA DE RIESGO'!$AB$37="Mayor"),CONCATENATE("R4C",'MAPA DE RIESGO'!$P$37),"")</f>
        <v/>
      </c>
      <c r="AE49" s="24" t="str">
        <f>IF(AND('MAPA DE RIESGO'!$Z$38="Muy Baja",'MAPA DE RIESGO'!$AB$38="Mayor"),CONCATENATE("R4C",'MAPA DE RIESGO'!$P$38),"")</f>
        <v/>
      </c>
      <c r="AF49" s="24" t="str">
        <f>IF(AND('MAPA DE RIESGO'!$Z$39="Muy Baja",'MAPA DE RIESGO'!$AB$39="Mayor"),CONCATENATE("R4C",'MAPA DE RIESGO'!$P$39),"")</f>
        <v/>
      </c>
      <c r="AG49" s="25" t="str">
        <f>IF(AND('MAPA DE RIESGO'!$Z$40="Muy Baja",'MAPA DE RIESGO'!$AB$40="Mayor"),CONCATENATE("R4C",'MAPA DE RIESGO'!$P$40),"")</f>
        <v/>
      </c>
      <c r="AH49" s="26" t="str">
        <f>IF(AND('MAPA DE RIESGO'!$Z$35="Muy Baja",'MAPA DE RIESGO'!$AB$35="Catastrófico"),CONCATENATE("R4C",'MAPA DE RIESGO'!$P$35),"")</f>
        <v/>
      </c>
      <c r="AI49" s="27" t="str">
        <f>IF(AND('MAPA DE RIESGO'!$Z$36="Muy Baja",'MAPA DE RIESGO'!$AB$36="Catastrófico"),CONCATENATE("R4C",'MAPA DE RIESGO'!$P$36),"")</f>
        <v/>
      </c>
      <c r="AJ49" s="27" t="str">
        <f>IF(AND('MAPA DE RIESGO'!$Z$37="Muy Baja",'MAPA DE RIESGO'!$AB$37="Catastrófico"),CONCATENATE("R4C",'MAPA DE RIESGO'!$P$37),"")</f>
        <v/>
      </c>
      <c r="AK49" s="27" t="str">
        <f>IF(AND('MAPA DE RIESGO'!$Z$38="Muy Baja",'MAPA DE RIESGO'!$AB$38="Catastrófico"),CONCATENATE("R4C",'MAPA DE RIESGO'!$P$38),"")</f>
        <v/>
      </c>
      <c r="AL49" s="27" t="str">
        <f>IF(AND('MAPA DE RIESGO'!$Z$39="Muy Baja",'MAPA DE RIESGO'!$AB$39="Catastrófico"),CONCATENATE("R4C",'MAPA DE RIESGO'!$P$39),"")</f>
        <v/>
      </c>
      <c r="AM49" s="28" t="str">
        <f>IF(AND('MAPA DE RIESGO'!$Z$40="Muy Baja",'MAPA DE RIESGO'!$AB$40="Catastrófico"),CONCATENATE("R4C",'MAPA DE RIESGO'!$P$40),"")</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86"/>
      <c r="C50" s="486"/>
      <c r="D50" s="487"/>
      <c r="E50" s="527"/>
      <c r="F50" s="528"/>
      <c r="G50" s="528"/>
      <c r="H50" s="528"/>
      <c r="I50" s="529"/>
      <c r="J50" s="48" t="str">
        <f>IF(AND('MAPA DE RIESGO'!$Z$41="Muy Baja",'MAPA DE RIESGO'!$AB$41="Leve"),CONCATENATE("R5C",'MAPA DE RIESGO'!$P$41),"")</f>
        <v/>
      </c>
      <c r="K50" s="49" t="str">
        <f>IF(AND('MAPA DE RIESGO'!$Z$42="Muy Baja",'MAPA DE RIESGO'!$AB$42="Leve"),CONCATENATE("R5C",'MAPA DE RIESGO'!$P$42),"")</f>
        <v/>
      </c>
      <c r="L50" s="49" t="str">
        <f>IF(AND('MAPA DE RIESGO'!$Z$43="Muy Baja",'MAPA DE RIESGO'!$AB$43="Leve"),CONCATENATE("R5C",'MAPA DE RIESGO'!$P$43),"")</f>
        <v/>
      </c>
      <c r="M50" s="49" t="str">
        <f>IF(AND('MAPA DE RIESGO'!$Z$44="Muy Baja",'MAPA DE RIESGO'!$AB$44="Leve"),CONCATENATE("R5C",'MAPA DE RIESGO'!$P$44),"")</f>
        <v/>
      </c>
      <c r="N50" s="49" t="str">
        <f>IF(AND('MAPA DE RIESGO'!$Z$45="Muy Baja",'MAPA DE RIESGO'!$AB$45="Leve"),CONCATENATE("R5C",'MAPA DE RIESGO'!$P$45),"")</f>
        <v/>
      </c>
      <c r="O50" s="50" t="str">
        <f>IF(AND('MAPA DE RIESGO'!$Z$46="Muy Baja",'MAPA DE RIESGO'!$AB$46="Leve"),CONCATENATE("R5C",'MAPA DE RIESGO'!$P$46),"")</f>
        <v/>
      </c>
      <c r="P50" s="48" t="str">
        <f>IF(AND('MAPA DE RIESGO'!$Z$41="Muy Baja",'MAPA DE RIESGO'!$AB$41="Menor"),CONCATENATE("R5C",'MAPA DE RIESGO'!$P$41),"")</f>
        <v/>
      </c>
      <c r="Q50" s="49" t="str">
        <f>IF(AND('MAPA DE RIESGO'!$Z$42="Muy Baja",'MAPA DE RIESGO'!$AB$42="Menor"),CONCATENATE("R5C",'MAPA DE RIESGO'!$P$42),"")</f>
        <v/>
      </c>
      <c r="R50" s="49" t="str">
        <f>IF(AND('MAPA DE RIESGO'!$Z$43="Muy Baja",'MAPA DE RIESGO'!$AB$43="Menor"),CONCATENATE("R5C",'MAPA DE RIESGO'!$P$43),"")</f>
        <v/>
      </c>
      <c r="S50" s="49" t="str">
        <f>IF(AND('MAPA DE RIESGO'!$Z$44="Muy Baja",'MAPA DE RIESGO'!$AB$44="Menor"),CONCATENATE("R5C",'MAPA DE RIESGO'!$P$44),"")</f>
        <v/>
      </c>
      <c r="T50" s="49" t="str">
        <f>IF(AND('MAPA DE RIESGO'!$Z$45="Muy Baja",'MAPA DE RIESGO'!$AB$45="Menor"),CONCATENATE("R5C",'MAPA DE RIESGO'!$P$45),"")</f>
        <v/>
      </c>
      <c r="U50" s="50" t="str">
        <f>IF(AND('MAPA DE RIESGO'!$Z$46="Muy Baja",'MAPA DE RIESGO'!$AB$46="Menor"),CONCATENATE("R5C",'MAPA DE RIESGO'!$P$46),"")</f>
        <v/>
      </c>
      <c r="V50" s="39" t="str">
        <f>IF(AND('MAPA DE RIESGO'!$Z$41="Muy Baja",'MAPA DE RIESGO'!$AB$41="Moderado"),CONCATENATE("R5C",'MAPA DE RIESGO'!$P$41),"")</f>
        <v/>
      </c>
      <c r="W50" s="40" t="str">
        <f>IF(AND('MAPA DE RIESGO'!$Z$42="Muy Baja",'MAPA DE RIESGO'!$AB$42="Moderado"),CONCATENATE("R5C",'MAPA DE RIESGO'!$P$42),"")</f>
        <v/>
      </c>
      <c r="X50" s="40" t="str">
        <f>IF(AND('MAPA DE RIESGO'!$Z$43="Muy Baja",'MAPA DE RIESGO'!$AB$43="Moderado"),CONCATENATE("R5C",'MAPA DE RIESGO'!$P$43),"")</f>
        <v/>
      </c>
      <c r="Y50" s="40" t="str">
        <f>IF(AND('MAPA DE RIESGO'!$Z$44="Muy Baja",'MAPA DE RIESGO'!$AB$44="Moderado"),CONCATENATE("R5C",'MAPA DE RIESGO'!$P$44),"")</f>
        <v/>
      </c>
      <c r="Z50" s="40" t="str">
        <f>IF(AND('MAPA DE RIESGO'!$Z$45="Muy Baja",'MAPA DE RIESGO'!$AB$45="Moderado"),CONCATENATE("R5C",'MAPA DE RIESGO'!$P$45),"")</f>
        <v/>
      </c>
      <c r="AA50" s="41" t="str">
        <f>IF(AND('MAPA DE RIESGO'!$Z$46="Muy Baja",'MAPA DE RIESGO'!$AB$46="Moderado"),CONCATENATE("R5C",'MAPA DE RIESGO'!$P$46),"")</f>
        <v/>
      </c>
      <c r="AB50" s="23" t="str">
        <f>IF(AND('MAPA DE RIESGO'!$Z$41="Muy Baja",'MAPA DE RIESGO'!$AB$41="Mayor"),CONCATENATE("R5C",'MAPA DE RIESGO'!$P$41),"")</f>
        <v/>
      </c>
      <c r="AC50" s="24" t="str">
        <f>IF(AND('MAPA DE RIESGO'!$Z$42="Muy Baja",'MAPA DE RIESGO'!$AB$42="Mayor"),CONCATENATE("R5C",'MAPA DE RIESGO'!$P$42),"")</f>
        <v/>
      </c>
      <c r="AD50" s="29" t="str">
        <f>IF(AND('MAPA DE RIESGO'!$Z$43="Muy Baja",'MAPA DE RIESGO'!$AB$43="Mayor"),CONCATENATE("R5C",'MAPA DE RIESGO'!$P$43),"")</f>
        <v/>
      </c>
      <c r="AE50" s="29" t="str">
        <f>IF(AND('MAPA DE RIESGO'!$Z$44="Muy Baja",'MAPA DE RIESGO'!$AB$44="Mayor"),CONCATENATE("R5C",'MAPA DE RIESGO'!$P$44),"")</f>
        <v/>
      </c>
      <c r="AF50" s="29" t="str">
        <f>IF(AND('MAPA DE RIESGO'!$Z$45="Muy Baja",'MAPA DE RIESGO'!$AB$45="Mayor"),CONCATENATE("R5C",'MAPA DE RIESGO'!$P$45),"")</f>
        <v/>
      </c>
      <c r="AG50" s="25" t="str">
        <f>IF(AND('MAPA DE RIESGO'!$Z$46="Muy Baja",'MAPA DE RIESGO'!$AB$46="Mayor"),CONCATENATE("R5C",'MAPA DE RIESGO'!$P$46),"")</f>
        <v/>
      </c>
      <c r="AH50" s="26" t="str">
        <f>IF(AND('MAPA DE RIESGO'!$Z$41="Muy Baja",'MAPA DE RIESGO'!$AB$41="Catastrófico"),CONCATENATE("R5C",'MAPA DE RIESGO'!$P$41),"")</f>
        <v/>
      </c>
      <c r="AI50" s="27" t="str">
        <f>IF(AND('MAPA DE RIESGO'!$Z$42="Muy Baja",'MAPA DE RIESGO'!$AB$42="Catastrófico"),CONCATENATE("R5C",'MAPA DE RIESGO'!$P$42),"")</f>
        <v/>
      </c>
      <c r="AJ50" s="27" t="str">
        <f>IF(AND('MAPA DE RIESGO'!$Z$43="Muy Baja",'MAPA DE RIESGO'!$AB$43="Catastrófico"),CONCATENATE("R5C",'MAPA DE RIESGO'!$P$43),"")</f>
        <v/>
      </c>
      <c r="AK50" s="27" t="str">
        <f>IF(AND('MAPA DE RIESGO'!$Z$44="Muy Baja",'MAPA DE RIESGO'!$AB$44="Catastrófico"),CONCATENATE("R5C",'MAPA DE RIESGO'!$P$44),"")</f>
        <v/>
      </c>
      <c r="AL50" s="27" t="str">
        <f>IF(AND('MAPA DE RIESGO'!$Z$45="Muy Baja",'MAPA DE RIESGO'!$AB$45="Catastrófico"),CONCATENATE("R5C",'MAPA DE RIESGO'!$P$45),"")</f>
        <v/>
      </c>
      <c r="AM50" s="28" t="str">
        <f>IF(AND('MAPA DE RIESGO'!$Z$46="Muy Baja",'MAPA DE RIESGO'!$AB$46="Catastrófico"),CONCATENATE("R5C",'MAPA DE RIESGO'!$P$46),"")</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86"/>
      <c r="C51" s="486"/>
      <c r="D51" s="487"/>
      <c r="E51" s="527"/>
      <c r="F51" s="528"/>
      <c r="G51" s="528"/>
      <c r="H51" s="528"/>
      <c r="I51" s="529"/>
      <c r="J51" s="48" t="str">
        <f>IF(AND('MAPA DE RIESGO'!$Z$47="Muy Baja",'MAPA DE RIESGO'!$AB$47="Leve"),CONCATENATE("R6C",'MAPA DE RIESGO'!$P$47),"")</f>
        <v/>
      </c>
      <c r="K51" s="49" t="str">
        <f>IF(AND('MAPA DE RIESGO'!$Z$48="Muy Baja",'MAPA DE RIESGO'!$AB$48="Leve"),CONCATENATE("R6C",'MAPA DE RIESGO'!$P$48),"")</f>
        <v/>
      </c>
      <c r="L51" s="49" t="str">
        <f>IF(AND('MAPA DE RIESGO'!$Z$49="Muy Baja",'MAPA DE RIESGO'!$AB$49="Leve"),CONCATENATE("R6C",'MAPA DE RIESGO'!$P$49),"")</f>
        <v/>
      </c>
      <c r="M51" s="49" t="str">
        <f>IF(AND('MAPA DE RIESGO'!$Z$50="Muy Baja",'MAPA DE RIESGO'!$AB$50="Leve"),CONCATENATE("R6C",'MAPA DE RIESGO'!$P$50),"")</f>
        <v/>
      </c>
      <c r="N51" s="49" t="str">
        <f>IF(AND('MAPA DE RIESGO'!$Z$51="Muy Baja",'MAPA DE RIESGO'!$AB$51="Leve"),CONCATENATE("R6C",'MAPA DE RIESGO'!$P$51),"")</f>
        <v/>
      </c>
      <c r="O51" s="50" t="str">
        <f>IF(AND('MAPA DE RIESGO'!$Z$52="Muy Baja",'MAPA DE RIESGO'!$AB$52="Leve"),CONCATENATE("R6C",'MAPA DE RIESGO'!$P$52),"")</f>
        <v/>
      </c>
      <c r="P51" s="48" t="str">
        <f>IF(AND('MAPA DE RIESGO'!$Z$47="Muy Baja",'MAPA DE RIESGO'!$AB$47="Menor"),CONCATENATE("R6C",'MAPA DE RIESGO'!$P$47),"")</f>
        <v/>
      </c>
      <c r="Q51" s="49" t="str">
        <f>IF(AND('MAPA DE RIESGO'!$Z$48="Muy Baja",'MAPA DE RIESGO'!$AB$48="Menor"),CONCATENATE("R6C",'MAPA DE RIESGO'!$P$48),"")</f>
        <v/>
      </c>
      <c r="R51" s="49" t="str">
        <f>IF(AND('MAPA DE RIESGO'!$Z$49="Muy Baja",'MAPA DE RIESGO'!$AB$49="Menor"),CONCATENATE("R6C",'MAPA DE RIESGO'!$P$49),"")</f>
        <v/>
      </c>
      <c r="S51" s="49" t="str">
        <f>IF(AND('MAPA DE RIESGO'!$Z$50="Muy Baja",'MAPA DE RIESGO'!$AB$50="Menor"),CONCATENATE("R6C",'MAPA DE RIESGO'!$P$50),"")</f>
        <v/>
      </c>
      <c r="T51" s="49" t="str">
        <f>IF(AND('MAPA DE RIESGO'!$Z$51="Muy Baja",'MAPA DE RIESGO'!$AB$51="Menor"),CONCATENATE("R6C",'MAPA DE RIESGO'!$P$51),"")</f>
        <v/>
      </c>
      <c r="U51" s="50" t="str">
        <f>IF(AND('MAPA DE RIESGO'!$Z$52="Muy Baja",'MAPA DE RIESGO'!$AB$52="Menor"),CONCATENATE("R6C",'MAPA DE RIESGO'!$P$52),"")</f>
        <v/>
      </c>
      <c r="V51" s="39" t="str">
        <f>IF(AND('MAPA DE RIESGO'!$Z$47="Muy Baja",'MAPA DE RIESGO'!$AB$47="Moderado"),CONCATENATE("R6C",'MAPA DE RIESGO'!$P$47),"")</f>
        <v/>
      </c>
      <c r="W51" s="40" t="str">
        <f>IF(AND('MAPA DE RIESGO'!$Z$48="Muy Baja",'MAPA DE RIESGO'!$AB$48="Moderado"),CONCATENATE("R6C",'MAPA DE RIESGO'!$P$48),"")</f>
        <v/>
      </c>
      <c r="X51" s="40" t="str">
        <f>IF(AND('MAPA DE RIESGO'!$Z$49="Muy Baja",'MAPA DE RIESGO'!$AB$49="Moderado"),CONCATENATE("R6C",'MAPA DE RIESGO'!$P$49),"")</f>
        <v/>
      </c>
      <c r="Y51" s="40" t="str">
        <f>IF(AND('MAPA DE RIESGO'!$Z$50="Muy Baja",'MAPA DE RIESGO'!$AB$50="Moderado"),CONCATENATE("R6C",'MAPA DE RIESGO'!$P$50),"")</f>
        <v/>
      </c>
      <c r="Z51" s="40" t="str">
        <f>IF(AND('MAPA DE RIESGO'!$Z$51="Muy Baja",'MAPA DE RIESGO'!$AB$51="Moderado"),CONCATENATE("R6C",'MAPA DE RIESGO'!$P$51),"")</f>
        <v/>
      </c>
      <c r="AA51" s="41" t="str">
        <f>IF(AND('MAPA DE RIESGO'!$Z$52="Muy Baja",'MAPA DE RIESGO'!$AB$52="Moderado"),CONCATENATE("R6C",'MAPA DE RIESGO'!$P$52),"")</f>
        <v/>
      </c>
      <c r="AB51" s="23" t="str">
        <f>IF(AND('MAPA DE RIESGO'!$Z$47="Muy Baja",'MAPA DE RIESGO'!$AB$47="Mayor"),CONCATENATE("R6C",'MAPA DE RIESGO'!$P$47),"")</f>
        <v/>
      </c>
      <c r="AC51" s="24" t="str">
        <f>IF(AND('MAPA DE RIESGO'!$Z$48="Muy Baja",'MAPA DE RIESGO'!$AB$48="Mayor"),CONCATENATE("R6C",'MAPA DE RIESGO'!$P$48),"")</f>
        <v/>
      </c>
      <c r="AD51" s="29" t="str">
        <f>IF(AND('MAPA DE RIESGO'!$Z$49="Muy Baja",'MAPA DE RIESGO'!$AB$49="Mayor"),CONCATENATE("R6C",'MAPA DE RIESGO'!$P$49),"")</f>
        <v/>
      </c>
      <c r="AE51" s="29" t="str">
        <f>IF(AND('MAPA DE RIESGO'!$Z$50="Muy Baja",'MAPA DE RIESGO'!$AB$50="Mayor"),CONCATENATE("R6C",'MAPA DE RIESGO'!$P$50),"")</f>
        <v/>
      </c>
      <c r="AF51" s="29" t="str">
        <f>IF(AND('MAPA DE RIESGO'!$Z$51="Muy Baja",'MAPA DE RIESGO'!$AB$51="Mayor"),CONCATENATE("R6C",'MAPA DE RIESGO'!$P$51),"")</f>
        <v/>
      </c>
      <c r="AG51" s="25" t="str">
        <f>IF(AND('MAPA DE RIESGO'!$Z$52="Muy Baja",'MAPA DE RIESGO'!$AB$52="Mayor"),CONCATENATE("R6C",'MAPA DE RIESGO'!$P$52),"")</f>
        <v/>
      </c>
      <c r="AH51" s="26" t="str">
        <f>IF(AND('MAPA DE RIESGO'!$Z$47="Muy Baja",'MAPA DE RIESGO'!$AB$47="Catastrófico"),CONCATENATE("R6C",'MAPA DE RIESGO'!$P$47),"")</f>
        <v/>
      </c>
      <c r="AI51" s="27" t="str">
        <f>IF(AND('MAPA DE RIESGO'!$Z$48="Muy Baja",'MAPA DE RIESGO'!$AB$48="Catastrófico"),CONCATENATE("R6C",'MAPA DE RIESGO'!$P$48),"")</f>
        <v/>
      </c>
      <c r="AJ51" s="27" t="str">
        <f>IF(AND('MAPA DE RIESGO'!$Z$49="Muy Baja",'MAPA DE RIESGO'!$AB$49="Catastrófico"),CONCATENATE("R6C",'MAPA DE RIESGO'!$P$49),"")</f>
        <v/>
      </c>
      <c r="AK51" s="27" t="str">
        <f>IF(AND('MAPA DE RIESGO'!$Z$50="Muy Baja",'MAPA DE RIESGO'!$AB$50="Catastrófico"),CONCATENATE("R6C",'MAPA DE RIESGO'!$P$50),"")</f>
        <v/>
      </c>
      <c r="AL51" s="27" t="str">
        <f>IF(AND('MAPA DE RIESGO'!$Z$51="Muy Baja",'MAPA DE RIESGO'!$AB$51="Catastrófico"),CONCATENATE("R6C",'MAPA DE RIESGO'!$P$51),"")</f>
        <v/>
      </c>
      <c r="AM51" s="28" t="str">
        <f>IF(AND('MAPA DE RIESGO'!$Z$52="Muy Baja",'MAPA DE RIESGO'!$AB$52="Catastrófico"),CONCATENATE("R6C",'MAPA DE RIESGO'!$P$52),"")</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86"/>
      <c r="C52" s="486"/>
      <c r="D52" s="487"/>
      <c r="E52" s="527"/>
      <c r="F52" s="528"/>
      <c r="G52" s="528"/>
      <c r="H52" s="528"/>
      <c r="I52" s="529"/>
      <c r="J52" s="48" t="str">
        <f>IF(AND('MAPA DE RIESGO'!$Z$53="Muy Baja",'MAPA DE RIESGO'!$AB$53="Leve"),CONCATENATE("R7C",'MAPA DE RIESGO'!$P$53),"")</f>
        <v/>
      </c>
      <c r="K52" s="49" t="str">
        <f>IF(AND('MAPA DE RIESGO'!$Z$54="Muy Baja",'MAPA DE RIESGO'!$AB$54="Leve"),CONCATENATE("R7C",'MAPA DE RIESGO'!$P$54),"")</f>
        <v/>
      </c>
      <c r="L52" s="49" t="str">
        <f>IF(AND('MAPA DE RIESGO'!$Z$55="Muy Baja",'MAPA DE RIESGO'!$AB$55="Leve"),CONCATENATE("R7C",'MAPA DE RIESGO'!$P$55),"")</f>
        <v/>
      </c>
      <c r="M52" s="49" t="str">
        <f>IF(AND('MAPA DE RIESGO'!$Z$56="Muy Baja",'MAPA DE RIESGO'!$AB$56="Leve"),CONCATENATE("R7C",'MAPA DE RIESGO'!$P$56),"")</f>
        <v/>
      </c>
      <c r="N52" s="49" t="str">
        <f>IF(AND('MAPA DE RIESGO'!$Z$57="Muy Baja",'MAPA DE RIESGO'!$AB$57="Leve"),CONCATENATE("R7C",'MAPA DE RIESGO'!$P$57),"")</f>
        <v/>
      </c>
      <c r="O52" s="50" t="str">
        <f>IF(AND('MAPA DE RIESGO'!$Z$58="Muy Baja",'MAPA DE RIESGO'!$AB$58="Leve"),CONCATENATE("R7C",'MAPA DE RIESGO'!$P$58),"")</f>
        <v/>
      </c>
      <c r="P52" s="48" t="str">
        <f>IF(AND('MAPA DE RIESGO'!$Z$53="Muy Baja",'MAPA DE RIESGO'!$AB$53="Menor"),CONCATENATE("R7C",'MAPA DE RIESGO'!$P$53),"")</f>
        <v/>
      </c>
      <c r="Q52" s="49" t="str">
        <f>IF(AND('MAPA DE RIESGO'!$Z$54="Muy Baja",'MAPA DE RIESGO'!$AB$54="Menor"),CONCATENATE("R7C",'MAPA DE RIESGO'!$P$54),"")</f>
        <v/>
      </c>
      <c r="R52" s="49" t="str">
        <f>IF(AND('MAPA DE RIESGO'!$Z$55="Muy Baja",'MAPA DE RIESGO'!$AB$55="Menor"),CONCATENATE("R7C",'MAPA DE RIESGO'!$P$55),"")</f>
        <v/>
      </c>
      <c r="S52" s="49" t="str">
        <f>IF(AND('MAPA DE RIESGO'!$Z$56="Muy Baja",'MAPA DE RIESGO'!$AB$56="Menor"),CONCATENATE("R7C",'MAPA DE RIESGO'!$P$56),"")</f>
        <v/>
      </c>
      <c r="T52" s="49" t="str">
        <f>IF(AND('MAPA DE RIESGO'!$Z$57="Muy Baja",'MAPA DE RIESGO'!$AB$57="Menor"),CONCATENATE("R7C",'MAPA DE RIESGO'!$P$57),"")</f>
        <v/>
      </c>
      <c r="U52" s="50" t="str">
        <f>IF(AND('MAPA DE RIESGO'!$Z$58="Muy Baja",'MAPA DE RIESGO'!$AB$58="Menor"),CONCATENATE("R7C",'MAPA DE RIESGO'!$P$58),"")</f>
        <v/>
      </c>
      <c r="V52" s="39" t="str">
        <f>IF(AND('MAPA DE RIESGO'!$Z$53="Muy Baja",'MAPA DE RIESGO'!$AB$53="Moderado"),CONCATENATE("R7C",'MAPA DE RIESGO'!$P$53),"")</f>
        <v/>
      </c>
      <c r="W52" s="40" t="str">
        <f>IF(AND('MAPA DE RIESGO'!$Z$54="Muy Baja",'MAPA DE RIESGO'!$AB$54="Moderado"),CONCATENATE("R7C",'MAPA DE RIESGO'!$P$54),"")</f>
        <v/>
      </c>
      <c r="X52" s="40" t="str">
        <f>IF(AND('MAPA DE RIESGO'!$Z$55="Muy Baja",'MAPA DE RIESGO'!$AB$55="Moderado"),CONCATENATE("R7C",'MAPA DE RIESGO'!$P$55),"")</f>
        <v/>
      </c>
      <c r="Y52" s="40" t="str">
        <f>IF(AND('MAPA DE RIESGO'!$Z$56="Muy Baja",'MAPA DE RIESGO'!$AB$56="Moderado"),CONCATENATE("R7C",'MAPA DE RIESGO'!$P$56),"")</f>
        <v/>
      </c>
      <c r="Z52" s="40" t="str">
        <f>IF(AND('MAPA DE RIESGO'!$Z$57="Muy Baja",'MAPA DE RIESGO'!$AB$57="Moderado"),CONCATENATE("R7C",'MAPA DE RIESGO'!$P$57),"")</f>
        <v/>
      </c>
      <c r="AA52" s="41" t="str">
        <f>IF(AND('MAPA DE RIESGO'!$Z$58="Muy Baja",'MAPA DE RIESGO'!$AB$58="Moderado"),CONCATENATE("R7C",'MAPA DE RIESGO'!$P$58),"")</f>
        <v/>
      </c>
      <c r="AB52" s="23" t="str">
        <f>IF(AND('MAPA DE RIESGO'!$Z$53="Muy Baja",'MAPA DE RIESGO'!$AB$53="Mayor"),CONCATENATE("R7C",'MAPA DE RIESGO'!$P$53),"")</f>
        <v/>
      </c>
      <c r="AC52" s="24" t="str">
        <f>IF(AND('MAPA DE RIESGO'!$Z$54="Muy Baja",'MAPA DE RIESGO'!$AB$54="Mayor"),CONCATENATE("R7C",'MAPA DE RIESGO'!$P$54),"")</f>
        <v/>
      </c>
      <c r="AD52" s="29" t="str">
        <f>IF(AND('MAPA DE RIESGO'!$Z$55="Muy Baja",'MAPA DE RIESGO'!$AB$55="Mayor"),CONCATENATE("R7C",'MAPA DE RIESGO'!$P$55),"")</f>
        <v/>
      </c>
      <c r="AE52" s="29" t="str">
        <f>IF(AND('MAPA DE RIESGO'!$Z$56="Muy Baja",'MAPA DE RIESGO'!$AB$56="Mayor"),CONCATENATE("R7C",'MAPA DE RIESGO'!$P$56),"")</f>
        <v/>
      </c>
      <c r="AF52" s="29" t="str">
        <f>IF(AND('MAPA DE RIESGO'!$Z$57="Muy Baja",'MAPA DE RIESGO'!$AB$57="Mayor"),CONCATENATE("R7C",'MAPA DE RIESGO'!$P$57),"")</f>
        <v/>
      </c>
      <c r="AG52" s="25" t="str">
        <f>IF(AND('MAPA DE RIESGO'!$Z$58="Muy Baja",'MAPA DE RIESGO'!$AB$58="Mayor"),CONCATENATE("R7C",'MAPA DE RIESGO'!$P$58),"")</f>
        <v/>
      </c>
      <c r="AH52" s="26" t="str">
        <f>IF(AND('MAPA DE RIESGO'!$Z$53="Muy Baja",'MAPA DE RIESGO'!$AB$53="Catastrófico"),CONCATENATE("R7C",'MAPA DE RIESGO'!$P$53),"")</f>
        <v/>
      </c>
      <c r="AI52" s="27" t="str">
        <f>IF(AND('MAPA DE RIESGO'!$Z$54="Muy Baja",'MAPA DE RIESGO'!$AB$54="Catastrófico"),CONCATENATE("R7C",'MAPA DE RIESGO'!$P$54),"")</f>
        <v/>
      </c>
      <c r="AJ52" s="27" t="str">
        <f>IF(AND('MAPA DE RIESGO'!$Z$55="Muy Baja",'MAPA DE RIESGO'!$AB$55="Catastrófico"),CONCATENATE("R7C",'MAPA DE RIESGO'!$P$55),"")</f>
        <v/>
      </c>
      <c r="AK52" s="27" t="str">
        <f>IF(AND('MAPA DE RIESGO'!$Z$56="Muy Baja",'MAPA DE RIESGO'!$AB$56="Catastrófico"),CONCATENATE("R7C",'MAPA DE RIESGO'!$P$56),"")</f>
        <v/>
      </c>
      <c r="AL52" s="27" t="str">
        <f>IF(AND('MAPA DE RIESGO'!$Z$57="Muy Baja",'MAPA DE RIESGO'!$AB$57="Catastrófico"),CONCATENATE("R7C",'MAPA DE RIESGO'!$P$57),"")</f>
        <v/>
      </c>
      <c r="AM52" s="28" t="str">
        <f>IF(AND('MAPA DE RIESGO'!$Z$58="Muy Baja",'MAPA DE RIESGO'!$AB$58="Catastrófico"),CONCATENATE("R7C",'MAPA DE RIESGO'!$P$58),"")</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86"/>
      <c r="C53" s="486"/>
      <c r="D53" s="487"/>
      <c r="E53" s="527"/>
      <c r="F53" s="528"/>
      <c r="G53" s="528"/>
      <c r="H53" s="528"/>
      <c r="I53" s="529"/>
      <c r="J53" s="48" t="str">
        <f>IF(AND('MAPA DE RIESGO'!$Z$59="Muy Baja",'MAPA DE RIESGO'!$AB$59="Leve"),CONCATENATE("R8C",'MAPA DE RIESGO'!$P$59),"")</f>
        <v/>
      </c>
      <c r="K53" s="49" t="str">
        <f>IF(AND('MAPA DE RIESGO'!$Z$60="Muy Baja",'MAPA DE RIESGO'!$AB$60="Leve"),CONCATENATE("R8C",'MAPA DE RIESGO'!$P$60),"")</f>
        <v/>
      </c>
      <c r="L53" s="49" t="str">
        <f>IF(AND('MAPA DE RIESGO'!$Z$61="Muy Baja",'MAPA DE RIESGO'!$AB$61="Leve"),CONCATENATE("R8C",'MAPA DE RIESGO'!$P$61),"")</f>
        <v/>
      </c>
      <c r="M53" s="49" t="str">
        <f>IF(AND('MAPA DE RIESGO'!$Z$62="Muy Baja",'MAPA DE RIESGO'!$AB$62="Leve"),CONCATENATE("R8C",'MAPA DE RIESGO'!$P$62),"")</f>
        <v/>
      </c>
      <c r="N53" s="49" t="str">
        <f>IF(AND('MAPA DE RIESGO'!$Z$63="Muy Baja",'MAPA DE RIESGO'!$AB$63="Leve"),CONCATENATE("R8C",'MAPA DE RIESGO'!$P$63),"")</f>
        <v/>
      </c>
      <c r="O53" s="50" t="str">
        <f>IF(AND('MAPA DE RIESGO'!$Z$64="Muy Baja",'MAPA DE RIESGO'!$AB$64="Leve"),CONCATENATE("R8C",'MAPA DE RIESGO'!$P$64),"")</f>
        <v/>
      </c>
      <c r="P53" s="48" t="str">
        <f>IF(AND('MAPA DE RIESGO'!$Z$59="Muy Baja",'MAPA DE RIESGO'!$AB$59="Menor"),CONCATENATE("R8C",'MAPA DE RIESGO'!$P$59),"")</f>
        <v/>
      </c>
      <c r="Q53" s="49" t="str">
        <f>IF(AND('MAPA DE RIESGO'!$Z$60="Muy Baja",'MAPA DE RIESGO'!$AB$60="Menor"),CONCATENATE("R8C",'MAPA DE RIESGO'!$P$60),"")</f>
        <v/>
      </c>
      <c r="R53" s="49" t="str">
        <f>IF(AND('MAPA DE RIESGO'!$Z$61="Muy Baja",'MAPA DE RIESGO'!$AB$61="Menor"),CONCATENATE("R8C",'MAPA DE RIESGO'!$P$61),"")</f>
        <v/>
      </c>
      <c r="S53" s="49" t="str">
        <f>IF(AND('MAPA DE RIESGO'!$Z$62="Muy Baja",'MAPA DE RIESGO'!$AB$62="Menor"),CONCATENATE("R8C",'MAPA DE RIESGO'!$P$62),"")</f>
        <v/>
      </c>
      <c r="T53" s="49" t="str">
        <f>IF(AND('MAPA DE RIESGO'!$Z$63="Muy Baja",'MAPA DE RIESGO'!$AB$63="Menor"),CONCATENATE("R8C",'MAPA DE RIESGO'!$P$63),"")</f>
        <v/>
      </c>
      <c r="U53" s="50" t="str">
        <f>IF(AND('MAPA DE RIESGO'!$Z$64="Muy Baja",'MAPA DE RIESGO'!$AB$64="Menor"),CONCATENATE("R8C",'MAPA DE RIESGO'!$P$64),"")</f>
        <v/>
      </c>
      <c r="V53" s="39" t="str">
        <f>IF(AND('MAPA DE RIESGO'!$Z$59="Muy Baja",'MAPA DE RIESGO'!$AB$59="Moderado"),CONCATENATE("R8C",'MAPA DE RIESGO'!$P$59),"")</f>
        <v/>
      </c>
      <c r="W53" s="40" t="str">
        <f>IF(AND('MAPA DE RIESGO'!$Z$60="Muy Baja",'MAPA DE RIESGO'!$AB$60="Moderado"),CONCATENATE("R8C",'MAPA DE RIESGO'!$P$60),"")</f>
        <v/>
      </c>
      <c r="X53" s="40" t="str">
        <f>IF(AND('MAPA DE RIESGO'!$Z$61="Muy Baja",'MAPA DE RIESGO'!$AB$61="Moderado"),CONCATENATE("R8C",'MAPA DE RIESGO'!$P$61),"")</f>
        <v/>
      </c>
      <c r="Y53" s="40" t="str">
        <f>IF(AND('MAPA DE RIESGO'!$Z$62="Muy Baja",'MAPA DE RIESGO'!$AB$62="Moderado"),CONCATENATE("R8C",'MAPA DE RIESGO'!$P$62),"")</f>
        <v/>
      </c>
      <c r="Z53" s="40" t="str">
        <f>IF(AND('MAPA DE RIESGO'!$Z$63="Muy Baja",'MAPA DE RIESGO'!$AB$63="Moderado"),CONCATENATE("R8C",'MAPA DE RIESGO'!$P$63),"")</f>
        <v/>
      </c>
      <c r="AA53" s="41" t="str">
        <f>IF(AND('MAPA DE RIESGO'!$Z$64="Muy Baja",'MAPA DE RIESGO'!$AB$64="Moderado"),CONCATENATE("R8C",'MAPA DE RIESGO'!$P$64),"")</f>
        <v/>
      </c>
      <c r="AB53" s="23" t="str">
        <f>IF(AND('MAPA DE RIESGO'!$Z$59="Muy Baja",'MAPA DE RIESGO'!$AB$59="Mayor"),CONCATENATE("R8C",'MAPA DE RIESGO'!$P$59),"")</f>
        <v/>
      </c>
      <c r="AC53" s="24" t="str">
        <f>IF(AND('MAPA DE RIESGO'!$Z$60="Muy Baja",'MAPA DE RIESGO'!$AB$60="Mayor"),CONCATENATE("R8C",'MAPA DE RIESGO'!$P$60),"")</f>
        <v/>
      </c>
      <c r="AD53" s="29" t="str">
        <f>IF(AND('MAPA DE RIESGO'!$Z$61="Muy Baja",'MAPA DE RIESGO'!$AB$61="Mayor"),CONCATENATE("R8C",'MAPA DE RIESGO'!$P$61),"")</f>
        <v/>
      </c>
      <c r="AE53" s="29" t="str">
        <f>IF(AND('MAPA DE RIESGO'!$Z$62="Muy Baja",'MAPA DE RIESGO'!$AB$62="Mayor"),CONCATENATE("R8C",'MAPA DE RIESGO'!$P$62),"")</f>
        <v/>
      </c>
      <c r="AF53" s="29" t="str">
        <f>IF(AND('MAPA DE RIESGO'!$Z$63="Muy Baja",'MAPA DE RIESGO'!$AB$63="Mayor"),CONCATENATE("R8C",'MAPA DE RIESGO'!$P$63),"")</f>
        <v/>
      </c>
      <c r="AG53" s="25" t="str">
        <f>IF(AND('MAPA DE RIESGO'!$Z$64="Muy Baja",'MAPA DE RIESGO'!$AB$64="Mayor"),CONCATENATE("R8C",'MAPA DE RIESGO'!$P$64),"")</f>
        <v/>
      </c>
      <c r="AH53" s="26" t="str">
        <f>IF(AND('MAPA DE RIESGO'!$Z$59="Muy Baja",'MAPA DE RIESGO'!$AB$59="Catastrófico"),CONCATENATE("R8C",'MAPA DE RIESGO'!$P$59),"")</f>
        <v/>
      </c>
      <c r="AI53" s="27" t="str">
        <f>IF(AND('MAPA DE RIESGO'!$Z$60="Muy Baja",'MAPA DE RIESGO'!$AB$60="Catastrófico"),CONCATENATE("R8C",'MAPA DE RIESGO'!$P$60),"")</f>
        <v/>
      </c>
      <c r="AJ53" s="27" t="str">
        <f>IF(AND('MAPA DE RIESGO'!$Z$61="Muy Baja",'MAPA DE RIESGO'!$AB$61="Catastrófico"),CONCATENATE("R8C",'MAPA DE RIESGO'!$P$61),"")</f>
        <v/>
      </c>
      <c r="AK53" s="27" t="str">
        <f>IF(AND('MAPA DE RIESGO'!$Z$62="Muy Baja",'MAPA DE RIESGO'!$AB$62="Catastrófico"),CONCATENATE("R8C",'MAPA DE RIESGO'!$P$62),"")</f>
        <v/>
      </c>
      <c r="AL53" s="27" t="str">
        <f>IF(AND('MAPA DE RIESGO'!$Z$63="Muy Baja",'MAPA DE RIESGO'!$AB$63="Catastrófico"),CONCATENATE("R8C",'MAPA DE RIESGO'!$P$63),"")</f>
        <v/>
      </c>
      <c r="AM53" s="28" t="str">
        <f>IF(AND('MAPA DE RIESGO'!$Z$64="Muy Baja",'MAPA DE RIESGO'!$AB$64="Catastrófico"),CONCATENATE("R8C",'MAPA DE RIESGO'!$P$64),"")</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86"/>
      <c r="C54" s="486"/>
      <c r="D54" s="487"/>
      <c r="E54" s="527"/>
      <c r="F54" s="528"/>
      <c r="G54" s="528"/>
      <c r="H54" s="528"/>
      <c r="I54" s="529"/>
      <c r="J54" s="48" t="str">
        <f>IF(AND('MAPA DE RIESGO'!$Z$65="Muy Baja",'MAPA DE RIESGO'!$AB$65="Leve"),CONCATENATE("R9C",'MAPA DE RIESGO'!$P$65),"")</f>
        <v/>
      </c>
      <c r="K54" s="49" t="str">
        <f>IF(AND('MAPA DE RIESGO'!$Z$66="Muy Baja",'MAPA DE RIESGO'!$AB$66="Leve"),CONCATENATE("R9C",'MAPA DE RIESGO'!$P$66),"")</f>
        <v/>
      </c>
      <c r="L54" s="49" t="str">
        <f>IF(AND('MAPA DE RIESGO'!$Z$67="Muy Baja",'MAPA DE RIESGO'!$AB$67="Leve"),CONCATENATE("R9C",'MAPA DE RIESGO'!$P$67),"")</f>
        <v/>
      </c>
      <c r="M54" s="49" t="str">
        <f>IF(AND('MAPA DE RIESGO'!$Z$68="Muy Baja",'MAPA DE RIESGO'!$AB$68="Leve"),CONCATENATE("R9C",'MAPA DE RIESGO'!$P$68),"")</f>
        <v/>
      </c>
      <c r="N54" s="49" t="str">
        <f>IF(AND('MAPA DE RIESGO'!$Z$69="Muy Baja",'MAPA DE RIESGO'!$AB$69="Leve"),CONCATENATE("R9C",'MAPA DE RIESGO'!$P$69),"")</f>
        <v/>
      </c>
      <c r="O54" s="50" t="str">
        <f>IF(AND('MAPA DE RIESGO'!$Z$70="Muy Baja",'MAPA DE RIESGO'!$AB$70="Leve"),CONCATENATE("R9C",'MAPA DE RIESGO'!$P$70),"")</f>
        <v/>
      </c>
      <c r="P54" s="48" t="str">
        <f>IF(AND('MAPA DE RIESGO'!$Z$65="Muy Baja",'MAPA DE RIESGO'!$AB$65="Menor"),CONCATENATE("R9C",'MAPA DE RIESGO'!$P$65),"")</f>
        <v/>
      </c>
      <c r="Q54" s="49" t="str">
        <f>IF(AND('MAPA DE RIESGO'!$Z$66="Muy Baja",'MAPA DE RIESGO'!$AB$66="Menor"),CONCATENATE("R9C",'MAPA DE RIESGO'!$P$66),"")</f>
        <v/>
      </c>
      <c r="R54" s="49" t="str">
        <f>IF(AND('MAPA DE RIESGO'!$Z$67="Muy Baja",'MAPA DE RIESGO'!$AB$67="Menor"),CONCATENATE("R9C",'MAPA DE RIESGO'!$P$67),"")</f>
        <v/>
      </c>
      <c r="S54" s="49" t="str">
        <f>IF(AND('MAPA DE RIESGO'!$Z$68="Muy Baja",'MAPA DE RIESGO'!$AB$68="Menor"),CONCATENATE("R9C",'MAPA DE RIESGO'!$P$68),"")</f>
        <v/>
      </c>
      <c r="T54" s="49" t="str">
        <f>IF(AND('MAPA DE RIESGO'!$Z$69="Muy Baja",'MAPA DE RIESGO'!$AB$69="Menor"),CONCATENATE("R9C",'MAPA DE RIESGO'!$P$69),"")</f>
        <v/>
      </c>
      <c r="U54" s="50" t="str">
        <f>IF(AND('MAPA DE RIESGO'!$Z$70="Muy Baja",'MAPA DE RIESGO'!$AB$70="Menor"),CONCATENATE("R9C",'MAPA DE RIESGO'!$P$70),"")</f>
        <v/>
      </c>
      <c r="V54" s="39" t="str">
        <f>IF(AND('MAPA DE RIESGO'!$Z$65="Muy Baja",'MAPA DE RIESGO'!$AB$65="Moderado"),CONCATENATE("R9C",'MAPA DE RIESGO'!$P$65),"")</f>
        <v/>
      </c>
      <c r="W54" s="40" t="str">
        <f>IF(AND('MAPA DE RIESGO'!$Z$66="Muy Baja",'MAPA DE RIESGO'!$AB$66="Moderado"),CONCATENATE("R9C",'MAPA DE RIESGO'!$P$66),"")</f>
        <v/>
      </c>
      <c r="X54" s="40" t="str">
        <f>IF(AND('MAPA DE RIESGO'!$Z$67="Muy Baja",'MAPA DE RIESGO'!$AB$67="Moderado"),CONCATENATE("R9C",'MAPA DE RIESGO'!$P$67),"")</f>
        <v/>
      </c>
      <c r="Y54" s="40" t="str">
        <f>IF(AND('MAPA DE RIESGO'!$Z$68="Muy Baja",'MAPA DE RIESGO'!$AB$68="Moderado"),CONCATENATE("R9C",'MAPA DE RIESGO'!$P$68),"")</f>
        <v/>
      </c>
      <c r="Z54" s="40" t="str">
        <f>IF(AND('MAPA DE RIESGO'!$Z$69="Muy Baja",'MAPA DE RIESGO'!$AB$69="Moderado"),CONCATENATE("R9C",'MAPA DE RIESGO'!$P$69),"")</f>
        <v/>
      </c>
      <c r="AA54" s="41" t="str">
        <f>IF(AND('MAPA DE RIESGO'!$Z$70="Muy Baja",'MAPA DE RIESGO'!$AB$70="Moderado"),CONCATENATE("R9C",'MAPA DE RIESGO'!$P$70),"")</f>
        <v/>
      </c>
      <c r="AB54" s="23" t="str">
        <f>IF(AND('MAPA DE RIESGO'!$Z$65="Muy Baja",'MAPA DE RIESGO'!$AB$65="Mayor"),CONCATENATE("R9C",'MAPA DE RIESGO'!$P$65),"")</f>
        <v/>
      </c>
      <c r="AC54" s="24" t="str">
        <f>IF(AND('MAPA DE RIESGO'!$Z$66="Muy Baja",'MAPA DE RIESGO'!$AB$66="Mayor"),CONCATENATE("R9C",'MAPA DE RIESGO'!$P$66),"")</f>
        <v/>
      </c>
      <c r="AD54" s="29" t="str">
        <f>IF(AND('MAPA DE RIESGO'!$Z$67="Muy Baja",'MAPA DE RIESGO'!$AB$67="Mayor"),CONCATENATE("R9C",'MAPA DE RIESGO'!$P$67),"")</f>
        <v/>
      </c>
      <c r="AE54" s="29" t="str">
        <f>IF(AND('MAPA DE RIESGO'!$Z$68="Muy Baja",'MAPA DE RIESGO'!$AB$68="Mayor"),CONCATENATE("R9C",'MAPA DE RIESGO'!$P$68),"")</f>
        <v/>
      </c>
      <c r="AF54" s="29" t="str">
        <f>IF(AND('MAPA DE RIESGO'!$Z$69="Muy Baja",'MAPA DE RIESGO'!$AB$69="Mayor"),CONCATENATE("R9C",'MAPA DE RIESGO'!$P$69),"")</f>
        <v/>
      </c>
      <c r="AG54" s="25" t="str">
        <f>IF(AND('MAPA DE RIESGO'!$Z$70="Muy Baja",'MAPA DE RIESGO'!$AB$70="Mayor"),CONCATENATE("R9C",'MAPA DE RIESGO'!$P$70),"")</f>
        <v/>
      </c>
      <c r="AH54" s="26" t="str">
        <f>IF(AND('MAPA DE RIESGO'!$Z$65="Muy Baja",'MAPA DE RIESGO'!$AB$65="Catastrófico"),CONCATENATE("R9C",'MAPA DE RIESGO'!$P$65),"")</f>
        <v/>
      </c>
      <c r="AI54" s="27" t="str">
        <f>IF(AND('MAPA DE RIESGO'!$Z$66="Muy Baja",'MAPA DE RIESGO'!$AB$66="Catastrófico"),CONCATENATE("R9C",'MAPA DE RIESGO'!$P$66),"")</f>
        <v/>
      </c>
      <c r="AJ54" s="27" t="str">
        <f>IF(AND('MAPA DE RIESGO'!$Z$67="Muy Baja",'MAPA DE RIESGO'!$AB$67="Catastrófico"),CONCATENATE("R9C",'MAPA DE RIESGO'!$P$67),"")</f>
        <v/>
      </c>
      <c r="AK54" s="27" t="str">
        <f>IF(AND('MAPA DE RIESGO'!$Z$68="Muy Baja",'MAPA DE RIESGO'!$AB$68="Catastrófico"),CONCATENATE("R9C",'MAPA DE RIESGO'!$P$68),"")</f>
        <v/>
      </c>
      <c r="AL54" s="27" t="str">
        <f>IF(AND('MAPA DE RIESGO'!$Z$69="Muy Baja",'MAPA DE RIESGO'!$AB$69="Catastrófico"),CONCATENATE("R9C",'MAPA DE RIESGO'!$P$69),"")</f>
        <v/>
      </c>
      <c r="AM54" s="28" t="str">
        <f>IF(AND('MAPA DE RIESGO'!$Z$70="Muy Baja",'MAPA DE RIESGO'!$AB$70="Catastrófico"),CONCATENATE("R9C",'MAPA DE RIESGO'!$P$70),"")</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86"/>
      <c r="C55" s="486"/>
      <c r="D55" s="487"/>
      <c r="E55" s="530"/>
      <c r="F55" s="531"/>
      <c r="G55" s="531"/>
      <c r="H55" s="531"/>
      <c r="I55" s="532"/>
      <c r="J55" s="51" t="str">
        <f>IF(AND('MAPA DE RIESGO'!$Z$71="Muy Baja",'MAPA DE RIESGO'!$AB$71="Leve"),CONCATENATE("R10C",'MAPA DE RIESGO'!$P$71),"")</f>
        <v/>
      </c>
      <c r="K55" s="52" t="str">
        <f>IF(AND('MAPA DE RIESGO'!$Z$72="Muy Baja",'MAPA DE RIESGO'!$AB$72="Leve"),CONCATENATE("R10C",'MAPA DE RIESGO'!$P$72),"")</f>
        <v/>
      </c>
      <c r="L55" s="52" t="str">
        <f>IF(AND('MAPA DE RIESGO'!$Z$73="Muy Baja",'MAPA DE RIESGO'!$AB$73="Leve"),CONCATENATE("R10C",'MAPA DE RIESGO'!$P$73),"")</f>
        <v/>
      </c>
      <c r="M55" s="52" t="str">
        <f>IF(AND('MAPA DE RIESGO'!$Z$74="Muy Baja",'MAPA DE RIESGO'!$AB$74="Leve"),CONCATENATE("R10C",'MAPA DE RIESGO'!$P$74),"")</f>
        <v/>
      </c>
      <c r="N55" s="52" t="str">
        <f>IF(AND('MAPA DE RIESGO'!$Z$75="Muy Baja",'MAPA DE RIESGO'!$AB$75="Leve"),CONCATENATE("R10C",'MAPA DE RIESGO'!$P$75),"")</f>
        <v/>
      </c>
      <c r="O55" s="53" t="str">
        <f>IF(AND('MAPA DE RIESGO'!$Z$76="Muy Baja",'MAPA DE RIESGO'!$AB$76="Leve"),CONCATENATE("R10C",'MAPA DE RIESGO'!$P$76),"")</f>
        <v/>
      </c>
      <c r="P55" s="51" t="str">
        <f>IF(AND('MAPA DE RIESGO'!$Z$71="Muy Baja",'MAPA DE RIESGO'!$AB$71="Menor"),CONCATENATE("R10C",'MAPA DE RIESGO'!$P$71),"")</f>
        <v/>
      </c>
      <c r="Q55" s="52" t="str">
        <f>IF(AND('MAPA DE RIESGO'!$Z$72="Muy Baja",'MAPA DE RIESGO'!$AB$72="Menor"),CONCATENATE("R10C",'MAPA DE RIESGO'!$P$72),"")</f>
        <v/>
      </c>
      <c r="R55" s="52" t="str">
        <f>IF(AND('MAPA DE RIESGO'!$Z$73="Muy Baja",'MAPA DE RIESGO'!$AB$73="Menor"),CONCATENATE("R10C",'MAPA DE RIESGO'!$P$73),"")</f>
        <v/>
      </c>
      <c r="S55" s="52" t="str">
        <f>IF(AND('MAPA DE RIESGO'!$Z$74="Muy Baja",'MAPA DE RIESGO'!$AB$74="Menor"),CONCATENATE("R10C",'MAPA DE RIESGO'!$P$74),"")</f>
        <v/>
      </c>
      <c r="T55" s="52" t="str">
        <f>IF(AND('MAPA DE RIESGO'!$Z$75="Muy Baja",'MAPA DE RIESGO'!$AB$75="Menor"),CONCATENATE("R10C",'MAPA DE RIESGO'!$P$75),"")</f>
        <v/>
      </c>
      <c r="U55" s="53" t="str">
        <f>IF(AND('MAPA DE RIESGO'!$Z$76="Muy Baja",'MAPA DE RIESGO'!$AB$76="Menor"),CONCATENATE("R10C",'MAPA DE RIESGO'!$P$76),"")</f>
        <v/>
      </c>
      <c r="V55" s="42" t="str">
        <f>IF(AND('MAPA DE RIESGO'!$Z$71="Muy Baja",'MAPA DE RIESGO'!$AB$71="Moderado"),CONCATENATE("R10C",'MAPA DE RIESGO'!$P$71),"")</f>
        <v/>
      </c>
      <c r="W55" s="43" t="str">
        <f>IF(AND('MAPA DE RIESGO'!$Z$72="Muy Baja",'MAPA DE RIESGO'!$AB$72="Moderado"),CONCATENATE("R10C",'MAPA DE RIESGO'!$P$72),"")</f>
        <v/>
      </c>
      <c r="X55" s="43" t="str">
        <f>IF(AND('MAPA DE RIESGO'!$Z$73="Muy Baja",'MAPA DE RIESGO'!$AB$73="Moderado"),CONCATENATE("R10C",'MAPA DE RIESGO'!$P$73),"")</f>
        <v/>
      </c>
      <c r="Y55" s="43" t="str">
        <f>IF(AND('MAPA DE RIESGO'!$Z$74="Muy Baja",'MAPA DE RIESGO'!$AB$74="Moderado"),CONCATENATE("R10C",'MAPA DE RIESGO'!$P$74),"")</f>
        <v/>
      </c>
      <c r="Z55" s="43" t="str">
        <f>IF(AND('MAPA DE RIESGO'!$Z$75="Muy Baja",'MAPA DE RIESGO'!$AB$75="Moderado"),CONCATENATE("R10C",'MAPA DE RIESGO'!$P$75),"")</f>
        <v/>
      </c>
      <c r="AA55" s="44" t="str">
        <f>IF(AND('MAPA DE RIESGO'!$Z$76="Muy Baja",'MAPA DE RIESGO'!$AB$76="Moderado"),CONCATENATE("R10C",'MAPA DE RIESGO'!$P$76),"")</f>
        <v/>
      </c>
      <c r="AB55" s="30" t="str">
        <f>IF(AND('MAPA DE RIESGO'!$Z$71="Muy Baja",'MAPA DE RIESGO'!$AB$71="Mayor"),CONCATENATE("R10C",'MAPA DE RIESGO'!$P$71),"")</f>
        <v/>
      </c>
      <c r="AC55" s="31" t="str">
        <f>IF(AND('MAPA DE RIESGO'!$Z$72="Muy Baja",'MAPA DE RIESGO'!$AB$72="Mayor"),CONCATENATE("R10C",'MAPA DE RIESGO'!$P$72),"")</f>
        <v/>
      </c>
      <c r="AD55" s="31" t="str">
        <f>IF(AND('MAPA DE RIESGO'!$Z$73="Muy Baja",'MAPA DE RIESGO'!$AB$73="Mayor"),CONCATENATE("R10C",'MAPA DE RIESGO'!$P$73),"")</f>
        <v/>
      </c>
      <c r="AE55" s="31" t="str">
        <f>IF(AND('MAPA DE RIESGO'!$Z$74="Muy Baja",'MAPA DE RIESGO'!$AB$74="Mayor"),CONCATENATE("R10C",'MAPA DE RIESGO'!$P$74),"")</f>
        <v/>
      </c>
      <c r="AF55" s="31" t="str">
        <f>IF(AND('MAPA DE RIESGO'!$Z$75="Muy Baja",'MAPA DE RIESGO'!$AB$75="Mayor"),CONCATENATE("R10C",'MAPA DE RIESGO'!$P$75),"")</f>
        <v/>
      </c>
      <c r="AG55" s="32" t="str">
        <f>IF(AND('MAPA DE RIESGO'!$Z$76="Muy Baja",'MAPA DE RIESGO'!$AB$76="Mayor"),CONCATENATE("R10C",'MAPA DE RIESGO'!$P$76),"")</f>
        <v/>
      </c>
      <c r="AH55" s="33" t="str">
        <f>IF(AND('MAPA DE RIESGO'!$Z$71="Muy Baja",'MAPA DE RIESGO'!$AB$71="Catastrófico"),CONCATENATE("R10C",'MAPA DE RIESGO'!$P$71),"")</f>
        <v/>
      </c>
      <c r="AI55" s="34" t="str">
        <f>IF(AND('MAPA DE RIESGO'!$Z$72="Muy Baja",'MAPA DE RIESGO'!$AB$72="Catastrófico"),CONCATENATE("R10C",'MAPA DE RIESGO'!$P$72),"")</f>
        <v/>
      </c>
      <c r="AJ55" s="34" t="str">
        <f>IF(AND('MAPA DE RIESGO'!$Z$73="Muy Baja",'MAPA DE RIESGO'!$AB$73="Catastrófico"),CONCATENATE("R10C",'MAPA DE RIESGO'!$P$73),"")</f>
        <v/>
      </c>
      <c r="AK55" s="34" t="str">
        <f>IF(AND('MAPA DE RIESGO'!$Z$74="Muy Baja",'MAPA DE RIESGO'!$AB$74="Catastrófico"),CONCATENATE("R10C",'MAPA DE RIESGO'!$P$74),"")</f>
        <v/>
      </c>
      <c r="AL55" s="34" t="str">
        <f>IF(AND('MAPA DE RIESGO'!$Z$75="Muy Baja",'MAPA DE RIESGO'!$AB$75="Catastrófico"),CONCATENATE("R10C",'MAPA DE RIESGO'!$P$75),"")</f>
        <v/>
      </c>
      <c r="AM55" s="35" t="str">
        <f>IF(AND('MAPA DE RIESGO'!$Z$76="Muy Baja",'MAPA DE RIESGO'!$AB$76="Catastrófico"),CONCATENATE("R10C",'MAPA DE RIESGO'!$P$76),"")</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24" t="s">
        <v>103</v>
      </c>
      <c r="K56" s="525"/>
      <c r="L56" s="525"/>
      <c r="M56" s="525"/>
      <c r="N56" s="525"/>
      <c r="O56" s="526"/>
      <c r="P56" s="524" t="s">
        <v>102</v>
      </c>
      <c r="Q56" s="525"/>
      <c r="R56" s="525"/>
      <c r="S56" s="525"/>
      <c r="T56" s="525"/>
      <c r="U56" s="526"/>
      <c r="V56" s="524" t="s">
        <v>101</v>
      </c>
      <c r="W56" s="525"/>
      <c r="X56" s="525"/>
      <c r="Y56" s="525"/>
      <c r="Z56" s="525"/>
      <c r="AA56" s="526"/>
      <c r="AB56" s="524" t="s">
        <v>100</v>
      </c>
      <c r="AC56" s="533"/>
      <c r="AD56" s="525"/>
      <c r="AE56" s="525"/>
      <c r="AF56" s="525"/>
      <c r="AG56" s="526"/>
      <c r="AH56" s="524" t="s">
        <v>99</v>
      </c>
      <c r="AI56" s="525"/>
      <c r="AJ56" s="525"/>
      <c r="AK56" s="525"/>
      <c r="AL56" s="525"/>
      <c r="AM56" s="526"/>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27"/>
      <c r="K57" s="528"/>
      <c r="L57" s="528"/>
      <c r="M57" s="528"/>
      <c r="N57" s="528"/>
      <c r="O57" s="529"/>
      <c r="P57" s="527"/>
      <c r="Q57" s="528"/>
      <c r="R57" s="528"/>
      <c r="S57" s="528"/>
      <c r="T57" s="528"/>
      <c r="U57" s="529"/>
      <c r="V57" s="527"/>
      <c r="W57" s="528"/>
      <c r="X57" s="528"/>
      <c r="Y57" s="528"/>
      <c r="Z57" s="528"/>
      <c r="AA57" s="529"/>
      <c r="AB57" s="527"/>
      <c r="AC57" s="528"/>
      <c r="AD57" s="528"/>
      <c r="AE57" s="528"/>
      <c r="AF57" s="528"/>
      <c r="AG57" s="529"/>
      <c r="AH57" s="527"/>
      <c r="AI57" s="528"/>
      <c r="AJ57" s="528"/>
      <c r="AK57" s="528"/>
      <c r="AL57" s="528"/>
      <c r="AM57" s="529"/>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27"/>
      <c r="K58" s="528"/>
      <c r="L58" s="528"/>
      <c r="M58" s="528"/>
      <c r="N58" s="528"/>
      <c r="O58" s="529"/>
      <c r="P58" s="527"/>
      <c r="Q58" s="528"/>
      <c r="R58" s="528"/>
      <c r="S58" s="528"/>
      <c r="T58" s="528"/>
      <c r="U58" s="529"/>
      <c r="V58" s="527"/>
      <c r="W58" s="528"/>
      <c r="X58" s="528"/>
      <c r="Y58" s="528"/>
      <c r="Z58" s="528"/>
      <c r="AA58" s="529"/>
      <c r="AB58" s="527"/>
      <c r="AC58" s="528"/>
      <c r="AD58" s="528"/>
      <c r="AE58" s="528"/>
      <c r="AF58" s="528"/>
      <c r="AG58" s="529"/>
      <c r="AH58" s="527"/>
      <c r="AI58" s="528"/>
      <c r="AJ58" s="528"/>
      <c r="AK58" s="528"/>
      <c r="AL58" s="528"/>
      <c r="AM58" s="529"/>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27"/>
      <c r="K59" s="528"/>
      <c r="L59" s="528"/>
      <c r="M59" s="528"/>
      <c r="N59" s="528"/>
      <c r="O59" s="529"/>
      <c r="P59" s="527"/>
      <c r="Q59" s="528"/>
      <c r="R59" s="528"/>
      <c r="S59" s="528"/>
      <c r="T59" s="528"/>
      <c r="U59" s="529"/>
      <c r="V59" s="527"/>
      <c r="W59" s="528"/>
      <c r="X59" s="528"/>
      <c r="Y59" s="528"/>
      <c r="Z59" s="528"/>
      <c r="AA59" s="529"/>
      <c r="AB59" s="527"/>
      <c r="AC59" s="528"/>
      <c r="AD59" s="528"/>
      <c r="AE59" s="528"/>
      <c r="AF59" s="528"/>
      <c r="AG59" s="529"/>
      <c r="AH59" s="527"/>
      <c r="AI59" s="528"/>
      <c r="AJ59" s="528"/>
      <c r="AK59" s="528"/>
      <c r="AL59" s="528"/>
      <c r="AM59" s="529"/>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27"/>
      <c r="K60" s="528"/>
      <c r="L60" s="528"/>
      <c r="M60" s="528"/>
      <c r="N60" s="528"/>
      <c r="O60" s="529"/>
      <c r="P60" s="527"/>
      <c r="Q60" s="528"/>
      <c r="R60" s="528"/>
      <c r="S60" s="528"/>
      <c r="T60" s="528"/>
      <c r="U60" s="529"/>
      <c r="V60" s="527"/>
      <c r="W60" s="528"/>
      <c r="X60" s="528"/>
      <c r="Y60" s="528"/>
      <c r="Z60" s="528"/>
      <c r="AA60" s="529"/>
      <c r="AB60" s="527"/>
      <c r="AC60" s="528"/>
      <c r="AD60" s="528"/>
      <c r="AE60" s="528"/>
      <c r="AF60" s="528"/>
      <c r="AG60" s="529"/>
      <c r="AH60" s="527"/>
      <c r="AI60" s="528"/>
      <c r="AJ60" s="528"/>
      <c r="AK60" s="528"/>
      <c r="AL60" s="528"/>
      <c r="AM60" s="529"/>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30"/>
      <c r="K61" s="531"/>
      <c r="L61" s="531"/>
      <c r="M61" s="531"/>
      <c r="N61" s="531"/>
      <c r="O61" s="532"/>
      <c r="P61" s="530"/>
      <c r="Q61" s="531"/>
      <c r="R61" s="531"/>
      <c r="S61" s="531"/>
      <c r="T61" s="531"/>
      <c r="U61" s="532"/>
      <c r="V61" s="530"/>
      <c r="W61" s="531"/>
      <c r="X61" s="531"/>
      <c r="Y61" s="531"/>
      <c r="Z61" s="531"/>
      <c r="AA61" s="532"/>
      <c r="AB61" s="530"/>
      <c r="AC61" s="531"/>
      <c r="AD61" s="531"/>
      <c r="AE61" s="531"/>
      <c r="AF61" s="531"/>
      <c r="AG61" s="532"/>
      <c r="AH61" s="530"/>
      <c r="AI61" s="531"/>
      <c r="AJ61" s="531"/>
      <c r="AK61" s="531"/>
      <c r="AL61" s="531"/>
      <c r="AM61" s="532"/>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0"/>
    <col min="2" max="2" width="24.28515625" style="110" customWidth="1" collapsed="1"/>
    <col min="3" max="3" width="70.28515625" style="110" customWidth="1" collapsed="1"/>
    <col min="4" max="4" width="29.7109375" style="110" customWidth="1" collapsed="1"/>
    <col min="5" max="16384" width="10.85546875" style="110"/>
  </cols>
  <sheetData>
    <row r="1" spans="1:37" ht="17.25" thickBot="1" x14ac:dyDescent="0.35">
      <c r="A1" s="6"/>
      <c r="B1" s="6"/>
      <c r="C1" s="6"/>
    </row>
    <row r="2" spans="1:37" ht="18.399999999999999" customHeight="1" thickBot="1" x14ac:dyDescent="0.35">
      <c r="A2" s="6"/>
      <c r="B2" s="572" t="s">
        <v>240</v>
      </c>
      <c r="C2" s="573"/>
      <c r="D2" s="574"/>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5"/>
      <c r="C4" s="166" t="s">
        <v>50</v>
      </c>
      <c r="D4" s="167"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8" t="s">
        <v>49</v>
      </c>
      <c r="C5" s="169" t="s">
        <v>93</v>
      </c>
      <c r="D5" s="170">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1" t="s">
        <v>51</v>
      </c>
      <c r="C6" s="172" t="s">
        <v>94</v>
      </c>
      <c r="D6" s="173">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4" t="s">
        <v>98</v>
      </c>
      <c r="C7" s="172" t="s">
        <v>95</v>
      </c>
      <c r="D7" s="173">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5" t="s">
        <v>6</v>
      </c>
      <c r="C8" s="172" t="s">
        <v>96</v>
      </c>
      <c r="D8" s="173">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6" t="s">
        <v>52</v>
      </c>
      <c r="C9" s="177" t="s">
        <v>97</v>
      </c>
      <c r="D9" s="178">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5"/>
      <c r="C10" s="155"/>
      <c r="D10" s="15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5"/>
      <c r="D11" s="15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5"/>
      <c r="C12" s="155"/>
      <c r="D12" s="155"/>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5"/>
      <c r="C13" s="155"/>
      <c r="D13" s="155"/>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5"/>
      <c r="C14" s="155"/>
      <c r="D14" s="155"/>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5"/>
      <c r="C15" s="155"/>
      <c r="D15" s="155"/>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5"/>
      <c r="C16" s="155"/>
      <c r="D16" s="15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5"/>
      <c r="C17" s="155"/>
      <c r="D17" s="155"/>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5"/>
      <c r="C18" s="155"/>
      <c r="D18" s="155"/>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5"/>
      <c r="C19" s="155"/>
      <c r="D19" s="15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C8" sqref="C8"/>
    </sheetView>
  </sheetViews>
  <sheetFormatPr baseColWidth="10" defaultColWidth="10.85546875" defaultRowHeight="16.5" x14ac:dyDescent="0.3"/>
  <cols>
    <col min="1" max="1" width="10.85546875" style="110"/>
    <col min="2" max="2" width="40.42578125" style="110" customWidth="1" collapsed="1"/>
    <col min="3" max="3" width="74.7109375" style="110" customWidth="1" collapsed="1"/>
    <col min="4" max="4" width="135" style="110" bestFit="1" customWidth="1" collapsed="1"/>
    <col min="5" max="5" width="144.7109375" style="110" bestFit="1" customWidth="1" collapsed="1"/>
    <col min="6" max="16384" width="10.85546875" style="110"/>
  </cols>
  <sheetData>
    <row r="1" spans="1:21" ht="17.25" thickBot="1" x14ac:dyDescent="0.35"/>
    <row r="2" spans="1:21" ht="30.75" thickBot="1" x14ac:dyDescent="0.35">
      <c r="A2" s="6"/>
      <c r="B2" s="575" t="s">
        <v>241</v>
      </c>
      <c r="C2" s="576"/>
      <c r="D2" s="576"/>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9"/>
      <c r="C4" s="180" t="s">
        <v>53</v>
      </c>
      <c r="D4" s="181" t="s">
        <v>54</v>
      </c>
      <c r="E4" s="6"/>
      <c r="F4" s="6"/>
      <c r="G4" s="6"/>
      <c r="H4" s="6"/>
      <c r="I4" s="6"/>
      <c r="J4" s="6"/>
      <c r="K4" s="6"/>
      <c r="L4" s="6"/>
      <c r="M4" s="6"/>
      <c r="N4" s="6"/>
      <c r="O4" s="6"/>
      <c r="P4" s="6"/>
      <c r="Q4" s="6"/>
      <c r="R4" s="6"/>
      <c r="S4" s="6"/>
      <c r="T4" s="6"/>
      <c r="U4" s="6"/>
    </row>
    <row r="5" spans="1:21" ht="27" x14ac:dyDescent="0.3">
      <c r="A5" s="156" t="s">
        <v>75</v>
      </c>
      <c r="B5" s="182" t="s">
        <v>92</v>
      </c>
      <c r="C5" s="183" t="s">
        <v>139</v>
      </c>
      <c r="D5" s="184" t="s">
        <v>88</v>
      </c>
      <c r="E5" s="6"/>
      <c r="F5" s="6"/>
      <c r="G5" s="6"/>
      <c r="H5" s="6"/>
      <c r="I5" s="6"/>
      <c r="J5" s="6"/>
      <c r="K5" s="6"/>
      <c r="L5" s="6"/>
      <c r="M5" s="6"/>
      <c r="N5" s="6"/>
      <c r="O5" s="6"/>
      <c r="P5" s="6"/>
      <c r="Q5" s="6"/>
      <c r="R5" s="6"/>
      <c r="S5" s="6"/>
      <c r="T5" s="6"/>
      <c r="U5" s="6"/>
    </row>
    <row r="6" spans="1:21" ht="54" x14ac:dyDescent="0.3">
      <c r="A6" s="156" t="s">
        <v>76</v>
      </c>
      <c r="B6" s="185" t="s">
        <v>56</v>
      </c>
      <c r="C6" s="186" t="s">
        <v>84</v>
      </c>
      <c r="D6" s="187" t="s">
        <v>89</v>
      </c>
      <c r="E6" s="6"/>
      <c r="F6" s="6"/>
      <c r="G6" s="6"/>
      <c r="H6" s="6"/>
      <c r="I6" s="6"/>
      <c r="J6" s="6"/>
      <c r="K6" s="6"/>
      <c r="L6" s="6"/>
      <c r="M6" s="6"/>
      <c r="N6" s="6"/>
      <c r="O6" s="6"/>
      <c r="P6" s="6"/>
      <c r="Q6" s="6"/>
      <c r="R6" s="6"/>
      <c r="S6" s="6"/>
      <c r="T6" s="6"/>
      <c r="U6" s="6"/>
    </row>
    <row r="7" spans="1:21" ht="54" x14ac:dyDescent="0.3">
      <c r="A7" s="156" t="s">
        <v>73</v>
      </c>
      <c r="B7" s="188" t="s">
        <v>57</v>
      </c>
      <c r="C7" s="186" t="s">
        <v>85</v>
      </c>
      <c r="D7" s="187" t="s">
        <v>91</v>
      </c>
      <c r="E7" s="6"/>
      <c r="F7" s="6"/>
      <c r="G7" s="6"/>
      <c r="H7" s="6"/>
      <c r="I7" s="6"/>
      <c r="J7" s="6"/>
      <c r="K7" s="6"/>
      <c r="L7" s="6"/>
      <c r="M7" s="6"/>
      <c r="N7" s="6"/>
      <c r="O7" s="6"/>
      <c r="P7" s="6"/>
      <c r="Q7" s="6"/>
      <c r="R7" s="6"/>
      <c r="S7" s="6"/>
      <c r="T7" s="6"/>
      <c r="U7" s="6"/>
    </row>
    <row r="8" spans="1:21" ht="54" x14ac:dyDescent="0.3">
      <c r="A8" s="156" t="s">
        <v>7</v>
      </c>
      <c r="B8" s="189" t="s">
        <v>58</v>
      </c>
      <c r="C8" s="186" t="s">
        <v>86</v>
      </c>
      <c r="D8" s="187" t="s">
        <v>90</v>
      </c>
      <c r="E8" s="6"/>
      <c r="F8" s="6"/>
      <c r="G8" s="6"/>
      <c r="H8" s="6"/>
      <c r="I8" s="6"/>
      <c r="J8" s="6"/>
      <c r="K8" s="6"/>
      <c r="L8" s="6"/>
      <c r="M8" s="6"/>
      <c r="N8" s="6"/>
      <c r="O8" s="6"/>
      <c r="P8" s="6"/>
      <c r="Q8" s="6"/>
      <c r="R8" s="6"/>
      <c r="S8" s="6"/>
      <c r="T8" s="6"/>
      <c r="U8" s="6"/>
    </row>
    <row r="9" spans="1:21" ht="54.75" thickBot="1" x14ac:dyDescent="0.35">
      <c r="A9" s="156" t="s">
        <v>77</v>
      </c>
      <c r="B9" s="190" t="s">
        <v>59</v>
      </c>
      <c r="C9" s="191" t="s">
        <v>87</v>
      </c>
      <c r="D9" s="192" t="s">
        <v>109</v>
      </c>
      <c r="E9" s="6"/>
      <c r="F9" s="6"/>
      <c r="G9" s="6"/>
      <c r="H9" s="6"/>
      <c r="I9" s="6"/>
      <c r="J9" s="6"/>
      <c r="K9" s="6"/>
      <c r="L9" s="6"/>
      <c r="M9" s="6"/>
      <c r="N9" s="6"/>
      <c r="O9" s="6"/>
      <c r="P9" s="6"/>
      <c r="Q9" s="6"/>
      <c r="R9" s="6"/>
      <c r="S9" s="6"/>
      <c r="T9" s="6"/>
      <c r="U9" s="6"/>
    </row>
    <row r="10" spans="1:21" ht="20.25" x14ac:dyDescent="0.3">
      <c r="A10" s="156"/>
      <c r="B10" s="156"/>
      <c r="C10" s="104"/>
      <c r="D10" s="69"/>
      <c r="E10" s="6"/>
      <c r="F10" s="6"/>
      <c r="G10" s="6"/>
      <c r="H10" s="6"/>
      <c r="I10" s="6"/>
      <c r="J10" s="6"/>
      <c r="K10" s="6"/>
      <c r="L10" s="6"/>
      <c r="M10" s="6"/>
      <c r="N10" s="6"/>
      <c r="O10" s="6"/>
      <c r="P10" s="6"/>
      <c r="Q10" s="6"/>
      <c r="R10" s="6"/>
      <c r="S10" s="6"/>
      <c r="T10" s="6"/>
      <c r="U10" s="6"/>
    </row>
    <row r="11" spans="1:21" x14ac:dyDescent="0.3">
      <c r="A11" s="156"/>
      <c r="B11" s="70"/>
      <c r="C11" s="70"/>
      <c r="D11" s="70"/>
      <c r="E11" s="6"/>
      <c r="F11" s="6"/>
      <c r="G11" s="6"/>
      <c r="H11" s="6"/>
      <c r="I11" s="6"/>
      <c r="J11" s="6"/>
      <c r="K11" s="6"/>
      <c r="L11" s="6"/>
      <c r="M11" s="6"/>
      <c r="N11" s="6"/>
      <c r="O11" s="6"/>
      <c r="P11" s="6"/>
      <c r="Q11" s="6"/>
      <c r="R11" s="6"/>
      <c r="S11" s="6"/>
      <c r="T11" s="6"/>
      <c r="U11" s="6"/>
    </row>
    <row r="12" spans="1:21" x14ac:dyDescent="0.3">
      <c r="A12" s="156"/>
      <c r="B12" s="156" t="s">
        <v>82</v>
      </c>
      <c r="C12" s="156" t="s">
        <v>127</v>
      </c>
      <c r="D12" s="156" t="s">
        <v>134</v>
      </c>
      <c r="E12" s="6"/>
      <c r="F12" s="6"/>
      <c r="G12" s="6"/>
      <c r="H12" s="6"/>
      <c r="I12" s="6"/>
      <c r="J12" s="6"/>
      <c r="K12" s="6"/>
      <c r="L12" s="6"/>
      <c r="M12" s="6"/>
      <c r="N12" s="6"/>
      <c r="O12" s="6"/>
      <c r="P12" s="6"/>
      <c r="Q12" s="6"/>
      <c r="R12" s="6"/>
      <c r="S12" s="6"/>
      <c r="T12" s="6"/>
      <c r="U12" s="6"/>
    </row>
    <row r="13" spans="1:21" x14ac:dyDescent="0.3">
      <c r="A13" s="156"/>
      <c r="B13" s="156" t="s">
        <v>80</v>
      </c>
      <c r="C13" s="156" t="s">
        <v>131</v>
      </c>
      <c r="D13" s="156" t="s">
        <v>135</v>
      </c>
      <c r="E13" s="6"/>
      <c r="F13" s="6"/>
      <c r="G13" s="6"/>
      <c r="H13" s="6"/>
      <c r="I13" s="6"/>
      <c r="J13" s="6"/>
      <c r="K13" s="6"/>
      <c r="L13" s="6"/>
      <c r="M13" s="6"/>
      <c r="N13" s="6"/>
      <c r="O13" s="6"/>
      <c r="P13" s="6"/>
      <c r="Q13" s="6"/>
      <c r="R13" s="6"/>
      <c r="S13" s="6"/>
      <c r="T13" s="6"/>
      <c r="U13" s="6"/>
    </row>
    <row r="14" spans="1:21" x14ac:dyDescent="0.3">
      <c r="A14" s="156"/>
      <c r="B14" s="156"/>
      <c r="C14" s="156" t="s">
        <v>130</v>
      </c>
      <c r="D14" s="156" t="s">
        <v>136</v>
      </c>
      <c r="E14" s="6"/>
      <c r="F14" s="6"/>
      <c r="G14" s="6"/>
      <c r="H14" s="6"/>
      <c r="I14" s="6"/>
      <c r="J14" s="6"/>
      <c r="K14" s="6"/>
      <c r="L14" s="6"/>
      <c r="M14" s="6"/>
      <c r="N14" s="6"/>
      <c r="O14" s="6"/>
      <c r="P14" s="6"/>
      <c r="Q14" s="6"/>
      <c r="R14" s="6"/>
      <c r="S14" s="6"/>
      <c r="T14" s="6"/>
      <c r="U14" s="6"/>
    </row>
    <row r="15" spans="1:21" x14ac:dyDescent="0.3">
      <c r="A15" s="156"/>
      <c r="B15" s="156"/>
      <c r="C15" s="156" t="s">
        <v>132</v>
      </c>
      <c r="D15" s="156" t="s">
        <v>137</v>
      </c>
      <c r="E15" s="6"/>
      <c r="F15" s="6"/>
      <c r="G15" s="6"/>
      <c r="H15" s="6"/>
      <c r="I15" s="6"/>
      <c r="J15" s="6"/>
      <c r="K15" s="6"/>
      <c r="L15" s="6"/>
      <c r="M15" s="6"/>
      <c r="N15" s="6"/>
      <c r="O15" s="6"/>
      <c r="P15" s="6"/>
      <c r="Q15" s="6"/>
      <c r="R15" s="6"/>
      <c r="S15" s="6"/>
      <c r="T15" s="6"/>
      <c r="U15" s="6"/>
    </row>
    <row r="16" spans="1:21" x14ac:dyDescent="0.3">
      <c r="A16" s="156"/>
      <c r="B16" s="156"/>
      <c r="C16" s="156" t="s">
        <v>133</v>
      </c>
      <c r="D16" s="156" t="s">
        <v>138</v>
      </c>
      <c r="E16" s="6"/>
      <c r="F16" s="6"/>
      <c r="G16" s="6"/>
      <c r="H16" s="6"/>
      <c r="I16" s="6"/>
      <c r="J16" s="6"/>
      <c r="K16" s="6"/>
      <c r="L16" s="6"/>
      <c r="M16" s="6"/>
      <c r="N16" s="6"/>
      <c r="O16" s="6"/>
      <c r="P16" s="6"/>
      <c r="Q16" s="6"/>
      <c r="R16" s="6"/>
      <c r="S16" s="6"/>
      <c r="T16" s="6"/>
      <c r="U16" s="6"/>
    </row>
    <row r="17" spans="1:15" x14ac:dyDescent="0.3">
      <c r="A17" s="156"/>
      <c r="B17" s="156"/>
      <c r="C17" s="6"/>
      <c r="D17" s="156"/>
      <c r="E17" s="6"/>
      <c r="F17" s="6"/>
      <c r="G17" s="6"/>
      <c r="H17" s="6"/>
      <c r="I17" s="6"/>
      <c r="J17" s="6"/>
      <c r="K17" s="6"/>
      <c r="L17" s="6"/>
      <c r="M17" s="6"/>
      <c r="N17" s="6"/>
      <c r="O17" s="6"/>
    </row>
    <row r="18" spans="1:15" x14ac:dyDescent="0.3">
      <c r="A18" s="156"/>
      <c r="B18" s="156"/>
      <c r="C18" s="6"/>
      <c r="D18" s="156"/>
      <c r="E18" s="6"/>
      <c r="F18" s="6"/>
      <c r="G18" s="6"/>
      <c r="H18" s="6"/>
      <c r="I18" s="6"/>
      <c r="J18" s="6"/>
      <c r="K18" s="6"/>
      <c r="L18" s="6"/>
      <c r="M18" s="6"/>
      <c r="N18" s="6"/>
      <c r="O18" s="6"/>
    </row>
    <row r="19" spans="1:15" x14ac:dyDescent="0.3">
      <c r="A19" s="156"/>
      <c r="B19" s="155"/>
      <c r="C19" s="6"/>
      <c r="D19" s="155"/>
      <c r="E19" s="6"/>
      <c r="F19" s="6"/>
      <c r="G19" s="6"/>
      <c r="H19" s="6"/>
      <c r="I19" s="6"/>
      <c r="J19" s="6"/>
      <c r="K19" s="6"/>
      <c r="L19" s="6"/>
      <c r="M19" s="6"/>
      <c r="N19" s="6"/>
      <c r="O19" s="6"/>
    </row>
    <row r="20" spans="1:15" x14ac:dyDescent="0.3">
      <c r="A20" s="156"/>
      <c r="B20" s="155"/>
      <c r="C20" s="6"/>
      <c r="D20" s="155"/>
      <c r="E20" s="6"/>
      <c r="F20" s="6"/>
      <c r="G20" s="6"/>
      <c r="H20" s="6"/>
      <c r="I20" s="6"/>
      <c r="J20" s="6"/>
      <c r="K20" s="6"/>
      <c r="L20" s="6"/>
      <c r="M20" s="6"/>
      <c r="N20" s="6"/>
      <c r="O20" s="6"/>
    </row>
    <row r="21" spans="1:15" x14ac:dyDescent="0.3">
      <c r="A21" s="156"/>
      <c r="B21" s="155"/>
      <c r="C21" s="6"/>
      <c r="D21" s="155"/>
      <c r="E21" s="6"/>
      <c r="F21" s="6"/>
      <c r="G21" s="6"/>
      <c r="H21" s="6"/>
      <c r="I21" s="6"/>
      <c r="J21" s="6"/>
      <c r="K21" s="6"/>
      <c r="L21" s="6"/>
      <c r="M21" s="6"/>
      <c r="N21" s="6"/>
      <c r="O21" s="6"/>
    </row>
    <row r="22" spans="1:15" x14ac:dyDescent="0.3">
      <c r="A22" s="156"/>
      <c r="B22" s="155"/>
      <c r="C22" s="6"/>
      <c r="D22" s="155"/>
      <c r="E22" s="6"/>
      <c r="F22" s="6"/>
      <c r="G22" s="6"/>
      <c r="H22" s="6"/>
      <c r="I22" s="6"/>
      <c r="J22" s="6"/>
      <c r="K22" s="6"/>
      <c r="L22" s="6"/>
      <c r="M22" s="6"/>
      <c r="N22" s="6"/>
      <c r="O22" s="6"/>
    </row>
    <row r="23" spans="1:15" ht="20.25" x14ac:dyDescent="0.3">
      <c r="A23" s="156"/>
      <c r="B23" s="156"/>
      <c r="C23" s="104"/>
      <c r="D23" s="69"/>
      <c r="E23" s="6"/>
      <c r="F23" s="6"/>
      <c r="G23" s="6"/>
      <c r="H23" s="6"/>
      <c r="I23" s="6"/>
      <c r="J23" s="6"/>
      <c r="K23" s="6"/>
      <c r="L23" s="6"/>
      <c r="M23" s="6"/>
      <c r="N23" s="6"/>
      <c r="O23" s="6"/>
    </row>
    <row r="24" spans="1:15" ht="20.25" x14ac:dyDescent="0.3">
      <c r="A24" s="156"/>
      <c r="B24" s="156"/>
      <c r="C24" s="104"/>
      <c r="D24" s="69"/>
      <c r="E24" s="6"/>
      <c r="F24" s="6"/>
      <c r="G24" s="6"/>
      <c r="H24" s="6"/>
      <c r="I24" s="6"/>
      <c r="J24" s="6"/>
      <c r="K24" s="6"/>
      <c r="L24" s="6"/>
      <c r="M24" s="6"/>
      <c r="N24" s="6"/>
      <c r="O24" s="6"/>
    </row>
    <row r="25" spans="1:15" ht="20.25" x14ac:dyDescent="0.3">
      <c r="A25" s="156"/>
      <c r="B25" s="156"/>
      <c r="C25" s="104"/>
      <c r="D25" s="69"/>
      <c r="E25" s="6"/>
      <c r="F25" s="6"/>
      <c r="G25" s="6"/>
      <c r="H25" s="6"/>
      <c r="I25" s="6"/>
      <c r="J25" s="6"/>
      <c r="K25" s="6"/>
      <c r="L25" s="6"/>
      <c r="M25" s="6"/>
      <c r="N25" s="6"/>
      <c r="O25" s="6"/>
    </row>
    <row r="26" spans="1:15" ht="20.25" x14ac:dyDescent="0.3">
      <c r="A26" s="156"/>
      <c r="B26" s="156"/>
      <c r="C26" s="104"/>
      <c r="D26" s="69"/>
      <c r="E26" s="6"/>
      <c r="F26" s="6"/>
      <c r="G26" s="6"/>
      <c r="H26" s="6"/>
      <c r="I26" s="6"/>
      <c r="J26" s="6"/>
      <c r="K26" s="6"/>
      <c r="L26" s="6"/>
      <c r="M26" s="6"/>
      <c r="N26" s="6"/>
      <c r="O26" s="6"/>
    </row>
    <row r="27" spans="1:15" ht="20.25" x14ac:dyDescent="0.3">
      <c r="A27" s="156"/>
      <c r="B27" s="156"/>
      <c r="C27" s="104"/>
      <c r="D27" s="69"/>
      <c r="E27" s="6"/>
      <c r="F27" s="6"/>
      <c r="G27" s="6"/>
      <c r="H27" s="6"/>
      <c r="I27" s="6"/>
      <c r="J27" s="6"/>
      <c r="K27" s="6"/>
      <c r="L27" s="6"/>
      <c r="M27" s="6"/>
      <c r="N27" s="6"/>
      <c r="O27" s="6"/>
    </row>
    <row r="28" spans="1:15" ht="20.25" x14ac:dyDescent="0.3">
      <c r="A28" s="156"/>
      <c r="B28" s="156"/>
      <c r="C28" s="104"/>
      <c r="D28" s="69"/>
      <c r="E28" s="6"/>
      <c r="F28" s="6"/>
      <c r="G28" s="6"/>
      <c r="H28" s="6"/>
      <c r="I28" s="6"/>
      <c r="J28" s="6"/>
      <c r="K28" s="6"/>
      <c r="L28" s="6"/>
      <c r="M28" s="6"/>
      <c r="N28" s="6"/>
      <c r="O28" s="6"/>
    </row>
    <row r="29" spans="1:15" ht="20.25" x14ac:dyDescent="0.3">
      <c r="A29" s="156"/>
      <c r="B29" s="156"/>
      <c r="C29" s="104"/>
      <c r="D29" s="69"/>
      <c r="E29" s="6"/>
      <c r="F29" s="6"/>
      <c r="G29" s="6"/>
      <c r="H29" s="6"/>
      <c r="I29" s="6"/>
      <c r="J29" s="6"/>
      <c r="K29" s="6"/>
      <c r="L29" s="6"/>
      <c r="M29" s="6"/>
      <c r="N29" s="6"/>
      <c r="O29" s="6"/>
    </row>
    <row r="30" spans="1:15" ht="20.25" x14ac:dyDescent="0.3">
      <c r="A30" s="156"/>
      <c r="B30" s="156"/>
      <c r="C30" s="104"/>
      <c r="D30" s="69"/>
      <c r="E30" s="6"/>
      <c r="F30" s="6"/>
      <c r="G30" s="6"/>
      <c r="H30" s="6"/>
      <c r="I30" s="6"/>
      <c r="J30" s="6"/>
      <c r="K30" s="6"/>
      <c r="L30" s="6"/>
      <c r="M30" s="6"/>
      <c r="N30" s="6"/>
      <c r="O30" s="6"/>
    </row>
    <row r="31" spans="1:15" ht="20.25" x14ac:dyDescent="0.3">
      <c r="A31" s="156"/>
      <c r="B31" s="156"/>
      <c r="C31" s="104"/>
      <c r="D31" s="69"/>
      <c r="E31" s="6"/>
      <c r="F31" s="6"/>
      <c r="G31" s="6"/>
      <c r="H31" s="6"/>
      <c r="I31" s="6"/>
      <c r="J31" s="6"/>
      <c r="K31" s="6"/>
      <c r="L31" s="6"/>
      <c r="M31" s="6"/>
      <c r="N31" s="6"/>
      <c r="O31" s="6"/>
    </row>
    <row r="32" spans="1:15" ht="20.25" x14ac:dyDescent="0.3">
      <c r="A32" s="156"/>
      <c r="B32" s="156"/>
      <c r="C32" s="104"/>
      <c r="D32" s="69"/>
      <c r="E32" s="6"/>
      <c r="F32" s="6"/>
      <c r="G32" s="6"/>
      <c r="H32" s="6"/>
      <c r="I32" s="6"/>
      <c r="J32" s="6"/>
      <c r="K32" s="6"/>
      <c r="L32" s="6"/>
      <c r="M32" s="6"/>
      <c r="N32" s="6"/>
      <c r="O32" s="6"/>
    </row>
    <row r="33" spans="1:15" ht="20.25" x14ac:dyDescent="0.3">
      <c r="A33" s="156"/>
      <c r="B33" s="156"/>
      <c r="C33" s="104"/>
      <c r="D33" s="69"/>
      <c r="E33" s="6"/>
      <c r="F33" s="6"/>
      <c r="G33" s="6"/>
      <c r="H33" s="6"/>
      <c r="I33" s="6"/>
      <c r="J33" s="6"/>
      <c r="K33" s="6"/>
      <c r="L33" s="6"/>
      <c r="M33" s="6"/>
      <c r="N33" s="6"/>
      <c r="O33" s="6"/>
    </row>
    <row r="34" spans="1:15" ht="20.25" x14ac:dyDescent="0.3">
      <c r="A34" s="156"/>
      <c r="B34" s="156"/>
      <c r="C34" s="104"/>
      <c r="D34" s="69"/>
      <c r="E34" s="6"/>
      <c r="F34" s="6"/>
      <c r="G34" s="6"/>
      <c r="H34" s="6"/>
      <c r="I34" s="6"/>
      <c r="J34" s="6"/>
      <c r="K34" s="6"/>
      <c r="L34" s="6"/>
      <c r="M34" s="6"/>
      <c r="N34" s="6"/>
      <c r="O34" s="6"/>
    </row>
    <row r="35" spans="1:15" ht="20.25" x14ac:dyDescent="0.3">
      <c r="A35" s="156"/>
      <c r="B35" s="156"/>
      <c r="C35" s="104"/>
      <c r="D35" s="69"/>
      <c r="E35" s="6"/>
      <c r="F35" s="6"/>
      <c r="G35" s="6"/>
      <c r="H35" s="6"/>
      <c r="I35" s="6"/>
      <c r="J35" s="6"/>
      <c r="K35" s="6"/>
      <c r="L35" s="6"/>
      <c r="M35" s="6"/>
      <c r="N35" s="6"/>
      <c r="O35" s="6"/>
    </row>
    <row r="36" spans="1:15" ht="20.25" x14ac:dyDescent="0.3">
      <c r="A36" s="156"/>
      <c r="B36" s="156"/>
      <c r="C36" s="104"/>
      <c r="D36" s="69"/>
      <c r="E36" s="6"/>
      <c r="F36" s="6"/>
      <c r="G36" s="6"/>
      <c r="H36" s="6"/>
      <c r="I36" s="6"/>
      <c r="J36" s="6"/>
      <c r="K36" s="6"/>
      <c r="L36" s="6"/>
      <c r="M36" s="6"/>
      <c r="N36" s="6"/>
      <c r="O36" s="6"/>
    </row>
    <row r="37" spans="1:15" ht="20.25" x14ac:dyDescent="0.3">
      <c r="A37" s="156"/>
      <c r="B37" s="156"/>
      <c r="C37" s="104"/>
      <c r="D37" s="69"/>
      <c r="E37" s="6"/>
      <c r="F37" s="6"/>
      <c r="G37" s="6"/>
      <c r="H37" s="6"/>
      <c r="I37" s="6"/>
      <c r="J37" s="6"/>
      <c r="K37" s="6"/>
      <c r="L37" s="6"/>
      <c r="M37" s="6"/>
      <c r="N37" s="6"/>
      <c r="O37" s="6"/>
    </row>
    <row r="38" spans="1:15" ht="20.25" x14ac:dyDescent="0.3">
      <c r="A38" s="156"/>
      <c r="B38" s="156"/>
      <c r="C38" s="104"/>
      <c r="D38" s="69"/>
      <c r="E38" s="6"/>
      <c r="F38" s="6"/>
      <c r="G38" s="6"/>
      <c r="H38" s="6"/>
      <c r="I38" s="6"/>
      <c r="J38" s="6"/>
      <c r="K38" s="6"/>
      <c r="L38" s="6"/>
      <c r="M38" s="6"/>
      <c r="N38" s="6"/>
      <c r="O38" s="6"/>
    </row>
    <row r="39" spans="1:15" ht="20.25" x14ac:dyDescent="0.3">
      <c r="A39" s="156"/>
      <c r="B39" s="156"/>
      <c r="C39" s="104"/>
      <c r="D39" s="69"/>
      <c r="E39" s="6"/>
      <c r="F39" s="6"/>
      <c r="G39" s="6"/>
      <c r="H39" s="6"/>
      <c r="I39" s="6"/>
      <c r="J39" s="6"/>
      <c r="K39" s="6"/>
      <c r="L39" s="6"/>
      <c r="M39" s="6"/>
      <c r="N39" s="6"/>
      <c r="O39" s="6"/>
    </row>
    <row r="40" spans="1:15" ht="20.25" x14ac:dyDescent="0.3">
      <c r="A40" s="156"/>
      <c r="B40" s="156"/>
      <c r="C40" s="104"/>
      <c r="D40" s="69"/>
      <c r="E40" s="6"/>
      <c r="F40" s="6"/>
      <c r="G40" s="6"/>
      <c r="H40" s="6"/>
      <c r="I40" s="6"/>
      <c r="J40" s="6"/>
      <c r="K40" s="6"/>
      <c r="L40" s="6"/>
      <c r="M40" s="6"/>
      <c r="N40" s="6"/>
      <c r="O40" s="6"/>
    </row>
    <row r="41" spans="1:15" ht="20.25" x14ac:dyDescent="0.3">
      <c r="A41" s="156"/>
      <c r="B41" s="156"/>
      <c r="C41" s="104"/>
      <c r="D41" s="69"/>
      <c r="E41" s="6"/>
      <c r="F41" s="6"/>
      <c r="G41" s="6"/>
      <c r="H41" s="6"/>
      <c r="I41" s="6"/>
      <c r="J41" s="6"/>
      <c r="K41" s="6"/>
      <c r="L41" s="6"/>
      <c r="M41" s="6"/>
      <c r="N41" s="6"/>
      <c r="O41" s="6"/>
    </row>
    <row r="42" spans="1:15" ht="20.25" x14ac:dyDescent="0.3">
      <c r="A42" s="156"/>
      <c r="B42" s="156"/>
      <c r="C42" s="104"/>
      <c r="D42" s="69"/>
      <c r="E42" s="6"/>
      <c r="F42" s="6"/>
      <c r="G42" s="6"/>
      <c r="H42" s="6"/>
      <c r="I42" s="6"/>
      <c r="J42" s="6"/>
      <c r="K42" s="6"/>
      <c r="L42" s="6"/>
      <c r="M42" s="6"/>
      <c r="N42" s="6"/>
      <c r="O42" s="6"/>
    </row>
    <row r="43" spans="1:15" ht="20.25" x14ac:dyDescent="0.3">
      <c r="A43" s="156"/>
      <c r="B43" s="156"/>
      <c r="C43" s="104"/>
      <c r="D43" s="69"/>
      <c r="E43" s="6"/>
      <c r="F43" s="6"/>
      <c r="G43" s="6"/>
      <c r="H43" s="6"/>
      <c r="I43" s="6"/>
      <c r="J43" s="6"/>
      <c r="K43" s="6"/>
      <c r="L43" s="6"/>
      <c r="M43" s="6"/>
      <c r="N43" s="6"/>
      <c r="O43" s="6"/>
    </row>
    <row r="44" spans="1:15" ht="20.25" x14ac:dyDescent="0.3">
      <c r="A44" s="156"/>
      <c r="B44" s="156"/>
      <c r="C44" s="104"/>
      <c r="D44" s="69"/>
      <c r="E44" s="6"/>
      <c r="F44" s="6"/>
      <c r="G44" s="6"/>
      <c r="H44" s="6"/>
      <c r="I44" s="6"/>
      <c r="J44" s="6"/>
      <c r="K44" s="6"/>
      <c r="L44" s="6"/>
      <c r="M44" s="6"/>
      <c r="N44" s="6"/>
      <c r="O44" s="6"/>
    </row>
    <row r="45" spans="1:15" ht="20.25" x14ac:dyDescent="0.3">
      <c r="A45" s="156"/>
      <c r="B45" s="156"/>
      <c r="C45" s="104"/>
      <c r="D45" s="69"/>
      <c r="E45" s="6"/>
      <c r="F45" s="6"/>
      <c r="G45" s="6"/>
      <c r="H45" s="6"/>
      <c r="I45" s="6"/>
      <c r="J45" s="6"/>
      <c r="K45" s="6"/>
      <c r="L45" s="6"/>
      <c r="M45" s="6"/>
      <c r="N45" s="6"/>
      <c r="O45" s="6"/>
    </row>
    <row r="46" spans="1:15" ht="20.25" x14ac:dyDescent="0.3">
      <c r="A46" s="156"/>
      <c r="B46" s="156"/>
      <c r="C46" s="104"/>
      <c r="D46" s="69"/>
      <c r="E46" s="6"/>
      <c r="F46" s="6"/>
      <c r="G46" s="6"/>
      <c r="H46" s="6"/>
      <c r="I46" s="6"/>
      <c r="J46" s="6"/>
      <c r="K46" s="6"/>
      <c r="L46" s="6"/>
      <c r="M46" s="6"/>
      <c r="N46" s="6"/>
      <c r="O46" s="6"/>
    </row>
    <row r="47" spans="1:15" ht="20.25" x14ac:dyDescent="0.3">
      <c r="A47" s="156"/>
      <c r="B47" s="156"/>
      <c r="C47" s="104"/>
      <c r="D47" s="69"/>
      <c r="E47" s="6"/>
      <c r="F47" s="6"/>
      <c r="G47" s="6"/>
      <c r="H47" s="6"/>
      <c r="I47" s="6"/>
      <c r="J47" s="6"/>
      <c r="K47" s="6"/>
      <c r="L47" s="6"/>
      <c r="M47" s="6"/>
      <c r="N47" s="6"/>
      <c r="O47" s="6"/>
    </row>
    <row r="48" spans="1:15" ht="20.25" x14ac:dyDescent="0.3">
      <c r="A48" s="156"/>
      <c r="B48" s="156"/>
      <c r="C48" s="104"/>
      <c r="D48" s="69"/>
      <c r="E48" s="6"/>
      <c r="F48" s="6"/>
      <c r="G48" s="6"/>
      <c r="H48" s="6"/>
      <c r="I48" s="6"/>
      <c r="J48" s="6"/>
      <c r="K48" s="6"/>
      <c r="L48" s="6"/>
      <c r="M48" s="6"/>
      <c r="N48" s="6"/>
      <c r="O48" s="6"/>
    </row>
    <row r="49" spans="1:15" ht="20.25" x14ac:dyDescent="0.3">
      <c r="A49" s="156"/>
      <c r="B49" s="156"/>
      <c r="C49" s="104"/>
      <c r="D49" s="69"/>
      <c r="E49" s="6"/>
      <c r="F49" s="6"/>
      <c r="G49" s="6"/>
      <c r="H49" s="6"/>
      <c r="I49" s="6"/>
      <c r="J49" s="6"/>
      <c r="K49" s="6"/>
      <c r="L49" s="6"/>
      <c r="M49" s="6"/>
      <c r="N49" s="6"/>
      <c r="O49" s="6"/>
    </row>
    <row r="50" spans="1:15" ht="20.25" x14ac:dyDescent="0.3">
      <c r="A50" s="156"/>
      <c r="B50" s="156"/>
      <c r="C50" s="104"/>
      <c r="D50" s="69"/>
      <c r="E50" s="6"/>
      <c r="F50" s="6"/>
      <c r="G50" s="6"/>
      <c r="H50" s="6"/>
      <c r="I50" s="6"/>
      <c r="J50" s="6"/>
      <c r="K50" s="6"/>
      <c r="L50" s="6"/>
      <c r="M50" s="6"/>
      <c r="N50" s="6"/>
      <c r="O50" s="6"/>
    </row>
    <row r="51" spans="1:15" ht="20.25" x14ac:dyDescent="0.3">
      <c r="A51" s="156"/>
      <c r="B51" s="156"/>
      <c r="C51" s="104"/>
      <c r="D51" s="69"/>
      <c r="E51" s="6"/>
      <c r="F51" s="6"/>
      <c r="G51" s="6"/>
      <c r="H51" s="6"/>
      <c r="I51" s="6"/>
      <c r="J51" s="6"/>
      <c r="K51" s="6"/>
      <c r="L51" s="6"/>
      <c r="M51" s="6"/>
      <c r="N51" s="6"/>
      <c r="O51" s="6"/>
    </row>
    <row r="52" spans="1:15" ht="20.25" x14ac:dyDescent="0.3">
      <c r="A52" s="156"/>
      <c r="B52" s="156"/>
      <c r="C52" s="104"/>
      <c r="D52" s="69"/>
      <c r="E52" s="6"/>
      <c r="F52" s="6"/>
      <c r="G52" s="6"/>
      <c r="H52" s="6"/>
      <c r="I52" s="6"/>
      <c r="J52" s="6"/>
      <c r="K52" s="6"/>
      <c r="L52" s="6"/>
      <c r="M52" s="6"/>
      <c r="N52" s="6"/>
      <c r="O52" s="6"/>
    </row>
    <row r="53" spans="1:15" ht="20.25" x14ac:dyDescent="0.3">
      <c r="A53" s="156"/>
      <c r="B53" s="157"/>
      <c r="C53" s="105"/>
      <c r="D53" s="16"/>
    </row>
    <row r="54" spans="1:15" ht="20.25" x14ac:dyDescent="0.3">
      <c r="A54" s="156"/>
      <c r="B54" s="157"/>
      <c r="C54" s="105"/>
      <c r="D54" s="16"/>
    </row>
    <row r="55" spans="1:15" ht="20.25" x14ac:dyDescent="0.3">
      <c r="A55" s="156"/>
      <c r="B55" s="157"/>
      <c r="C55" s="105"/>
      <c r="D55" s="16"/>
    </row>
    <row r="56" spans="1:15" ht="20.25" x14ac:dyDescent="0.3">
      <c r="A56" s="156"/>
      <c r="B56" s="157"/>
      <c r="C56" s="105"/>
      <c r="D56" s="16"/>
    </row>
    <row r="57" spans="1:15" ht="20.25" x14ac:dyDescent="0.3">
      <c r="A57" s="156"/>
      <c r="B57" s="157"/>
      <c r="C57" s="105"/>
      <c r="D57" s="16"/>
    </row>
    <row r="58" spans="1:15" ht="20.25" x14ac:dyDescent="0.3">
      <c r="A58" s="156"/>
      <c r="B58" s="157"/>
      <c r="C58" s="105"/>
      <c r="D58" s="16"/>
    </row>
    <row r="59" spans="1:15" ht="20.25" x14ac:dyDescent="0.3">
      <c r="A59" s="156"/>
      <c r="B59" s="157"/>
      <c r="C59" s="105"/>
      <c r="D59" s="16"/>
    </row>
    <row r="60" spans="1:15" ht="20.25" x14ac:dyDescent="0.3">
      <c r="A60" s="156"/>
      <c r="B60" s="157"/>
      <c r="C60" s="105"/>
      <c r="D60" s="16"/>
    </row>
    <row r="61" spans="1:15" ht="20.25" x14ac:dyDescent="0.3">
      <c r="A61" s="156"/>
      <c r="B61" s="157"/>
      <c r="C61" s="105"/>
      <c r="D61" s="16"/>
    </row>
    <row r="62" spans="1:15" ht="20.25" x14ac:dyDescent="0.3">
      <c r="A62" s="156"/>
      <c r="B62" s="157"/>
      <c r="C62" s="105"/>
      <c r="D62" s="16"/>
    </row>
    <row r="63" spans="1:15" ht="20.25" x14ac:dyDescent="0.3">
      <c r="A63" s="156"/>
      <c r="B63" s="157"/>
      <c r="C63" s="105"/>
      <c r="D63" s="16"/>
    </row>
    <row r="64" spans="1:15" ht="20.25" x14ac:dyDescent="0.3">
      <c r="A64" s="156"/>
      <c r="B64" s="157"/>
      <c r="C64" s="105"/>
      <c r="D64" s="16"/>
    </row>
    <row r="65" spans="1:4" ht="20.25" x14ac:dyDescent="0.3">
      <c r="A65" s="156"/>
      <c r="B65" s="157"/>
      <c r="C65" s="105"/>
      <c r="D65" s="16"/>
    </row>
    <row r="66" spans="1:4" ht="20.25" x14ac:dyDescent="0.3">
      <c r="A66" s="156"/>
      <c r="B66" s="157"/>
      <c r="C66" s="105"/>
      <c r="D66" s="16"/>
    </row>
    <row r="67" spans="1:4" ht="20.25" x14ac:dyDescent="0.3">
      <c r="A67" s="156"/>
      <c r="B67" s="157"/>
      <c r="C67" s="105"/>
      <c r="D67" s="16"/>
    </row>
    <row r="68" spans="1:4" ht="20.25" x14ac:dyDescent="0.3">
      <c r="A68" s="156"/>
      <c r="B68" s="157"/>
      <c r="C68" s="105"/>
      <c r="D68" s="16"/>
    </row>
    <row r="69" spans="1:4" ht="20.25" x14ac:dyDescent="0.3">
      <c r="A69" s="156"/>
      <c r="B69" s="157"/>
      <c r="C69" s="105"/>
      <c r="D69" s="16"/>
    </row>
    <row r="70" spans="1:4" ht="20.25" x14ac:dyDescent="0.3">
      <c r="A70" s="156"/>
      <c r="B70" s="157"/>
      <c r="C70" s="105"/>
      <c r="D70" s="16"/>
    </row>
    <row r="71" spans="1:4" ht="20.25" x14ac:dyDescent="0.3">
      <c r="A71" s="156"/>
      <c r="B71" s="157"/>
      <c r="C71" s="105"/>
      <c r="D71" s="16"/>
    </row>
    <row r="72" spans="1:4" ht="20.25" x14ac:dyDescent="0.3">
      <c r="A72" s="156"/>
      <c r="B72" s="157"/>
      <c r="C72" s="105"/>
      <c r="D72" s="16"/>
    </row>
    <row r="73" spans="1:4" ht="20.25" x14ac:dyDescent="0.3">
      <c r="A73" s="156"/>
      <c r="B73" s="157"/>
      <c r="C73" s="105"/>
      <c r="D73" s="16"/>
    </row>
    <row r="74" spans="1:4" ht="20.25" x14ac:dyDescent="0.3">
      <c r="A74" s="156"/>
      <c r="B74" s="157"/>
      <c r="C74" s="105"/>
      <c r="D74" s="16"/>
    </row>
    <row r="75" spans="1:4" ht="20.25" x14ac:dyDescent="0.3">
      <c r="A75" s="156"/>
      <c r="B75" s="157"/>
      <c r="C75" s="105"/>
      <c r="D75" s="16"/>
    </row>
    <row r="76" spans="1:4" ht="20.25" x14ac:dyDescent="0.3">
      <c r="A76" s="156"/>
      <c r="B76" s="157"/>
      <c r="C76" s="105"/>
      <c r="D76" s="16"/>
    </row>
    <row r="77" spans="1:4" ht="20.25" x14ac:dyDescent="0.3">
      <c r="A77" s="156"/>
      <c r="B77" s="157"/>
      <c r="C77" s="105"/>
      <c r="D77" s="16"/>
    </row>
    <row r="78" spans="1:4" ht="20.25" x14ac:dyDescent="0.3">
      <c r="A78" s="156"/>
      <c r="B78" s="157"/>
      <c r="C78" s="105"/>
      <c r="D78" s="16"/>
    </row>
    <row r="79" spans="1:4" ht="20.25" x14ac:dyDescent="0.3">
      <c r="A79" s="156"/>
      <c r="B79" s="157"/>
      <c r="C79" s="105"/>
      <c r="D79" s="16"/>
    </row>
    <row r="80" spans="1:4" ht="20.25" x14ac:dyDescent="0.3">
      <c r="A80" s="156"/>
      <c r="B80" s="157"/>
      <c r="C80" s="105"/>
      <c r="D80" s="16"/>
    </row>
    <row r="81" spans="1:4" ht="20.25" x14ac:dyDescent="0.3">
      <c r="A81" s="156"/>
      <c r="B81" s="157"/>
      <c r="C81" s="105"/>
      <c r="D81" s="16"/>
    </row>
    <row r="82" spans="1:4" ht="20.25" x14ac:dyDescent="0.3">
      <c r="A82" s="156"/>
      <c r="B82" s="157"/>
      <c r="C82" s="105"/>
      <c r="D82" s="16"/>
    </row>
    <row r="83" spans="1:4" ht="20.25" x14ac:dyDescent="0.3">
      <c r="A83" s="156"/>
      <c r="B83" s="157"/>
      <c r="C83" s="105"/>
      <c r="D83" s="16"/>
    </row>
    <row r="84" spans="1:4" ht="20.25" x14ac:dyDescent="0.3">
      <c r="A84" s="156"/>
      <c r="B84" s="157"/>
      <c r="C84" s="105"/>
      <c r="D84" s="16"/>
    </row>
    <row r="85" spans="1:4" ht="20.25" x14ac:dyDescent="0.3">
      <c r="A85" s="156"/>
      <c r="B85" s="157"/>
      <c r="C85" s="105"/>
      <c r="D85" s="16"/>
    </row>
    <row r="86" spans="1:4" ht="20.25" x14ac:dyDescent="0.3">
      <c r="A86" s="156"/>
      <c r="B86" s="157"/>
      <c r="C86" s="105"/>
      <c r="D86" s="16"/>
    </row>
    <row r="87" spans="1:4" ht="20.25" x14ac:dyDescent="0.3">
      <c r="A87" s="156"/>
      <c r="B87" s="157"/>
      <c r="C87" s="105"/>
      <c r="D87" s="16"/>
    </row>
    <row r="88" spans="1:4" ht="20.25" x14ac:dyDescent="0.3">
      <c r="A88" s="156"/>
      <c r="B88" s="157"/>
      <c r="C88" s="105"/>
      <c r="D88" s="16"/>
    </row>
    <row r="89" spans="1:4" ht="20.25" x14ac:dyDescent="0.3">
      <c r="A89" s="156"/>
      <c r="B89" s="157"/>
      <c r="C89" s="105"/>
      <c r="D89" s="16"/>
    </row>
    <row r="90" spans="1:4" ht="20.25" x14ac:dyDescent="0.3">
      <c r="A90" s="156"/>
      <c r="B90" s="157"/>
      <c r="C90" s="105"/>
      <c r="D90" s="16"/>
    </row>
    <row r="91" spans="1:4" ht="20.25" x14ac:dyDescent="0.3">
      <c r="A91" s="156"/>
      <c r="B91" s="157"/>
      <c r="C91" s="105"/>
      <c r="D91" s="16"/>
    </row>
    <row r="92" spans="1:4" ht="20.25" x14ac:dyDescent="0.3">
      <c r="A92" s="156"/>
      <c r="B92" s="157"/>
      <c r="C92" s="105"/>
      <c r="D92" s="16"/>
    </row>
    <row r="93" spans="1:4" ht="20.25" x14ac:dyDescent="0.3">
      <c r="A93" s="156"/>
      <c r="B93" s="157"/>
      <c r="C93" s="105"/>
      <c r="D93" s="16"/>
    </row>
    <row r="94" spans="1:4" ht="20.25" x14ac:dyDescent="0.3">
      <c r="A94" s="156"/>
      <c r="B94" s="157"/>
      <c r="C94" s="105"/>
      <c r="D94" s="16"/>
    </row>
    <row r="95" spans="1:4" ht="20.25" x14ac:dyDescent="0.3">
      <c r="A95" s="156"/>
      <c r="B95" s="157"/>
      <c r="C95" s="105"/>
      <c r="D95" s="16"/>
    </row>
    <row r="96" spans="1:4" ht="20.25" x14ac:dyDescent="0.3">
      <c r="A96" s="156"/>
      <c r="B96" s="157"/>
      <c r="C96" s="105"/>
      <c r="D96" s="16"/>
    </row>
    <row r="97" spans="1:4" ht="20.25" x14ac:dyDescent="0.3">
      <c r="A97" s="156"/>
      <c r="B97" s="157"/>
      <c r="C97" s="105"/>
      <c r="D97" s="16"/>
    </row>
    <row r="98" spans="1:4" ht="20.25" x14ac:dyDescent="0.3">
      <c r="A98" s="156"/>
      <c r="B98" s="157"/>
      <c r="C98" s="105"/>
      <c r="D98" s="16"/>
    </row>
    <row r="99" spans="1:4" ht="20.25" x14ac:dyDescent="0.3">
      <c r="A99" s="156"/>
      <c r="B99" s="157"/>
      <c r="C99" s="105"/>
      <c r="D99" s="16"/>
    </row>
    <row r="100" spans="1:4" ht="20.25" x14ac:dyDescent="0.3">
      <c r="A100" s="156"/>
      <c r="B100" s="157"/>
      <c r="C100" s="105"/>
      <c r="D100" s="16"/>
    </row>
    <row r="101" spans="1:4" ht="20.25" x14ac:dyDescent="0.3">
      <c r="A101" s="156"/>
      <c r="B101" s="157"/>
      <c r="C101" s="105"/>
      <c r="D101" s="16"/>
    </row>
    <row r="102" spans="1:4" ht="20.25" x14ac:dyDescent="0.3">
      <c r="A102" s="156"/>
      <c r="B102" s="157"/>
      <c r="C102" s="105"/>
      <c r="D102" s="16"/>
    </row>
    <row r="103" spans="1:4" ht="20.25" x14ac:dyDescent="0.3">
      <c r="A103" s="156"/>
      <c r="B103" s="157"/>
      <c r="C103" s="105"/>
      <c r="D103" s="16"/>
    </row>
    <row r="104" spans="1:4" ht="20.25" x14ac:dyDescent="0.3">
      <c r="A104" s="156"/>
      <c r="B104" s="157"/>
      <c r="C104" s="105"/>
      <c r="D104" s="16"/>
    </row>
    <row r="105" spans="1:4" ht="20.25" x14ac:dyDescent="0.3">
      <c r="A105" s="156"/>
      <c r="B105" s="157"/>
      <c r="C105" s="105"/>
      <c r="D105" s="16"/>
    </row>
    <row r="106" spans="1:4" ht="20.25" x14ac:dyDescent="0.3">
      <c r="A106" s="156"/>
      <c r="B106" s="157"/>
      <c r="C106" s="105"/>
      <c r="D106" s="16"/>
    </row>
    <row r="107" spans="1:4" ht="20.25" x14ac:dyDescent="0.3">
      <c r="A107" s="156"/>
      <c r="B107" s="157"/>
      <c r="C107" s="105"/>
      <c r="D107" s="16"/>
    </row>
    <row r="108" spans="1:4" ht="20.25" x14ac:dyDescent="0.3">
      <c r="A108" s="156"/>
      <c r="B108" s="157"/>
      <c r="C108" s="105"/>
      <c r="D108" s="16"/>
    </row>
    <row r="109" spans="1:4" ht="20.25" x14ac:dyDescent="0.3">
      <c r="A109" s="156"/>
      <c r="B109" s="157"/>
      <c r="C109" s="105"/>
      <c r="D109" s="16"/>
    </row>
    <row r="110" spans="1:4" ht="20.25" x14ac:dyDescent="0.3">
      <c r="A110" s="156"/>
      <c r="B110" s="157"/>
      <c r="C110" s="105"/>
      <c r="D110" s="16"/>
    </row>
    <row r="111" spans="1:4" ht="20.25" x14ac:dyDescent="0.3">
      <c r="A111" s="156"/>
      <c r="B111" s="157"/>
      <c r="C111" s="105"/>
      <c r="D111" s="16"/>
    </row>
    <row r="112" spans="1:4" ht="20.25" x14ac:dyDescent="0.3">
      <c r="A112" s="156"/>
      <c r="B112" s="157"/>
      <c r="C112" s="105"/>
      <c r="D112" s="16"/>
    </row>
    <row r="113" spans="1:4" ht="20.25" x14ac:dyDescent="0.3">
      <c r="A113" s="156"/>
      <c r="B113" s="157"/>
      <c r="C113" s="105"/>
      <c r="D113" s="16"/>
    </row>
    <row r="114" spans="1:4" ht="20.25" x14ac:dyDescent="0.3">
      <c r="A114" s="156"/>
      <c r="B114" s="157"/>
      <c r="C114" s="105"/>
      <c r="D114" s="16"/>
    </row>
    <row r="115" spans="1:4" ht="20.25" x14ac:dyDescent="0.3">
      <c r="A115" s="156"/>
      <c r="B115" s="157"/>
      <c r="C115" s="105"/>
      <c r="D115" s="16"/>
    </row>
    <row r="116" spans="1:4" ht="20.25" x14ac:dyDescent="0.3">
      <c r="A116" s="156"/>
      <c r="B116" s="157"/>
      <c r="C116" s="105"/>
      <c r="D116" s="16"/>
    </row>
    <row r="117" spans="1:4" ht="20.25" x14ac:dyDescent="0.3">
      <c r="A117" s="156"/>
      <c r="B117" s="157"/>
      <c r="C117" s="105"/>
      <c r="D117" s="16"/>
    </row>
    <row r="118" spans="1:4" ht="20.25" x14ac:dyDescent="0.3">
      <c r="A118" s="156"/>
      <c r="B118" s="157"/>
      <c r="C118" s="105"/>
      <c r="D118" s="16"/>
    </row>
    <row r="119" spans="1:4" ht="20.25" x14ac:dyDescent="0.3">
      <c r="A119" s="156"/>
      <c r="B119" s="157"/>
      <c r="C119" s="105"/>
      <c r="D119" s="16"/>
    </row>
    <row r="120" spans="1:4" ht="20.25" x14ac:dyDescent="0.3">
      <c r="A120" s="156"/>
      <c r="B120" s="157"/>
      <c r="C120" s="105"/>
      <c r="D120" s="16"/>
    </row>
    <row r="121" spans="1:4" ht="20.25" x14ac:dyDescent="0.3">
      <c r="A121" s="156"/>
      <c r="B121" s="157"/>
      <c r="C121" s="105"/>
      <c r="D121" s="16"/>
    </row>
    <row r="122" spans="1:4" ht="20.25" x14ac:dyDescent="0.3">
      <c r="A122" s="156"/>
      <c r="B122" s="157"/>
      <c r="C122" s="105"/>
      <c r="D122" s="16"/>
    </row>
    <row r="123" spans="1:4" ht="20.25" x14ac:dyDescent="0.3">
      <c r="A123" s="156"/>
      <c r="B123" s="157"/>
      <c r="C123" s="16"/>
      <c r="D123" s="16"/>
    </row>
    <row r="124" spans="1:4" ht="20.25" x14ac:dyDescent="0.3">
      <c r="A124" s="156"/>
      <c r="B124" s="157"/>
      <c r="C124" s="16"/>
      <c r="D124" s="16"/>
    </row>
    <row r="125" spans="1:4" ht="20.25" x14ac:dyDescent="0.3">
      <c r="A125" s="156"/>
      <c r="B125" s="157"/>
      <c r="C125" s="16"/>
      <c r="D125" s="16"/>
    </row>
    <row r="126" spans="1:4" ht="20.25" x14ac:dyDescent="0.3">
      <c r="A126" s="156"/>
      <c r="B126" s="157"/>
      <c r="C126" s="16"/>
      <c r="D126" s="16"/>
    </row>
    <row r="127" spans="1:4" ht="20.25" x14ac:dyDescent="0.3">
      <c r="A127" s="156"/>
      <c r="B127" s="157"/>
      <c r="C127" s="16"/>
      <c r="D127" s="16"/>
    </row>
    <row r="128" spans="1:4" ht="20.25" x14ac:dyDescent="0.3">
      <c r="A128" s="156"/>
      <c r="B128" s="157"/>
      <c r="C128" s="16"/>
      <c r="D128" s="16"/>
    </row>
    <row r="129" spans="1:4" ht="20.25" x14ac:dyDescent="0.3">
      <c r="A129" s="156"/>
      <c r="B129" s="157"/>
      <c r="C129" s="16"/>
      <c r="D129" s="16"/>
    </row>
    <row r="130" spans="1:4" ht="20.25" x14ac:dyDescent="0.3">
      <c r="A130" s="156"/>
      <c r="B130" s="157"/>
      <c r="C130" s="16"/>
      <c r="D130" s="16"/>
    </row>
    <row r="131" spans="1:4" ht="20.25" x14ac:dyDescent="0.3">
      <c r="A131" s="156"/>
      <c r="B131" s="157"/>
      <c r="C131" s="16"/>
      <c r="D131" s="16"/>
    </row>
    <row r="132" spans="1:4" ht="20.25" x14ac:dyDescent="0.3">
      <c r="A132" s="156"/>
      <c r="B132" s="157"/>
      <c r="C132" s="16"/>
      <c r="D132" s="16"/>
    </row>
    <row r="133" spans="1:4" ht="20.25" x14ac:dyDescent="0.3">
      <c r="A133" s="156"/>
      <c r="B133" s="157"/>
      <c r="C133" s="16"/>
      <c r="D133" s="16"/>
    </row>
    <row r="134" spans="1:4" ht="20.25" x14ac:dyDescent="0.3">
      <c r="A134" s="156"/>
      <c r="B134" s="157"/>
      <c r="C134" s="16"/>
      <c r="D134" s="16"/>
    </row>
    <row r="135" spans="1:4" ht="20.25" x14ac:dyDescent="0.3">
      <c r="A135" s="156"/>
      <c r="B135" s="157"/>
      <c r="C135" s="16"/>
      <c r="D135" s="16"/>
    </row>
    <row r="136" spans="1:4" ht="20.25" x14ac:dyDescent="0.3">
      <c r="A136" s="156"/>
      <c r="B136" s="157"/>
      <c r="C136" s="16"/>
      <c r="D136" s="16"/>
    </row>
    <row r="137" spans="1:4" ht="20.25" x14ac:dyDescent="0.3">
      <c r="A137" s="156"/>
      <c r="B137" s="157"/>
      <c r="C137" s="16"/>
      <c r="D137" s="16"/>
    </row>
    <row r="138" spans="1:4" ht="20.25" x14ac:dyDescent="0.3">
      <c r="A138" s="156"/>
      <c r="B138" s="157"/>
      <c r="C138" s="16"/>
      <c r="D138" s="16"/>
    </row>
    <row r="139" spans="1:4" ht="20.25" x14ac:dyDescent="0.3">
      <c r="A139" s="156"/>
      <c r="B139" s="157"/>
      <c r="C139" s="16"/>
      <c r="D139" s="16"/>
    </row>
    <row r="140" spans="1:4" ht="20.25" x14ac:dyDescent="0.3">
      <c r="A140" s="156"/>
      <c r="B140" s="157"/>
      <c r="C140" s="16"/>
      <c r="D140" s="16"/>
    </row>
    <row r="141" spans="1:4" ht="20.25" x14ac:dyDescent="0.3">
      <c r="A141" s="156"/>
      <c r="B141" s="157"/>
      <c r="C141" s="16"/>
      <c r="D141" s="16"/>
    </row>
    <row r="142" spans="1:4" ht="20.25" x14ac:dyDescent="0.3">
      <c r="A142" s="156"/>
      <c r="B142" s="157"/>
      <c r="C142" s="16"/>
      <c r="D142" s="16"/>
    </row>
    <row r="143" spans="1:4" ht="20.25" x14ac:dyDescent="0.3">
      <c r="A143" s="156"/>
      <c r="B143" s="157"/>
      <c r="C143" s="16"/>
      <c r="D143" s="16"/>
    </row>
    <row r="144" spans="1:4" ht="20.25" x14ac:dyDescent="0.3">
      <c r="A144" s="156"/>
      <c r="B144" s="157"/>
      <c r="C144" s="16"/>
      <c r="D144" s="16"/>
    </row>
    <row r="145" spans="1:4" ht="20.25" x14ac:dyDescent="0.3">
      <c r="A145" s="156"/>
      <c r="B145" s="157"/>
      <c r="C145" s="16"/>
      <c r="D145" s="16"/>
    </row>
    <row r="146" spans="1:4" ht="20.25" x14ac:dyDescent="0.3">
      <c r="A146" s="156"/>
      <c r="B146" s="157"/>
      <c r="C146" s="16"/>
      <c r="D146" s="16"/>
    </row>
    <row r="147" spans="1:4" ht="20.25" x14ac:dyDescent="0.3">
      <c r="A147" s="156"/>
      <c r="B147" s="157"/>
      <c r="C147" s="16"/>
      <c r="D147" s="16"/>
    </row>
    <row r="148" spans="1:4" ht="20.25" x14ac:dyDescent="0.3">
      <c r="A148" s="156"/>
      <c r="B148" s="157"/>
      <c r="C148" s="16"/>
      <c r="D148" s="16"/>
    </row>
    <row r="149" spans="1:4" ht="20.25" x14ac:dyDescent="0.3">
      <c r="A149" s="156"/>
      <c r="B149" s="157"/>
      <c r="C149" s="16"/>
      <c r="D149" s="16"/>
    </row>
    <row r="150" spans="1:4" ht="20.25" x14ac:dyDescent="0.3">
      <c r="A150" s="156"/>
      <c r="B150" s="157"/>
      <c r="C150" s="16"/>
      <c r="D150" s="16"/>
    </row>
    <row r="151" spans="1:4" ht="20.25" x14ac:dyDescent="0.3">
      <c r="A151" s="156"/>
      <c r="B151" s="157"/>
      <c r="C151" s="16"/>
      <c r="D151" s="16"/>
    </row>
    <row r="152" spans="1:4" ht="20.25" x14ac:dyDescent="0.3">
      <c r="A152" s="156"/>
      <c r="B152" s="157"/>
      <c r="C152" s="16"/>
      <c r="D152" s="16"/>
    </row>
    <row r="153" spans="1:4" ht="20.25" x14ac:dyDescent="0.3">
      <c r="A153" s="156"/>
      <c r="B153" s="157"/>
      <c r="C153" s="16"/>
      <c r="D153" s="16"/>
    </row>
    <row r="154" spans="1:4" ht="20.25" x14ac:dyDescent="0.3">
      <c r="A154" s="156"/>
      <c r="B154" s="157"/>
      <c r="C154" s="16"/>
      <c r="D154" s="16"/>
    </row>
    <row r="155" spans="1:4" ht="20.25" x14ac:dyDescent="0.3">
      <c r="A155" s="156"/>
      <c r="B155" s="157"/>
      <c r="C155" s="16"/>
      <c r="D155" s="16"/>
    </row>
    <row r="156" spans="1:4" ht="20.25" x14ac:dyDescent="0.3">
      <c r="A156" s="156"/>
      <c r="B156" s="157"/>
      <c r="C156" s="16"/>
      <c r="D156" s="16"/>
    </row>
    <row r="157" spans="1:4" ht="20.25" x14ac:dyDescent="0.3">
      <c r="A157" s="156"/>
      <c r="B157" s="157"/>
      <c r="C157" s="16"/>
      <c r="D157" s="16"/>
    </row>
    <row r="158" spans="1:4" ht="20.25" x14ac:dyDescent="0.3">
      <c r="A158" s="156"/>
      <c r="B158" s="157"/>
      <c r="C158" s="16"/>
      <c r="D158" s="16"/>
    </row>
    <row r="159" spans="1:4" ht="20.25" x14ac:dyDescent="0.3">
      <c r="A159" s="156"/>
      <c r="B159" s="157"/>
      <c r="C159" s="16"/>
      <c r="D159" s="16"/>
    </row>
    <row r="160" spans="1:4" ht="20.25" x14ac:dyDescent="0.3">
      <c r="A160" s="156"/>
      <c r="B160" s="157"/>
      <c r="C160" s="16"/>
      <c r="D160" s="16"/>
    </row>
    <row r="161" spans="1:4" ht="20.25" x14ac:dyDescent="0.3">
      <c r="A161" s="156"/>
      <c r="B161" s="157"/>
      <c r="C161" s="16"/>
      <c r="D161" s="16"/>
    </row>
    <row r="162" spans="1:4" ht="20.25" x14ac:dyDescent="0.3">
      <c r="A162" s="156"/>
      <c r="B162" s="157"/>
      <c r="C162" s="16"/>
      <c r="D162" s="16"/>
    </row>
    <row r="163" spans="1:4" ht="20.25" x14ac:dyDescent="0.3">
      <c r="A163" s="156"/>
      <c r="B163" s="157"/>
      <c r="C163" s="16"/>
      <c r="D163" s="16"/>
    </row>
    <row r="164" spans="1:4" ht="20.25" x14ac:dyDescent="0.3">
      <c r="A164" s="156"/>
      <c r="B164" s="157"/>
      <c r="C164" s="16"/>
      <c r="D164" s="16"/>
    </row>
    <row r="165" spans="1:4" ht="20.25" x14ac:dyDescent="0.3">
      <c r="A165" s="156"/>
      <c r="B165" s="157"/>
      <c r="C165" s="16"/>
      <c r="D165" s="16"/>
    </row>
    <row r="166" spans="1:4" ht="20.25" x14ac:dyDescent="0.3">
      <c r="A166" s="156"/>
      <c r="B166" s="157"/>
      <c r="C166" s="16"/>
      <c r="D166" s="16"/>
    </row>
    <row r="167" spans="1:4" ht="20.25" x14ac:dyDescent="0.3">
      <c r="A167" s="156"/>
      <c r="B167" s="157"/>
      <c r="C167" s="16"/>
      <c r="D167" s="16"/>
    </row>
    <row r="168" spans="1:4" ht="20.25" x14ac:dyDescent="0.3">
      <c r="A168" s="156"/>
      <c r="B168" s="157"/>
      <c r="C168" s="16"/>
      <c r="D168" s="16"/>
    </row>
    <row r="169" spans="1:4" ht="20.25" x14ac:dyDescent="0.3">
      <c r="A169" s="156"/>
      <c r="B169" s="157"/>
      <c r="C169" s="16"/>
      <c r="D169" s="16"/>
    </row>
    <row r="170" spans="1:4" ht="20.25" x14ac:dyDescent="0.3">
      <c r="A170" s="156"/>
      <c r="B170" s="157"/>
      <c r="C170" s="16"/>
      <c r="D170" s="16"/>
    </row>
    <row r="171" spans="1:4" ht="20.25" x14ac:dyDescent="0.3">
      <c r="A171" s="156"/>
      <c r="B171" s="157"/>
      <c r="C171" s="16"/>
      <c r="D171" s="16"/>
    </row>
    <row r="172" spans="1:4" ht="20.25" x14ac:dyDescent="0.3">
      <c r="A172" s="156"/>
      <c r="B172" s="157"/>
      <c r="C172" s="16"/>
      <c r="D172" s="16"/>
    </row>
    <row r="173" spans="1:4" ht="20.25" x14ac:dyDescent="0.3">
      <c r="A173" s="156"/>
      <c r="B173" s="157"/>
      <c r="C173" s="16"/>
      <c r="D173" s="16"/>
    </row>
    <row r="174" spans="1:4" ht="20.25" x14ac:dyDescent="0.3">
      <c r="A174" s="156"/>
      <c r="B174" s="157"/>
      <c r="C174" s="16"/>
      <c r="D174" s="16"/>
    </row>
    <row r="175" spans="1:4" ht="20.25" x14ac:dyDescent="0.3">
      <c r="A175" s="156"/>
      <c r="B175" s="157"/>
      <c r="C175" s="16"/>
      <c r="D175" s="16"/>
    </row>
    <row r="176" spans="1:4" ht="20.25" x14ac:dyDescent="0.3">
      <c r="A176" s="156"/>
      <c r="B176" s="157"/>
      <c r="C176" s="16"/>
      <c r="D176" s="16"/>
    </row>
    <row r="177" spans="1:4" ht="20.25" x14ac:dyDescent="0.3">
      <c r="A177" s="156"/>
      <c r="B177" s="157"/>
      <c r="C177" s="16"/>
      <c r="D177" s="16"/>
    </row>
    <row r="178" spans="1:4" ht="20.25" x14ac:dyDescent="0.3">
      <c r="A178" s="156"/>
      <c r="B178" s="157"/>
      <c r="C178" s="16"/>
      <c r="D178" s="16"/>
    </row>
    <row r="179" spans="1:4" ht="20.25" x14ac:dyDescent="0.3">
      <c r="A179" s="156"/>
      <c r="B179" s="157"/>
      <c r="C179" s="16"/>
      <c r="D179" s="16"/>
    </row>
    <row r="180" spans="1:4" ht="20.25" x14ac:dyDescent="0.3">
      <c r="A180" s="156"/>
      <c r="B180" s="157"/>
      <c r="C180" s="16"/>
      <c r="D180" s="16"/>
    </row>
    <row r="181" spans="1:4" ht="20.25" x14ac:dyDescent="0.3">
      <c r="A181" s="156"/>
      <c r="B181" s="157"/>
      <c r="C181" s="16"/>
      <c r="D181" s="16"/>
    </row>
    <row r="182" spans="1:4" ht="20.25" x14ac:dyDescent="0.3">
      <c r="A182" s="156"/>
      <c r="B182" s="157"/>
      <c r="C182" s="16"/>
      <c r="D182" s="16"/>
    </row>
    <row r="183" spans="1:4" ht="20.25" x14ac:dyDescent="0.3">
      <c r="A183" s="156"/>
      <c r="B183" s="157"/>
      <c r="C183" s="16"/>
      <c r="D183" s="16"/>
    </row>
    <row r="184" spans="1:4" ht="20.25" x14ac:dyDescent="0.3">
      <c r="A184" s="156"/>
      <c r="B184" s="157"/>
      <c r="C184" s="16"/>
      <c r="D184" s="16"/>
    </row>
    <row r="185" spans="1:4" ht="20.25" x14ac:dyDescent="0.3">
      <c r="A185" s="156"/>
      <c r="B185" s="157"/>
      <c r="C185" s="16"/>
      <c r="D185" s="16"/>
    </row>
    <row r="186" spans="1:4" ht="20.25" x14ac:dyDescent="0.3">
      <c r="A186" s="156"/>
      <c r="B186" s="157"/>
      <c r="C186" s="16"/>
      <c r="D186" s="16"/>
    </row>
    <row r="187" spans="1:4" ht="20.25" x14ac:dyDescent="0.3">
      <c r="A187" s="156"/>
      <c r="B187" s="157"/>
      <c r="C187" s="16"/>
      <c r="D187" s="16"/>
    </row>
    <row r="188" spans="1:4" ht="20.25" x14ac:dyDescent="0.3">
      <c r="A188" s="156"/>
      <c r="B188" s="157"/>
      <c r="C188" s="16"/>
      <c r="D188" s="16"/>
    </row>
    <row r="189" spans="1:4" ht="20.25" x14ac:dyDescent="0.3">
      <c r="A189" s="156"/>
      <c r="B189" s="157"/>
      <c r="C189" s="16"/>
      <c r="D189" s="16"/>
    </row>
    <row r="190" spans="1:4" ht="20.25" x14ac:dyDescent="0.3">
      <c r="A190" s="156"/>
      <c r="B190" s="157"/>
      <c r="C190" s="16"/>
      <c r="D190" s="16"/>
    </row>
    <row r="191" spans="1:4" ht="20.25" x14ac:dyDescent="0.3">
      <c r="A191" s="156"/>
      <c r="B191" s="157"/>
      <c r="C191" s="16"/>
      <c r="D191" s="16"/>
    </row>
    <row r="192" spans="1:4" ht="20.25" x14ac:dyDescent="0.3">
      <c r="A192" s="156"/>
      <c r="B192" s="157"/>
      <c r="C192" s="16"/>
      <c r="D192" s="16"/>
    </row>
    <row r="193" spans="1:4" ht="20.25" x14ac:dyDescent="0.3">
      <c r="A193" s="156"/>
      <c r="B193" s="157"/>
      <c r="C193" s="16"/>
      <c r="D193" s="16"/>
    </row>
    <row r="194" spans="1:4" ht="20.25" x14ac:dyDescent="0.3">
      <c r="A194" s="156"/>
      <c r="B194" s="157"/>
      <c r="C194" s="16"/>
      <c r="D194" s="16"/>
    </row>
    <row r="195" spans="1:4" ht="20.25" x14ac:dyDescent="0.3">
      <c r="A195" s="156"/>
      <c r="B195" s="157"/>
      <c r="C195" s="16"/>
      <c r="D195" s="16"/>
    </row>
    <row r="196" spans="1:4" ht="20.25" x14ac:dyDescent="0.3">
      <c r="A196" s="156"/>
      <c r="B196" s="157"/>
      <c r="C196" s="16"/>
      <c r="D196" s="16"/>
    </row>
    <row r="197" spans="1:4" ht="20.25" x14ac:dyDescent="0.3">
      <c r="A197" s="156"/>
      <c r="B197" s="157"/>
      <c r="C197" s="16"/>
      <c r="D197" s="16"/>
    </row>
    <row r="198" spans="1:4" ht="20.25" x14ac:dyDescent="0.3">
      <c r="A198" s="156"/>
      <c r="B198" s="157"/>
      <c r="C198" s="16"/>
      <c r="D198" s="16"/>
    </row>
    <row r="199" spans="1:4" ht="20.25" x14ac:dyDescent="0.3">
      <c r="A199" s="156"/>
      <c r="B199" s="157"/>
      <c r="C199" s="16"/>
      <c r="D199" s="16"/>
    </row>
    <row r="200" spans="1:4" ht="20.25" x14ac:dyDescent="0.3">
      <c r="A200" s="156"/>
      <c r="B200" s="157"/>
      <c r="C200" s="16"/>
      <c r="D200" s="16"/>
    </row>
    <row r="201" spans="1:4" ht="20.25" x14ac:dyDescent="0.3">
      <c r="A201" s="156"/>
      <c r="B201" s="157"/>
      <c r="C201" s="16"/>
      <c r="D201" s="16"/>
    </row>
    <row r="202" spans="1:4" ht="20.25" x14ac:dyDescent="0.3">
      <c r="A202" s="156"/>
      <c r="B202" s="157"/>
      <c r="C202" s="16"/>
      <c r="D202" s="16"/>
    </row>
    <row r="203" spans="1:4" ht="20.25" x14ac:dyDescent="0.3">
      <c r="A203" s="156"/>
      <c r="B203" s="157"/>
      <c r="C203" s="16"/>
      <c r="D203" s="16"/>
    </row>
    <row r="204" spans="1:4" ht="20.25" x14ac:dyDescent="0.3">
      <c r="A204" s="156"/>
      <c r="B204" s="157"/>
      <c r="C204" s="16"/>
      <c r="D204" s="16"/>
    </row>
    <row r="205" spans="1:4" ht="20.25" x14ac:dyDescent="0.3">
      <c r="A205" s="156"/>
      <c r="B205" s="157"/>
      <c r="C205" s="16"/>
      <c r="D205" s="16"/>
    </row>
    <row r="206" spans="1:4" ht="20.25" x14ac:dyDescent="0.3">
      <c r="A206" s="156"/>
      <c r="B206" s="157"/>
      <c r="C206" s="16"/>
      <c r="D206" s="16"/>
    </row>
    <row r="207" spans="1:4" ht="20.25" x14ac:dyDescent="0.3">
      <c r="A207" s="156"/>
      <c r="B207" s="157"/>
      <c r="C207" s="16"/>
      <c r="D207" s="16"/>
    </row>
    <row r="208" spans="1:4" ht="20.25" x14ac:dyDescent="0.3">
      <c r="A208" s="156"/>
      <c r="B208" s="157"/>
      <c r="C208" s="16"/>
      <c r="D208" s="16"/>
    </row>
    <row r="209" spans="1:8" x14ac:dyDescent="0.3">
      <c r="A209" s="6"/>
      <c r="B209" s="157"/>
      <c r="C209" s="157"/>
      <c r="D209" s="157"/>
    </row>
    <row r="210" spans="1:8" ht="20.25" x14ac:dyDescent="0.3">
      <c r="A210" s="6"/>
      <c r="B210" s="15" t="s">
        <v>79</v>
      </c>
      <c r="C210" s="15" t="s">
        <v>126</v>
      </c>
      <c r="D210" s="158" t="s">
        <v>79</v>
      </c>
      <c r="E210" s="158" t="s">
        <v>126</v>
      </c>
    </row>
    <row r="211" spans="1:8" ht="20.25" x14ac:dyDescent="0.3">
      <c r="A211" s="6"/>
      <c r="B211" s="159" t="s">
        <v>81</v>
      </c>
      <c r="C211" s="159" t="s">
        <v>55</v>
      </c>
      <c r="D211" s="110" t="s">
        <v>81</v>
      </c>
      <c r="F211" s="110" t="str">
        <f>IF(NOT(ISBLANK(D211)),D211,IF(NOT(ISBLANK(E211)),"     "&amp;E211,FALSE))</f>
        <v>Afectación Económica o presupuestal</v>
      </c>
      <c r="G211" s="110" t="s">
        <v>81</v>
      </c>
      <c r="H211" s="110" t="str">
        <f>IF(NOT(ISERROR(MATCH(G211,_xlfn.ANCHORARRAY(B222),0))),F224&amp;"Por favor no seleccionar los criterios de impacto",G211)</f>
        <v>❌Por favor no seleccionar los criterios de impacto</v>
      </c>
    </row>
    <row r="212" spans="1:8" ht="20.25" x14ac:dyDescent="0.3">
      <c r="A212" s="6"/>
      <c r="B212" s="159" t="s">
        <v>81</v>
      </c>
      <c r="C212" s="159" t="s">
        <v>84</v>
      </c>
      <c r="E212" s="110" t="s">
        <v>55</v>
      </c>
      <c r="F212" s="110" t="str">
        <f t="shared" ref="F212:F222" si="0">IF(NOT(ISBLANK(D212)),D212,IF(NOT(ISBLANK(E212)),"     "&amp;E212,FALSE))</f>
        <v xml:space="preserve">     Afectación menor a 10 SMLMV .</v>
      </c>
    </row>
    <row r="213" spans="1:8" ht="20.25" x14ac:dyDescent="0.3">
      <c r="A213" s="6"/>
      <c r="B213" s="159" t="s">
        <v>81</v>
      </c>
      <c r="C213" s="159" t="s">
        <v>85</v>
      </c>
      <c r="E213" s="110" t="s">
        <v>84</v>
      </c>
      <c r="F213" s="110" t="str">
        <f t="shared" si="0"/>
        <v xml:space="preserve">     Entre 10 y 50 SMLMV </v>
      </c>
    </row>
    <row r="214" spans="1:8" ht="20.25" x14ac:dyDescent="0.3">
      <c r="A214" s="6"/>
      <c r="B214" s="159" t="s">
        <v>81</v>
      </c>
      <c r="C214" s="159" t="s">
        <v>86</v>
      </c>
      <c r="E214" s="110" t="s">
        <v>85</v>
      </c>
      <c r="F214" s="110" t="str">
        <f t="shared" si="0"/>
        <v xml:space="preserve">     Entre 50 y 100 SMLMV </v>
      </c>
    </row>
    <row r="215" spans="1:8" ht="20.25" x14ac:dyDescent="0.3">
      <c r="A215" s="6"/>
      <c r="B215" s="159" t="s">
        <v>81</v>
      </c>
      <c r="C215" s="159" t="s">
        <v>87</v>
      </c>
      <c r="E215" s="110" t="s">
        <v>86</v>
      </c>
      <c r="F215" s="110" t="str">
        <f t="shared" si="0"/>
        <v xml:space="preserve">     Entre 100 y 500 SMLMV </v>
      </c>
    </row>
    <row r="216" spans="1:8" ht="20.25" x14ac:dyDescent="0.3">
      <c r="A216" s="6"/>
      <c r="B216" s="159" t="s">
        <v>54</v>
      </c>
      <c r="C216" s="159" t="s">
        <v>88</v>
      </c>
      <c r="E216" s="110" t="s">
        <v>87</v>
      </c>
      <c r="F216" s="110" t="str">
        <f t="shared" si="0"/>
        <v xml:space="preserve">     Mayor a 500 SMLMV </v>
      </c>
    </row>
    <row r="217" spans="1:8" ht="20.25" x14ac:dyDescent="0.3">
      <c r="A217" s="6"/>
      <c r="B217" s="159" t="s">
        <v>54</v>
      </c>
      <c r="C217" s="159" t="s">
        <v>89</v>
      </c>
      <c r="D217" s="110" t="s">
        <v>54</v>
      </c>
      <c r="F217" s="110" t="str">
        <f t="shared" si="0"/>
        <v>Pérdida Reputacional</v>
      </c>
    </row>
    <row r="218" spans="1:8" ht="20.25" x14ac:dyDescent="0.3">
      <c r="A218" s="6"/>
      <c r="B218" s="159" t="s">
        <v>54</v>
      </c>
      <c r="C218" s="159" t="s">
        <v>91</v>
      </c>
      <c r="E218" s="110" t="s">
        <v>88</v>
      </c>
      <c r="F218" s="110" t="str">
        <f t="shared" si="0"/>
        <v xml:space="preserve">     El riesgo afecta la imagen de alguna área de la organización</v>
      </c>
    </row>
    <row r="219" spans="1:8" ht="20.25" x14ac:dyDescent="0.3">
      <c r="A219" s="6"/>
      <c r="B219" s="159" t="s">
        <v>54</v>
      </c>
      <c r="C219" s="159" t="s">
        <v>90</v>
      </c>
      <c r="E219" s="110" t="s">
        <v>89</v>
      </c>
      <c r="F219" s="110" t="str">
        <f t="shared" si="0"/>
        <v xml:space="preserve">     El riesgo afecta la imagen de la entidad internamente, de conocimiento general, nivel interno, de junta dircetiva y accionistas y/o de provedores</v>
      </c>
    </row>
    <row r="220" spans="1:8" ht="20.25" x14ac:dyDescent="0.3">
      <c r="A220" s="6"/>
      <c r="B220" s="159" t="s">
        <v>54</v>
      </c>
      <c r="C220" s="159" t="s">
        <v>109</v>
      </c>
      <c r="E220" s="110" t="s">
        <v>91</v>
      </c>
      <c r="F220" s="110" t="str">
        <f t="shared" si="0"/>
        <v xml:space="preserve">     El riesgo afecta la imagen de la entidad con algunos usuarios de relevancia frente al logro de los objetivos</v>
      </c>
    </row>
    <row r="221" spans="1:8" x14ac:dyDescent="0.3">
      <c r="A221" s="6"/>
      <c r="B221" s="160"/>
      <c r="C221" s="160"/>
      <c r="E221" s="110" t="s">
        <v>90</v>
      </c>
      <c r="F221" s="110" t="str">
        <f t="shared" si="0"/>
        <v xml:space="preserve">     El riesgo afecta la imagen de de la entidad con efecto publicitario sostenido a nivel de sector administrativo, nivel departamental o municipal</v>
      </c>
    </row>
    <row r="222" spans="1:8" x14ac:dyDescent="0.3">
      <c r="A222" s="6"/>
      <c r="B222" s="160" t="str" cm="1">
        <f t="array" ref="B222:B224">_xlfn.UNIQUE(Tabla1[[#All],[Criterios]])</f>
        <v>Criterios</v>
      </c>
      <c r="C222" s="160"/>
      <c r="E222" s="110" t="s">
        <v>109</v>
      </c>
      <c r="F222" s="110" t="str">
        <f t="shared" si="0"/>
        <v xml:space="preserve">     El riesgo afecta la imagen de la entidad a nivel nacional, con efecto publicitarios sostenible a nivel país</v>
      </c>
    </row>
    <row r="223" spans="1:8" x14ac:dyDescent="0.3">
      <c r="A223" s="6"/>
      <c r="B223" s="160" t="str">
        <v>Afectación Económica o presupuestal</v>
      </c>
      <c r="C223" s="160"/>
    </row>
    <row r="224" spans="1:8" x14ac:dyDescent="0.3">
      <c r="B224" s="160" t="str">
        <v>Pérdida Reputacional</v>
      </c>
      <c r="C224" s="160"/>
      <c r="F224" s="161" t="s">
        <v>128</v>
      </c>
    </row>
    <row r="225" spans="2:6" x14ac:dyDescent="0.3">
      <c r="B225" s="162"/>
      <c r="C225" s="162"/>
      <c r="F225" s="161" t="s">
        <v>129</v>
      </c>
    </row>
    <row r="226" spans="2:6" x14ac:dyDescent="0.3">
      <c r="B226" s="162"/>
      <c r="C226" s="162"/>
    </row>
    <row r="227" spans="2:6" x14ac:dyDescent="0.3">
      <c r="B227" s="162"/>
      <c r="C227" s="162"/>
    </row>
    <row r="228" spans="2:6" x14ac:dyDescent="0.3">
      <c r="B228" s="162"/>
      <c r="C228" s="162"/>
      <c r="D228" s="162"/>
    </row>
    <row r="229" spans="2:6" x14ac:dyDescent="0.3">
      <c r="B229" s="162"/>
      <c r="C229" s="162"/>
      <c r="D229" s="162"/>
    </row>
    <row r="230" spans="2:6" x14ac:dyDescent="0.3">
      <c r="B230" s="162"/>
      <c r="C230" s="162"/>
      <c r="D230" s="162"/>
    </row>
    <row r="231" spans="2:6" x14ac:dyDescent="0.3">
      <c r="B231" s="162"/>
      <c r="C231" s="162"/>
      <c r="D231" s="162"/>
    </row>
    <row r="232" spans="2:6" x14ac:dyDescent="0.3">
      <c r="B232" s="162"/>
      <c r="C232" s="162"/>
      <c r="D232" s="162"/>
    </row>
    <row r="233" spans="2:6" x14ac:dyDescent="0.3">
      <c r="B233" s="162"/>
      <c r="C233" s="162"/>
      <c r="D233" s="162"/>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13" workbookViewId="0">
      <selection activeCell="E10" sqref="E10"/>
    </sheetView>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3"/>
      <c r="B2" s="572" t="s">
        <v>239</v>
      </c>
      <c r="C2" s="573"/>
      <c r="D2" s="573"/>
      <c r="E2" s="573"/>
      <c r="F2" s="574"/>
      <c r="G2" s="163"/>
    </row>
    <row r="3" spans="1:7" ht="16.5" thickBot="1" x14ac:dyDescent="0.3">
      <c r="A3" s="163"/>
      <c r="B3" s="164"/>
      <c r="C3" s="164"/>
      <c r="D3" s="164"/>
      <c r="E3" s="164"/>
      <c r="F3" s="164"/>
      <c r="G3" s="163"/>
    </row>
    <row r="4" spans="1:7" ht="16.5" thickBot="1" x14ac:dyDescent="0.25">
      <c r="A4" s="163"/>
      <c r="B4" s="578" t="s">
        <v>236</v>
      </c>
      <c r="C4" s="579"/>
      <c r="D4" s="579"/>
      <c r="E4" s="153" t="s">
        <v>237</v>
      </c>
      <c r="F4" s="154" t="s">
        <v>238</v>
      </c>
      <c r="G4" s="163"/>
    </row>
    <row r="5" spans="1:7" ht="31.5" x14ac:dyDescent="0.2">
      <c r="A5" s="163"/>
      <c r="B5" s="580" t="s">
        <v>60</v>
      </c>
      <c r="C5" s="582" t="s">
        <v>13</v>
      </c>
      <c r="D5" s="125" t="s">
        <v>14</v>
      </c>
      <c r="E5" s="61" t="s">
        <v>61</v>
      </c>
      <c r="F5" s="62">
        <v>0.25</v>
      </c>
      <c r="G5" s="163"/>
    </row>
    <row r="6" spans="1:7" ht="47.25" x14ac:dyDescent="0.2">
      <c r="A6" s="163"/>
      <c r="B6" s="581"/>
      <c r="C6" s="583"/>
      <c r="D6" s="126" t="s">
        <v>15</v>
      </c>
      <c r="E6" s="63" t="s">
        <v>62</v>
      </c>
      <c r="F6" s="64">
        <v>0.15</v>
      </c>
      <c r="G6" s="163"/>
    </row>
    <row r="7" spans="1:7" ht="47.25" x14ac:dyDescent="0.2">
      <c r="A7" s="163"/>
      <c r="B7" s="581"/>
      <c r="C7" s="583"/>
      <c r="D7" s="126" t="s">
        <v>16</v>
      </c>
      <c r="E7" s="63" t="s">
        <v>63</v>
      </c>
      <c r="F7" s="64">
        <v>0.1</v>
      </c>
      <c r="G7" s="163"/>
    </row>
    <row r="8" spans="1:7" ht="63" x14ac:dyDescent="0.2">
      <c r="A8" s="163"/>
      <c r="B8" s="581"/>
      <c r="C8" s="583" t="s">
        <v>17</v>
      </c>
      <c r="D8" s="126" t="s">
        <v>10</v>
      </c>
      <c r="E8" s="63" t="s">
        <v>64</v>
      </c>
      <c r="F8" s="64">
        <v>0.25</v>
      </c>
      <c r="G8" s="163"/>
    </row>
    <row r="9" spans="1:7" ht="31.5" x14ac:dyDescent="0.2">
      <c r="A9" s="163"/>
      <c r="B9" s="581"/>
      <c r="C9" s="583"/>
      <c r="D9" s="126" t="s">
        <v>9</v>
      </c>
      <c r="E9" s="63" t="s">
        <v>65</v>
      </c>
      <c r="F9" s="64">
        <v>0.15</v>
      </c>
      <c r="G9" s="163"/>
    </row>
    <row r="10" spans="1:7" ht="47.25" x14ac:dyDescent="0.2">
      <c r="A10" s="163"/>
      <c r="B10" s="581" t="s">
        <v>143</v>
      </c>
      <c r="C10" s="583" t="s">
        <v>18</v>
      </c>
      <c r="D10" s="126" t="s">
        <v>19</v>
      </c>
      <c r="E10" s="63" t="s">
        <v>66</v>
      </c>
      <c r="F10" s="65" t="s">
        <v>67</v>
      </c>
      <c r="G10" s="163"/>
    </row>
    <row r="11" spans="1:7" ht="63" x14ac:dyDescent="0.2">
      <c r="A11" s="163"/>
      <c r="B11" s="581"/>
      <c r="C11" s="583"/>
      <c r="D11" s="126" t="s">
        <v>20</v>
      </c>
      <c r="E11" s="63" t="s">
        <v>68</v>
      </c>
      <c r="F11" s="65" t="s">
        <v>67</v>
      </c>
      <c r="G11" s="163"/>
    </row>
    <row r="12" spans="1:7" ht="47.25" x14ac:dyDescent="0.2">
      <c r="A12" s="163"/>
      <c r="B12" s="581"/>
      <c r="C12" s="583" t="s">
        <v>21</v>
      </c>
      <c r="D12" s="126" t="s">
        <v>22</v>
      </c>
      <c r="E12" s="63" t="s">
        <v>69</v>
      </c>
      <c r="F12" s="65" t="s">
        <v>67</v>
      </c>
      <c r="G12" s="163"/>
    </row>
    <row r="13" spans="1:7" ht="47.25" x14ac:dyDescent="0.2">
      <c r="A13" s="163"/>
      <c r="B13" s="581"/>
      <c r="C13" s="583"/>
      <c r="D13" s="126" t="s">
        <v>23</v>
      </c>
      <c r="E13" s="63" t="s">
        <v>70</v>
      </c>
      <c r="F13" s="65" t="s">
        <v>67</v>
      </c>
      <c r="G13" s="163"/>
    </row>
    <row r="14" spans="1:7" ht="31.5" x14ac:dyDescent="0.2">
      <c r="A14" s="163"/>
      <c r="B14" s="581"/>
      <c r="C14" s="583" t="s">
        <v>24</v>
      </c>
      <c r="D14" s="126" t="s">
        <v>110</v>
      </c>
      <c r="E14" s="63" t="s">
        <v>113</v>
      </c>
      <c r="F14" s="65" t="s">
        <v>67</v>
      </c>
      <c r="G14" s="163"/>
    </row>
    <row r="15" spans="1:7" ht="32.25" thickBot="1" x14ac:dyDescent="0.25">
      <c r="A15" s="163"/>
      <c r="B15" s="584"/>
      <c r="C15" s="585"/>
      <c r="D15" s="127" t="s">
        <v>111</v>
      </c>
      <c r="E15" s="66" t="s">
        <v>112</v>
      </c>
      <c r="F15" s="67" t="s">
        <v>67</v>
      </c>
      <c r="G15" s="163"/>
    </row>
    <row r="16" spans="1:7" ht="49.5" customHeight="1" x14ac:dyDescent="0.2">
      <c r="A16" s="163"/>
      <c r="B16" s="577" t="s">
        <v>140</v>
      </c>
      <c r="C16" s="577"/>
      <c r="D16" s="577"/>
      <c r="E16" s="577"/>
      <c r="F16" s="577"/>
      <c r="G16" s="163"/>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2022-03-25T05:45:23Z</dcterms:modified>
</cp:coreProperties>
</file>