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D:\ALCALDIA\Mapa de riesgos por proceso\2021\Dic 31\Seg. Mapa de Riesgos de Gestión 31 Dic 2021\Secretaría de Desarrollo Social\"/>
    </mc:Choice>
  </mc:AlternateContent>
  <bookViews>
    <workbookView xWindow="0" yWindow="0" windowWidth="20490" windowHeight="7350" tabRatio="882" activeTab="2"/>
  </bookViews>
  <sheets>
    <sheet name="Intructivo" sheetId="20" r:id="rId1"/>
    <sheet name="CONTEXTO" sheetId="24" r:id="rId2"/>
    <sheet name="MAPA DE RIESGO"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62913"/>
  <pivotCaches>
    <pivotCache cacheId="10" r:id="rId11"/>
  </pivotCaches>
</workbook>
</file>

<file path=xl/calcChain.xml><?xml version="1.0" encoding="utf-8"?>
<calcChain xmlns="http://schemas.openxmlformats.org/spreadsheetml/2006/main">
  <c r="R18" i="1" l="1"/>
  <c r="Y18" i="1" s="1"/>
  <c r="U18" i="1"/>
  <c r="R19" i="1"/>
  <c r="U19" i="1"/>
  <c r="R20" i="1"/>
  <c r="U20" i="1"/>
  <c r="R21" i="1"/>
  <c r="U21" i="1"/>
  <c r="L21" i="1"/>
  <c r="L19" i="1"/>
  <c r="L20" i="1"/>
  <c r="L18" i="1"/>
  <c r="Y20" i="1" l="1"/>
  <c r="Z20" i="1" s="1"/>
  <c r="Y21" i="1"/>
  <c r="Z21" i="1" s="1"/>
  <c r="AC21" i="1"/>
  <c r="AB21" i="1" s="1"/>
  <c r="AC20" i="1"/>
  <c r="AB20" i="1" s="1"/>
  <c r="Y19" i="1"/>
  <c r="Z19" i="1" s="1"/>
  <c r="AA18" i="1"/>
  <c r="Z18" i="1"/>
  <c r="AC19" i="1"/>
  <c r="AB19" i="1" s="1"/>
  <c r="AC18" i="1"/>
  <c r="AB18" i="1" s="1"/>
  <c r="AD20" i="1" l="1"/>
  <c r="AA20" i="1"/>
  <c r="AA21" i="1"/>
  <c r="AD21" i="1"/>
  <c r="AA19" i="1"/>
  <c r="AD19" i="1"/>
  <c r="L16" i="19"/>
  <c r="AD18" i="1"/>
  <c r="I16" i="1" l="1"/>
  <c r="J16" i="1" s="1"/>
  <c r="L27" i="1"/>
  <c r="L47" i="1"/>
  <c r="L73" i="1"/>
  <c r="L33" i="1"/>
  <c r="L36" i="1"/>
  <c r="L57" i="1"/>
  <c r="L74" i="1"/>
  <c r="L50" i="1"/>
  <c r="L29" i="1"/>
  <c r="L35" i="1"/>
  <c r="L60" i="1"/>
  <c r="L25" i="1"/>
  <c r="L59" i="1"/>
  <c r="L37" i="1"/>
  <c r="L48" i="1"/>
  <c r="L53" i="1"/>
  <c r="L69" i="1"/>
  <c r="L61" i="1"/>
  <c r="L32" i="1"/>
  <c r="L56" i="1"/>
  <c r="L54" i="1"/>
  <c r="L62" i="1"/>
  <c r="L41" i="1"/>
  <c r="L23" i="1"/>
  <c r="L39" i="1"/>
  <c r="L30" i="1"/>
  <c r="L51" i="1"/>
  <c r="L72" i="1"/>
  <c r="L71" i="1"/>
  <c r="L68" i="1"/>
  <c r="L31" i="1"/>
  <c r="L24" i="1"/>
  <c r="L38" i="1"/>
  <c r="L26" i="1"/>
  <c r="L55" i="1"/>
  <c r="L43" i="1"/>
  <c r="L42" i="1"/>
  <c r="L65" i="1"/>
  <c r="L49" i="1"/>
  <c r="L75" i="1"/>
  <c r="L66" i="1"/>
  <c r="L45" i="1"/>
  <c r="L63" i="1"/>
  <c r="L44" i="1"/>
  <c r="F222" i="13" l="1"/>
  <c r="F212" i="13"/>
  <c r="F213" i="13"/>
  <c r="F214" i="13"/>
  <c r="F215" i="13"/>
  <c r="F216" i="13"/>
  <c r="F217" i="13"/>
  <c r="F218" i="13"/>
  <c r="F219" i="13"/>
  <c r="F220" i="13"/>
  <c r="F221" i="13"/>
  <c r="F211" i="13"/>
  <c r="B222" i="13" a="1"/>
  <c r="L17" i="1"/>
  <c r="B222" i="13" l="1"/>
  <c r="R58" i="1"/>
  <c r="R53" i="1"/>
  <c r="R47"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1" i="13"/>
  <c r="U75" i="1" l="1"/>
  <c r="R75" i="1"/>
  <c r="U74" i="1"/>
  <c r="R74" i="1"/>
  <c r="U73" i="1"/>
  <c r="R73" i="1"/>
  <c r="U72" i="1"/>
  <c r="R72" i="1"/>
  <c r="U71" i="1"/>
  <c r="R71" i="1"/>
  <c r="U70" i="1"/>
  <c r="R70" i="1"/>
  <c r="I70" i="1"/>
  <c r="J70" i="1" s="1"/>
  <c r="U69" i="1"/>
  <c r="R69" i="1"/>
  <c r="U68" i="1"/>
  <c r="R68" i="1"/>
  <c r="U66" i="1"/>
  <c r="R66" i="1"/>
  <c r="U65" i="1"/>
  <c r="R65" i="1"/>
  <c r="U64" i="1"/>
  <c r="R64" i="1"/>
  <c r="I64" i="1"/>
  <c r="J64" i="1" s="1"/>
  <c r="U63" i="1"/>
  <c r="R63" i="1"/>
  <c r="U62" i="1"/>
  <c r="R62" i="1"/>
  <c r="U61" i="1"/>
  <c r="R61" i="1"/>
  <c r="U60" i="1"/>
  <c r="R60" i="1"/>
  <c r="U59" i="1"/>
  <c r="R59" i="1"/>
  <c r="U58" i="1"/>
  <c r="I58" i="1"/>
  <c r="J58" i="1" s="1"/>
  <c r="U57" i="1"/>
  <c r="R57" i="1"/>
  <c r="U56" i="1"/>
  <c r="R56" i="1"/>
  <c r="U55" i="1"/>
  <c r="R55" i="1"/>
  <c r="U54" i="1"/>
  <c r="R54" i="1"/>
  <c r="U53" i="1"/>
  <c r="U52" i="1"/>
  <c r="R52" i="1"/>
  <c r="I52" i="1"/>
  <c r="J52" i="1" s="1"/>
  <c r="U51" i="1"/>
  <c r="R51" i="1"/>
  <c r="U50" i="1"/>
  <c r="R50" i="1"/>
  <c r="U49" i="1"/>
  <c r="R49" i="1"/>
  <c r="U48" i="1"/>
  <c r="R48" i="1"/>
  <c r="U47" i="1"/>
  <c r="U46" i="1"/>
  <c r="R46" i="1"/>
  <c r="I46" i="1"/>
  <c r="J46" i="1" s="1"/>
  <c r="U45" i="1"/>
  <c r="R45" i="1"/>
  <c r="U44" i="1"/>
  <c r="R44" i="1"/>
  <c r="U43" i="1"/>
  <c r="R43" i="1"/>
  <c r="U42" i="1"/>
  <c r="R42" i="1"/>
  <c r="U41" i="1"/>
  <c r="R41" i="1"/>
  <c r="U40" i="1"/>
  <c r="R40" i="1"/>
  <c r="I40" i="1"/>
  <c r="J40" i="1" s="1"/>
  <c r="U39" i="1"/>
  <c r="R39" i="1"/>
  <c r="U38" i="1"/>
  <c r="R38" i="1"/>
  <c r="U37" i="1"/>
  <c r="R37" i="1"/>
  <c r="U36" i="1"/>
  <c r="R36" i="1"/>
  <c r="U35" i="1"/>
  <c r="R35" i="1"/>
  <c r="U34" i="1"/>
  <c r="R34" i="1"/>
  <c r="I34" i="1"/>
  <c r="J34" i="1" s="1"/>
  <c r="U33" i="1"/>
  <c r="R33" i="1"/>
  <c r="U32" i="1"/>
  <c r="R32" i="1"/>
  <c r="U31" i="1"/>
  <c r="R31" i="1"/>
  <c r="U30" i="1"/>
  <c r="R30" i="1"/>
  <c r="U29" i="1"/>
  <c r="R29" i="1"/>
  <c r="U28" i="1"/>
  <c r="R28" i="1"/>
  <c r="I28" i="1"/>
  <c r="J28" i="1" s="1"/>
  <c r="I22" i="1"/>
  <c r="U27" i="1"/>
  <c r="R27" i="1"/>
  <c r="U26" i="1"/>
  <c r="R26" i="1"/>
  <c r="U25" i="1"/>
  <c r="R25" i="1"/>
  <c r="U24" i="1"/>
  <c r="R24" i="1"/>
  <c r="U23" i="1"/>
  <c r="R23" i="1"/>
  <c r="U22" i="1"/>
  <c r="R22" i="1"/>
  <c r="AC56" i="1" l="1"/>
  <c r="AB56" i="1" s="1"/>
  <c r="AC57" i="1"/>
  <c r="AB57" i="1" s="1"/>
  <c r="J22" i="1"/>
  <c r="Y70" i="1"/>
  <c r="Y64" i="1"/>
  <c r="Y58" i="1"/>
  <c r="Y52" i="1"/>
  <c r="Y56" i="1"/>
  <c r="Y57" i="1"/>
  <c r="Y46" i="1"/>
  <c r="Y40" i="1"/>
  <c r="Y34" i="1"/>
  <c r="Y28" i="1"/>
  <c r="Y22" i="1"/>
  <c r="Z70" i="1" l="1"/>
  <c r="AA70" i="1"/>
  <c r="Y71" i="1" s="1"/>
  <c r="Z71" i="1" s="1"/>
  <c r="Z64" i="1"/>
  <c r="AA64" i="1"/>
  <c r="Y65" i="1" s="1"/>
  <c r="AA65" i="1" s="1"/>
  <c r="Y66" i="1" s="1"/>
  <c r="Z58" i="1"/>
  <c r="AA58" i="1"/>
  <c r="Y59" i="1" s="1"/>
  <c r="AA59" i="1" s="1"/>
  <c r="Y60" i="1" s="1"/>
  <c r="Z57" i="1"/>
  <c r="AA57" i="1"/>
  <c r="Z56" i="1"/>
  <c r="AA56" i="1"/>
  <c r="Z52" i="1"/>
  <c r="AA52" i="1"/>
  <c r="Z46" i="1"/>
  <c r="AA46" i="1"/>
  <c r="Y47" i="1" s="1"/>
  <c r="AA47" i="1" s="1"/>
  <c r="Y48" i="1" s="1"/>
  <c r="Z40" i="1"/>
  <c r="AA40" i="1"/>
  <c r="Z34" i="1"/>
  <c r="AA34" i="1"/>
  <c r="Y35" i="1" s="1"/>
  <c r="AA35" i="1" s="1"/>
  <c r="Y36" i="1" s="1"/>
  <c r="Z36" i="1" s="1"/>
  <c r="Z28" i="1"/>
  <c r="AA28" i="1"/>
  <c r="Y29" i="1" s="1"/>
  <c r="Z29" i="1" s="1"/>
  <c r="Z22" i="1"/>
  <c r="AA22" i="1"/>
  <c r="Y23" i="1" s="1"/>
  <c r="Z65" i="1" l="1"/>
  <c r="Z59" i="1"/>
  <c r="AA29" i="1"/>
  <c r="Y30" i="1" s="1"/>
  <c r="Z30" i="1" s="1"/>
  <c r="Z47" i="1"/>
  <c r="Z35" i="1"/>
  <c r="Z48" i="1"/>
  <c r="AA48" i="1"/>
  <c r="AA66" i="1"/>
  <c r="Y63" i="1" s="1"/>
  <c r="Y68" i="1"/>
  <c r="Y69" i="1"/>
  <c r="Y32" i="1"/>
  <c r="Z63" i="1" l="1"/>
  <c r="AA63" i="1"/>
  <c r="Y74" i="1"/>
  <c r="Y75" i="1"/>
  <c r="Z32" i="1"/>
  <c r="AA32" i="1"/>
  <c r="Y33" i="1" s="1"/>
  <c r="Z33" i="1" s="1"/>
  <c r="Y16" i="1"/>
  <c r="Z16" i="1" s="1"/>
  <c r="Z75" i="1" l="1"/>
  <c r="AA75" i="1"/>
  <c r="Z74" i="1"/>
  <c r="AA74" i="1"/>
  <c r="AA33" i="1"/>
  <c r="AA16" i="1" l="1"/>
  <c r="Y17" i="1" s="1"/>
  <c r="Z17" i="1" l="1"/>
  <c r="AA17" i="1" l="1"/>
  <c r="AC35" i="1" l="1"/>
  <c r="AC34" i="1"/>
  <c r="AB34" i="1" s="1"/>
  <c r="AC72" i="1"/>
  <c r="AC65" i="1"/>
  <c r="AC64" i="1"/>
  <c r="AC47" i="1"/>
  <c r="AC46" i="1"/>
  <c r="AB46" i="1" s="1"/>
  <c r="AC59" i="1"/>
  <c r="AC58" i="1"/>
  <c r="AB58" i="1" s="1"/>
  <c r="AC29" i="1"/>
  <c r="AC28" i="1"/>
  <c r="AB28" i="1" s="1"/>
  <c r="AC53" i="1"/>
  <c r="AC52" i="1"/>
  <c r="AB52" i="1" s="1"/>
  <c r="AC41" i="1"/>
  <c r="AC40" i="1"/>
  <c r="AB40" i="1" s="1"/>
  <c r="J40" i="19" l="1"/>
  <c r="V30" i="19"/>
  <c r="AH20" i="19"/>
  <c r="J30" i="19"/>
  <c r="V20" i="19"/>
  <c r="AH10" i="19"/>
  <c r="P10" i="19"/>
  <c r="AB50" i="19"/>
  <c r="J50" i="19"/>
  <c r="AB40" i="19"/>
  <c r="P30" i="19"/>
  <c r="V50" i="19"/>
  <c r="P50" i="19"/>
  <c r="AB10" i="19"/>
  <c r="AH30" i="19"/>
  <c r="AH40" i="19"/>
  <c r="J10" i="19"/>
  <c r="AB20" i="19"/>
  <c r="AH50" i="19"/>
  <c r="AD40" i="1"/>
  <c r="V10" i="19"/>
  <c r="P20" i="19"/>
  <c r="J20" i="19"/>
  <c r="P40" i="19"/>
  <c r="V40" i="19"/>
  <c r="AB30" i="19"/>
  <c r="J11" i="19"/>
  <c r="V11" i="19"/>
  <c r="AB21" i="19"/>
  <c r="P31" i="19"/>
  <c r="J31" i="19"/>
  <c r="AB41" i="19"/>
  <c r="AD46" i="1"/>
  <c r="AH41" i="19"/>
  <c r="P41" i="19"/>
  <c r="J21" i="19"/>
  <c r="AB31" i="19"/>
  <c r="AB51" i="19"/>
  <c r="P21" i="19"/>
  <c r="V41" i="19"/>
  <c r="V31" i="19"/>
  <c r="AH21" i="19"/>
  <c r="AB11" i="19"/>
  <c r="P51" i="19"/>
  <c r="V21" i="19"/>
  <c r="AH31" i="19"/>
  <c r="V51" i="19"/>
  <c r="J51" i="19"/>
  <c r="AH51" i="19"/>
  <c r="AH11" i="19"/>
  <c r="J41" i="19"/>
  <c r="P11" i="19"/>
  <c r="AB29" i="1"/>
  <c r="AC30" i="1"/>
  <c r="AD58"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B64" i="1"/>
  <c r="AC71" i="1"/>
  <c r="AB71" i="1" s="1"/>
  <c r="AD34"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D28"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B72" i="1"/>
  <c r="AC73" i="1"/>
  <c r="AC42" i="1"/>
  <c r="AB41" i="1"/>
  <c r="AB47" i="1"/>
  <c r="AC48" i="1"/>
  <c r="AB48" i="1" s="1"/>
  <c r="AC49" i="1"/>
  <c r="V32" i="19"/>
  <c r="P42" i="19"/>
  <c r="J12" i="19"/>
  <c r="J32" i="19"/>
  <c r="AB52" i="19"/>
  <c r="AD52" i="1"/>
  <c r="J22" i="19"/>
  <c r="V22" i="19"/>
  <c r="J52" i="19"/>
  <c r="AH12" i="19"/>
  <c r="J42" i="19"/>
  <c r="AH42" i="19"/>
  <c r="P32" i="19"/>
  <c r="AB12" i="19"/>
  <c r="AH32" i="19"/>
  <c r="AB32" i="19"/>
  <c r="AB42" i="19"/>
  <c r="V42" i="19"/>
  <c r="V12" i="19"/>
  <c r="V52" i="19"/>
  <c r="AB22" i="19"/>
  <c r="AH52" i="19"/>
  <c r="AH22" i="19"/>
  <c r="P22" i="19"/>
  <c r="P12" i="19"/>
  <c r="P52" i="19"/>
  <c r="AC54" i="1"/>
  <c r="AB54" i="1" s="1"/>
  <c r="AC55" i="1"/>
  <c r="AB55" i="1" s="1"/>
  <c r="AB53" i="1"/>
  <c r="AC24" i="1"/>
  <c r="AB59" i="1"/>
  <c r="AC60" i="1"/>
  <c r="AB65" i="1"/>
  <c r="AC66" i="1"/>
  <c r="AB35" i="1"/>
  <c r="AC36" i="1"/>
  <c r="AB73" i="1" l="1"/>
  <c r="AC74" i="1"/>
  <c r="K35" i="19"/>
  <c r="AC25" i="19"/>
  <c r="K45" i="19"/>
  <c r="AI45" i="19"/>
  <c r="W45" i="19"/>
  <c r="Q35" i="19"/>
  <c r="K55" i="19"/>
  <c r="AC15" i="19"/>
  <c r="Q15" i="19"/>
  <c r="AC35" i="19"/>
  <c r="AI35" i="19"/>
  <c r="Q55" i="19"/>
  <c r="AI25" i="19"/>
  <c r="AD71"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D65"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47" i="1"/>
  <c r="P54" i="19"/>
  <c r="AH14" i="19"/>
  <c r="AB14" i="19"/>
  <c r="AH34" i="19"/>
  <c r="AB54" i="19"/>
  <c r="AH54" i="19"/>
  <c r="AD64" i="1"/>
  <c r="V14" i="19"/>
  <c r="J54" i="19"/>
  <c r="AH44" i="19"/>
  <c r="V54" i="19"/>
  <c r="J14" i="19"/>
  <c r="AH24" i="19"/>
  <c r="V34" i="19"/>
  <c r="AB44" i="19"/>
  <c r="AB34" i="19"/>
  <c r="P14" i="19"/>
  <c r="V24" i="19"/>
  <c r="AB24" i="19"/>
  <c r="V44" i="19"/>
  <c r="P34" i="19"/>
  <c r="J34" i="19"/>
  <c r="P24" i="19"/>
  <c r="J44" i="19"/>
  <c r="J24" i="19"/>
  <c r="P44" i="19"/>
  <c r="AJ21" i="19"/>
  <c r="AD31" i="19"/>
  <c r="R21" i="19"/>
  <c r="AD41" i="19"/>
  <c r="AJ11" i="19"/>
  <c r="AJ51" i="19"/>
  <c r="AD48" i="1"/>
  <c r="L41" i="19"/>
  <c r="AD11" i="19"/>
  <c r="L21" i="19"/>
  <c r="L11" i="19"/>
  <c r="X51" i="19"/>
  <c r="X21" i="19"/>
  <c r="R11" i="19"/>
  <c r="R31" i="19"/>
  <c r="AJ41" i="19"/>
  <c r="L31" i="19"/>
  <c r="R51" i="19"/>
  <c r="X31" i="19"/>
  <c r="X11" i="19"/>
  <c r="X41" i="19"/>
  <c r="AJ31" i="19"/>
  <c r="AD51" i="19"/>
  <c r="R41" i="19"/>
  <c r="AD21" i="19"/>
  <c r="L51" i="19"/>
  <c r="AC25" i="1"/>
  <c r="AB24" i="1"/>
  <c r="AB36" i="1"/>
  <c r="AC37" i="1"/>
  <c r="AB60" i="1"/>
  <c r="AC61" i="1"/>
  <c r="AC31" i="1"/>
  <c r="AB30" i="1"/>
  <c r="AB66" i="1"/>
  <c r="K39" i="19"/>
  <c r="AC39" i="19"/>
  <c r="W29" i="19"/>
  <c r="AI49" i="19"/>
  <c r="W9" i="19"/>
  <c r="AC19" i="19"/>
  <c r="Q49" i="19"/>
  <c r="W49" i="19"/>
  <c r="AC9" i="19"/>
  <c r="AI9" i="19"/>
  <c r="Q29" i="19"/>
  <c r="W39" i="19"/>
  <c r="Q39" i="19"/>
  <c r="AD35"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D59" i="1"/>
  <c r="Q33" i="19"/>
  <c r="AI23" i="19"/>
  <c r="K53" i="19"/>
  <c r="AC23" i="19"/>
  <c r="AC13" i="19"/>
  <c r="W23" i="19"/>
  <c r="W33" i="19"/>
  <c r="Q13" i="19"/>
  <c r="W13" i="19"/>
  <c r="AI13" i="19"/>
  <c r="Q43" i="19"/>
  <c r="Q23" i="19"/>
  <c r="W53" i="19"/>
  <c r="AB49" i="1"/>
  <c r="AC51" i="1"/>
  <c r="AB51" i="1" s="1"/>
  <c r="AC50" i="1"/>
  <c r="AB50" i="1" s="1"/>
  <c r="AB42" i="1"/>
  <c r="AC43"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D29" i="1"/>
  <c r="AB61" i="1" l="1"/>
  <c r="AC62" i="1"/>
  <c r="AB74" i="1"/>
  <c r="AC75" i="1"/>
  <c r="AB75" i="1" s="1"/>
  <c r="AC32" i="1"/>
  <c r="AB32" i="1" s="1"/>
  <c r="AB31" i="1"/>
  <c r="AC33" i="1"/>
  <c r="AB33" i="1" s="1"/>
  <c r="AB25" i="1"/>
  <c r="AC26" i="1"/>
  <c r="X8" i="19"/>
  <c r="R48" i="19"/>
  <c r="L8" i="19"/>
  <c r="AD38" i="19"/>
  <c r="AD48" i="19"/>
  <c r="AD8" i="19"/>
  <c r="R18" i="19"/>
  <c r="L38" i="19"/>
  <c r="AD30" i="1"/>
  <c r="AJ28" i="19"/>
  <c r="X18" i="19"/>
  <c r="X48" i="19"/>
  <c r="R28" i="19"/>
  <c r="L18" i="19"/>
  <c r="X28" i="19"/>
  <c r="R8" i="19"/>
  <c r="X38" i="19"/>
  <c r="AJ8" i="19"/>
  <c r="AD18" i="19"/>
  <c r="AJ38" i="19"/>
  <c r="L48" i="19"/>
  <c r="AJ48" i="19"/>
  <c r="AJ18" i="19"/>
  <c r="R38" i="19"/>
  <c r="AD28" i="19"/>
  <c r="L28"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68" i="1"/>
  <c r="AB37" i="1"/>
  <c r="AC38" i="1"/>
  <c r="AB38" i="1" s="1"/>
  <c r="AC39" i="1"/>
  <c r="AB39" i="1" s="1"/>
  <c r="AJ46" i="19"/>
  <c r="AD46" i="19"/>
  <c r="L36" i="19"/>
  <c r="X16" i="19"/>
  <c r="AJ26" i="19"/>
  <c r="L46" i="19"/>
  <c r="X6" i="19"/>
  <c r="R36" i="19"/>
  <c r="X36" i="19"/>
  <c r="R6" i="19"/>
  <c r="AJ6" i="19"/>
  <c r="AD36" i="19"/>
  <c r="R46" i="19"/>
  <c r="AD26" i="19"/>
  <c r="AD16" i="19"/>
  <c r="X46" i="19"/>
  <c r="X26" i="19"/>
  <c r="AJ36" i="19"/>
  <c r="R26" i="19"/>
  <c r="AD6" i="19"/>
  <c r="L6" i="19"/>
  <c r="L26" i="19"/>
  <c r="R16" i="19"/>
  <c r="AJ16" i="19"/>
  <c r="AB43" i="1"/>
  <c r="AC44" i="1"/>
  <c r="AD29" i="19"/>
  <c r="AD19" i="19"/>
  <c r="R39" i="19"/>
  <c r="R9" i="19"/>
  <c r="X49" i="19"/>
  <c r="X9" i="19"/>
  <c r="AD39" i="19"/>
  <c r="R29" i="19"/>
  <c r="L49" i="19"/>
  <c r="X19" i="19"/>
  <c r="X29" i="19"/>
  <c r="X39" i="19"/>
  <c r="L9" i="19"/>
  <c r="AD36" i="1"/>
  <c r="AD9" i="19"/>
  <c r="AJ49" i="19"/>
  <c r="L39" i="19"/>
  <c r="R19" i="19"/>
  <c r="AJ39" i="19"/>
  <c r="AJ29" i="19"/>
  <c r="AJ19" i="19"/>
  <c r="AJ9" i="19"/>
  <c r="AD49" i="19"/>
  <c r="L19" i="19"/>
  <c r="L29" i="19"/>
  <c r="R49" i="19"/>
  <c r="AB44" i="1" l="1"/>
  <c r="AC45" i="1"/>
  <c r="AB45" i="1" s="1"/>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A55" i="19"/>
  <c r="O45" i="19"/>
  <c r="AA15" i="19"/>
  <c r="AM55" i="19"/>
  <c r="O55" i="19"/>
  <c r="AG35" i="19"/>
  <c r="AM25" i="19"/>
  <c r="AM35" i="19"/>
  <c r="AA25" i="19"/>
  <c r="AM45" i="19"/>
  <c r="AG25" i="19"/>
  <c r="AA35" i="19"/>
  <c r="O25" i="19"/>
  <c r="U25" i="19"/>
  <c r="AG45" i="19"/>
  <c r="U35" i="19"/>
  <c r="AA45" i="19"/>
  <c r="AM15" i="19"/>
  <c r="U45" i="19"/>
  <c r="O35" i="19"/>
  <c r="O15" i="19"/>
  <c r="AD75" i="1"/>
  <c r="AG15" i="19"/>
  <c r="U15" i="19"/>
  <c r="AG55" i="19"/>
  <c r="U55" i="19"/>
  <c r="T18" i="19"/>
  <c r="N48" i="19"/>
  <c r="N8" i="19"/>
  <c r="T28" i="19"/>
  <c r="AF38" i="19"/>
  <c r="Z28" i="19"/>
  <c r="Z18" i="19"/>
  <c r="AF8" i="19"/>
  <c r="AD32"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D74" i="1"/>
  <c r="N15" i="19"/>
  <c r="AF55" i="19"/>
  <c r="N55" i="19"/>
  <c r="Z15" i="19"/>
  <c r="AF35" i="19"/>
  <c r="AB62" i="1"/>
  <c r="AC63" i="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B68" i="1"/>
  <c r="AC69" i="1"/>
  <c r="AB69" i="1" s="1"/>
  <c r="AC27" i="1"/>
  <c r="AB27" i="1" s="1"/>
  <c r="AB26" i="1"/>
  <c r="O8" i="19"/>
  <c r="AA48" i="19"/>
  <c r="AM38" i="19"/>
  <c r="U48" i="19"/>
  <c r="AA18" i="19"/>
  <c r="AG18" i="19"/>
  <c r="AG48" i="19"/>
  <c r="AM18" i="19"/>
  <c r="AA28" i="19"/>
  <c r="AG28" i="19"/>
  <c r="AA8" i="19"/>
  <c r="U18" i="19"/>
  <c r="AG38" i="19"/>
  <c r="U38" i="19"/>
  <c r="AM8" i="19"/>
  <c r="AA38" i="19"/>
  <c r="AM48" i="19"/>
  <c r="U28" i="19"/>
  <c r="O38" i="19"/>
  <c r="U8" i="19"/>
  <c r="AG8" i="19"/>
  <c r="AD33" i="1"/>
  <c r="O18" i="19"/>
  <c r="O28" i="19"/>
  <c r="O48" i="19"/>
  <c r="AM28"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B63" i="1" l="1"/>
  <c r="AD63" i="1" s="1"/>
  <c r="Z69" i="1"/>
  <c r="AA69" i="1"/>
  <c r="Z68" i="1"/>
  <c r="AA68" i="1"/>
  <c r="Z66" i="1"/>
  <c r="AA60" i="1"/>
  <c r="Y61" i="1" s="1"/>
  <c r="Z60" i="1"/>
  <c r="AA71" i="1"/>
  <c r="Y72" i="1" s="1"/>
  <c r="Y41" i="1"/>
  <c r="Y53" i="1"/>
  <c r="Y54" i="1"/>
  <c r="AA36"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D56" i="1"/>
  <c r="AD57" i="1"/>
  <c r="AG13" i="19" l="1"/>
  <c r="AM13" i="19"/>
  <c r="L54" i="19"/>
  <c r="L34" i="19"/>
  <c r="L14" i="19"/>
  <c r="AJ54" i="19"/>
  <c r="AJ34" i="19"/>
  <c r="L24" i="19"/>
  <c r="X54" i="19"/>
  <c r="AJ24" i="19"/>
  <c r="R44" i="19"/>
  <c r="R34" i="19"/>
  <c r="AJ14" i="19"/>
  <c r="AD14" i="19"/>
  <c r="R14" i="19"/>
  <c r="X44" i="19"/>
  <c r="AD54" i="19"/>
  <c r="AD24" i="19"/>
  <c r="R24" i="19"/>
  <c r="X14" i="19"/>
  <c r="X34" i="19"/>
  <c r="AD44" i="19"/>
  <c r="L44" i="19"/>
  <c r="AD34" i="19"/>
  <c r="AD66" i="1"/>
  <c r="AJ44" i="19"/>
  <c r="R54" i="19"/>
  <c r="X24" i="19"/>
  <c r="U53" i="19"/>
  <c r="U43" i="19"/>
  <c r="O23" i="19"/>
  <c r="AG43" i="19"/>
  <c r="AA33" i="19"/>
  <c r="AA23" i="19"/>
  <c r="AG53" i="19"/>
  <c r="AM43" i="19"/>
  <c r="O13" i="19"/>
  <c r="AM53" i="19"/>
  <c r="AG33" i="19"/>
  <c r="U23" i="19"/>
  <c r="L43" i="19"/>
  <c r="R13" i="19"/>
  <c r="L13" i="19"/>
  <c r="AD60" i="1"/>
  <c r="AJ53" i="19"/>
  <c r="AD23" i="19"/>
  <c r="AJ43" i="19"/>
  <c r="R33" i="19"/>
  <c r="L23" i="19"/>
  <c r="AJ23" i="19"/>
  <c r="X23" i="19"/>
  <c r="L33" i="19"/>
  <c r="AJ33" i="19"/>
  <c r="AD33" i="19"/>
  <c r="R43" i="19"/>
  <c r="X43" i="19"/>
  <c r="R53" i="19"/>
  <c r="R23" i="19"/>
  <c r="X33" i="19"/>
  <c r="AD53" i="19"/>
  <c r="X53" i="19"/>
  <c r="AD43" i="19"/>
  <c r="X13" i="19"/>
  <c r="AJ13" i="19"/>
  <c r="AD13" i="19"/>
  <c r="L53" i="19"/>
  <c r="O53" i="19"/>
  <c r="O43" i="19"/>
  <c r="U13" i="19"/>
  <c r="U33" i="19"/>
  <c r="AM33" i="19"/>
  <c r="O33" i="19"/>
  <c r="AA13" i="19"/>
  <c r="AA53" i="19"/>
  <c r="Z61" i="1"/>
  <c r="AA61" i="1"/>
  <c r="Y62" i="1" s="1"/>
  <c r="AA30" i="1"/>
  <c r="Y31" i="1" s="1"/>
  <c r="Z54" i="1"/>
  <c r="AA54" i="1"/>
  <c r="Y55" i="1" s="1"/>
  <c r="Z72" i="1"/>
  <c r="AA72" i="1"/>
  <c r="Y73" i="1" s="1"/>
  <c r="Z53" i="1"/>
  <c r="AA53" i="1"/>
  <c r="Y49" i="1"/>
  <c r="Z41" i="1"/>
  <c r="AA41" i="1"/>
  <c r="Y42" i="1" s="1"/>
  <c r="Z42" i="1" s="1"/>
  <c r="Y38" i="1"/>
  <c r="Y37" i="1"/>
  <c r="Z23" i="1"/>
  <c r="AA23" i="1"/>
  <c r="Y24" i="1" s="1"/>
  <c r="Y13" i="19" l="1"/>
  <c r="AE43" i="19"/>
  <c r="S13" i="19"/>
  <c r="AK33" i="19"/>
  <c r="M13" i="19"/>
  <c r="AK53" i="19"/>
  <c r="M23" i="19"/>
  <c r="AE33" i="19"/>
  <c r="M43" i="19"/>
  <c r="AK13" i="19"/>
  <c r="AK43" i="19"/>
  <c r="Y53" i="19"/>
  <c r="S43" i="19"/>
  <c r="AK23" i="19"/>
  <c r="S53" i="19"/>
  <c r="Y33" i="19"/>
  <c r="AD61" i="1"/>
  <c r="S23" i="19"/>
  <c r="AE53" i="19"/>
  <c r="Y23" i="19"/>
  <c r="AE13" i="19"/>
  <c r="Y43" i="19"/>
  <c r="M33" i="19"/>
  <c r="M53" i="19"/>
  <c r="AE23" i="19"/>
  <c r="S33" i="19"/>
  <c r="Z24" i="1"/>
  <c r="AA24" i="1"/>
  <c r="Y25" i="1" s="1"/>
  <c r="K42" i="19"/>
  <c r="Q42" i="19"/>
  <c r="W12" i="19"/>
  <c r="K52" i="19"/>
  <c r="AI52" i="19"/>
  <c r="Q22" i="19"/>
  <c r="Q12" i="19"/>
  <c r="AC52" i="19"/>
  <c r="AC32" i="19"/>
  <c r="W42" i="19"/>
  <c r="K22" i="19"/>
  <c r="W52" i="19"/>
  <c r="Q52" i="19"/>
  <c r="W22" i="19"/>
  <c r="AC22" i="19"/>
  <c r="Q32" i="19"/>
  <c r="AI42" i="19"/>
  <c r="AD53" i="1"/>
  <c r="AI22" i="19"/>
  <c r="AC12" i="19"/>
  <c r="AI12" i="19"/>
  <c r="W32" i="19"/>
  <c r="K32" i="19"/>
  <c r="AC42" i="19"/>
  <c r="AI32" i="19"/>
  <c r="K12" i="19"/>
  <c r="Z73" i="1"/>
  <c r="AA73" i="1"/>
  <c r="Z37" i="1"/>
  <c r="AA37" i="1"/>
  <c r="AJ55" i="19"/>
  <c r="L45" i="19"/>
  <c r="AD35" i="19"/>
  <c r="R25" i="19"/>
  <c r="AD45" i="19"/>
  <c r="R45" i="19"/>
  <c r="AD55" i="19"/>
  <c r="X15" i="19"/>
  <c r="L25" i="19"/>
  <c r="AJ45" i="19"/>
  <c r="R15" i="19"/>
  <c r="R55" i="19"/>
  <c r="AD25" i="19"/>
  <c r="L55" i="19"/>
  <c r="AJ35" i="19"/>
  <c r="X55" i="19"/>
  <c r="X35" i="19"/>
  <c r="L15" i="19"/>
  <c r="AD72" i="1"/>
  <c r="AD15" i="19"/>
  <c r="X25" i="19"/>
  <c r="AJ15" i="19"/>
  <c r="AJ25" i="19"/>
  <c r="X45" i="19"/>
  <c r="L35" i="19"/>
  <c r="R35" i="19"/>
  <c r="Z49" i="1"/>
  <c r="AA49" i="1"/>
  <c r="Y50" i="1" s="1"/>
  <c r="Z55" i="1"/>
  <c r="AA55" i="1"/>
  <c r="R40" i="19"/>
  <c r="L10" i="19"/>
  <c r="AJ50" i="19"/>
  <c r="L30" i="19"/>
  <c r="AD10" i="19"/>
  <c r="L50" i="19"/>
  <c r="X30" i="19"/>
  <c r="L20" i="19"/>
  <c r="X40" i="19"/>
  <c r="AJ10" i="19"/>
  <c r="AJ40" i="19"/>
  <c r="L40" i="19"/>
  <c r="AJ20" i="19"/>
  <c r="R50" i="19"/>
  <c r="AD30" i="19"/>
  <c r="X50" i="19"/>
  <c r="R10" i="19"/>
  <c r="X10" i="19"/>
  <c r="R20" i="19"/>
  <c r="X20" i="19"/>
  <c r="AJ30" i="19"/>
  <c r="AD20" i="19"/>
  <c r="R30" i="19"/>
  <c r="AD50" i="19"/>
  <c r="AD40" i="19"/>
  <c r="AD42" i="1"/>
  <c r="L32" i="19"/>
  <c r="AJ12" i="19"/>
  <c r="AD54" i="1"/>
  <c r="R52" i="19"/>
  <c r="AD12" i="19"/>
  <c r="L52" i="19"/>
  <c r="R32" i="19"/>
  <c r="AD22" i="19"/>
  <c r="AJ32" i="19"/>
  <c r="X12" i="19"/>
  <c r="X22" i="19"/>
  <c r="X52" i="19"/>
  <c r="R22" i="19"/>
  <c r="AJ42" i="19"/>
  <c r="AD32" i="19"/>
  <c r="R12" i="19"/>
  <c r="AJ22" i="19"/>
  <c r="AD52" i="19"/>
  <c r="X42" i="19"/>
  <c r="AJ52" i="19"/>
  <c r="AD42" i="19"/>
  <c r="L22" i="19"/>
  <c r="L42" i="19"/>
  <c r="R42" i="19"/>
  <c r="X32" i="19"/>
  <c r="L12" i="19"/>
  <c r="Z38" i="1"/>
  <c r="AA38" i="1"/>
  <c r="Y39" i="1" s="1"/>
  <c r="K40" i="19"/>
  <c r="AI20" i="19"/>
  <c r="AI30" i="19"/>
  <c r="W30" i="19"/>
  <c r="W10" i="19"/>
  <c r="AD41" i="1"/>
  <c r="W40" i="19"/>
  <c r="Q20" i="19"/>
  <c r="W50" i="19"/>
  <c r="Q50" i="19"/>
  <c r="AC30" i="19"/>
  <c r="W20" i="19"/>
  <c r="AC50" i="19"/>
  <c r="K10" i="19"/>
  <c r="K20" i="19"/>
  <c r="AC20" i="19"/>
  <c r="AC40" i="19"/>
  <c r="Q10" i="19"/>
  <c r="Q40" i="19"/>
  <c r="AC10" i="19"/>
  <c r="AI50" i="19"/>
  <c r="Q30" i="19"/>
  <c r="K30" i="19"/>
  <c r="AI10" i="19"/>
  <c r="K50" i="19"/>
  <c r="AI40" i="19"/>
  <c r="AA31" i="1"/>
  <c r="Z31" i="1"/>
  <c r="AA42" i="1"/>
  <c r="Y43" i="1" s="1"/>
  <c r="Z62" i="1"/>
  <c r="N43" i="19" s="1"/>
  <c r="AA62" i="1"/>
  <c r="AG24" i="19"/>
  <c r="O44" i="19"/>
  <c r="O24" i="19"/>
  <c r="AM14" i="19"/>
  <c r="AG34" i="19"/>
  <c r="O34" i="19"/>
  <c r="AA44" i="19"/>
  <c r="O14" i="19"/>
  <c r="AA54" i="19"/>
  <c r="U14" i="19"/>
  <c r="AM44" i="19"/>
  <c r="AA34" i="19"/>
  <c r="AM24" i="19"/>
  <c r="AM54" i="19"/>
  <c r="AG14" i="19"/>
  <c r="AM34" i="19"/>
  <c r="U54" i="19"/>
  <c r="AG44" i="19"/>
  <c r="AA24" i="19"/>
  <c r="AG54" i="19"/>
  <c r="U34" i="19"/>
  <c r="U24" i="19"/>
  <c r="AD69" i="1"/>
  <c r="AA14" i="19"/>
  <c r="O54" i="19"/>
  <c r="U44" i="19"/>
  <c r="AM23" i="19"/>
  <c r="AG2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D68" i="1"/>
  <c r="AF53" i="19"/>
  <c r="T43" i="19"/>
  <c r="T23" i="19"/>
  <c r="N23" i="19"/>
  <c r="N33" i="19"/>
  <c r="AL53" i="19" l="1"/>
  <c r="T33" i="19"/>
  <c r="AF13" i="19"/>
  <c r="AL13" i="19"/>
  <c r="AF23" i="19"/>
  <c r="Z33" i="19"/>
  <c r="T13" i="19"/>
  <c r="AL33" i="19"/>
  <c r="Z43" i="19"/>
  <c r="N53" i="19"/>
  <c r="Z23" i="19"/>
  <c r="Z53" i="19"/>
  <c r="AA39" i="1"/>
  <c r="Z39" i="1"/>
  <c r="Z50" i="1"/>
  <c r="AA50" i="1"/>
  <c r="Y51" i="1" s="1"/>
  <c r="AF19" i="19"/>
  <c r="Z9" i="19"/>
  <c r="T49" i="19"/>
  <c r="N29" i="19"/>
  <c r="Z49" i="19"/>
  <c r="AD38" i="1"/>
  <c r="AL29" i="19"/>
  <c r="N19" i="19"/>
  <c r="T19" i="19"/>
  <c r="N39" i="19"/>
  <c r="Z19" i="19"/>
  <c r="AL39" i="19"/>
  <c r="Z39" i="19"/>
  <c r="AL49" i="19"/>
  <c r="AF39" i="19"/>
  <c r="AF49" i="19"/>
  <c r="T9" i="19"/>
  <c r="T29" i="19"/>
  <c r="AL9" i="19"/>
  <c r="N9" i="19"/>
  <c r="AL19" i="19"/>
  <c r="AF9" i="19"/>
  <c r="T39" i="19"/>
  <c r="AF29" i="19"/>
  <c r="Z29" i="19"/>
  <c r="N49" i="19"/>
  <c r="M41" i="19"/>
  <c r="AK31" i="19"/>
  <c r="AE31" i="19"/>
  <c r="Y21" i="19"/>
  <c r="Y11" i="19"/>
  <c r="AD49" i="1"/>
  <c r="S31" i="19"/>
  <c r="AE21" i="19"/>
  <c r="AK11" i="19"/>
  <c r="M31" i="19"/>
  <c r="S51" i="19"/>
  <c r="S11" i="19"/>
  <c r="Y41" i="19"/>
  <c r="M21" i="19"/>
  <c r="M11" i="19"/>
  <c r="S41" i="19"/>
  <c r="M51" i="19"/>
  <c r="AE51" i="19"/>
  <c r="Y31" i="19"/>
  <c r="AK41" i="19"/>
  <c r="AE41" i="19"/>
  <c r="AE11" i="19"/>
  <c r="Y51" i="19"/>
  <c r="AK51" i="19"/>
  <c r="S21" i="19"/>
  <c r="AK21" i="19"/>
  <c r="AK15" i="19"/>
  <c r="M15" i="19"/>
  <c r="AK35" i="19"/>
  <c r="AK55" i="19"/>
  <c r="AE25" i="19"/>
  <c r="AE45" i="19"/>
  <c r="Y35" i="19"/>
  <c r="AK45" i="19"/>
  <c r="Y45" i="19"/>
  <c r="Y25" i="19"/>
  <c r="AD73" i="1"/>
  <c r="M25" i="19"/>
  <c r="AE55" i="19"/>
  <c r="AE35" i="19"/>
  <c r="S35" i="19"/>
  <c r="S55" i="19"/>
  <c r="M35" i="19"/>
  <c r="AK25" i="19"/>
  <c r="M55" i="19"/>
  <c r="S15" i="19"/>
  <c r="AE15" i="19"/>
  <c r="S45" i="19"/>
  <c r="M45" i="19"/>
  <c r="Y55" i="19"/>
  <c r="S25" i="19"/>
  <c r="Y15" i="19"/>
  <c r="N13" i="19"/>
  <c r="Z13" i="19"/>
  <c r="AE8" i="19"/>
  <c r="Y48" i="19"/>
  <c r="AE48" i="19"/>
  <c r="AE38" i="19"/>
  <c r="M8" i="19"/>
  <c r="Y18" i="19"/>
  <c r="M38" i="19"/>
  <c r="Y8" i="19"/>
  <c r="AK8" i="19"/>
  <c r="S28" i="19"/>
  <c r="AE28" i="19"/>
  <c r="AE18" i="19"/>
  <c r="M28" i="19"/>
  <c r="Y38" i="19"/>
  <c r="M48" i="19"/>
  <c r="Y28" i="19"/>
  <c r="AK48" i="19"/>
  <c r="AK38" i="19"/>
  <c r="S8" i="19"/>
  <c r="AK28" i="19"/>
  <c r="AD31" i="1"/>
  <c r="AK18" i="19"/>
  <c r="M18" i="19"/>
  <c r="S18" i="19"/>
  <c r="S48" i="19"/>
  <c r="S38" i="19"/>
  <c r="Z25" i="1"/>
  <c r="AA25" i="1"/>
  <c r="Y26" i="1" s="1"/>
  <c r="AA43" i="1"/>
  <c r="Y44" i="1" s="1"/>
  <c r="Z43" i="1"/>
  <c r="T53" i="19"/>
  <c r="AD62" i="1"/>
  <c r="AL23" i="19"/>
  <c r="AF43" i="19"/>
  <c r="M29" i="19"/>
  <c r="AE9" i="19"/>
  <c r="Y49" i="19"/>
  <c r="S39" i="19"/>
  <c r="Y39" i="19"/>
  <c r="M39" i="19"/>
  <c r="M9" i="19"/>
  <c r="S9" i="19"/>
  <c r="M19" i="19"/>
  <c r="AE49" i="19"/>
  <c r="M49" i="19"/>
  <c r="AK49" i="19"/>
  <c r="AK9" i="19"/>
  <c r="Y29" i="19"/>
  <c r="S19" i="19"/>
  <c r="AE19" i="19"/>
  <c r="AK29" i="19"/>
  <c r="Y19" i="19"/>
  <c r="Y9" i="19"/>
  <c r="AE29" i="19"/>
  <c r="AD37" i="1"/>
  <c r="S49" i="19"/>
  <c r="AK39" i="19"/>
  <c r="S29" i="19"/>
  <c r="AK19" i="19"/>
  <c r="AE39" i="19"/>
  <c r="AD27" i="19"/>
  <c r="X7" i="19"/>
  <c r="AJ47" i="19"/>
  <c r="AJ7" i="19"/>
  <c r="X47" i="19"/>
  <c r="L47" i="19"/>
  <c r="L7" i="19"/>
  <c r="L27" i="19"/>
  <c r="L17" i="19"/>
  <c r="AD7" i="19"/>
  <c r="AD37" i="19"/>
  <c r="AJ37" i="19"/>
  <c r="R37" i="19"/>
  <c r="AD17" i="19"/>
  <c r="R27" i="19"/>
  <c r="X37" i="19"/>
  <c r="AJ17" i="19"/>
  <c r="L37" i="19"/>
  <c r="X27" i="19"/>
  <c r="AD24" i="1"/>
  <c r="AJ27" i="19"/>
  <c r="AD47" i="19"/>
  <c r="R17" i="19"/>
  <c r="R7" i="19"/>
  <c r="R47" i="19"/>
  <c r="X17" i="19"/>
  <c r="AF33" i="19"/>
  <c r="AL43" i="19"/>
  <c r="AD55" i="1"/>
  <c r="S22" i="19"/>
  <c r="AE42" i="19"/>
  <c r="S12" i="19"/>
  <c r="M42" i="19"/>
  <c r="M32" i="19"/>
  <c r="S32" i="19"/>
  <c r="Y12" i="19"/>
  <c r="S52" i="19"/>
  <c r="AK52" i="19"/>
  <c r="AE52" i="19"/>
  <c r="AE22" i="19"/>
  <c r="M52" i="19"/>
  <c r="Y22" i="19"/>
  <c r="M12" i="19"/>
  <c r="Y52" i="19"/>
  <c r="M22" i="19"/>
  <c r="AK22" i="19"/>
  <c r="AK42" i="19"/>
  <c r="AK32" i="19"/>
  <c r="S42" i="19"/>
  <c r="AE12" i="19"/>
  <c r="Y42" i="19"/>
  <c r="AE32" i="19"/>
  <c r="AK12" i="19"/>
  <c r="Y32" i="19"/>
  <c r="AA43" i="19"/>
  <c r="Z51" i="1" l="1"/>
  <c r="AA51" i="1"/>
  <c r="AF21" i="19"/>
  <c r="AF11" i="19"/>
  <c r="Z51" i="19"/>
  <c r="AL31" i="19"/>
  <c r="AL41" i="19"/>
  <c r="AD50" i="1"/>
  <c r="T31" i="19"/>
  <c r="Z11" i="19"/>
  <c r="Z31" i="19"/>
  <c r="Z21" i="19"/>
  <c r="T41" i="19"/>
  <c r="Z41" i="19"/>
  <c r="AF31" i="19"/>
  <c r="N21" i="19"/>
  <c r="AL51" i="19"/>
  <c r="AF41" i="19"/>
  <c r="T11" i="19"/>
  <c r="T21" i="19"/>
  <c r="T51" i="19"/>
  <c r="N31" i="19"/>
  <c r="N11" i="19"/>
  <c r="AL21" i="19"/>
  <c r="N51" i="19"/>
  <c r="AL11" i="19"/>
  <c r="AF51" i="19"/>
  <c r="N41" i="19"/>
  <c r="M10" i="19"/>
  <c r="M30" i="19"/>
  <c r="AE10" i="19"/>
  <c r="AK20" i="19"/>
  <c r="AE50" i="19"/>
  <c r="S20" i="19"/>
  <c r="AE40" i="19"/>
  <c r="AK10" i="19"/>
  <c r="AE20" i="19"/>
  <c r="M50" i="19"/>
  <c r="M40" i="19"/>
  <c r="Y10" i="19"/>
  <c r="AK50" i="19"/>
  <c r="Y30" i="19"/>
  <c r="AK30" i="19"/>
  <c r="S50" i="19"/>
  <c r="AK40" i="19"/>
  <c r="M20" i="19"/>
  <c r="Y40" i="19"/>
  <c r="S10" i="19"/>
  <c r="Y20" i="19"/>
  <c r="AE30" i="19"/>
  <c r="S30" i="19"/>
  <c r="AD43" i="1"/>
  <c r="S40" i="19"/>
  <c r="Y50" i="19"/>
  <c r="U29" i="19"/>
  <c r="O19" i="19"/>
  <c r="U19" i="19"/>
  <c r="AG39" i="19"/>
  <c r="O49" i="19"/>
  <c r="AM39" i="19"/>
  <c r="AA9" i="19"/>
  <c r="AG29" i="19"/>
  <c r="U49" i="19"/>
  <c r="AM29" i="19"/>
  <c r="AA29" i="19"/>
  <c r="AG19" i="19"/>
  <c r="O29" i="19"/>
  <c r="AM49" i="19"/>
  <c r="U9" i="19"/>
  <c r="AM19" i="19"/>
  <c r="AA19" i="19"/>
  <c r="O9" i="19"/>
  <c r="AA39" i="19"/>
  <c r="O39" i="19"/>
  <c r="U39" i="19"/>
  <c r="AM9" i="19"/>
  <c r="AG49" i="19"/>
  <c r="AD39" i="1"/>
  <c r="AG9" i="19"/>
  <c r="AA49" i="19"/>
  <c r="AA44" i="1"/>
  <c r="Y45" i="1" s="1"/>
  <c r="Z44" i="1"/>
  <c r="AA26" i="1"/>
  <c r="Y27" i="1" s="1"/>
  <c r="Z26" i="1"/>
  <c r="Y47" i="19"/>
  <c r="Y27" i="19"/>
  <c r="M7" i="19"/>
  <c r="S7" i="19"/>
  <c r="M47" i="19"/>
  <c r="M37" i="19"/>
  <c r="M17" i="19"/>
  <c r="AD25" i="1"/>
  <c r="S17" i="19"/>
  <c r="M27" i="19"/>
  <c r="AE27" i="19"/>
  <c r="S47" i="19"/>
  <c r="AE17" i="19"/>
  <c r="AE47" i="19"/>
  <c r="AK7" i="19"/>
  <c r="S37" i="19"/>
  <c r="AK17" i="19"/>
  <c r="AK27" i="19"/>
  <c r="Y17" i="19"/>
  <c r="AK47" i="19"/>
  <c r="Y37" i="19"/>
  <c r="S27" i="19"/>
  <c r="Y7" i="19"/>
  <c r="AE7" i="19"/>
  <c r="AK37" i="19"/>
  <c r="AE37" i="19"/>
  <c r="T7" i="19" l="1"/>
  <c r="AD26" i="1"/>
  <c r="Z27" i="19"/>
  <c r="T47" i="19"/>
  <c r="AL37" i="19"/>
  <c r="AL7" i="19"/>
  <c r="AF7" i="19"/>
  <c r="T17" i="19"/>
  <c r="AL47" i="19"/>
  <c r="AL17" i="19"/>
  <c r="T27" i="19"/>
  <c r="Z17" i="19"/>
  <c r="AF17" i="19"/>
  <c r="AF37" i="19"/>
  <c r="T37" i="19"/>
  <c r="N27" i="19"/>
  <c r="N17" i="19"/>
  <c r="N37" i="19"/>
  <c r="N7" i="19"/>
  <c r="AL27" i="19"/>
  <c r="Z47" i="19"/>
  <c r="AF27" i="19"/>
  <c r="N47" i="19"/>
  <c r="Z7" i="19"/>
  <c r="AF47" i="19"/>
  <c r="Z37" i="19"/>
  <c r="Z27" i="1"/>
  <c r="AA27" i="1"/>
  <c r="AF40" i="19"/>
  <c r="T20" i="19"/>
  <c r="AL10" i="19"/>
  <c r="N30" i="19"/>
  <c r="N50" i="19"/>
  <c r="N40" i="19"/>
  <c r="Z20" i="19"/>
  <c r="T30" i="19"/>
  <c r="AL40" i="19"/>
  <c r="Z30" i="19"/>
  <c r="Z40" i="19"/>
  <c r="T50" i="19"/>
  <c r="Z10" i="19"/>
  <c r="AD44" i="1"/>
  <c r="AL30" i="19"/>
  <c r="AF20" i="19"/>
  <c r="N20" i="19"/>
  <c r="AL50" i="19"/>
  <c r="AL20" i="19"/>
  <c r="T10" i="19"/>
  <c r="T40" i="19"/>
  <c r="N10" i="19"/>
  <c r="AF10" i="19"/>
  <c r="Z50" i="19"/>
  <c r="AF30" i="19"/>
  <c r="AF50" i="19"/>
  <c r="Z45" i="1"/>
  <c r="AA45" i="1"/>
  <c r="O51" i="19"/>
  <c r="AM21" i="19"/>
  <c r="AM41" i="19"/>
  <c r="AM51" i="19"/>
  <c r="AG51" i="19"/>
  <c r="U11" i="19"/>
  <c r="U51" i="19"/>
  <c r="AA31" i="19"/>
  <c r="AA21" i="19"/>
  <c r="O41" i="19"/>
  <c r="AA41" i="19"/>
  <c r="AG31" i="19"/>
  <c r="U31" i="19"/>
  <c r="O31" i="19"/>
  <c r="AM31" i="19"/>
  <c r="AA51" i="19"/>
  <c r="AM11" i="19"/>
  <c r="U41" i="19"/>
  <c r="AA11" i="19"/>
  <c r="O11" i="19"/>
  <c r="U21" i="19"/>
  <c r="AD51" i="1"/>
  <c r="AG21" i="19"/>
  <c r="O21" i="19"/>
  <c r="AG41" i="19"/>
  <c r="AG11" i="19"/>
  <c r="AM20" i="19" l="1"/>
  <c r="AG40" i="19"/>
  <c r="U10" i="19"/>
  <c r="O50" i="19"/>
  <c r="U40" i="19"/>
  <c r="AM40" i="19"/>
  <c r="U30" i="19"/>
  <c r="U50" i="19"/>
  <c r="O10" i="19"/>
  <c r="O30" i="19"/>
  <c r="AA10" i="19"/>
  <c r="AA30" i="19"/>
  <c r="AM50" i="19"/>
  <c r="AA50" i="19"/>
  <c r="O40" i="19"/>
  <c r="AA40" i="19"/>
  <c r="AM30" i="19"/>
  <c r="U20" i="19"/>
  <c r="AG20" i="19"/>
  <c r="AG50" i="19"/>
  <c r="AM10" i="19"/>
  <c r="AD45" i="1"/>
  <c r="AA20" i="19"/>
  <c r="O20" i="19"/>
  <c r="AG30" i="19"/>
  <c r="AG10" i="19"/>
  <c r="O37" i="19"/>
  <c r="AG27" i="19"/>
  <c r="AM27" i="19"/>
  <c r="O17" i="19"/>
  <c r="O27" i="19"/>
  <c r="O47" i="19"/>
  <c r="AA7" i="19"/>
  <c r="AG7" i="19"/>
  <c r="U47" i="19"/>
  <c r="AG37" i="19"/>
  <c r="AA47" i="19"/>
  <c r="AG17" i="19"/>
  <c r="AD27" i="1"/>
  <c r="AA17" i="19"/>
  <c r="U7" i="19"/>
  <c r="U37" i="19"/>
  <c r="O7" i="19"/>
  <c r="AM47" i="19"/>
  <c r="AM17" i="19"/>
  <c r="AA37" i="19"/>
  <c r="AM7" i="19"/>
  <c r="AG47" i="19"/>
  <c r="U27" i="19"/>
  <c r="AM37" i="19"/>
  <c r="AA27" i="19"/>
  <c r="U17" i="19"/>
  <c r="B224" i="13" l="1"/>
  <c r="B223" i="13"/>
  <c r="L46" i="1" l="1"/>
  <c r="M46" i="1" s="1"/>
  <c r="L70" i="1"/>
  <c r="M70" i="1" s="1"/>
  <c r="L22" i="1"/>
  <c r="M22" i="1" s="1"/>
  <c r="L64" i="1"/>
  <c r="M64" i="1" s="1"/>
  <c r="L34" i="1"/>
  <c r="M34" i="1" s="1"/>
  <c r="L28" i="1"/>
  <c r="M28" i="1" s="1"/>
  <c r="L58" i="1"/>
  <c r="M58" i="1" s="1"/>
  <c r="L52" i="1"/>
  <c r="M52" i="1" s="1"/>
  <c r="L16" i="1"/>
  <c r="M16" i="1" s="1"/>
  <c r="L40" i="1"/>
  <c r="M40" i="1" s="1"/>
  <c r="P42" i="18" l="1"/>
  <c r="P26" i="18"/>
  <c r="V10" i="18"/>
  <c r="N52" i="1"/>
  <c r="AH18" i="18"/>
  <c r="AH42" i="18"/>
  <c r="AB26" i="18"/>
  <c r="V42" i="18"/>
  <c r="J42" i="18"/>
  <c r="J34" i="18"/>
  <c r="AH26" i="18"/>
  <c r="V26" i="18"/>
  <c r="P34" i="18"/>
  <c r="J10" i="18"/>
  <c r="J26" i="18"/>
  <c r="AH10" i="18"/>
  <c r="AB18" i="18"/>
  <c r="AB10" i="18"/>
  <c r="P18" i="18"/>
  <c r="AB34" i="18"/>
  <c r="AH34" i="18"/>
  <c r="J18" i="18"/>
  <c r="V18" i="18"/>
  <c r="P10" i="18"/>
  <c r="O52" i="1"/>
  <c r="AB42" i="18"/>
  <c r="V34" i="18"/>
  <c r="L26" i="18"/>
  <c r="L18" i="18"/>
  <c r="O58" i="1"/>
  <c r="X18" i="18"/>
  <c r="R34" i="18"/>
  <c r="X34" i="18"/>
  <c r="R18" i="18"/>
  <c r="L34" i="18"/>
  <c r="AD18" i="18"/>
  <c r="L42" i="18"/>
  <c r="AJ10" i="18"/>
  <c r="AJ42" i="18"/>
  <c r="AD26" i="18"/>
  <c r="AJ18" i="18"/>
  <c r="X42" i="18"/>
  <c r="AD42" i="18"/>
  <c r="R10" i="18"/>
  <c r="X10" i="18"/>
  <c r="AD34" i="18"/>
  <c r="AJ34" i="18"/>
  <c r="R42" i="18"/>
  <c r="L10" i="18"/>
  <c r="AD10" i="18"/>
  <c r="R26" i="18"/>
  <c r="X26" i="18"/>
  <c r="AJ26" i="18"/>
  <c r="N58" i="1"/>
  <c r="N22" i="18"/>
  <c r="T6" i="18"/>
  <c r="O28" i="1"/>
  <c r="AL14" i="18"/>
  <c r="AF22" i="18"/>
  <c r="AF30" i="18"/>
  <c r="Z38" i="18"/>
  <c r="T14" i="18"/>
  <c r="N6" i="18"/>
  <c r="Z22" i="18"/>
  <c r="AF14" i="18"/>
  <c r="Z6" i="18"/>
  <c r="AL38" i="18"/>
  <c r="AF6" i="18"/>
  <c r="T30" i="18"/>
  <c r="AL6" i="18"/>
  <c r="AL22" i="18"/>
  <c r="N14" i="18"/>
  <c r="AF38" i="18"/>
  <c r="Z14" i="18"/>
  <c r="N30" i="18"/>
  <c r="T38" i="18"/>
  <c r="N38" i="18"/>
  <c r="N28" i="1"/>
  <c r="T22" i="18"/>
  <c r="AL30" i="18"/>
  <c r="Z30" i="18"/>
  <c r="N16" i="1"/>
  <c r="AC16" i="1" s="1"/>
  <c r="J14" i="18"/>
  <c r="AB38" i="18"/>
  <c r="J30" i="18"/>
  <c r="J22" i="18"/>
  <c r="AB30" i="18"/>
  <c r="P38" i="18"/>
  <c r="O16" i="1"/>
  <c r="AH30" i="18"/>
  <c r="P14" i="18"/>
  <c r="AB6" i="18"/>
  <c r="V30" i="18"/>
  <c r="V38" i="18"/>
  <c r="P22" i="18"/>
  <c r="V22" i="18"/>
  <c r="J38" i="18"/>
  <c r="AB22" i="18"/>
  <c r="AB14" i="18"/>
  <c r="AH38" i="18"/>
  <c r="V14" i="18"/>
  <c r="AH6" i="18"/>
  <c r="P6" i="18"/>
  <c r="P30" i="18"/>
  <c r="AH14" i="18"/>
  <c r="V6" i="18"/>
  <c r="J6" i="18"/>
  <c r="AH22" i="18"/>
  <c r="AB24" i="18"/>
  <c r="J8" i="18"/>
  <c r="J24" i="18"/>
  <c r="J32" i="18"/>
  <c r="J16" i="18"/>
  <c r="AB32" i="18"/>
  <c r="P8" i="18"/>
  <c r="AH8" i="18"/>
  <c r="P32" i="18"/>
  <c r="AB8" i="18"/>
  <c r="AH16" i="18"/>
  <c r="V24" i="18"/>
  <c r="V16" i="18"/>
  <c r="O34" i="1"/>
  <c r="V32" i="18"/>
  <c r="P24" i="18"/>
  <c r="N34" i="1"/>
  <c r="AB16" i="18"/>
  <c r="J40" i="18"/>
  <c r="V8" i="18"/>
  <c r="V40" i="18"/>
  <c r="AH40" i="18"/>
  <c r="AB40" i="18"/>
  <c r="AH24" i="18"/>
  <c r="P16" i="18"/>
  <c r="P40" i="18"/>
  <c r="AH32" i="18"/>
  <c r="T18" i="18"/>
  <c r="Z10" i="18"/>
  <c r="AL34" i="18"/>
  <c r="AF10" i="18"/>
  <c r="AF34" i="18"/>
  <c r="N18" i="18"/>
  <c r="T10" i="18"/>
  <c r="Z34" i="18"/>
  <c r="T42" i="18"/>
  <c r="AF42" i="18"/>
  <c r="T26" i="18"/>
  <c r="O64" i="1"/>
  <c r="Z42" i="18"/>
  <c r="N42" i="18"/>
  <c r="N26" i="18"/>
  <c r="AL42" i="18"/>
  <c r="Z18" i="18"/>
  <c r="AL18" i="18"/>
  <c r="N34" i="18"/>
  <c r="Z26" i="18"/>
  <c r="AL10" i="18"/>
  <c r="N10" i="18"/>
  <c r="T34" i="18"/>
  <c r="AL26" i="18"/>
  <c r="AF18" i="18"/>
  <c r="N64" i="1"/>
  <c r="AF26" i="18"/>
  <c r="X6" i="18"/>
  <c r="AJ14" i="18"/>
  <c r="L22" i="18"/>
  <c r="AD38" i="18"/>
  <c r="AJ30" i="18"/>
  <c r="R14" i="18"/>
  <c r="X14" i="18"/>
  <c r="AD22" i="18"/>
  <c r="R22" i="18"/>
  <c r="AD30" i="18"/>
  <c r="O22" i="1"/>
  <c r="AJ6" i="18"/>
  <c r="L6" i="18"/>
  <c r="AJ38" i="18"/>
  <c r="N22" i="1"/>
  <c r="AC22" i="1" s="1"/>
  <c r="AB22" i="1" s="1"/>
  <c r="R6" i="18"/>
  <c r="R30" i="18"/>
  <c r="AJ22" i="18"/>
  <c r="AD14" i="18"/>
  <c r="R38" i="18"/>
  <c r="X22" i="18"/>
  <c r="X30" i="18"/>
  <c r="L38" i="18"/>
  <c r="L30" i="18"/>
  <c r="L14" i="18"/>
  <c r="AD6" i="18"/>
  <c r="X38" i="18"/>
  <c r="L16" i="18"/>
  <c r="X40" i="18"/>
  <c r="AJ8" i="18"/>
  <c r="X32" i="18"/>
  <c r="R24" i="18"/>
  <c r="O40" i="1"/>
  <c r="X24" i="18"/>
  <c r="AD32" i="18"/>
  <c r="L24" i="18"/>
  <c r="L8" i="18"/>
  <c r="L32" i="18"/>
  <c r="AJ40" i="18"/>
  <c r="AD40" i="18"/>
  <c r="X16" i="18"/>
  <c r="R32" i="18"/>
  <c r="X8" i="18"/>
  <c r="AD24" i="18"/>
  <c r="AJ16" i="18"/>
  <c r="N40" i="1"/>
  <c r="AD16" i="18"/>
  <c r="R8" i="18"/>
  <c r="R40" i="18"/>
  <c r="AJ24" i="18"/>
  <c r="AJ32" i="18"/>
  <c r="L40" i="18"/>
  <c r="R16" i="18"/>
  <c r="AD8" i="18"/>
  <c r="J44" i="18"/>
  <c r="P36" i="18"/>
  <c r="J28" i="18"/>
  <c r="J12" i="18"/>
  <c r="AB20" i="18"/>
  <c r="AB28" i="18"/>
  <c r="AB44" i="18"/>
  <c r="AH36" i="18"/>
  <c r="P28" i="18"/>
  <c r="V44" i="18"/>
  <c r="V20" i="18"/>
  <c r="V36" i="18"/>
  <c r="O70" i="1"/>
  <c r="V12" i="18"/>
  <c r="P20" i="18"/>
  <c r="P12" i="18"/>
  <c r="V28" i="18"/>
  <c r="N70" i="1"/>
  <c r="AC70" i="1" s="1"/>
  <c r="AB70" i="1" s="1"/>
  <c r="AH20" i="18"/>
  <c r="AH44" i="18"/>
  <c r="J36" i="18"/>
  <c r="AH12" i="18"/>
  <c r="P44" i="18"/>
  <c r="AH28" i="18"/>
  <c r="AB36" i="18"/>
  <c r="J20" i="18"/>
  <c r="AB12" i="18"/>
  <c r="AF8" i="18"/>
  <c r="AF40" i="18"/>
  <c r="AL32" i="18"/>
  <c r="AL8" i="18"/>
  <c r="Z32" i="18"/>
  <c r="AL40" i="18"/>
  <c r="N40" i="18"/>
  <c r="N16" i="18"/>
  <c r="N46" i="1"/>
  <c r="T16" i="18"/>
  <c r="N32" i="18"/>
  <c r="AF16" i="18"/>
  <c r="AL16" i="18"/>
  <c r="N8" i="18"/>
  <c r="Z16" i="18"/>
  <c r="AF24" i="18"/>
  <c r="T8" i="18"/>
  <c r="AF32" i="18"/>
  <c r="Z8" i="18"/>
  <c r="O46" i="1"/>
  <c r="Z24" i="18"/>
  <c r="T24" i="18"/>
  <c r="T40" i="18"/>
  <c r="N24" i="18"/>
  <c r="Z40" i="18"/>
  <c r="T32" i="18"/>
  <c r="AL24" i="18"/>
  <c r="AB25" i="19" l="1"/>
  <c r="V15" i="19"/>
  <c r="J55" i="19"/>
  <c r="AH25" i="19"/>
  <c r="J35" i="19"/>
  <c r="P55" i="19"/>
  <c r="J45" i="19"/>
  <c r="V25" i="19"/>
  <c r="P35" i="19"/>
  <c r="AD70" i="1"/>
  <c r="P15" i="19"/>
  <c r="AH35" i="19"/>
  <c r="V35" i="19"/>
  <c r="AH55" i="19"/>
  <c r="AH45" i="19"/>
  <c r="J25" i="19"/>
  <c r="AB45" i="19"/>
  <c r="AB55" i="19"/>
  <c r="AB15" i="19"/>
  <c r="V55" i="19"/>
  <c r="V45" i="19"/>
  <c r="AH15" i="19"/>
  <c r="P45" i="19"/>
  <c r="J15" i="19"/>
  <c r="P25" i="19"/>
  <c r="AB35" i="19"/>
  <c r="AC23" i="1"/>
  <c r="AB23" i="1" s="1"/>
  <c r="AC17" i="1"/>
  <c r="AB17" i="1" s="1"/>
  <c r="AB16" i="1"/>
  <c r="AB37" i="19"/>
  <c r="AD22" i="1"/>
  <c r="J27" i="19"/>
  <c r="AH27" i="19"/>
  <c r="V37" i="19"/>
  <c r="AH7" i="19"/>
  <c r="AH47" i="19"/>
  <c r="AH37" i="19"/>
  <c r="P37" i="19"/>
  <c r="P7" i="19"/>
  <c r="P47" i="19"/>
  <c r="AB47" i="19"/>
  <c r="V17" i="19"/>
  <c r="V27" i="19"/>
  <c r="AB17" i="19"/>
  <c r="J37" i="19"/>
  <c r="V47" i="19"/>
  <c r="J7" i="19"/>
  <c r="AB7" i="19"/>
  <c r="V7" i="19"/>
  <c r="J47" i="19"/>
  <c r="P17" i="19"/>
  <c r="AH17" i="19"/>
  <c r="J17" i="19"/>
  <c r="P27" i="19"/>
  <c r="AB27" i="19"/>
  <c r="AB46" i="19" l="1"/>
  <c r="J46" i="19"/>
  <c r="AD16" i="1"/>
  <c r="AB16" i="19"/>
  <c r="AB36" i="19"/>
  <c r="P36" i="19"/>
  <c r="P6" i="19"/>
  <c r="AH36" i="19"/>
  <c r="AB6" i="19"/>
  <c r="J16" i="19"/>
  <c r="AH6" i="19"/>
  <c r="P16" i="19"/>
  <c r="J36" i="19"/>
  <c r="AH26" i="19"/>
  <c r="V6" i="19"/>
  <c r="J6" i="19"/>
  <c r="P46" i="19"/>
  <c r="V46" i="19"/>
  <c r="J26" i="19"/>
  <c r="V26" i="19"/>
  <c r="V36" i="19"/>
  <c r="P26" i="19"/>
  <c r="AH16" i="19"/>
  <c r="AH46" i="19"/>
  <c r="AB26" i="19"/>
  <c r="V16" i="19"/>
  <c r="Q46" i="19"/>
  <c r="K36" i="19"/>
  <c r="K6" i="19"/>
  <c r="Q36" i="19"/>
  <c r="W36" i="19"/>
  <c r="AC46" i="19"/>
  <c r="Q6" i="19"/>
  <c r="AC26" i="19"/>
  <c r="Q26" i="19"/>
  <c r="Q16" i="19"/>
  <c r="K26" i="19"/>
  <c r="AD17" i="1"/>
  <c r="AC16" i="19"/>
  <c r="W26" i="19"/>
  <c r="AI16" i="19"/>
  <c r="AI6" i="19"/>
  <c r="AI36" i="19"/>
  <c r="W46" i="19"/>
  <c r="W6" i="19"/>
  <c r="W16" i="19"/>
  <c r="AI26" i="19"/>
  <c r="K46" i="19"/>
  <c r="AC6" i="19"/>
  <c r="AC36" i="19"/>
  <c r="AI46" i="19"/>
  <c r="K16" i="19"/>
  <c r="Q27" i="19"/>
  <c r="W47" i="19"/>
  <c r="K7" i="19"/>
  <c r="Q7" i="19"/>
  <c r="AI7" i="19"/>
  <c r="AI47" i="19"/>
  <c r="AC27" i="19"/>
  <c r="Q47" i="19"/>
  <c r="Q17" i="19"/>
  <c r="W37" i="19"/>
  <c r="K37" i="19"/>
  <c r="Q37" i="19"/>
  <c r="W7" i="19"/>
  <c r="W27" i="19"/>
  <c r="AI37" i="19"/>
  <c r="AC7" i="19"/>
  <c r="K17" i="19"/>
  <c r="AI17" i="19"/>
  <c r="AC37" i="19"/>
  <c r="AI27" i="19"/>
  <c r="K47" i="19"/>
  <c r="AC47" i="19"/>
  <c r="AC17" i="19"/>
  <c r="W17" i="19"/>
  <c r="AD23" i="1"/>
  <c r="K27"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<sst xmlns="http://schemas.openxmlformats.org/spreadsheetml/2006/main" count="461" uniqueCount="322">
  <si>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</si>
  <si>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</si>
  <si>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</si>
  <si>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</si>
  <si>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</si>
  <si>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</si>
  <si>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</si>
  <si>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</si>
  <si>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</si>
  <si>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</si>
  <si>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</si>
  <si>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</si>
  <si>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</si>
  <si>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</si>
  <si>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</si>
  <si>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</si>
  <si>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</si>
  <si>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</si>
  <si>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</si>
  <si>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</si>
  <si>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</si>
  <si>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</si>
  <si>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</si>
  <si>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</si>
  <si>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</si>
  <si>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</si>
  <si>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</si>
  <si>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</si>
  <si>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</si>
  <si>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</si>
  <si>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</si>
  <si>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</si>
  <si>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</si>
  <si>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</si>
  <si>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</si>
  <si>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</si>
  <si>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</si>
  <si>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</si>
  <si>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</si>
  <si>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</si>
  <si>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</si>
  <si>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</si>
  <si>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</si>
  <si>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</si>
  <si>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</si>
  <si>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</si>
  <si>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</si>
  <si>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</si>
  <si>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</si>
  <si>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</si>
  <si>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</si>
  <si>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</si>
  <si>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</si>
  <si>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Afectación Económica (o presupuestal)</t>
  </si>
  <si>
    <t>Pérdida Reputacional</t>
  </si>
  <si>
    <t>Afectación menor a 10 SMLMV .</t>
  </si>
  <si>
    <t xml:space="preserve">Menor-40% </t>
  </si>
  <si>
    <t>Moderado 60%</t>
  </si>
  <si>
    <t>Mayor 80%</t>
  </si>
  <si>
    <t>Catastrófico 100%</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</si>
  <si>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</si>
  <si>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</si>
  <si>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</si>
  <si>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</si>
  <si>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</si>
  <si>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</si>
  <si>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</si>
  <si>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</si>
  <si>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</si>
  <si>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</si>
  <si>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</si>
  <si>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Extremo</t>
  </si>
  <si>
    <t>Alto</t>
  </si>
  <si>
    <t>Moderado</t>
  </si>
  <si>
    <t>Bajo</t>
  </si>
  <si>
    <t>Insignificante</t>
  </si>
  <si>
    <t>Menor</t>
  </si>
  <si>
    <t>Catastrófico</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</si>
  <si>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</si>
  <si>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</si>
  <si>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</si>
  <si>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</si>
  <si>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</si>
  <si>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</si>
  <si>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</si>
  <si>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</si>
  <si>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</si>
  <si>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</si>
  <si>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</si>
  <si>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</si>
  <si>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</si>
  <si>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</si>
  <si>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</si>
  <si>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</si>
  <si>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</si>
  <si>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</si>
  <si>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</si>
  <si>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</si>
  <si>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</si>
  <si>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</si>
  <si>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</si>
  <si>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</si>
  <si>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</si>
  <si>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</si>
  <si>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</si>
  <si>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</si>
  <si>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</si>
  <si>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</si>
  <si>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</si>
  <si>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</si>
  <si>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</si>
  <si>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</si>
  <si>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</si>
  <si>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</si>
  <si>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</si>
  <si>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</si>
  <si>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</si>
  <si>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</si>
  <si>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</si>
  <si>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</si>
  <si>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</si>
  <si>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</si>
  <si>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</si>
  <si>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</si>
  <si>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</si>
  <si>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</si>
  <si>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</si>
  <si>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</si>
  <si>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</si>
  <si>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</si>
  <si>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</si>
  <si>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</si>
  <si>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</si>
  <si>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</si>
  <si>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</si>
  <si>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</si>
  <si>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</si>
  <si>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</si>
  <si>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</si>
  <si>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</si>
  <si>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</si>
  <si>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</si>
  <si>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</si>
  <si>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</si>
  <si>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</si>
  <si>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</si>
  <si>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</si>
  <si>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</si>
  <si>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</si>
  <si>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</si>
  <si>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</si>
  <si>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</si>
  <si>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</si>
  <si>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</si>
  <si>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</si>
  <si>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</si>
  <si>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</si>
  <si>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</si>
  <si>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</si>
  <si>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</si>
  <si>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</si>
  <si>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</si>
  <si>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</si>
  <si>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</si>
  <si>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</si>
  <si>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</si>
  <si>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</si>
  <si>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</si>
  <si>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</si>
  <si>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</si>
  <si>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</si>
  <si>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</si>
  <si>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</si>
  <si>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</si>
  <si>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</si>
  <si>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</si>
  <si>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</si>
  <si>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</si>
  <si>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</si>
  <si>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</si>
  <si>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</si>
  <si>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</si>
  <si>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</si>
  <si>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t>Descripción - Lineamientos para el diligenciamiento</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</si>
  <si>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</si>
  <si>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</si>
  <si>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</si>
  <si>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</si>
  <si>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Plan de acción (solo para la opción reducir)</t>
  </si>
  <si>
    <t>Ejecución y administración de procesos</t>
  </si>
  <si>
    <t>Fallas tecnológicas</t>
  </si>
  <si>
    <t>Fraude externo</t>
  </si>
  <si>
    <t>Fraude interno</t>
  </si>
  <si>
    <t>Relaciones laborales</t>
  </si>
  <si>
    <t>Usuarios, productos y practicas, organizacionales</t>
  </si>
  <si>
    <t>Daños activos físicos</t>
  </si>
  <si>
    <t>Económico y reputacional</t>
  </si>
  <si>
    <t>PLANEACIÓN INSTITUCIONAL</t>
  </si>
  <si>
    <t>OBJETIVOS ESTRATÉGICOS</t>
  </si>
  <si>
    <t>PROCESO:</t>
  </si>
  <si>
    <t>ALCANCE:</t>
  </si>
  <si>
    <t>Código: F-DPM-1210-238,37-013</t>
  </si>
  <si>
    <t>Versión: 2.0</t>
  </si>
  <si>
    <t>Fecha: Abril -30-2021</t>
  </si>
  <si>
    <t xml:space="preserve">Página: 1 de 1 </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</si>
  <si>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</si>
  <si>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CONTEXTO ESTRATÉGICO</t>
  </si>
  <si>
    <t>OBJETIVO:</t>
  </si>
  <si>
    <t>PUNTOS DE RIESGO EN LA CADENA DE VALOR</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</si>
  <si>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</si>
  <si>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</si>
  <si>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</si>
  <si>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</si>
  <si>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</si>
  <si>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t>OBJETIVO DEL PROCESO</t>
  </si>
  <si>
    <t>MAPA DE RIESGOS VIGENCIA 2021</t>
  </si>
  <si>
    <t xml:space="preserve"> -  Hoja 3 Mapa de Riesgos Final: Encontrará la totalidad de la estructura para la identificación y valoración de los riesgos por proceso, programa o proyecto, acorde con el nivel de desagregación que la entidad considere necesaria.</t>
  </si>
  <si>
    <t>Objetivos estratégicos</t>
  </si>
  <si>
    <t>Objetivo del proceso</t>
  </si>
  <si>
    <t>Planeación institucional</t>
  </si>
  <si>
    <t>Puntos de riesgo en la cadena de valor</t>
  </si>
  <si>
    <t>Utilice la lista de despligue que se encuentra parametrizada, le aparecerán los cuatro objetivos estratégicos de la entidad, seleccione el de su proceso.</t>
  </si>
  <si>
    <t xml:space="preserve">Describa los productos del proceso. </t>
  </si>
  <si>
    <t>Identifique las actividades del proceso donde exista evidencia de que pueda ocurrir eventos de riesgo operativo.</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</si>
  <si>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</si>
  <si>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OPORTUNIDADES</t>
  </si>
  <si>
    <t>FORTALEZAS</t>
  </si>
  <si>
    <t>AMENAZAS</t>
  </si>
  <si>
    <t>DEBILIDADES</t>
  </si>
  <si>
    <t>MATRIZ DOFA</t>
  </si>
  <si>
    <t>Página: Página 1 de 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</si>
  <si>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</si>
  <si>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Fecha: Abril 15-2021</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</si>
  <si>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</si>
  <si>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Versión: 1.0</t>
  </si>
  <si>
    <t>Hábitat y territorio:
Planear, desarrollar y liderar una ciudad segura y a escala humana, con conectividad digital, espacio público inclusivo, sistema de movilidad sostenible, ambientes de vivienda dignos, y prevención y mitigación de riesgos.</t>
  </si>
  <si>
    <t>Código: F-DPM-1210-238,37-014</t>
  </si>
  <si>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</si>
  <si>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CARACTERÍSTICAS</t>
  </si>
  <si>
    <t>DESCRIPCIÓN</t>
  </si>
  <si>
    <t>PESO</t>
  </si>
  <si>
    <t>TABLA ATRIBUTOS DE PARA EL DISEÑO DEL CONTROL</t>
  </si>
  <si>
    <t>TABLA CRITERIOS PARA DEFINIR EL NIVEL DE PROBABILIDAD</t>
  </si>
  <si>
    <t>TABLA CRITERIOS PARA DEFINIR EL NIVEL DE IMPACTO</t>
  </si>
  <si>
    <t xml:space="preserve">Sanciones disciplinarias, administrativas y fiscales por  entes  de control	</t>
  </si>
  <si>
    <t xml:space="preserve">Bases de datos de personas priorizadas para entrega de beneficios desactualizadas, generando la entrega inadecuada de los mismos.
</t>
  </si>
  <si>
    <t>30%</t>
  </si>
  <si>
    <t>PROYECCION Y DESARROLLO COMUNITARIO</t>
  </si>
  <si>
    <t>Direccionar el diseño, monitoreo y asesoría a los diferentes programas las Secretarias de Desarrollo Social y del Interior, mediante estrategias y acciones que promuevan la igualdad de derechos y oportunidades de los diversos grupos poblacionales de Bucaramanga</t>
  </si>
  <si>
    <t>El proceso inicia con la identificación de necesidades de la población en situación de vulnerabilidad y pobreza extrema,  insumos para la adopción de políticas públicas de grupos poblacionales,  el diseño de planes, programas y proyectos de corte social y termina  con la implementación y ejecución de  acciones que  superen  condiciones de inequidad social y generen bienestar en los menos favorecidos.</t>
  </si>
  <si>
    <t xml:space="preserve">Sanciones disciplinarias, administrativas  por  entes  de control	</t>
  </si>
  <si>
    <t>Publicación extemporánea de los documentos generados en los procesos de contratación en la Secretaría de Desarrollo Social.</t>
  </si>
  <si>
    <t>Secretario de  Desarrollo Social.</t>
  </si>
  <si>
    <t xml:space="preserve"> Subsecretario de Desarrollo Social/líder del programa-encargado de manejo de plataforma bases de datos</t>
  </si>
  <si>
    <t>Posibilidad de afectación  reputacional por sanciones disciplinarias y  administrativas por  entes  de control,  originado por la publicación extemporánea de los documentos generados en los procesos de contratación en la Secretaría de Desarrollo Social.</t>
  </si>
  <si>
    <t>Expedir una (1) circular con el sustento normativo sobre la obligatoriedad de registrar los documentos de contratación en el SECOP, en los tiempos establecidos en la Ley</t>
  </si>
  <si>
    <t xml:space="preserve"> Insuficiente Personal de  Planta  que lidere la totalidad de los Programas Institucionales</t>
  </si>
  <si>
    <t>Alternancia en el trabajo</t>
  </si>
  <si>
    <t>Falta de apoyo del sector empresarial y de la banca al impulso de proyectos de corte social.</t>
  </si>
  <si>
    <t>Insuficiente apoyo logístico  especialmente transporte para la ejecución y seguimiento a proyectos.</t>
  </si>
  <si>
    <t>Bases de datos desactualizadas</t>
  </si>
  <si>
    <t>Baja seguridad en el manejo y conservación de  datos</t>
  </si>
  <si>
    <t>Limitada caracterización de poblaciones.</t>
  </si>
  <si>
    <t>Uso inadecuado a la ayuda o beneficio  entregado.</t>
  </si>
  <si>
    <t>Aumento de la población en situación de vulnerabilidad.</t>
  </si>
  <si>
    <t>Falsas noticias en redes sociales</t>
  </si>
  <si>
    <t>Falta de compromiso  e interés de la familia del adulto mayor para involucrarse  y apoyarlo en el proceso de envejecimiento digno.</t>
  </si>
  <si>
    <t>Falta de conciencia solidaria con la población en condición de discapacidad.</t>
  </si>
  <si>
    <t xml:space="preserve">Continua y permanente llegada de personas víctimas, desplazados y otros  en situaciones socioeconómicas débiles </t>
  </si>
  <si>
    <t>Alteraciones en el orden publico</t>
  </si>
  <si>
    <t>Actitudes xenofóbicas y homofóbicas aun existentes en la ciudadanía</t>
  </si>
  <si>
    <t>Monopolios locales en la producción agropecuaria.</t>
  </si>
  <si>
    <t>Crisis económica</t>
  </si>
  <si>
    <t>Crisis humanitaria y política en Venezuela.</t>
  </si>
  <si>
    <t>Alta rotación de la población</t>
  </si>
  <si>
    <t>Personal de planta capacitado y  con experiencia.</t>
  </si>
  <si>
    <t>Alto compromiso por parte de  las CPS.</t>
  </si>
  <si>
    <t>Trabajo articulado a  nivel interinstitucional.</t>
  </si>
  <si>
    <t>Adopción de políticas  públicas</t>
  </si>
  <si>
    <t>Implementación de un sistema de identificación de beneficiarios, seguimiento a políticas públicas y cumplimiento de metas.</t>
  </si>
  <si>
    <t>El contar con tres centros  vida de propiedad del municipio.</t>
  </si>
  <si>
    <t xml:space="preserve">Equipos de trabajo capacitado con enfoque de género y enfoque diferencial </t>
  </si>
  <si>
    <t xml:space="preserve">Actitud de servicio del equipo de trabajo </t>
  </si>
  <si>
    <t>Amplio conocimiento de los programas ejecutados por parte  del equipo de trabajo.</t>
  </si>
  <si>
    <t>Liderazgo y compromiso del nivel directivo</t>
  </si>
  <si>
    <t>Practica de inclusión en los diferentes programas implementados.</t>
  </si>
  <si>
    <t>Posibilidad de gestionar recursos en entidades a nivel nacional e internacional.</t>
  </si>
  <si>
    <t xml:space="preserve">Acceder a  recursos de Cooperación Internacional  (O.I.M) </t>
  </si>
  <si>
    <t>Incentivos y subsidios para población vulnerable por parte del gobierno nacional y local.</t>
  </si>
  <si>
    <t>La exigencia del orden nacional al ente territorial para el cumplimiento  de la política pública</t>
  </si>
  <si>
    <t>Oportunidad para establecer nuevos convenios interinsticionales</t>
  </si>
  <si>
    <t>PROYECCIÓN Y DESARROLLO COMUNITARIO</t>
  </si>
  <si>
    <t>Programas sociales, proyectos, Políticas Públicas, Plan de acción</t>
  </si>
  <si>
    <t>Insuficientes Recursos Económicos para inversión en  Programas Sociales</t>
  </si>
  <si>
    <t>Infraestructura inadecuada para una prestación del servicio acorde con normas de salud y seguridad en el trabajo y atención a la comunidad.</t>
  </si>
  <si>
    <t>Infraestructura tecnológica deficiente</t>
  </si>
  <si>
    <t>Desconocimiento de uso de plataformas por parte de beneficiarios de programas.</t>
  </si>
  <si>
    <t>Emergencias sanitaria por COVID 19</t>
  </si>
  <si>
    <t xml:space="preserve">La vinculación del sector empresarial y gremial en la generación de empresas asociativas de trabajo </t>
  </si>
  <si>
    <t>El Subsecretario de Desarrollo Social, el líder del respectivo programa  y su equipo de trabajo realiza el seguimiento  y monitoreo a las bases de datos de personas priorizadas, conforme a los criterios  y   lineamentos para la entrega  de los beneficios acorde con los requisitos de ley.</t>
  </si>
  <si>
    <t>Falta de profesionales para atención en trabajo social, medicina, enfermería, programa persona mayor.</t>
  </si>
  <si>
    <t>Posibilidad de implementar programas de  rehabilitación para la población en condición de discapacidad.</t>
  </si>
  <si>
    <t xml:space="preserve">Desconocimiento de manejo herramientas tecnológicas. </t>
  </si>
  <si>
    <t>Cambio de conciencia hacia la aceptación de las diferencias de identidad de género y orientación sexual.</t>
  </si>
  <si>
    <t>Auge de innovación tecnológica.</t>
  </si>
  <si>
    <t>Interés del gobierno Nacional y local en la implementación de políticas de protección al adulto mayor en condición de  vulnerabilidad y pobreza extrema.</t>
  </si>
  <si>
    <t xml:space="preserve">Formulación de programas, proyectos, contratación, plan de acción y seguimiento
Entrega de beneficios a población </t>
  </si>
  <si>
    <t>Reactivación económica.</t>
  </si>
  <si>
    <t>Adoptar una  (1) herramienta  para el registro de bases  de datos depuradas y actualizadas de beneficiarios de la oferta Institucional.</t>
  </si>
  <si>
    <t>Posibilidad de afectación económica y reputacional por sanciones disciplinarias, administrativas y fiscales por  entes  de control,  debido a la desactualización de  bases de datos de personas priorizadas para entrega de beneficios, generando la entrega inadecuada de los mismos</t>
  </si>
  <si>
    <t xml:space="preserve">El Subsecretario de Desarrollo Social, el líder del respectivo programa y el encargado de administrar bases de datos  verifican que las mismas se encuentren actualizadas haciendo uso de la herramienta adoptadas para tal fin. </t>
  </si>
  <si>
    <t>Subsecretario  de Desarrollo de Social - equipo de trabajo seleccionado</t>
  </si>
  <si>
    <t>Subsecretario  de Desarrollo de Social - equipo de contratación, supervisores de contratos.</t>
  </si>
  <si>
    <t>Realizar un (1) informe del seguimiento a las bases de datos de personas priorizadas, y la implementación  de los lineamentos para la entrega  de los beneficios acorde con los requisitos de ley.</t>
  </si>
  <si>
    <t xml:space="preserve">Realizar un seguimiento al 20% de los procesos contractuales  registrados en el SECOP.  </t>
  </si>
  <si>
    <t>El Secretario de  Desarrollo Social,   emite lineamientos a supervisores y contratistas sobre  la obligatoriedad de publicar a tiempo en la plataforma SECOP  los documentos generados en los diferentes procesos contractuales  conforme lo establece la norma.</t>
  </si>
  <si>
    <t>El Subsecretario de despacho impartirá instrucciones al equipo de contratación  y supervisores de contratos de la Secretaría de Desarrollo Social, para realizar  seguimiento y monitoreo aleatorio al registro de documentos en el SECOP.</t>
  </si>
  <si>
    <t>31/12/2021 </t>
  </si>
  <si>
    <t>Se observa acta de reunión del 17 de diciembre de 2021, en la cual participaron Jhon Carlos Pabón Mantilla – Secretario de Desarrollo Social, Jorge Isnardo Neira González – Sub-secretario de desarrollo, Ana Yazmin Pardo Solano – Profesional especializado de calidad, Jennifer Arias Gelves – Profesional Contratista de Calidad y Dayner Alvarado Ojeda – Profesional Contratista de Sistemas, con el objetivo de adoptar el Observatorio Social Digital y consolidación de las bases de datos 
Observación del visitador OCIG: Una vez revisadas las evidencias suministradas por la secretaría de Desarrollo Social se considera que la herramienta continua en etapa de implementación por lo cual se asigna una calificación de cumplimiento del 50%</t>
  </si>
  <si>
    <t>Observación del visitador OCIG: Teniendo en cuenta que el informe requerido en el plan de acción fue suministrado en el seguimiento de septiembre de 2021 en el cual esta actividad obtuvo el 100% en su ejecución no es necesario suministrar nuevamente las evidencias y se otorga nuevamente la misma califiación.</t>
  </si>
  <si>
    <t>Observación del visitador OCIG: Esta actividad fue cumplida en el seguimiento de septiembre 2021, en el cual se evidenciaron dos circulares la No.13 del 20 de junio de 2021 y No. 27 del 28 de septiembre de 2021cuyo contenido hace énfasis en la importancia de realizar la publicación oportuna de los soportes contractuales en la plataforma SECOP II</t>
  </si>
  <si>
    <t>Observación del visitador OCIG: Esta actividad fue cumplida en el seguimiento de septiembre 2021, en el cual se evidenció la revisión en la plataforma SECOP  al 20% de la contratación tramitada por la Secretaría de Desarrollo Social con corte a 30 de septiembre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</si>
</sst>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5"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6"/>
      <color rgb="FF000000"/>
      <name val="Arial Narrow"/>
      <family val="2"/>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22"/>
      <color theme="1"/>
      <name val="Arial Narrow"/>
      <family val="2"/>
    </font>
    <font>
      <sz val="16"/>
      <color rgb="FFFF0000"/>
      <name val="Arial Narrow"/>
      <family val="2"/>
    </font>
    <font>
      <sz val="12"/>
      <color theme="1"/>
      <name val="Arial Narrow"/>
      <family val="2"/>
    </font>
    <font>
      <b/>
      <sz val="12"/>
      <color rgb="FF000000"/>
      <name val="Arial Narrow"/>
      <family val="2"/>
    </font>
    <font>
      <sz val="12"/>
      <color rgb="FF000000"/>
      <name val="Arial Narrow"/>
      <family val="2"/>
    </font>
    <font>
      <b/>
      <sz val="12"/>
      <color theme="9" tint="-0.249977111117893"/>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sz val="11"/>
      <color theme="1"/>
      <name val="Arial"/>
      <family val="2"/>
    </font>
    <font>
      <b/>
      <sz val="20"/>
      <color theme="0"/>
      <name val="Arial Narrow"/>
      <family val="2"/>
    </font>
    <font>
      <b/>
      <sz val="16"/>
      <color theme="0"/>
      <name val="Arial Narrow"/>
      <family val="2"/>
    </font>
    <font>
      <sz val="12"/>
      <name val="Arial Narrow"/>
      <family val="2"/>
    </font>
    <font>
      <b/>
      <sz val="12"/>
      <color theme="1"/>
      <name val="Arial Narrow"/>
      <family val="2"/>
    </font>
    <font>
      <sz val="16"/>
      <color theme="1"/>
      <name val="Arial Narrow"/>
      <family val="2"/>
    </font>
    <font>
      <b/>
      <sz val="16"/>
      <color rgb="FF000000"/>
      <name val="Calibri"/>
      <family val="2"/>
    </font>
    <font>
      <b/>
      <sz val="26"/>
      <name val="Arial Narrow"/>
      <family val="2"/>
    </font>
    <font>
      <b/>
      <sz val="14"/>
      <color theme="1"/>
      <name val="Arial Narrow"/>
      <family val="2"/>
    </font>
    <font>
      <b/>
      <sz val="10"/>
      <color theme="6" tint="-0.249977111117893"/>
      <name val="Arial Narrow"/>
      <family val="2"/>
    </font>
    <font>
      <b/>
      <sz val="12"/>
      <color rgb="FF000000"/>
      <name val="Arial"/>
      <family val="2"/>
    </font>
    <font>
      <b/>
      <sz val="14"/>
      <color rgb="FF000000"/>
      <name val="Arial"/>
      <family val="2"/>
    </font>
    <font>
      <b/>
      <sz val="11"/>
      <name val="Calibri"/>
      <family val="2"/>
      <scheme val="minor"/>
    </font>
    <font>
      <sz val="11"/>
      <color theme="0"/>
      <name val="Arial Narrow"/>
      <family val="2"/>
    </font>
    <font>
      <sz val="11"/>
      <color rgb="FFFF0000"/>
      <name val="Arial Narrow"/>
      <family val="2"/>
    </font>
    <font>
      <sz val="11"/>
      <color rgb="FF030303"/>
      <name val="Arial Narrow"/>
      <family val="2"/>
    </font>
    <font>
      <b/>
      <sz val="24"/>
      <name val="Arial Narrow"/>
      <family val="2"/>
    </font>
    <font>
      <sz val="16"/>
      <name val="Arial Narrow"/>
      <family val="2"/>
    </font>
    <font>
      <b/>
      <sz val="16"/>
      <color rgb="FF000000"/>
      <name val="Arial Narrow"/>
      <family val="2"/>
    </font>
    <font>
      <sz val="16"/>
      <color rgb="FFFFFFFF"/>
      <name val="Arial Narrow"/>
      <family val="2"/>
    </font>
    <font>
      <sz val="22"/>
      <name val="Arial Narrow"/>
      <family val="2"/>
    </font>
    <font>
      <b/>
      <sz val="22"/>
      <color rgb="FF000000"/>
      <name val="Arial Narrow"/>
      <family val="2"/>
    </font>
    <font>
      <sz val="22"/>
      <color rgb="FF000000"/>
      <name val="Arial Narrow"/>
      <family val="2"/>
    </font>
    <font>
      <sz val="22"/>
      <color rgb="FFFFFFFF"/>
      <name val="Arial Narrow"/>
      <family val="2"/>
    </font>
    <font>
      <b/>
      <sz val="16"/>
      <name val="Arial Narrow"/>
      <family val="2"/>
    </font>
  </fonts>
  <fills count="1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FFFF"/>
        <bgColor rgb="FF000000"/>
      </patternFill>
    </fill>
    <fill>
      <patternFill patternType="solid">
        <fgColor theme="6" tint="0.39997558519241921"/>
        <bgColor indexed="64"/>
      </patternFill>
    </fill>
    <fill>
      <patternFill patternType="solid">
        <fgColor theme="0"/>
        <bgColor rgb="FF000000"/>
      </patternFill>
    </fill>
    <fill>
      <patternFill patternType="solid">
        <fgColor theme="6" tint="0.59999389629810485"/>
        <bgColor rgb="FF000000"/>
      </patternFill>
    </fill>
    <fill>
      <patternFill patternType="solid">
        <fgColor theme="2" tint="-9.9978637043366805E-2"/>
        <bgColor indexed="64"/>
      </patternFill>
    </fill>
    <fill>
      <patternFill patternType="solid">
        <fgColor theme="6" tint="0.59999389629810485"/>
        <bgColor indexed="64"/>
      </patternFill>
    </fill>
  </fills>
  <borders count="108">
    <border>
      <left/>
      <right/>
      <top/>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diagonal/>
    </border>
    <border>
      <left style="double">
        <color indexed="64"/>
      </left>
      <right style="hair">
        <color indexed="64"/>
      </right>
      <top style="thin">
        <color indexed="64"/>
      </top>
      <bottom style="double">
        <color indexed="64"/>
      </bottom>
      <diagonal/>
    </border>
    <border>
      <left/>
      <right style="double">
        <color indexed="64"/>
      </right>
      <top style="thin">
        <color indexed="64"/>
      </top>
      <bottom style="double">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right/>
      <top style="double">
        <color indexed="64"/>
      </top>
      <bottom style="thin">
        <color indexed="64"/>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style="medium">
        <color indexed="64"/>
      </left>
      <right style="medium">
        <color indexed="64"/>
      </right>
      <top/>
      <bottom/>
      <diagonal/>
    </border>
    <border>
      <left style="medium">
        <color indexed="64"/>
      </left>
      <right style="double">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dashed">
        <color theme="9" tint="-0.24994659260841701"/>
      </right>
      <top style="medium">
        <color indexed="64"/>
      </top>
      <bottom style="medium">
        <color indexed="64"/>
      </bottom>
      <diagonal/>
    </border>
    <border>
      <left style="dashed">
        <color theme="9" tint="-0.24994659260841701"/>
      </left>
      <right/>
      <top style="medium">
        <color indexed="64"/>
      </top>
      <bottom style="medium">
        <color indexed="64"/>
      </bottom>
      <diagonal/>
    </border>
  </borders>
  <cellStyleXfs count="5">
    <xf numFmtId="0" fontId="0" fillId="0" borderId="0"/>
    <xf numFmtId="9" fontId="10" fillId="0" borderId="0" applyFont="0" applyFill="0" applyBorder="0" applyAlignment="0" applyProtection="0"/>
    <xf numFmtId="0" fontId="30" fillId="0" borderId="0"/>
    <xf numFmtId="0" fontId="31" fillId="0" borderId="0"/>
    <xf numFmtId="0" fontId="5" fillId="0" borderId="0"/>
  </cellStyleXfs>
  <cellXfs count="554">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1" fillId="0" borderId="0" xfId="0" applyFont="1" applyFill="1" applyAlignment="1">
      <alignment vertical="center"/>
    </xf>
    <xf numFmtId="0" fontId="9" fillId="0" borderId="0" xfId="0" applyFont="1" applyBorder="1" applyAlignment="1">
      <alignment horizontal="justify" vertical="center" wrapText="1" readingOrder="1"/>
    </xf>
    <xf numFmtId="0" fontId="15" fillId="9" borderId="2" xfId="0" applyFont="1" applyFill="1" applyBorder="1" applyAlignment="1" applyProtection="1">
      <alignment horizontal="center" vertical="center" wrapText="1" readingOrder="1"/>
      <protection hidden="1"/>
    </xf>
    <xf numFmtId="0" fontId="15" fillId="9" borderId="9" xfId="0" applyFont="1" applyFill="1" applyBorder="1" applyAlignment="1" applyProtection="1">
      <alignment horizontal="center" vertical="center" wrapText="1" readingOrder="1"/>
      <protection hidden="1"/>
    </xf>
    <xf numFmtId="0" fontId="15" fillId="9" borderId="3" xfId="0" applyFont="1" applyFill="1" applyBorder="1" applyAlignment="1" applyProtection="1">
      <alignment horizontal="center" vertical="center" wrapText="1" readingOrder="1"/>
      <protection hidden="1"/>
    </xf>
    <xf numFmtId="0" fontId="15" fillId="10" borderId="2" xfId="0" applyFont="1" applyFill="1" applyBorder="1" applyAlignment="1" applyProtection="1">
      <alignment horizontal="center" wrapText="1" readingOrder="1"/>
      <protection hidden="1"/>
    </xf>
    <xf numFmtId="0" fontId="15" fillId="10" borderId="9" xfId="0" applyFont="1" applyFill="1" applyBorder="1" applyAlignment="1" applyProtection="1">
      <alignment horizontal="center" wrapText="1" readingOrder="1"/>
      <protection hidden="1"/>
    </xf>
    <xf numFmtId="0" fontId="15" fillId="10" borderId="3" xfId="0" applyFont="1" applyFill="1" applyBorder="1" applyAlignment="1" applyProtection="1">
      <alignment horizontal="center" wrapText="1" readingOrder="1"/>
      <protection hidden="1"/>
    </xf>
    <xf numFmtId="0" fontId="15" fillId="9" borderId="4" xfId="0" applyFont="1" applyFill="1" applyBorder="1" applyAlignment="1" applyProtection="1">
      <alignment horizontal="center" vertical="center" wrapText="1" readingOrder="1"/>
      <protection hidden="1"/>
    </xf>
    <xf numFmtId="0" fontId="15" fillId="9" borderId="0" xfId="0" applyFont="1" applyFill="1" applyBorder="1" applyAlignment="1" applyProtection="1">
      <alignment horizontal="center" vertical="center" wrapText="1" readingOrder="1"/>
      <protection hidden="1"/>
    </xf>
    <xf numFmtId="0" fontId="15" fillId="9" borderId="5" xfId="0" applyFont="1" applyFill="1" applyBorder="1" applyAlignment="1" applyProtection="1">
      <alignment horizontal="center" vertical="center" wrapText="1" readingOrder="1"/>
      <protection hidden="1"/>
    </xf>
    <xf numFmtId="0" fontId="15" fillId="10" borderId="4" xfId="0" applyFont="1" applyFill="1" applyBorder="1" applyAlignment="1" applyProtection="1">
      <alignment horizontal="center" wrapText="1" readingOrder="1"/>
      <protection hidden="1"/>
    </xf>
    <xf numFmtId="0" fontId="15" fillId="10" borderId="0" xfId="0" applyFont="1" applyFill="1" applyBorder="1" applyAlignment="1" applyProtection="1">
      <alignment horizontal="center" wrapText="1" readingOrder="1"/>
      <protection hidden="1"/>
    </xf>
    <xf numFmtId="0" fontId="15" fillId="10" borderId="5" xfId="0" applyFont="1" applyFill="1" applyBorder="1" applyAlignment="1" applyProtection="1">
      <alignment horizontal="center" wrapText="1" readingOrder="1"/>
      <protection hidden="1"/>
    </xf>
    <xf numFmtId="0" fontId="15" fillId="9" borderId="0" xfId="0" applyFont="1" applyFill="1" applyAlignment="1" applyProtection="1">
      <alignment horizontal="center" vertical="center" wrapText="1" readingOrder="1"/>
      <protection hidden="1"/>
    </xf>
    <xf numFmtId="0" fontId="15" fillId="9" borderId="6" xfId="0" applyFont="1" applyFill="1" applyBorder="1" applyAlignment="1" applyProtection="1">
      <alignment horizontal="center" vertical="center" wrapText="1" readingOrder="1"/>
      <protection hidden="1"/>
    </xf>
    <xf numFmtId="0" fontId="15" fillId="9" borderId="8" xfId="0" applyFont="1" applyFill="1" applyBorder="1" applyAlignment="1" applyProtection="1">
      <alignment horizontal="center" vertical="center" wrapText="1" readingOrder="1"/>
      <protection hidden="1"/>
    </xf>
    <xf numFmtId="0" fontId="15" fillId="9" borderId="7" xfId="0" applyFont="1" applyFill="1" applyBorder="1" applyAlignment="1" applyProtection="1">
      <alignment horizontal="center" vertical="center" wrapText="1" readingOrder="1"/>
      <protection hidden="1"/>
    </xf>
    <xf numFmtId="0" fontId="15" fillId="10" borderId="6" xfId="0" applyFont="1" applyFill="1" applyBorder="1" applyAlignment="1" applyProtection="1">
      <alignment horizontal="center" wrapText="1" readingOrder="1"/>
      <protection hidden="1"/>
    </xf>
    <xf numFmtId="0" fontId="15" fillId="10" borderId="8" xfId="0" applyFont="1" applyFill="1" applyBorder="1" applyAlignment="1" applyProtection="1">
      <alignment horizontal="center" wrapText="1" readingOrder="1"/>
      <protection hidden="1"/>
    </xf>
    <xf numFmtId="0" fontId="15" fillId="10" borderId="7" xfId="0" applyFont="1" applyFill="1" applyBorder="1" applyAlignment="1" applyProtection="1">
      <alignment horizontal="center" wrapText="1" readingOrder="1"/>
      <protection hidden="1"/>
    </xf>
    <xf numFmtId="0" fontId="15" fillId="11" borderId="2" xfId="0" applyFont="1" applyFill="1" applyBorder="1" applyAlignment="1" applyProtection="1">
      <alignment horizontal="center" wrapText="1" readingOrder="1"/>
      <protection hidden="1"/>
    </xf>
    <xf numFmtId="0" fontId="15" fillId="11" borderId="9" xfId="0" applyFont="1" applyFill="1" applyBorder="1" applyAlignment="1" applyProtection="1">
      <alignment horizontal="center" wrapText="1" readingOrder="1"/>
      <protection hidden="1"/>
    </xf>
    <xf numFmtId="0" fontId="15" fillId="11" borderId="3" xfId="0" applyFont="1" applyFill="1" applyBorder="1" applyAlignment="1" applyProtection="1">
      <alignment horizontal="center" wrapText="1" readingOrder="1"/>
      <protection hidden="1"/>
    </xf>
    <xf numFmtId="0" fontId="15" fillId="11" borderId="4" xfId="0" applyFont="1" applyFill="1" applyBorder="1" applyAlignment="1" applyProtection="1">
      <alignment horizontal="center" wrapText="1" readingOrder="1"/>
      <protection hidden="1"/>
    </xf>
    <xf numFmtId="0" fontId="15" fillId="11" borderId="0" xfId="0" applyFont="1" applyFill="1" applyBorder="1" applyAlignment="1" applyProtection="1">
      <alignment horizontal="center" wrapText="1" readingOrder="1"/>
      <protection hidden="1"/>
    </xf>
    <xf numFmtId="0" fontId="15" fillId="11" borderId="5" xfId="0" applyFont="1" applyFill="1" applyBorder="1" applyAlignment="1" applyProtection="1">
      <alignment horizontal="center" wrapText="1" readingOrder="1"/>
      <protection hidden="1"/>
    </xf>
    <xf numFmtId="0" fontId="15" fillId="11" borderId="6" xfId="0" applyFont="1" applyFill="1" applyBorder="1" applyAlignment="1" applyProtection="1">
      <alignment horizontal="center" wrapText="1" readingOrder="1"/>
      <protection hidden="1"/>
    </xf>
    <xf numFmtId="0" fontId="15" fillId="11" borderId="8" xfId="0" applyFont="1" applyFill="1" applyBorder="1" applyAlignment="1" applyProtection="1">
      <alignment horizontal="center" wrapText="1" readingOrder="1"/>
      <protection hidden="1"/>
    </xf>
    <xf numFmtId="0" fontId="15" fillId="11" borderId="7" xfId="0" applyFont="1" applyFill="1" applyBorder="1" applyAlignment="1" applyProtection="1">
      <alignment horizontal="center" wrapText="1" readingOrder="1"/>
      <protection hidden="1"/>
    </xf>
    <xf numFmtId="0" fontId="15" fillId="5" borderId="2" xfId="0" applyFont="1" applyFill="1" applyBorder="1" applyAlignment="1" applyProtection="1">
      <alignment horizontal="center" wrapText="1" readingOrder="1"/>
      <protection hidden="1"/>
    </xf>
    <xf numFmtId="0" fontId="15" fillId="5" borderId="9" xfId="0" applyFont="1" applyFill="1" applyBorder="1" applyAlignment="1" applyProtection="1">
      <alignment horizontal="center" wrapText="1" readingOrder="1"/>
      <protection hidden="1"/>
    </xf>
    <xf numFmtId="0" fontId="15" fillId="5" borderId="3" xfId="0" applyFont="1" applyFill="1" applyBorder="1" applyAlignment="1" applyProtection="1">
      <alignment horizontal="center" wrapText="1" readingOrder="1"/>
      <protection hidden="1"/>
    </xf>
    <xf numFmtId="0" fontId="15" fillId="5" borderId="4" xfId="0" applyFont="1" applyFill="1" applyBorder="1" applyAlignment="1" applyProtection="1">
      <alignment horizontal="center" wrapText="1" readingOrder="1"/>
      <protection hidden="1"/>
    </xf>
    <xf numFmtId="0" fontId="15" fillId="5" borderId="0" xfId="0" applyFont="1" applyFill="1" applyBorder="1" applyAlignment="1" applyProtection="1">
      <alignment horizontal="center" wrapText="1" readingOrder="1"/>
      <protection hidden="1"/>
    </xf>
    <xf numFmtId="0" fontId="15" fillId="5" borderId="5" xfId="0" applyFont="1" applyFill="1" applyBorder="1" applyAlignment="1" applyProtection="1">
      <alignment horizontal="center" wrapText="1" readingOrder="1"/>
      <protection hidden="1"/>
    </xf>
    <xf numFmtId="0" fontId="15" fillId="5" borderId="6" xfId="0" applyFont="1" applyFill="1" applyBorder="1" applyAlignment="1" applyProtection="1">
      <alignment horizontal="center" wrapText="1" readingOrder="1"/>
      <protection hidden="1"/>
    </xf>
    <xf numFmtId="0" fontId="15" fillId="5" borderId="8" xfId="0" applyFont="1" applyFill="1" applyBorder="1" applyAlignment="1" applyProtection="1">
      <alignment horizontal="center" wrapText="1" readingOrder="1"/>
      <protection hidden="1"/>
    </xf>
    <xf numFmtId="0" fontId="15" fillId="5" borderId="7" xfId="0" applyFont="1" applyFill="1" applyBorder="1" applyAlignment="1" applyProtection="1">
      <alignment horizontal="center" wrapText="1" readingOrder="1"/>
      <protection hidden="1"/>
    </xf>
    <xf numFmtId="0" fontId="19" fillId="11" borderId="9" xfId="0" applyFont="1" applyFill="1" applyBorder="1" applyAlignment="1" applyProtection="1">
      <alignment horizontal="center" wrapText="1" readingOrder="1"/>
      <protection hidden="1"/>
    </xf>
    <xf numFmtId="0" fontId="0" fillId="3" borderId="0" xfId="0" applyFill="1"/>
    <xf numFmtId="0" fontId="32" fillId="3" borderId="36" xfId="2" applyFont="1" applyFill="1" applyBorder="1" applyProtection="1"/>
    <xf numFmtId="0" fontId="32" fillId="3" borderId="37" xfId="2" applyFont="1" applyFill="1" applyBorder="1" applyProtection="1"/>
    <xf numFmtId="0" fontId="32" fillId="3" borderId="38" xfId="2" applyFont="1" applyFill="1" applyBorder="1" applyProtection="1"/>
    <xf numFmtId="0" fontId="12" fillId="3" borderId="0" xfId="0" applyFont="1" applyFill="1" applyAlignment="1">
      <alignment vertical="center"/>
    </xf>
    <xf numFmtId="0" fontId="5" fillId="3" borderId="0" xfId="0" applyFont="1" applyFill="1"/>
    <xf numFmtId="0" fontId="24" fillId="3" borderId="19" xfId="0" applyFont="1" applyFill="1" applyBorder="1" applyAlignment="1">
      <alignment horizontal="justify" vertical="center" wrapText="1" readingOrder="1"/>
    </xf>
    <xf numFmtId="9" fontId="23" fillId="3" borderId="28" xfId="0" applyNumberFormat="1" applyFont="1" applyFill="1" applyBorder="1" applyAlignment="1">
      <alignment horizontal="center" vertical="center" wrapText="1" readingOrder="1"/>
    </xf>
    <xf numFmtId="0" fontId="24" fillId="3" borderId="18" xfId="0" applyFont="1" applyFill="1" applyBorder="1" applyAlignment="1">
      <alignment horizontal="justify" vertical="center" wrapText="1" readingOrder="1"/>
    </xf>
    <xf numFmtId="9" fontId="23" fillId="3" borderId="23" xfId="0" applyNumberFormat="1" applyFont="1" applyFill="1" applyBorder="1" applyAlignment="1">
      <alignment horizontal="center" vertical="center" wrapText="1" readingOrder="1"/>
    </xf>
    <xf numFmtId="0" fontId="24" fillId="3" borderId="23" xfId="0" applyFont="1" applyFill="1" applyBorder="1" applyAlignment="1">
      <alignment horizontal="center" vertical="center" wrapText="1" readingOrder="1"/>
    </xf>
    <xf numFmtId="0" fontId="24" fillId="3" borderId="25" xfId="0" applyFont="1" applyFill="1" applyBorder="1" applyAlignment="1">
      <alignment horizontal="justify" vertical="center" wrapText="1" readingOrder="1"/>
    </xf>
    <xf numFmtId="0" fontId="24" fillId="3" borderId="26" xfId="0" applyFont="1" applyFill="1" applyBorder="1" applyAlignment="1">
      <alignment horizontal="center" vertical="center" wrapText="1" readingOrder="1"/>
    </xf>
    <xf numFmtId="0" fontId="29" fillId="3" borderId="0" xfId="0" applyFont="1" applyFill="1"/>
    <xf numFmtId="0" fontId="9" fillId="3" borderId="0" xfId="0" applyFont="1" applyFill="1" applyBorder="1" applyAlignment="1">
      <alignment horizontal="justify" vertical="center" wrapText="1" readingOrder="1"/>
    </xf>
    <xf numFmtId="0" fontId="4" fillId="3" borderId="0" xfId="0" applyFont="1" applyFill="1" applyAlignment="1">
      <alignment vertical="center"/>
    </xf>
    <xf numFmtId="0" fontId="4" fillId="3" borderId="0" xfId="0" applyFont="1" applyFill="1" applyAlignment="1">
      <alignment horizontal="left" vertical="center"/>
    </xf>
    <xf numFmtId="0" fontId="32" fillId="3" borderId="4" xfId="2" applyFont="1" applyFill="1" applyBorder="1" applyProtection="1"/>
    <xf numFmtId="0" fontId="37" fillId="3" borderId="0" xfId="0" applyFont="1" applyFill="1" applyBorder="1" applyAlignment="1" applyProtection="1">
      <alignment horizontal="left" vertical="center" wrapText="1"/>
    </xf>
    <xf numFmtId="0" fontId="38" fillId="3" borderId="0" xfId="0" applyFont="1" applyFill="1" applyBorder="1" applyAlignment="1" applyProtection="1">
      <alignment horizontal="left" vertical="top" wrapText="1"/>
    </xf>
    <xf numFmtId="0" fontId="32" fillId="3" borderId="0" xfId="2" applyFont="1" applyFill="1" applyBorder="1" applyProtection="1"/>
    <xf numFmtId="0" fontId="32" fillId="3" borderId="5" xfId="2" applyFont="1" applyFill="1" applyBorder="1" applyProtection="1"/>
    <xf numFmtId="0" fontId="32" fillId="3" borderId="6" xfId="2" applyFont="1" applyFill="1" applyBorder="1" applyProtection="1"/>
    <xf numFmtId="0" fontId="32" fillId="3" borderId="8" xfId="2" applyFont="1" applyFill="1" applyBorder="1" applyProtection="1"/>
    <xf numFmtId="0" fontId="32" fillId="3" borderId="7" xfId="2" applyFont="1" applyFill="1" applyBorder="1" applyProtection="1"/>
    <xf numFmtId="0" fontId="35" fillId="3" borderId="0" xfId="2" quotePrefix="1" applyFont="1" applyFill="1" applyBorder="1" applyAlignment="1" applyProtection="1">
      <alignment horizontal="left" vertical="top" wrapText="1"/>
    </xf>
    <xf numFmtId="0" fontId="40" fillId="0" borderId="0" xfId="0" applyFont="1" applyAlignment="1">
      <alignment horizontal="center" vertical="center"/>
    </xf>
    <xf numFmtId="0" fontId="40" fillId="0" borderId="0" xfId="0" applyFont="1"/>
    <xf numFmtId="0" fontId="40" fillId="0" borderId="0" xfId="0" applyFont="1" applyAlignment="1">
      <alignment horizontal="center"/>
    </xf>
    <xf numFmtId="0" fontId="18" fillId="3" borderId="0" xfId="0" applyFont="1" applyFill="1"/>
    <xf numFmtId="0" fontId="18" fillId="0" borderId="0" xfId="0" applyFont="1"/>
    <xf numFmtId="0" fontId="6" fillId="0" borderId="18" xfId="0" applyFont="1" applyBorder="1" applyAlignment="1" applyProtection="1">
      <alignment horizontal="justify" vertical="center" wrapText="1"/>
      <protection locked="0"/>
    </xf>
    <xf numFmtId="0" fontId="1" fillId="0" borderId="18" xfId="0" applyFont="1" applyBorder="1" applyAlignment="1" applyProtection="1">
      <alignment horizontal="center" vertical="center"/>
      <protection hidden="1"/>
    </xf>
    <xf numFmtId="0" fontId="1" fillId="0" borderId="18" xfId="0" applyFont="1" applyBorder="1" applyAlignment="1" applyProtection="1">
      <alignment horizontal="center" vertical="center" textRotation="90"/>
      <protection locked="0"/>
    </xf>
    <xf numFmtId="9" fontId="1" fillId="0" borderId="18" xfId="0" applyNumberFormat="1" applyFont="1" applyBorder="1" applyAlignment="1" applyProtection="1">
      <alignment horizontal="center" vertical="center"/>
      <protection hidden="1"/>
    </xf>
    <xf numFmtId="164" fontId="1" fillId="0" borderId="18" xfId="1" applyNumberFormat="1" applyFont="1" applyBorder="1" applyAlignment="1">
      <alignment horizontal="center" vertical="center"/>
    </xf>
    <xf numFmtId="0" fontId="4" fillId="0" borderId="18" xfId="0" applyFont="1" applyFill="1" applyBorder="1" applyAlignment="1" applyProtection="1">
      <alignment horizontal="center" vertical="center" textRotation="90" wrapText="1"/>
      <protection hidden="1"/>
    </xf>
    <xf numFmtId="0" fontId="4" fillId="0" borderId="18" xfId="0" applyFont="1" applyBorder="1" applyAlignment="1" applyProtection="1">
      <alignment horizontal="center" vertical="center" textRotation="90"/>
      <protection hidden="1"/>
    </xf>
    <xf numFmtId="14" fontId="1" fillId="0" borderId="18" xfId="0" applyNumberFormat="1" applyFont="1" applyBorder="1" applyAlignment="1" applyProtection="1">
      <alignment horizontal="center" vertical="center"/>
      <protection locked="0"/>
    </xf>
    <xf numFmtId="0" fontId="1" fillId="0" borderId="18" xfId="0" applyFont="1" applyBorder="1" applyAlignment="1" applyProtection="1">
      <alignment horizontal="justify" vertical="center"/>
      <protection locked="0"/>
    </xf>
    <xf numFmtId="164" fontId="1" fillId="8" borderId="18" xfId="1" applyNumberFormat="1" applyFont="1" applyFill="1" applyBorder="1" applyAlignment="1">
      <alignment horizontal="center" vertical="center"/>
    </xf>
    <xf numFmtId="0" fontId="22" fillId="0" borderId="18" xfId="0" applyFont="1" applyBorder="1" applyAlignment="1" applyProtection="1">
      <alignment horizontal="justify" vertical="center" wrapText="1"/>
      <protection locked="0"/>
    </xf>
    <xf numFmtId="0" fontId="22" fillId="0" borderId="18" xfId="0" applyFont="1" applyBorder="1" applyAlignment="1" applyProtection="1">
      <alignment horizontal="center" vertical="center"/>
      <protection hidden="1"/>
    </xf>
    <xf numFmtId="0" fontId="22" fillId="0" borderId="18" xfId="0" applyFont="1" applyBorder="1" applyAlignment="1" applyProtection="1">
      <alignment horizontal="center" vertical="center" textRotation="90"/>
      <protection locked="0"/>
    </xf>
    <xf numFmtId="9" fontId="22" fillId="0" borderId="18" xfId="0" applyNumberFormat="1" applyFont="1" applyBorder="1" applyAlignment="1" applyProtection="1">
      <alignment horizontal="center" vertical="center"/>
      <protection hidden="1"/>
    </xf>
    <xf numFmtId="164" fontId="22" fillId="0" borderId="18" xfId="1" applyNumberFormat="1" applyFont="1" applyBorder="1" applyAlignment="1">
      <alignment horizontal="center" vertical="center"/>
    </xf>
    <xf numFmtId="0" fontId="44" fillId="0" borderId="18" xfId="0" applyFont="1" applyFill="1" applyBorder="1" applyAlignment="1" applyProtection="1">
      <alignment horizontal="center" vertical="center" textRotation="90" wrapText="1"/>
      <protection hidden="1"/>
    </xf>
    <xf numFmtId="0" fontId="44" fillId="0" borderId="18" xfId="0" applyFont="1" applyBorder="1" applyAlignment="1" applyProtection="1">
      <alignment horizontal="center" vertical="center" textRotation="90"/>
      <protection hidden="1"/>
    </xf>
    <xf numFmtId="14" fontId="22" fillId="0" borderId="18" xfId="0" applyNumberFormat="1" applyFont="1" applyBorder="1" applyAlignment="1" applyProtection="1">
      <alignment horizontal="center" vertical="center"/>
      <protection locked="0"/>
    </xf>
    <xf numFmtId="0" fontId="22" fillId="0" borderId="18" xfId="0" applyFont="1" applyBorder="1" applyAlignment="1" applyProtection="1">
      <alignment horizontal="justify" vertical="center"/>
      <protection locked="0"/>
    </xf>
    <xf numFmtId="0" fontId="45" fillId="3" borderId="0" xfId="0" applyFont="1" applyFill="1" applyBorder="1" applyAlignment="1">
      <alignment horizontal="justify" vertical="center" wrapText="1" readingOrder="1"/>
    </xf>
    <xf numFmtId="0" fontId="45" fillId="0" borderId="0" xfId="0" applyFont="1" applyBorder="1" applyAlignment="1">
      <alignment horizontal="justify" vertical="center" wrapText="1" readingOrder="1"/>
    </xf>
    <xf numFmtId="0" fontId="46" fillId="9" borderId="2" xfId="0" applyFont="1" applyFill="1" applyBorder="1" applyAlignment="1" applyProtection="1">
      <alignment horizontal="center" vertical="center" wrapText="1" readingOrder="1"/>
      <protection hidden="1"/>
    </xf>
    <xf numFmtId="0" fontId="40" fillId="0" borderId="0" xfId="0" applyFont="1" applyAlignment="1">
      <alignment wrapText="1"/>
    </xf>
    <xf numFmtId="0" fontId="1" fillId="3" borderId="0" xfId="0" applyFont="1" applyFill="1" applyAlignment="1">
      <alignment wrapText="1"/>
    </xf>
    <xf numFmtId="0" fontId="1" fillId="0" borderId="0" xfId="0" applyFont="1" applyAlignment="1">
      <alignment wrapText="1"/>
    </xf>
    <xf numFmtId="0" fontId="1" fillId="0" borderId="0" xfId="0" applyFont="1"/>
    <xf numFmtId="0" fontId="1" fillId="0" borderId="18" xfId="0" applyFont="1" applyBorder="1" applyAlignment="1" applyProtection="1">
      <alignment horizontal="center" vertical="center"/>
    </xf>
    <xf numFmtId="0" fontId="1" fillId="0" borderId="18"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xf>
    <xf numFmtId="0" fontId="4" fillId="12" borderId="18" xfId="0" applyFont="1" applyFill="1" applyBorder="1" applyAlignment="1">
      <alignment horizontal="center" vertical="center" textRotation="90"/>
    </xf>
    <xf numFmtId="0" fontId="1" fillId="0" borderId="23" xfId="0" applyFont="1" applyBorder="1" applyAlignment="1" applyProtection="1">
      <alignment horizontal="center" vertical="center"/>
      <protection locked="0"/>
    </xf>
    <xf numFmtId="0" fontId="1" fillId="0" borderId="0" xfId="0" applyFont="1" applyBorder="1"/>
    <xf numFmtId="0" fontId="1" fillId="0" borderId="0" xfId="0" applyFont="1" applyBorder="1" applyAlignment="1">
      <alignment wrapText="1"/>
    </xf>
    <xf numFmtId="0" fontId="1" fillId="0" borderId="5" xfId="0" applyFont="1" applyBorder="1"/>
    <xf numFmtId="0" fontId="32" fillId="3" borderId="4" xfId="2" applyFont="1" applyFill="1" applyBorder="1" applyAlignment="1" applyProtection="1">
      <alignment horizontal="left" vertical="top" wrapText="1"/>
    </xf>
    <xf numFmtId="0" fontId="32" fillId="3" borderId="0" xfId="2" applyFont="1" applyFill="1" applyBorder="1" applyAlignment="1" applyProtection="1">
      <alignment horizontal="left" vertical="top" wrapText="1"/>
    </xf>
    <xf numFmtId="0" fontId="32" fillId="3" borderId="5" xfId="2" applyFont="1" applyFill="1" applyBorder="1" applyAlignment="1" applyProtection="1">
      <alignment horizontal="left" vertical="top" wrapText="1"/>
    </xf>
    <xf numFmtId="0" fontId="23" fillId="3" borderId="19" xfId="0" applyFont="1" applyFill="1" applyBorder="1" applyAlignment="1">
      <alignment horizontal="center" vertical="center" wrapText="1" readingOrder="1"/>
    </xf>
    <xf numFmtId="0" fontId="23" fillId="3" borderId="18" xfId="0" applyFont="1" applyFill="1" applyBorder="1" applyAlignment="1">
      <alignment horizontal="center" vertical="center" wrapText="1" readingOrder="1"/>
    </xf>
    <xf numFmtId="0" fontId="23" fillId="3" borderId="25" xfId="0" applyFont="1" applyFill="1" applyBorder="1" applyAlignment="1">
      <alignment horizontal="center" vertical="center" wrapText="1" readingOrder="1"/>
    </xf>
    <xf numFmtId="0" fontId="32" fillId="3" borderId="0" xfId="2" quotePrefix="1" applyFont="1" applyFill="1" applyBorder="1" applyAlignment="1" applyProtection="1">
      <alignment horizontal="left" vertical="top" wrapText="1"/>
    </xf>
    <xf numFmtId="0" fontId="35" fillId="3" borderId="81" xfId="2" quotePrefix="1" applyFont="1" applyFill="1" applyBorder="1" applyAlignment="1" applyProtection="1">
      <alignment horizontal="left" vertical="top" wrapText="1"/>
    </xf>
    <xf numFmtId="0" fontId="32" fillId="0" borderId="81" xfId="2" quotePrefix="1" applyFont="1" applyBorder="1" applyAlignment="1" applyProtection="1">
      <alignment horizontal="left" vertical="top" wrapText="1"/>
    </xf>
    <xf numFmtId="0" fontId="32" fillId="3" borderId="81" xfId="2" quotePrefix="1" applyFont="1" applyFill="1" applyBorder="1" applyAlignment="1" applyProtection="1">
      <alignment horizontal="left" vertical="top" wrapText="1"/>
    </xf>
    <xf numFmtId="0" fontId="32" fillId="3" borderId="81" xfId="2" applyFont="1" applyFill="1" applyBorder="1" applyProtection="1"/>
    <xf numFmtId="0" fontId="0" fillId="3" borderId="5" xfId="0" applyFill="1" applyBorder="1"/>
    <xf numFmtId="0" fontId="34" fillId="3" borderId="0" xfId="2" quotePrefix="1" applyFont="1" applyFill="1" applyBorder="1" applyAlignment="1" applyProtection="1">
      <alignment horizontal="left" vertical="top" wrapText="1"/>
    </xf>
    <xf numFmtId="0" fontId="36" fillId="3" borderId="0" xfId="2" quotePrefix="1" applyFont="1" applyFill="1" applyBorder="1" applyAlignment="1" applyProtection="1">
      <alignment horizontal="left" vertical="top" wrapText="1"/>
    </xf>
    <xf numFmtId="0" fontId="36" fillId="3" borderId="81" xfId="2" quotePrefix="1" applyFont="1" applyFill="1" applyBorder="1" applyAlignment="1" applyProtection="1">
      <alignment horizontal="left" vertical="top" wrapText="1"/>
    </xf>
    <xf numFmtId="0" fontId="36" fillId="3" borderId="89" xfId="2" quotePrefix="1" applyFont="1" applyFill="1" applyBorder="1" applyAlignment="1" applyProtection="1">
      <alignment horizontal="left" vertical="top" wrapText="1"/>
    </xf>
    <xf numFmtId="0" fontId="32" fillId="3" borderId="89" xfId="2" applyFont="1" applyFill="1" applyBorder="1" applyProtection="1"/>
    <xf numFmtId="0" fontId="28" fillId="16" borderId="90" xfId="0" applyFont="1" applyFill="1" applyBorder="1" applyAlignment="1">
      <alignment horizontal="left" vertical="center" wrapText="1" indent="1"/>
    </xf>
    <xf numFmtId="0" fontId="0" fillId="0" borderId="0" xfId="0" applyAlignment="1">
      <alignment vertical="center"/>
    </xf>
    <xf numFmtId="0" fontId="11" fillId="17" borderId="0" xfId="0" applyFont="1" applyFill="1" applyAlignment="1">
      <alignment wrapText="1"/>
    </xf>
    <xf numFmtId="0" fontId="40" fillId="0" borderId="0" xfId="0" applyFont="1" applyAlignment="1">
      <alignment vertical="center" wrapText="1"/>
    </xf>
    <xf numFmtId="0" fontId="51" fillId="0" borderId="0" xfId="0" applyFont="1" applyAlignment="1">
      <alignment horizontal="center" vertical="center" wrapText="1"/>
    </xf>
    <xf numFmtId="0" fontId="5" fillId="0" borderId="0" xfId="0" applyFont="1" applyAlignment="1">
      <alignment vertical="top" wrapText="1"/>
    </xf>
    <xf numFmtId="0" fontId="30" fillId="3" borderId="94" xfId="0" applyFont="1" applyFill="1" applyBorder="1" applyAlignment="1">
      <alignment vertical="center" wrapText="1"/>
    </xf>
    <xf numFmtId="0" fontId="11" fillId="17" borderId="0" xfId="0" applyFont="1" applyFill="1" applyAlignment="1">
      <alignment horizontal="left" vertical="top" wrapText="1"/>
    </xf>
    <xf numFmtId="0" fontId="30" fillId="3" borderId="95" xfId="0" applyFont="1" applyFill="1" applyBorder="1" applyAlignment="1">
      <alignment vertical="center" wrapText="1"/>
    </xf>
    <xf numFmtId="0" fontId="18" fillId="0" borderId="0" xfId="0" applyFont="1" applyBorder="1"/>
    <xf numFmtId="0" fontId="28" fillId="16" borderId="62" xfId="0" applyFont="1" applyFill="1" applyBorder="1" applyAlignment="1">
      <alignment horizontal="left" vertical="center" wrapText="1" indent="1"/>
    </xf>
    <xf numFmtId="0" fontId="23" fillId="18" borderId="30" xfId="0" applyFont="1" applyFill="1" applyBorder="1" applyAlignment="1">
      <alignment horizontal="center" vertical="center" wrapText="1" readingOrder="1"/>
    </xf>
    <xf numFmtId="0" fontId="23" fillId="18" borderId="31" xfId="0" applyFont="1" applyFill="1" applyBorder="1" applyAlignment="1">
      <alignment horizontal="center" vertical="center" wrapText="1" readingOrder="1"/>
    </xf>
    <xf numFmtId="0" fontId="2" fillId="3" borderId="0" xfId="0" applyFont="1" applyFill="1"/>
    <xf numFmtId="0" fontId="53" fillId="3" borderId="0" xfId="0" applyFont="1" applyFill="1"/>
    <xf numFmtId="0" fontId="53" fillId="0" borderId="0" xfId="0" applyFont="1"/>
    <xf numFmtId="0" fontId="1" fillId="0" borderId="0" xfId="0" pivotButton="1" applyFont="1"/>
    <xf numFmtId="0" fontId="21" fillId="0" borderId="0" xfId="0" applyFont="1" applyFill="1"/>
    <xf numFmtId="0" fontId="54" fillId="0" borderId="0" xfId="0" applyFont="1"/>
    <xf numFmtId="0" fontId="55" fillId="0" borderId="0" xfId="0" applyFont="1"/>
    <xf numFmtId="0" fontId="2" fillId="0" borderId="0" xfId="0" applyFont="1"/>
    <xf numFmtId="0" fontId="6" fillId="3" borderId="0" xfId="0" applyFont="1" applyFill="1"/>
    <xf numFmtId="0" fontId="22" fillId="3" borderId="0" xfId="0" applyFont="1" applyFill="1"/>
    <xf numFmtId="0" fontId="57" fillId="0" borderId="0" xfId="0" applyFont="1" applyAlignment="1">
      <alignment horizontal="center" vertical="center" wrapText="1"/>
    </xf>
    <xf numFmtId="0" fontId="58" fillId="18" borderId="97" xfId="0" applyFont="1" applyFill="1" applyBorder="1" applyAlignment="1">
      <alignment horizontal="center" vertical="center" wrapText="1" readingOrder="1"/>
    </xf>
    <xf numFmtId="0" fontId="58" fillId="18" borderId="98" xfId="0" applyFont="1" applyFill="1" applyBorder="1" applyAlignment="1">
      <alignment horizontal="center" vertical="center" wrapText="1" readingOrder="1"/>
    </xf>
    <xf numFmtId="0" fontId="9" fillId="5" borderId="33" xfId="0" applyFont="1" applyFill="1" applyBorder="1" applyAlignment="1">
      <alignment horizontal="center" vertical="center" wrapText="1" readingOrder="1"/>
    </xf>
    <xf numFmtId="0" fontId="9" fillId="0" borderId="62" xfId="0" applyFont="1" applyBorder="1" applyAlignment="1">
      <alignment horizontal="justify" vertical="center" wrapText="1" readingOrder="1"/>
    </xf>
    <xf numFmtId="9" fontId="9" fillId="0" borderId="69" xfId="0" applyNumberFormat="1" applyFont="1" applyBorder="1" applyAlignment="1">
      <alignment horizontal="center" vertical="center" wrapText="1" readingOrder="1"/>
    </xf>
    <xf numFmtId="0" fontId="9" fillId="6" borderId="63" xfId="0" applyFont="1" applyFill="1" applyBorder="1" applyAlignment="1">
      <alignment horizontal="center" vertical="center" wrapText="1" readingOrder="1"/>
    </xf>
    <xf numFmtId="0" fontId="9" fillId="0" borderId="22" xfId="0" applyFont="1" applyBorder="1" applyAlignment="1">
      <alignment horizontal="justify" vertical="center" wrapText="1" readingOrder="1"/>
    </xf>
    <xf numFmtId="9" fontId="9" fillId="0" borderId="23" xfId="0" applyNumberFormat="1" applyFont="1" applyBorder="1" applyAlignment="1">
      <alignment horizontal="center" vertical="center" wrapText="1" readingOrder="1"/>
    </xf>
    <xf numFmtId="0" fontId="9" fillId="4" borderId="63" xfId="0" applyFont="1" applyFill="1" applyBorder="1" applyAlignment="1">
      <alignment horizontal="center" vertical="center" wrapText="1" readingOrder="1"/>
    </xf>
    <xf numFmtId="0" fontId="9" fillId="7" borderId="63" xfId="0" applyFont="1" applyFill="1" applyBorder="1" applyAlignment="1">
      <alignment horizontal="center" vertical="center" wrapText="1" readingOrder="1"/>
    </xf>
    <xf numFmtId="0" fontId="59" fillId="8" borderId="65" xfId="0" applyFont="1" applyFill="1" applyBorder="1" applyAlignment="1">
      <alignment horizontal="center" vertical="center" wrapText="1" readingOrder="1"/>
    </xf>
    <xf numFmtId="0" fontId="9" fillId="0" borderId="24" xfId="0" applyFont="1" applyBorder="1" applyAlignment="1">
      <alignment horizontal="justify" vertical="center" wrapText="1" readingOrder="1"/>
    </xf>
    <xf numFmtId="9" fontId="9" fillId="0" borderId="26" xfId="0" applyNumberFormat="1" applyFont="1" applyBorder="1" applyAlignment="1">
      <alignment horizontal="center" vertical="center" wrapText="1" readingOrder="1"/>
    </xf>
    <xf numFmtId="0" fontId="60" fillId="3" borderId="0" xfId="0" applyFont="1" applyFill="1" applyAlignment="1">
      <alignment horizontal="center" vertical="center" wrapText="1"/>
    </xf>
    <xf numFmtId="0" fontId="61" fillId="18" borderId="2" xfId="0" applyFont="1" applyFill="1" applyBorder="1" applyAlignment="1">
      <alignment horizontal="center" vertical="center" wrapText="1" readingOrder="1"/>
    </xf>
    <xf numFmtId="0" fontId="61" fillId="18" borderId="3" xfId="0" applyFont="1" applyFill="1" applyBorder="1" applyAlignment="1">
      <alignment horizontal="center" vertical="center" wrapText="1" readingOrder="1"/>
    </xf>
    <xf numFmtId="0" fontId="62" fillId="5" borderId="33" xfId="0" applyFont="1" applyFill="1" applyBorder="1" applyAlignment="1">
      <alignment horizontal="center" vertical="center" wrapText="1" readingOrder="1"/>
    </xf>
    <xf numFmtId="0" fontId="62" fillId="0" borderId="62" xfId="0" applyFont="1" applyBorder="1" applyAlignment="1">
      <alignment horizontal="center" vertical="center" wrapText="1" readingOrder="1"/>
    </xf>
    <xf numFmtId="0" fontId="62" fillId="0" borderId="69" xfId="0" applyFont="1" applyBorder="1" applyAlignment="1">
      <alignment horizontal="justify" vertical="center" wrapText="1" readingOrder="1"/>
    </xf>
    <xf numFmtId="0" fontId="62" fillId="6" borderId="63" xfId="0" applyFont="1" applyFill="1" applyBorder="1" applyAlignment="1">
      <alignment horizontal="center" vertical="center" wrapText="1" readingOrder="1"/>
    </xf>
    <xf numFmtId="0" fontId="62" fillId="0" borderId="22" xfId="0" applyFont="1" applyBorder="1" applyAlignment="1">
      <alignment horizontal="center" vertical="center" wrapText="1" readingOrder="1"/>
    </xf>
    <xf numFmtId="0" fontId="62" fillId="0" borderId="23" xfId="0" applyFont="1" applyBorder="1" applyAlignment="1">
      <alignment horizontal="justify" vertical="center" wrapText="1" readingOrder="1"/>
    </xf>
    <xf numFmtId="0" fontId="62" fillId="4" borderId="63" xfId="0" applyFont="1" applyFill="1" applyBorder="1" applyAlignment="1">
      <alignment horizontal="center" vertical="center" wrapText="1" readingOrder="1"/>
    </xf>
    <xf numFmtId="0" fontId="62" fillId="7" borderId="63" xfId="0" applyFont="1" applyFill="1" applyBorder="1" applyAlignment="1">
      <alignment horizontal="center" vertical="center" wrapText="1" readingOrder="1"/>
    </xf>
    <xf numFmtId="0" fontId="63" fillId="8" borderId="65" xfId="0" applyFont="1" applyFill="1" applyBorder="1" applyAlignment="1">
      <alignment horizontal="center" vertical="center" wrapText="1" readingOrder="1"/>
    </xf>
    <xf numFmtId="0" fontId="62" fillId="0" borderId="24" xfId="0" applyFont="1" applyBorder="1" applyAlignment="1">
      <alignment horizontal="center" vertical="center" wrapText="1" readingOrder="1"/>
    </xf>
    <xf numFmtId="0" fontId="62" fillId="0" borderId="26" xfId="0" applyFont="1" applyBorder="1" applyAlignment="1">
      <alignment horizontal="justify" vertical="center" wrapText="1" readingOrder="1"/>
    </xf>
    <xf numFmtId="0" fontId="6" fillId="3" borderId="65" xfId="0" applyFont="1" applyFill="1" applyBorder="1" applyAlignment="1">
      <alignment horizontal="left" vertical="top"/>
    </xf>
    <xf numFmtId="0" fontId="6" fillId="3" borderId="92" xfId="0" applyFont="1" applyFill="1" applyBorder="1" applyAlignment="1">
      <alignment horizontal="left" vertical="top"/>
    </xf>
    <xf numFmtId="0" fontId="6" fillId="0" borderId="92" xfId="0" applyFont="1" applyBorder="1" applyAlignment="1">
      <alignment horizontal="left" vertical="top"/>
    </xf>
    <xf numFmtId="0" fontId="22" fillId="0" borderId="18" xfId="0" applyFont="1" applyBorder="1" applyAlignment="1" applyProtection="1">
      <alignment horizontal="center" vertical="center" wrapText="1"/>
      <protection locked="0"/>
    </xf>
    <xf numFmtId="0" fontId="44" fillId="16" borderId="81" xfId="0" applyFont="1" applyFill="1" applyBorder="1" applyAlignment="1">
      <alignment horizontal="center" vertical="center" wrapText="1"/>
    </xf>
    <xf numFmtId="0" fontId="44" fillId="16" borderId="5" xfId="0" applyFont="1" applyFill="1" applyBorder="1" applyAlignment="1">
      <alignment horizontal="center" vertical="center" wrapText="1"/>
    </xf>
    <xf numFmtId="0" fontId="22" fillId="0" borderId="30" xfId="0" applyFont="1" applyBorder="1" applyAlignment="1">
      <alignment horizontal="center" vertical="center" wrapText="1"/>
    </xf>
    <xf numFmtId="0" fontId="43" fillId="0" borderId="101" xfId="0" applyFont="1" applyBorder="1" applyAlignment="1">
      <alignment horizontal="center" vertical="center" wrapText="1"/>
    </xf>
    <xf numFmtId="0" fontId="43" fillId="0" borderId="32" xfId="0" applyFont="1" applyBorder="1" applyAlignment="1">
      <alignment horizontal="center" vertical="center" wrapText="1"/>
    </xf>
    <xf numFmtId="0" fontId="22" fillId="3" borderId="18" xfId="0" applyFont="1" applyFill="1" applyBorder="1" applyAlignment="1" applyProtection="1">
      <alignment horizontal="center" vertical="center" wrapText="1"/>
      <protection locked="0"/>
    </xf>
    <xf numFmtId="0" fontId="1" fillId="0" borderId="102" xfId="0" applyFont="1" applyBorder="1" applyAlignment="1" applyProtection="1">
      <alignment horizontal="center" vertical="center"/>
    </xf>
    <xf numFmtId="0" fontId="6" fillId="0" borderId="102" xfId="0" applyFont="1" applyBorder="1" applyAlignment="1" applyProtection="1">
      <alignment horizontal="justify" vertical="center" wrapText="1"/>
      <protection locked="0"/>
    </xf>
    <xf numFmtId="0" fontId="1" fillId="0" borderId="102" xfId="0" applyFont="1" applyBorder="1" applyAlignment="1" applyProtection="1">
      <alignment horizontal="center" vertical="center"/>
      <protection hidden="1"/>
    </xf>
    <xf numFmtId="0" fontId="1" fillId="0" borderId="102" xfId="0" applyFont="1" applyBorder="1" applyAlignment="1" applyProtection="1">
      <alignment horizontal="center" vertical="center" textRotation="90"/>
      <protection locked="0"/>
    </xf>
    <xf numFmtId="9" fontId="1" fillId="0" borderId="102" xfId="0" applyNumberFormat="1" applyFont="1" applyBorder="1" applyAlignment="1" applyProtection="1">
      <alignment horizontal="center" vertical="center"/>
      <protection hidden="1"/>
    </xf>
    <xf numFmtId="164" fontId="1" fillId="0" borderId="102" xfId="1" applyNumberFormat="1" applyFont="1" applyBorder="1" applyAlignment="1">
      <alignment horizontal="center" vertical="center"/>
    </xf>
    <xf numFmtId="0" fontId="4" fillId="0" borderId="102" xfId="0" applyFont="1" applyFill="1" applyBorder="1" applyAlignment="1" applyProtection="1">
      <alignment horizontal="center" vertical="center" textRotation="90" wrapText="1"/>
      <protection hidden="1"/>
    </xf>
    <xf numFmtId="0" fontId="4" fillId="0" borderId="102" xfId="0" applyFont="1" applyBorder="1" applyAlignment="1" applyProtection="1">
      <alignment horizontal="center" vertical="center" textRotation="90"/>
      <protection hidden="1"/>
    </xf>
    <xf numFmtId="0" fontId="1" fillId="0" borderId="102" xfId="0" applyFont="1" applyBorder="1" applyAlignment="1" applyProtection="1">
      <alignment horizontal="center" vertical="center" wrapText="1"/>
      <protection locked="0"/>
    </xf>
    <xf numFmtId="14" fontId="1" fillId="0" borderId="102" xfId="0" applyNumberFormat="1" applyFont="1" applyBorder="1" applyAlignment="1" applyProtection="1">
      <alignment horizontal="center" vertical="center"/>
      <protection locked="0"/>
    </xf>
    <xf numFmtId="0" fontId="1" fillId="0" borderId="105" xfId="0" applyFont="1" applyBorder="1" applyAlignment="1" applyProtection="1">
      <alignment horizontal="center" vertical="center"/>
      <protection locked="0"/>
    </xf>
    <xf numFmtId="0" fontId="1" fillId="0" borderId="106" xfId="0" applyFont="1" applyBorder="1" applyAlignment="1">
      <alignment horizontal="center" vertical="center"/>
    </xf>
    <xf numFmtId="0" fontId="22" fillId="3" borderId="18" xfId="0" applyFont="1" applyFill="1" applyBorder="1" applyAlignment="1">
      <alignment vertical="center" wrapText="1"/>
    </xf>
    <xf numFmtId="9" fontId="22" fillId="3" borderId="18" xfId="0" applyNumberFormat="1" applyFont="1" applyFill="1" applyBorder="1" applyAlignment="1">
      <alignment horizontal="center" vertical="center"/>
    </xf>
    <xf numFmtId="0" fontId="22" fillId="3" borderId="18" xfId="0" applyFont="1" applyFill="1" applyBorder="1" applyAlignment="1">
      <alignment vertical="center"/>
    </xf>
    <xf numFmtId="0" fontId="22" fillId="0" borderId="18" xfId="0" applyFont="1" applyBorder="1" applyAlignment="1" applyProtection="1">
      <alignment horizontal="center" vertical="center"/>
      <protection locked="0"/>
    </xf>
    <xf numFmtId="0" fontId="37" fillId="3" borderId="86" xfId="3" applyFont="1" applyFill="1" applyBorder="1" applyAlignment="1" applyProtection="1">
      <alignment horizontal="left" vertical="top" wrapText="1" readingOrder="1"/>
    </xf>
    <xf numFmtId="0" fontId="37" fillId="3" borderId="42" xfId="3" applyFont="1" applyFill="1" applyBorder="1" applyAlignment="1" applyProtection="1">
      <alignment horizontal="left" vertical="top" wrapText="1" readingOrder="1"/>
    </xf>
    <xf numFmtId="0" fontId="38" fillId="3" borderId="71" xfId="2" applyFont="1" applyFill="1" applyBorder="1" applyAlignment="1" applyProtection="1">
      <alignment horizontal="justify" vertical="center" wrapText="1"/>
    </xf>
    <xf numFmtId="0" fontId="38" fillId="3" borderId="72" xfId="2" applyFont="1" applyFill="1" applyBorder="1" applyAlignment="1" applyProtection="1">
      <alignment horizontal="justify" vertical="center" wrapText="1"/>
    </xf>
    <xf numFmtId="0" fontId="38" fillId="3" borderId="47" xfId="2" applyFont="1" applyFill="1" applyBorder="1" applyAlignment="1" applyProtection="1">
      <alignment horizontal="justify" vertical="center" wrapText="1"/>
    </xf>
    <xf numFmtId="0" fontId="38" fillId="3" borderId="48" xfId="2" applyFont="1" applyFill="1" applyBorder="1" applyAlignment="1" applyProtection="1">
      <alignment horizontal="justify" vertical="center" wrapText="1"/>
    </xf>
    <xf numFmtId="0" fontId="37" fillId="3" borderId="45" xfId="0" applyFont="1" applyFill="1" applyBorder="1" applyAlignment="1" applyProtection="1">
      <alignment horizontal="left" vertical="center" wrapText="1"/>
    </xf>
    <xf numFmtId="0" fontId="37" fillId="3" borderId="46" xfId="0" applyFont="1" applyFill="1" applyBorder="1" applyAlignment="1" applyProtection="1">
      <alignment horizontal="left" vertical="center" wrapText="1"/>
    </xf>
    <xf numFmtId="0" fontId="37" fillId="3" borderId="54" xfId="0" applyFont="1" applyFill="1" applyBorder="1" applyAlignment="1" applyProtection="1">
      <alignment horizontal="left" vertical="center" wrapText="1"/>
    </xf>
    <xf numFmtId="0" fontId="37" fillId="3" borderId="55" xfId="0" applyFont="1" applyFill="1" applyBorder="1" applyAlignment="1" applyProtection="1">
      <alignment horizontal="left" vertical="center" wrapText="1"/>
    </xf>
    <xf numFmtId="0" fontId="37" fillId="3" borderId="56" xfId="0" applyFont="1" applyFill="1" applyBorder="1" applyAlignment="1" applyProtection="1">
      <alignment horizontal="left" vertical="center" wrapText="1"/>
    </xf>
    <xf numFmtId="0" fontId="37" fillId="3" borderId="57" xfId="0" applyFont="1" applyFill="1" applyBorder="1" applyAlignment="1" applyProtection="1">
      <alignment horizontal="left" vertical="center" wrapText="1"/>
    </xf>
    <xf numFmtId="0" fontId="38" fillId="3" borderId="49" xfId="0" applyFont="1" applyFill="1" applyBorder="1" applyAlignment="1" applyProtection="1">
      <alignment horizontal="justify" vertical="center" wrapText="1"/>
    </xf>
    <xf numFmtId="0" fontId="38" fillId="3" borderId="50" xfId="0" applyFont="1" applyFill="1" applyBorder="1" applyAlignment="1" applyProtection="1">
      <alignment horizontal="justify" vertical="center" wrapText="1"/>
    </xf>
    <xf numFmtId="0" fontId="37" fillId="3" borderId="85" xfId="3" applyFont="1" applyFill="1" applyBorder="1" applyAlignment="1" applyProtection="1">
      <alignment horizontal="left" vertical="top" wrapText="1" readingOrder="1"/>
    </xf>
    <xf numFmtId="0" fontId="37" fillId="3" borderId="78" xfId="3" applyFont="1" applyFill="1" applyBorder="1" applyAlignment="1" applyProtection="1">
      <alignment horizontal="left" vertical="top" wrapText="1" readingOrder="1"/>
    </xf>
    <xf numFmtId="0" fontId="38" fillId="3" borderId="79" xfId="2" applyFont="1" applyFill="1" applyBorder="1" applyAlignment="1" applyProtection="1">
      <alignment horizontal="justify" vertical="center" wrapText="1"/>
    </xf>
    <xf numFmtId="0" fontId="38" fillId="3" borderId="80" xfId="2" applyFont="1" applyFill="1" applyBorder="1" applyAlignment="1" applyProtection="1">
      <alignment horizontal="justify" vertical="center" wrapText="1"/>
    </xf>
    <xf numFmtId="0" fontId="38" fillId="3" borderId="43" xfId="2" applyFont="1" applyFill="1" applyBorder="1" applyAlignment="1" applyProtection="1">
      <alignment horizontal="justify" vertical="center" wrapText="1"/>
    </xf>
    <xf numFmtId="0" fontId="38" fillId="3" borderId="44" xfId="2" applyFont="1" applyFill="1" applyBorder="1" applyAlignment="1" applyProtection="1">
      <alignment horizontal="justify" vertical="center" wrapText="1"/>
    </xf>
    <xf numFmtId="0" fontId="33" fillId="14" borderId="33" xfId="2" applyFont="1" applyFill="1" applyBorder="1" applyAlignment="1" applyProtection="1">
      <alignment horizontal="center" vertical="center" wrapText="1"/>
    </xf>
    <xf numFmtId="0" fontId="33" fillId="14" borderId="34" xfId="2" applyFont="1" applyFill="1" applyBorder="1" applyAlignment="1" applyProtection="1">
      <alignment horizontal="center" vertical="center" wrapText="1"/>
    </xf>
    <xf numFmtId="0" fontId="33" fillId="14" borderId="35" xfId="2" applyFont="1" applyFill="1" applyBorder="1" applyAlignment="1" applyProtection="1">
      <alignment horizontal="center" vertical="center" wrapText="1"/>
    </xf>
    <xf numFmtId="0" fontId="32" fillId="0" borderId="4" xfId="2" quotePrefix="1" applyFont="1" applyBorder="1" applyAlignment="1" applyProtection="1">
      <alignment horizontal="left" vertical="center" wrapText="1"/>
    </xf>
    <xf numFmtId="0" fontId="32" fillId="0" borderId="0" xfId="2" quotePrefix="1" applyFont="1" applyBorder="1" applyAlignment="1" applyProtection="1">
      <alignment horizontal="left" vertical="center" wrapText="1"/>
    </xf>
    <xf numFmtId="0" fontId="32" fillId="0" borderId="5" xfId="2" quotePrefix="1" applyFont="1" applyBorder="1" applyAlignment="1" applyProtection="1">
      <alignment horizontal="left" vertical="center" wrapText="1"/>
    </xf>
    <xf numFmtId="0" fontId="32" fillId="0" borderId="51" xfId="2" quotePrefix="1" applyFont="1" applyBorder="1" applyAlignment="1" applyProtection="1">
      <alignment horizontal="left" vertical="center" wrapText="1"/>
    </xf>
    <xf numFmtId="0" fontId="32" fillId="0" borderId="52" xfId="2" quotePrefix="1" applyFont="1" applyBorder="1" applyAlignment="1" applyProtection="1">
      <alignment horizontal="left" vertical="center" wrapText="1"/>
    </xf>
    <xf numFmtId="0" fontId="32" fillId="0" borderId="53" xfId="2" quotePrefix="1" applyFont="1" applyBorder="1" applyAlignment="1" applyProtection="1">
      <alignment horizontal="left" vertical="center" wrapText="1"/>
    </xf>
    <xf numFmtId="0" fontId="34" fillId="3" borderId="37" xfId="2" quotePrefix="1" applyFont="1" applyFill="1" applyBorder="1" applyAlignment="1" applyProtection="1">
      <alignment horizontal="left" vertical="top" wrapText="1"/>
    </xf>
    <xf numFmtId="0" fontId="35" fillId="3" borderId="37" xfId="2" quotePrefix="1" applyFont="1" applyFill="1" applyBorder="1" applyAlignment="1" applyProtection="1">
      <alignment horizontal="left" vertical="top" wrapText="1"/>
    </xf>
    <xf numFmtId="0" fontId="35" fillId="3" borderId="73" xfId="2" quotePrefix="1" applyFont="1" applyFill="1" applyBorder="1" applyAlignment="1" applyProtection="1">
      <alignment horizontal="left" vertical="top" wrapText="1"/>
    </xf>
    <xf numFmtId="0" fontId="32" fillId="3" borderId="0" xfId="2" quotePrefix="1" applyFont="1" applyFill="1" applyBorder="1" applyAlignment="1" applyProtection="1">
      <alignment horizontal="left" vertical="top" wrapText="1"/>
    </xf>
    <xf numFmtId="0" fontId="32" fillId="3" borderId="81" xfId="2" quotePrefix="1" applyFont="1" applyFill="1" applyBorder="1" applyAlignment="1" applyProtection="1">
      <alignment horizontal="left" vertical="top" wrapText="1"/>
    </xf>
    <xf numFmtId="0" fontId="37" fillId="14" borderId="84" xfId="3" applyFont="1" applyFill="1" applyBorder="1" applyAlignment="1" applyProtection="1">
      <alignment horizontal="center" vertical="center" wrapText="1"/>
    </xf>
    <xf numFmtId="0" fontId="37" fillId="14" borderId="83" xfId="3" applyFont="1" applyFill="1" applyBorder="1" applyAlignment="1" applyProtection="1">
      <alignment horizontal="center" vertical="center" wrapText="1"/>
    </xf>
    <xf numFmtId="0" fontId="37" fillId="14" borderId="39" xfId="2" applyFont="1" applyFill="1" applyBorder="1" applyAlignment="1" applyProtection="1">
      <alignment horizontal="center" vertical="center"/>
    </xf>
    <xf numFmtId="0" fontId="37" fillId="14" borderId="40" xfId="2" applyFont="1" applyFill="1" applyBorder="1" applyAlignment="1" applyProtection="1">
      <alignment horizontal="center" vertical="center"/>
    </xf>
    <xf numFmtId="0" fontId="2" fillId="3" borderId="52" xfId="2" quotePrefix="1" applyFont="1" applyFill="1" applyBorder="1" applyAlignment="1" applyProtection="1">
      <alignment horizontal="justify" vertical="center" wrapText="1"/>
    </xf>
    <xf numFmtId="0" fontId="2" fillId="3" borderId="64" xfId="2" quotePrefix="1" applyFont="1" applyFill="1" applyBorder="1" applyAlignment="1" applyProtection="1">
      <alignment horizontal="justify" vertical="center" wrapText="1"/>
    </xf>
    <xf numFmtId="0" fontId="37" fillId="14" borderId="82" xfId="3" applyFont="1" applyFill="1" applyBorder="1" applyAlignment="1" applyProtection="1">
      <alignment horizontal="center" vertical="center" wrapText="1"/>
    </xf>
    <xf numFmtId="0" fontId="37" fillId="3" borderId="41" xfId="3" applyFont="1" applyFill="1" applyBorder="1" applyAlignment="1" applyProtection="1">
      <alignment horizontal="left" vertical="top" wrapText="1" readingOrder="1"/>
    </xf>
    <xf numFmtId="0" fontId="37" fillId="3" borderId="76" xfId="3" applyFont="1" applyFill="1" applyBorder="1" applyAlignment="1" applyProtection="1">
      <alignment horizontal="left" vertical="top" wrapText="1" readingOrder="1"/>
    </xf>
    <xf numFmtId="0" fontId="38" fillId="3" borderId="59" xfId="2" applyFont="1" applyFill="1" applyBorder="1" applyAlignment="1" applyProtection="1">
      <alignment horizontal="justify" vertical="center" wrapText="1"/>
    </xf>
    <xf numFmtId="0" fontId="36" fillId="3" borderId="4" xfId="2" quotePrefix="1" applyFont="1" applyFill="1" applyBorder="1" applyAlignment="1" applyProtection="1">
      <alignment horizontal="center" vertical="top" wrapText="1"/>
    </xf>
    <xf numFmtId="0" fontId="36" fillId="3" borderId="0" xfId="2" quotePrefix="1" applyFont="1" applyFill="1" applyBorder="1" applyAlignment="1" applyProtection="1">
      <alignment horizontal="center" vertical="top" wrapText="1"/>
    </xf>
    <xf numFmtId="0" fontId="36" fillId="3" borderId="81" xfId="2" quotePrefix="1" applyFont="1" applyFill="1" applyBorder="1" applyAlignment="1" applyProtection="1">
      <alignment horizontal="center" vertical="top" wrapText="1"/>
    </xf>
    <xf numFmtId="0" fontId="37" fillId="3" borderId="74" xfId="3" applyFont="1" applyFill="1" applyBorder="1" applyAlignment="1" applyProtection="1">
      <alignment horizontal="left" vertical="top" wrapText="1" readingOrder="1"/>
    </xf>
    <xf numFmtId="0" fontId="37" fillId="3" borderId="77" xfId="3" applyFont="1" applyFill="1" applyBorder="1" applyAlignment="1" applyProtection="1">
      <alignment horizontal="left" vertical="top" wrapText="1" readingOrder="1"/>
    </xf>
    <xf numFmtId="0" fontId="38" fillId="3" borderId="58" xfId="2" applyFont="1" applyFill="1" applyBorder="1" applyAlignment="1" applyProtection="1">
      <alignment horizontal="justify" vertical="center" wrapText="1"/>
    </xf>
    <xf numFmtId="0" fontId="38" fillId="3" borderId="87" xfId="2" applyFont="1" applyFill="1" applyBorder="1" applyAlignment="1" applyProtection="1">
      <alignment horizontal="justify" vertical="center" wrapText="1"/>
    </xf>
    <xf numFmtId="0" fontId="38" fillId="3" borderId="75" xfId="2" applyFont="1" applyFill="1" applyBorder="1" applyAlignment="1" applyProtection="1">
      <alignment horizontal="justify" vertical="center" wrapText="1"/>
    </xf>
    <xf numFmtId="0" fontId="6" fillId="3" borderId="63" xfId="0" applyFont="1" applyFill="1" applyBorder="1" applyAlignment="1">
      <alignment horizontal="left" vertical="top"/>
    </xf>
    <xf numFmtId="0" fontId="6" fillId="3" borderId="59" xfId="0" applyFont="1" applyFill="1" applyBorder="1" applyAlignment="1">
      <alignment horizontal="left" vertical="top"/>
    </xf>
    <xf numFmtId="0" fontId="6" fillId="3" borderId="99" xfId="0" applyFont="1" applyFill="1" applyBorder="1" applyAlignment="1">
      <alignment horizontal="left" vertical="top"/>
    </xf>
    <xf numFmtId="0" fontId="6" fillId="0" borderId="60" xfId="0" applyFont="1" applyBorder="1" applyAlignment="1">
      <alignment horizontal="left" vertical="top" wrapText="1"/>
    </xf>
    <xf numFmtId="0" fontId="6" fillId="0" borderId="23" xfId="0" applyFont="1" applyBorder="1" applyAlignment="1">
      <alignment horizontal="left" vertical="top" wrapText="1"/>
    </xf>
    <xf numFmtId="0" fontId="6" fillId="0" borderId="59" xfId="0" applyFont="1" applyBorder="1" applyAlignment="1">
      <alignment horizontal="left" vertical="top"/>
    </xf>
    <xf numFmtId="0" fontId="6" fillId="0" borderId="99" xfId="0" applyFont="1" applyBorder="1" applyAlignment="1">
      <alignment horizontal="left" vertical="top"/>
    </xf>
    <xf numFmtId="0" fontId="1" fillId="3" borderId="18" xfId="0" applyFont="1" applyFill="1" applyBorder="1" applyAlignment="1">
      <alignment horizontal="left" vertical="top"/>
    </xf>
    <xf numFmtId="0" fontId="3" fillId="0" borderId="60" xfId="0" applyFont="1" applyBorder="1" applyAlignment="1">
      <alignment horizontal="left" vertical="top" wrapText="1"/>
    </xf>
    <xf numFmtId="0" fontId="3" fillId="0" borderId="23" xfId="0" applyFont="1" applyBorder="1" applyAlignment="1">
      <alignment horizontal="left" vertical="top" wrapText="1"/>
    </xf>
    <xf numFmtId="0" fontId="1" fillId="0" borderId="22" xfId="0" applyFont="1" applyBorder="1" applyAlignment="1">
      <alignment horizontal="left" vertical="center" wrapText="1"/>
    </xf>
    <xf numFmtId="0" fontId="1" fillId="0" borderId="23" xfId="0" applyFont="1" applyBorder="1" applyAlignment="1">
      <alignment horizontal="left" vertical="center" wrapText="1"/>
    </xf>
    <xf numFmtId="0" fontId="6" fillId="3" borderId="63" xfId="0" applyFont="1" applyFill="1" applyBorder="1" applyAlignment="1">
      <alignment horizontal="left" vertical="top" wrapText="1"/>
    </xf>
    <xf numFmtId="0" fontId="6" fillId="3" borderId="59" xfId="0" applyFont="1" applyFill="1" applyBorder="1" applyAlignment="1">
      <alignment horizontal="left" vertical="top" wrapText="1"/>
    </xf>
    <xf numFmtId="0" fontId="6" fillId="3" borderId="99" xfId="0" applyFont="1" applyFill="1" applyBorder="1" applyAlignment="1">
      <alignment horizontal="left" vertical="top" wrapText="1"/>
    </xf>
    <xf numFmtId="0" fontId="28" fillId="18" borderId="20" xfId="0" applyFont="1" applyFill="1" applyBorder="1" applyAlignment="1">
      <alignment horizontal="center" vertical="center" wrapText="1"/>
    </xf>
    <xf numFmtId="0" fontId="28" fillId="18" borderId="21" xfId="0" applyFont="1" applyFill="1" applyBorder="1" applyAlignment="1">
      <alignment horizontal="center" vertical="center" wrapText="1"/>
    </xf>
    <xf numFmtId="0" fontId="28" fillId="18" borderId="32" xfId="0" applyFont="1" applyFill="1" applyBorder="1" applyAlignment="1">
      <alignment horizontal="center" vertical="center" wrapText="1"/>
    </xf>
    <xf numFmtId="0" fontId="28" fillId="18" borderId="6" xfId="0" applyFont="1" applyFill="1" applyBorder="1" applyAlignment="1">
      <alignment horizontal="center" vertical="center" wrapText="1"/>
    </xf>
    <xf numFmtId="0" fontId="28" fillId="18" borderId="7" xfId="0" applyFont="1" applyFill="1" applyBorder="1" applyAlignment="1">
      <alignment horizontal="center" vertical="center" wrapText="1"/>
    </xf>
    <xf numFmtId="0" fontId="3" fillId="0" borderId="100" xfId="0" applyFont="1" applyBorder="1" applyAlignment="1">
      <alignment horizontal="left" vertical="top" wrapText="1"/>
    </xf>
    <xf numFmtId="0" fontId="3" fillId="0" borderId="69" xfId="0" applyFont="1" applyBorder="1" applyAlignment="1">
      <alignment horizontal="left" vertical="top" wrapText="1"/>
    </xf>
    <xf numFmtId="0" fontId="3" fillId="0" borderId="22" xfId="0" applyFont="1" applyBorder="1" applyAlignment="1">
      <alignment horizontal="left" vertical="top"/>
    </xf>
    <xf numFmtId="0" fontId="3" fillId="0" borderId="23" xfId="0" applyFont="1" applyBorder="1" applyAlignment="1">
      <alignment horizontal="left" vertical="top"/>
    </xf>
    <xf numFmtId="0" fontId="6" fillId="0" borderId="22" xfId="0" applyFont="1" applyBorder="1" applyAlignment="1">
      <alignment horizontal="left" vertical="top"/>
    </xf>
    <xf numFmtId="0" fontId="6" fillId="0" borderId="23" xfId="0" applyFont="1" applyBorder="1" applyAlignment="1">
      <alignment horizontal="left" vertical="top"/>
    </xf>
    <xf numFmtId="0" fontId="6" fillId="3" borderId="65" xfId="0" applyFont="1" applyFill="1" applyBorder="1" applyAlignment="1">
      <alignment horizontal="left" vertical="top"/>
    </xf>
    <xf numFmtId="0" fontId="6" fillId="3" borderId="92" xfId="0" applyFont="1" applyFill="1" applyBorder="1" applyAlignment="1">
      <alignment horizontal="left" vertical="top"/>
    </xf>
    <xf numFmtId="0" fontId="3" fillId="0" borderId="24" xfId="0" applyFont="1" applyBorder="1" applyAlignment="1">
      <alignment horizontal="left" vertical="top"/>
    </xf>
    <xf numFmtId="0" fontId="3" fillId="0" borderId="26" xfId="0" applyFont="1" applyBorder="1" applyAlignment="1">
      <alignment horizontal="left" vertical="top"/>
    </xf>
    <xf numFmtId="0" fontId="6" fillId="3" borderId="22" xfId="0" applyFont="1" applyFill="1" applyBorder="1" applyAlignment="1">
      <alignment horizontal="left" vertical="top"/>
    </xf>
    <xf numFmtId="0" fontId="6" fillId="3" borderId="23" xfId="0" applyFont="1" applyFill="1" applyBorder="1" applyAlignment="1">
      <alignment horizontal="left" vertical="top"/>
    </xf>
    <xf numFmtId="0" fontId="6" fillId="0" borderId="22" xfId="0" applyFont="1" applyBorder="1" applyAlignment="1">
      <alignment horizontal="left" vertical="top" wrapText="1"/>
    </xf>
    <xf numFmtId="0" fontId="6" fillId="3" borderId="33" xfId="0" applyFont="1" applyFill="1" applyBorder="1" applyAlignment="1">
      <alignment horizontal="left" vertical="top"/>
    </xf>
    <xf numFmtId="0" fontId="6" fillId="3" borderId="34" xfId="0" applyFont="1" applyFill="1" applyBorder="1" applyAlignment="1">
      <alignment horizontal="left" vertical="top"/>
    </xf>
    <xf numFmtId="0" fontId="5" fillId="0" borderId="96" xfId="0" applyFont="1" applyBorder="1" applyAlignment="1">
      <alignment vertical="top" wrapText="1"/>
    </xf>
    <xf numFmtId="0" fontId="5" fillId="0" borderId="88" xfId="0" applyFont="1" applyBorder="1" applyAlignment="1">
      <alignment vertical="top" wrapText="1"/>
    </xf>
    <xf numFmtId="0" fontId="5" fillId="0" borderId="94" xfId="0" applyFont="1" applyBorder="1" applyAlignment="1">
      <alignment vertical="top" wrapText="1"/>
    </xf>
    <xf numFmtId="0" fontId="50" fillId="0" borderId="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4" xfId="0" applyFont="1" applyBorder="1" applyAlignment="1">
      <alignment horizontal="center" vertical="center" wrapText="1"/>
    </xf>
    <xf numFmtId="0" fontId="50" fillId="0" borderId="0" xfId="0" applyFont="1" applyAlignment="1">
      <alignment horizontal="center" vertical="center" wrapText="1"/>
    </xf>
    <xf numFmtId="0" fontId="50" fillId="0" borderId="6" xfId="0" applyFont="1" applyBorder="1" applyAlignment="1">
      <alignment horizontal="center" vertical="center" wrapText="1"/>
    </xf>
    <xf numFmtId="0" fontId="50" fillId="0" borderId="8" xfId="0" applyFont="1" applyBorder="1" applyAlignment="1">
      <alignment horizontal="center" vertical="center" wrapText="1"/>
    </xf>
    <xf numFmtId="0" fontId="43" fillId="15" borderId="61" xfId="0" applyFont="1" applyFill="1" applyBorder="1" applyAlignment="1">
      <alignment horizontal="left" vertical="center" wrapText="1" indent="1"/>
    </xf>
    <xf numFmtId="0" fontId="43" fillId="15" borderId="34" xfId="0" applyFont="1" applyFill="1" applyBorder="1" applyAlignment="1">
      <alignment horizontal="left" vertical="center" wrapText="1" indent="1"/>
    </xf>
    <xf numFmtId="0" fontId="43" fillId="15" borderId="35" xfId="0" applyFont="1" applyFill="1" applyBorder="1" applyAlignment="1">
      <alignment horizontal="left" vertical="center" wrapText="1" indent="1"/>
    </xf>
    <xf numFmtId="0" fontId="43" fillId="15" borderId="91" xfId="0" applyFont="1" applyFill="1" applyBorder="1" applyAlignment="1">
      <alignment horizontal="left" vertical="center" wrapText="1" indent="1"/>
    </xf>
    <xf numFmtId="0" fontId="43" fillId="15" borderId="92" xfId="0" applyFont="1" applyFill="1" applyBorder="1" applyAlignment="1">
      <alignment horizontal="left" vertical="center" wrapText="1" indent="1"/>
    </xf>
    <xf numFmtId="0" fontId="43" fillId="15" borderId="93" xfId="0" applyFont="1" applyFill="1" applyBorder="1" applyAlignment="1">
      <alignment horizontal="left" vertical="center" wrapText="1" indent="1"/>
    </xf>
    <xf numFmtId="0" fontId="23" fillId="13" borderId="0" xfId="0" applyFont="1" applyFill="1" applyAlignment="1">
      <alignment horizontal="center" vertical="center" wrapText="1"/>
    </xf>
    <xf numFmtId="0" fontId="28" fillId="16" borderId="33" xfId="0" applyFont="1" applyFill="1" applyBorder="1" applyAlignment="1">
      <alignment horizontal="center" vertical="center" wrapText="1"/>
    </xf>
    <xf numFmtId="0" fontId="28" fillId="16" borderId="34" xfId="0" applyFont="1" applyFill="1" applyBorder="1" applyAlignment="1">
      <alignment horizontal="center" vertical="center" wrapText="1"/>
    </xf>
    <xf numFmtId="0" fontId="28" fillId="16" borderId="35" xfId="0" applyFont="1" applyFill="1" applyBorder="1" applyAlignment="1">
      <alignment horizontal="center" vertical="center" wrapText="1"/>
    </xf>
    <xf numFmtId="0" fontId="44" fillId="16" borderId="36" xfId="0" applyFont="1" applyFill="1" applyBorder="1" applyAlignment="1">
      <alignment horizontal="center" vertical="center" wrapText="1"/>
    </xf>
    <xf numFmtId="0" fontId="44" fillId="16" borderId="73" xfId="0" applyFont="1" applyFill="1" applyBorder="1" applyAlignment="1">
      <alignment horizontal="center" vertical="center" wrapText="1"/>
    </xf>
    <xf numFmtId="0" fontId="43" fillId="0" borderId="20" xfId="0" applyFont="1" applyBorder="1" applyAlignment="1">
      <alignment horizontal="left" vertical="center" wrapText="1"/>
    </xf>
    <xf numFmtId="0" fontId="43" fillId="0" borderId="101" xfId="0" applyFont="1" applyBorder="1" applyAlignment="1">
      <alignment horizontal="left" vertical="center" wrapText="1"/>
    </xf>
    <xf numFmtId="0" fontId="51" fillId="0" borderId="0" xfId="0" applyFont="1" applyAlignment="1">
      <alignment horizontal="center" vertical="center"/>
    </xf>
    <xf numFmtId="0" fontId="28" fillId="18" borderId="2" xfId="0" applyFont="1" applyFill="1" applyBorder="1" applyAlignment="1">
      <alignment horizontal="center" vertical="center" wrapText="1"/>
    </xf>
    <xf numFmtId="0" fontId="28" fillId="18" borderId="9" xfId="0" applyFont="1" applyFill="1" applyBorder="1" applyAlignment="1">
      <alignment horizontal="center" vertical="center" wrapText="1"/>
    </xf>
    <xf numFmtId="0" fontId="28" fillId="18" borderId="3" xfId="0" applyFont="1" applyFill="1" applyBorder="1" applyAlignment="1">
      <alignment horizontal="center" vertical="center" wrapText="1"/>
    </xf>
    <xf numFmtId="0" fontId="40" fillId="3" borderId="25" xfId="0" applyFont="1" applyFill="1" applyBorder="1" applyAlignment="1">
      <alignment horizontal="left"/>
    </xf>
    <xf numFmtId="0" fontId="40" fillId="3" borderId="26" xfId="0" applyFont="1" applyFill="1" applyBorder="1" applyAlignment="1">
      <alignment horizontal="left"/>
    </xf>
    <xf numFmtId="0" fontId="40" fillId="3" borderId="18" xfId="0" applyFont="1" applyFill="1" applyBorder="1" applyAlignment="1">
      <alignment horizontal="left"/>
    </xf>
    <xf numFmtId="0" fontId="40" fillId="3" borderId="23" xfId="0" applyFont="1" applyFill="1" applyBorder="1" applyAlignment="1">
      <alignment horizontal="left"/>
    </xf>
    <xf numFmtId="0" fontId="40" fillId="3" borderId="68" xfId="0" applyFont="1" applyFill="1" applyBorder="1" applyAlignment="1">
      <alignment horizontal="left"/>
    </xf>
    <xf numFmtId="0" fontId="40" fillId="3" borderId="69" xfId="0" applyFont="1" applyFill="1" applyBorder="1" applyAlignment="1">
      <alignment horizontal="left"/>
    </xf>
    <xf numFmtId="0" fontId="47" fillId="3" borderId="67" xfId="0" applyFont="1" applyFill="1" applyBorder="1" applyAlignment="1">
      <alignment horizontal="center" vertical="center"/>
    </xf>
    <xf numFmtId="0" fontId="47" fillId="3" borderId="9" xfId="0" applyFont="1" applyFill="1" applyBorder="1" applyAlignment="1">
      <alignment horizontal="center" vertical="center"/>
    </xf>
    <xf numFmtId="0" fontId="47" fillId="3" borderId="66" xfId="0" applyFont="1" applyFill="1" applyBorder="1" applyAlignment="1">
      <alignment horizontal="center" vertical="center"/>
    </xf>
    <xf numFmtId="0" fontId="47" fillId="3" borderId="0" xfId="0" applyFont="1" applyFill="1" applyBorder="1" applyAlignment="1">
      <alignment horizontal="center" vertical="center"/>
    </xf>
    <xf numFmtId="0" fontId="47" fillId="3" borderId="70" xfId="0" applyFont="1" applyFill="1" applyBorder="1" applyAlignment="1">
      <alignment horizontal="center" vertical="center"/>
    </xf>
    <xf numFmtId="0" fontId="47" fillId="3" borderId="8" xfId="0" applyFont="1" applyFill="1" applyBorder="1" applyAlignment="1">
      <alignment horizontal="center" vertical="center"/>
    </xf>
    <xf numFmtId="0" fontId="41" fillId="3" borderId="2" xfId="0" applyFont="1" applyFill="1" applyBorder="1" applyAlignment="1">
      <alignment horizontal="center" vertical="center"/>
    </xf>
    <xf numFmtId="0" fontId="41" fillId="3" borderId="9" xfId="0" applyFont="1" applyFill="1" applyBorder="1" applyAlignment="1">
      <alignment horizontal="center" vertical="center"/>
    </xf>
    <xf numFmtId="0" fontId="41" fillId="3" borderId="4" xfId="0" applyFont="1" applyFill="1" applyBorder="1" applyAlignment="1">
      <alignment horizontal="center" vertical="center"/>
    </xf>
    <xf numFmtId="0" fontId="41" fillId="3" borderId="0" xfId="0" applyFont="1" applyFill="1" applyBorder="1" applyAlignment="1">
      <alignment horizontal="center" vertical="center"/>
    </xf>
    <xf numFmtId="0" fontId="41" fillId="3" borderId="6" xfId="0" applyFont="1" applyFill="1" applyBorder="1" applyAlignment="1">
      <alignment horizontal="center" vertical="center"/>
    </xf>
    <xf numFmtId="0" fontId="41" fillId="3" borderId="8" xfId="0" applyFont="1" applyFill="1" applyBorder="1" applyAlignment="1">
      <alignment horizontal="center" vertical="center"/>
    </xf>
    <xf numFmtId="0" fontId="42" fillId="3" borderId="51" xfId="0" applyFont="1" applyFill="1" applyBorder="1" applyAlignment="1">
      <alignment horizontal="center" vertical="center"/>
    </xf>
    <xf numFmtId="0" fontId="42" fillId="3" borderId="52" xfId="0" applyFont="1" applyFill="1" applyBorder="1" applyAlignment="1">
      <alignment horizontal="center" vertical="center"/>
    </xf>
    <xf numFmtId="0" fontId="42" fillId="3" borderId="53" xfId="0" applyFont="1" applyFill="1" applyBorder="1" applyAlignment="1">
      <alignment horizontal="center" vertical="center"/>
    </xf>
    <xf numFmtId="0" fontId="28" fillId="16" borderId="62" xfId="0" applyFont="1" applyFill="1" applyBorder="1" applyAlignment="1">
      <alignment horizontal="left" vertical="center" wrapText="1" indent="1"/>
    </xf>
    <xf numFmtId="0" fontId="28" fillId="16" borderId="68" xfId="0" applyFont="1" applyFill="1" applyBorder="1" applyAlignment="1">
      <alignment horizontal="left" vertical="center" wrapText="1" indent="1"/>
    </xf>
    <xf numFmtId="0" fontId="28" fillId="16" borderId="22" xfId="0" applyFont="1" applyFill="1" applyBorder="1" applyAlignment="1">
      <alignment horizontal="left" vertical="center" wrapText="1" indent="1"/>
    </xf>
    <xf numFmtId="0" fontId="28" fillId="16" borderId="18" xfId="0" applyFont="1" applyFill="1" applyBorder="1" applyAlignment="1">
      <alignment horizontal="left" vertical="center" wrapText="1" indent="1"/>
    </xf>
    <xf numFmtId="0" fontId="28" fillId="16" borderId="24" xfId="0" applyFont="1" applyFill="1" applyBorder="1" applyAlignment="1">
      <alignment horizontal="left" vertical="center" wrapText="1" indent="1"/>
    </xf>
    <xf numFmtId="0" fontId="28" fillId="16" borderId="25" xfId="0" applyFont="1" applyFill="1" applyBorder="1" applyAlignment="1">
      <alignment horizontal="left" vertical="center" wrapText="1" indent="1"/>
    </xf>
    <xf numFmtId="0" fontId="8" fillId="3" borderId="68" xfId="0" applyFont="1" applyFill="1" applyBorder="1" applyAlignment="1" applyProtection="1">
      <alignment horizontal="left" vertical="center" indent="1"/>
      <protection locked="0"/>
    </xf>
    <xf numFmtId="0" fontId="8" fillId="3" borderId="69" xfId="0" applyFont="1" applyFill="1" applyBorder="1" applyAlignment="1" applyProtection="1">
      <alignment horizontal="left" vertical="center" indent="1"/>
      <protection locked="0"/>
    </xf>
    <xf numFmtId="0" fontId="8" fillId="3" borderId="18" xfId="0" applyFont="1" applyFill="1" applyBorder="1" applyAlignment="1" applyProtection="1">
      <alignment horizontal="left" vertical="center" indent="1"/>
      <protection locked="0"/>
    </xf>
    <xf numFmtId="0" fontId="8" fillId="3" borderId="23" xfId="0" applyFont="1" applyFill="1" applyBorder="1" applyAlignment="1" applyProtection="1">
      <alignment horizontal="left" vertical="center" indent="1"/>
      <protection locked="0"/>
    </xf>
    <xf numFmtId="0" fontId="8" fillId="3" borderId="25" xfId="0" applyFont="1" applyFill="1" applyBorder="1" applyAlignment="1" applyProtection="1">
      <alignment horizontal="left" vertical="center" indent="1"/>
      <protection locked="0"/>
    </xf>
    <xf numFmtId="0" fontId="8" fillId="3" borderId="26" xfId="0" applyFont="1" applyFill="1" applyBorder="1" applyAlignment="1" applyProtection="1">
      <alignment horizontal="left" vertical="center" indent="1"/>
      <protection locked="0"/>
    </xf>
    <xf numFmtId="0" fontId="33" fillId="14" borderId="22" xfId="0" applyFont="1" applyFill="1" applyBorder="1" applyAlignment="1">
      <alignment horizontal="center" vertical="center"/>
    </xf>
    <xf numFmtId="0" fontId="33" fillId="14" borderId="18" xfId="0" applyFont="1" applyFill="1" applyBorder="1" applyAlignment="1">
      <alignment horizontal="center" vertical="center"/>
    </xf>
    <xf numFmtId="0" fontId="33" fillId="14" borderId="23" xfId="0" applyFont="1" applyFill="1" applyBorder="1" applyAlignment="1">
      <alignment horizontal="center" vertical="center"/>
    </xf>
    <xf numFmtId="0" fontId="1" fillId="0" borderId="107" xfId="0" applyFont="1" applyBorder="1" applyAlignment="1">
      <alignment horizontal="left" vertical="center" wrapText="1"/>
    </xf>
    <xf numFmtId="0" fontId="1" fillId="0" borderId="21" xfId="0" applyFont="1" applyBorder="1" applyAlignment="1">
      <alignment horizontal="left" vertical="center" wrapText="1"/>
    </xf>
    <xf numFmtId="0" fontId="1" fillId="0" borderId="32" xfId="0" applyFont="1" applyBorder="1" applyAlignment="1">
      <alignment horizontal="left" vertical="center" wrapText="1"/>
    </xf>
    <xf numFmtId="9" fontId="1" fillId="0" borderId="18" xfId="0" applyNumberFormat="1" applyFont="1" applyBorder="1" applyAlignment="1" applyProtection="1">
      <alignment horizontal="center" vertical="center" wrapText="1"/>
      <protection hidden="1"/>
    </xf>
    <xf numFmtId="0" fontId="1" fillId="0" borderId="0" xfId="0" applyFont="1" applyBorder="1"/>
    <xf numFmtId="0" fontId="4" fillId="0" borderId="18" xfId="0" applyFont="1" applyBorder="1" applyAlignment="1" applyProtection="1">
      <alignment horizontal="center" vertical="center"/>
      <protection hidden="1"/>
    </xf>
    <xf numFmtId="0" fontId="1" fillId="0" borderId="22" xfId="0" applyFont="1" applyBorder="1" applyAlignment="1" applyProtection="1">
      <alignment horizontal="center" vertical="center"/>
    </xf>
    <xf numFmtId="0" fontId="1" fillId="0" borderId="104" xfId="0" applyFont="1" applyBorder="1" applyAlignment="1" applyProtection="1">
      <alignment horizontal="center" vertical="center"/>
    </xf>
    <xf numFmtId="0" fontId="1" fillId="0" borderId="18" xfId="0" applyFont="1" applyBorder="1" applyAlignment="1" applyProtection="1">
      <alignment horizontal="center" vertical="center" wrapText="1"/>
      <protection locked="0"/>
    </xf>
    <xf numFmtId="0" fontId="1" fillId="0" borderId="102"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2" fillId="0" borderId="102" xfId="0" applyFont="1" applyBorder="1" applyAlignment="1" applyProtection="1">
      <alignment horizontal="center" vertical="center" wrapText="1"/>
      <protection locked="0"/>
    </xf>
    <xf numFmtId="0" fontId="1" fillId="0" borderId="18" xfId="0" applyFont="1" applyBorder="1" applyAlignment="1" applyProtection="1">
      <alignment horizontal="center" vertical="center"/>
      <protection locked="0"/>
    </xf>
    <xf numFmtId="0" fontId="1" fillId="0" borderId="102" xfId="0" applyFont="1" applyBorder="1" applyAlignment="1" applyProtection="1">
      <alignment horizontal="center" vertical="center"/>
      <protection locked="0"/>
    </xf>
    <xf numFmtId="0" fontId="4" fillId="0" borderId="18" xfId="0" applyFont="1" applyFill="1" applyBorder="1" applyAlignment="1" applyProtection="1">
      <alignment horizontal="center" vertical="center" wrapText="1"/>
      <protection hidden="1"/>
    </xf>
    <xf numFmtId="0" fontId="4" fillId="0" borderId="102" xfId="0" applyFont="1" applyFill="1" applyBorder="1" applyAlignment="1" applyProtection="1">
      <alignment horizontal="center" vertical="center" wrapText="1"/>
      <protection hidden="1"/>
    </xf>
    <xf numFmtId="9" fontId="1" fillId="0" borderId="102" xfId="0" applyNumberFormat="1" applyFont="1" applyBorder="1" applyAlignment="1" applyProtection="1">
      <alignment horizontal="center" vertical="center" wrapText="1"/>
      <protection hidden="1"/>
    </xf>
    <xf numFmtId="9" fontId="1" fillId="0" borderId="18" xfId="0" applyNumberFormat="1" applyFont="1" applyBorder="1" applyAlignment="1" applyProtection="1">
      <alignment horizontal="center" vertical="center" wrapText="1"/>
      <protection locked="0"/>
    </xf>
    <xf numFmtId="9" fontId="1" fillId="0" borderId="102" xfId="0" applyNumberFormat="1" applyFont="1" applyBorder="1" applyAlignment="1" applyProtection="1">
      <alignment horizontal="center" vertical="center" wrapText="1"/>
      <protection locked="0"/>
    </xf>
    <xf numFmtId="0" fontId="4" fillId="0" borderId="102" xfId="0" applyFont="1" applyBorder="1" applyAlignment="1" applyProtection="1">
      <alignment horizontal="center" vertical="center"/>
      <protection hidden="1"/>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center"/>
    </xf>
    <xf numFmtId="0" fontId="44" fillId="0" borderId="102" xfId="0" applyFont="1" applyFill="1" applyBorder="1" applyAlignment="1" applyProtection="1">
      <alignment horizontal="center" vertical="center" wrapText="1"/>
      <protection hidden="1"/>
    </xf>
    <xf numFmtId="0" fontId="44" fillId="0" borderId="103" xfId="0" applyFont="1" applyFill="1" applyBorder="1" applyAlignment="1" applyProtection="1">
      <alignment horizontal="center" vertical="center" wrapText="1"/>
      <protection hidden="1"/>
    </xf>
    <xf numFmtId="0" fontId="44" fillId="0" borderId="19" xfId="0" applyFont="1" applyFill="1" applyBorder="1" applyAlignment="1" applyProtection="1">
      <alignment horizontal="center" vertical="center" wrapText="1"/>
      <protection hidden="1"/>
    </xf>
    <xf numFmtId="9" fontId="22" fillId="0" borderId="18" xfId="0" applyNumberFormat="1" applyFont="1" applyBorder="1" applyAlignment="1" applyProtection="1">
      <alignment horizontal="center" vertical="center" wrapText="1"/>
      <protection hidden="1"/>
    </xf>
    <xf numFmtId="0" fontId="44" fillId="0" borderId="18" xfId="0" applyFont="1" applyBorder="1" applyAlignment="1" applyProtection="1">
      <alignment horizontal="center" vertical="center"/>
      <protection hidden="1"/>
    </xf>
    <xf numFmtId="0" fontId="22" fillId="0" borderId="18" xfId="0" applyFont="1" applyBorder="1" applyAlignment="1" applyProtection="1">
      <alignment horizontal="center" vertical="center" wrapText="1"/>
      <protection locked="0"/>
    </xf>
    <xf numFmtId="9" fontId="22" fillId="0" borderId="18" xfId="0" applyNumberFormat="1" applyFont="1" applyBorder="1" applyAlignment="1" applyProtection="1">
      <alignment horizontal="center" vertical="center" wrapText="1"/>
      <protection locked="0"/>
    </xf>
    <xf numFmtId="0" fontId="43" fillId="0" borderId="18" xfId="0" applyFont="1" applyBorder="1" applyAlignment="1" applyProtection="1">
      <alignment horizontal="center" vertical="center" wrapText="1"/>
      <protection locked="0"/>
    </xf>
    <xf numFmtId="0" fontId="4" fillId="12" borderId="18" xfId="0" applyFont="1" applyFill="1" applyBorder="1" applyAlignment="1">
      <alignment horizontal="center" vertical="center" wrapText="1"/>
    </xf>
    <xf numFmtId="0" fontId="4" fillId="12" borderId="23" xfId="0" applyFont="1" applyFill="1" applyBorder="1" applyAlignment="1">
      <alignment horizontal="center" vertical="center" wrapText="1"/>
    </xf>
    <xf numFmtId="0" fontId="48" fillId="12" borderId="22" xfId="0" applyFont="1" applyFill="1" applyBorder="1" applyAlignment="1">
      <alignment horizontal="center" vertical="center" textRotation="90"/>
    </xf>
    <xf numFmtId="0" fontId="4" fillId="12" borderId="18" xfId="0" applyFont="1" applyFill="1" applyBorder="1" applyAlignment="1">
      <alignment horizontal="center" vertical="center"/>
    </xf>
    <xf numFmtId="0" fontId="4" fillId="12" borderId="18" xfId="0" applyFont="1" applyFill="1" applyBorder="1" applyAlignment="1">
      <alignment horizontal="center" vertical="center" textRotation="90" wrapText="1"/>
    </xf>
    <xf numFmtId="0" fontId="22" fillId="0" borderId="18" xfId="0" applyFont="1" applyBorder="1" applyAlignment="1" applyProtection="1">
      <alignment horizontal="center" vertical="center"/>
      <protection locked="0"/>
    </xf>
    <xf numFmtId="0" fontId="44" fillId="0" borderId="18" xfId="0" applyFont="1" applyFill="1" applyBorder="1" applyAlignment="1" applyProtection="1">
      <alignment horizontal="center" vertical="center" wrapText="1"/>
      <protection hidden="1"/>
    </xf>
    <xf numFmtId="0" fontId="22" fillId="0" borderId="22" xfId="0" applyFont="1" applyBorder="1" applyAlignment="1" applyProtection="1">
      <alignment horizontal="center" vertical="center"/>
    </xf>
    <xf numFmtId="0" fontId="14" fillId="18" borderId="0" xfId="0" applyFont="1" applyFill="1" applyAlignment="1">
      <alignment horizontal="center" vertical="center" textRotation="90" wrapText="1" readingOrder="1"/>
    </xf>
    <xf numFmtId="0" fontId="14" fillId="18" borderId="5" xfId="0" applyFont="1" applyFill="1" applyBorder="1" applyAlignment="1">
      <alignment horizontal="center" vertical="center" textRotation="90" wrapText="1" readingOrder="1"/>
    </xf>
    <xf numFmtId="0" fontId="17" fillId="10" borderId="10" xfId="0" applyFont="1" applyFill="1" applyBorder="1" applyAlignment="1">
      <alignment horizontal="center" vertical="center" wrapText="1" readingOrder="1"/>
    </xf>
    <xf numFmtId="0" fontId="17" fillId="10" borderId="11" xfId="0" applyFont="1" applyFill="1" applyBorder="1" applyAlignment="1">
      <alignment horizontal="center" vertical="center" wrapText="1" readingOrder="1"/>
    </xf>
    <xf numFmtId="0" fontId="17" fillId="10" borderId="12" xfId="0" applyFont="1" applyFill="1" applyBorder="1" applyAlignment="1">
      <alignment horizontal="center" vertical="center" wrapText="1" readingOrder="1"/>
    </xf>
    <xf numFmtId="0" fontId="17" fillId="10" borderId="13" xfId="0" applyFont="1" applyFill="1" applyBorder="1" applyAlignment="1">
      <alignment horizontal="center" vertical="center" wrapText="1" readingOrder="1"/>
    </xf>
    <xf numFmtId="0" fontId="17" fillId="10" borderId="0" xfId="0" applyFont="1" applyFill="1" applyBorder="1" applyAlignment="1">
      <alignment horizontal="center" vertical="center" wrapText="1" readingOrder="1"/>
    </xf>
    <xf numFmtId="0" fontId="17" fillId="10" borderId="14" xfId="0" applyFont="1" applyFill="1" applyBorder="1" applyAlignment="1">
      <alignment horizontal="center" vertical="center" wrapText="1" readingOrder="1"/>
    </xf>
    <xf numFmtId="0" fontId="17" fillId="10" borderId="15" xfId="0" applyFont="1" applyFill="1" applyBorder="1" applyAlignment="1">
      <alignment horizontal="center" vertical="center" wrapText="1" readingOrder="1"/>
    </xf>
    <xf numFmtId="0" fontId="17" fillId="10" borderId="16" xfId="0" applyFont="1" applyFill="1" applyBorder="1" applyAlignment="1">
      <alignment horizontal="center" vertical="center" wrapText="1" readingOrder="1"/>
    </xf>
    <xf numFmtId="0" fontId="17" fillId="10" borderId="17" xfId="0" applyFont="1" applyFill="1" applyBorder="1" applyAlignment="1">
      <alignment horizontal="center" vertical="center" wrapText="1" readingOrder="1"/>
    </xf>
    <xf numFmtId="0" fontId="17" fillId="9" borderId="10" xfId="0" applyFont="1" applyFill="1" applyBorder="1" applyAlignment="1">
      <alignment horizontal="center" vertical="center" wrapText="1" readingOrder="1"/>
    </xf>
    <xf numFmtId="0" fontId="17" fillId="9" borderId="11" xfId="0" applyFont="1" applyFill="1" applyBorder="1" applyAlignment="1">
      <alignment horizontal="center" vertical="center" wrapText="1" readingOrder="1"/>
    </xf>
    <xf numFmtId="0" fontId="17" fillId="9" borderId="12" xfId="0" applyFont="1" applyFill="1" applyBorder="1" applyAlignment="1">
      <alignment horizontal="center" vertical="center" wrapText="1" readingOrder="1"/>
    </xf>
    <xf numFmtId="0" fontId="17" fillId="9" borderId="13" xfId="0" applyFont="1" applyFill="1" applyBorder="1" applyAlignment="1">
      <alignment horizontal="center" vertical="center" wrapText="1" readingOrder="1"/>
    </xf>
    <xf numFmtId="0" fontId="17" fillId="9" borderId="0" xfId="0" applyFont="1" applyFill="1" applyBorder="1" applyAlignment="1">
      <alignment horizontal="center" vertical="center" wrapText="1" readingOrder="1"/>
    </xf>
    <xf numFmtId="0" fontId="17" fillId="9" borderId="14" xfId="0" applyFont="1" applyFill="1" applyBorder="1" applyAlignment="1">
      <alignment horizontal="center" vertical="center" wrapText="1" readingOrder="1"/>
    </xf>
    <xf numFmtId="0" fontId="17" fillId="9" borderId="15" xfId="0" applyFont="1" applyFill="1" applyBorder="1" applyAlignment="1">
      <alignment horizontal="center" vertical="center" wrapText="1" readingOrder="1"/>
    </xf>
    <xf numFmtId="0" fontId="17" fillId="9" borderId="16" xfId="0" applyFont="1" applyFill="1" applyBorder="1" applyAlignment="1">
      <alignment horizontal="center" vertical="center" wrapText="1" readingOrder="1"/>
    </xf>
    <xf numFmtId="0" fontId="17" fillId="9" borderId="17" xfId="0" applyFont="1" applyFill="1" applyBorder="1" applyAlignment="1">
      <alignment horizontal="center" vertical="center" wrapText="1" readingOrder="1"/>
    </xf>
    <xf numFmtId="0" fontId="17" fillId="11" borderId="10" xfId="0" applyFont="1" applyFill="1" applyBorder="1" applyAlignment="1">
      <alignment horizontal="center" vertical="center" wrapText="1" readingOrder="1"/>
    </xf>
    <xf numFmtId="0" fontId="17" fillId="11" borderId="11" xfId="0" applyFont="1" applyFill="1" applyBorder="1" applyAlignment="1">
      <alignment horizontal="center" vertical="center" wrapText="1" readingOrder="1"/>
    </xf>
    <xf numFmtId="0" fontId="17" fillId="11" borderId="12" xfId="0" applyFont="1" applyFill="1" applyBorder="1" applyAlignment="1">
      <alignment horizontal="center" vertical="center" wrapText="1" readingOrder="1"/>
    </xf>
    <xf numFmtId="0" fontId="17" fillId="11" borderId="13" xfId="0" applyFont="1" applyFill="1" applyBorder="1" applyAlignment="1">
      <alignment horizontal="center" vertical="center" wrapText="1" readingOrder="1"/>
    </xf>
    <xf numFmtId="0" fontId="17" fillId="11" borderId="0" xfId="0" applyFont="1" applyFill="1" applyBorder="1" applyAlignment="1">
      <alignment horizontal="center" vertical="center" wrapText="1" readingOrder="1"/>
    </xf>
    <xf numFmtId="0" fontId="17" fillId="11" borderId="14" xfId="0" applyFont="1" applyFill="1" applyBorder="1" applyAlignment="1">
      <alignment horizontal="center" vertical="center" wrapText="1" readingOrder="1"/>
    </xf>
    <xf numFmtId="0" fontId="17" fillId="11" borderId="15" xfId="0" applyFont="1" applyFill="1" applyBorder="1" applyAlignment="1">
      <alignment horizontal="center" vertical="center" wrapText="1" readingOrder="1"/>
    </xf>
    <xf numFmtId="0" fontId="17" fillId="11" borderId="16" xfId="0" applyFont="1" applyFill="1" applyBorder="1" applyAlignment="1">
      <alignment horizontal="center" vertical="center" wrapText="1" readingOrder="1"/>
    </xf>
    <xf numFmtId="0" fontId="17" fillId="11" borderId="17" xfId="0" applyFont="1" applyFill="1" applyBorder="1" applyAlignment="1">
      <alignment horizontal="center" vertical="center" wrapText="1" readingOrder="1"/>
    </xf>
    <xf numFmtId="0" fontId="17" fillId="5" borderId="10" xfId="0" applyFont="1" applyFill="1" applyBorder="1" applyAlignment="1">
      <alignment horizontal="center" vertical="center" wrapText="1" readingOrder="1"/>
    </xf>
    <xf numFmtId="0" fontId="17" fillId="5" borderId="11" xfId="0" applyFont="1" applyFill="1" applyBorder="1" applyAlignment="1">
      <alignment horizontal="center" vertical="center" wrapText="1" readingOrder="1"/>
    </xf>
    <xf numFmtId="0" fontId="17" fillId="5" borderId="12" xfId="0" applyFont="1" applyFill="1" applyBorder="1" applyAlignment="1">
      <alignment horizontal="center" vertical="center" wrapText="1" readingOrder="1"/>
    </xf>
    <xf numFmtId="0" fontId="17" fillId="5" borderId="13" xfId="0" applyFont="1" applyFill="1" applyBorder="1" applyAlignment="1">
      <alignment horizontal="center" vertical="center" wrapText="1" readingOrder="1"/>
    </xf>
    <xf numFmtId="0" fontId="17" fillId="5" borderId="0" xfId="0" applyFont="1" applyFill="1" applyBorder="1" applyAlignment="1">
      <alignment horizontal="center" vertical="center" wrapText="1" readingOrder="1"/>
    </xf>
    <xf numFmtId="0" fontId="17" fillId="5" borderId="14" xfId="0" applyFont="1" applyFill="1" applyBorder="1" applyAlignment="1">
      <alignment horizontal="center" vertical="center" wrapText="1" readingOrder="1"/>
    </xf>
    <xf numFmtId="0" fontId="17" fillId="5" borderId="15" xfId="0" applyFont="1" applyFill="1" applyBorder="1" applyAlignment="1">
      <alignment horizontal="center" vertical="center" wrapText="1" readingOrder="1"/>
    </xf>
    <xf numFmtId="0" fontId="17" fillId="5" borderId="16" xfId="0" applyFont="1" applyFill="1" applyBorder="1" applyAlignment="1">
      <alignment horizontal="center" vertical="center" wrapText="1" readingOrder="1"/>
    </xf>
    <xf numFmtId="0" fontId="17" fillId="5" borderId="17" xfId="0" applyFont="1" applyFill="1" applyBorder="1" applyAlignment="1">
      <alignment horizontal="center" vertical="center" wrapText="1" readingOrder="1"/>
    </xf>
    <xf numFmtId="0" fontId="13" fillId="0" borderId="2" xfId="0" applyFont="1" applyBorder="1" applyAlignment="1">
      <alignment horizontal="center" vertical="center" wrapText="1"/>
    </xf>
    <xf numFmtId="0" fontId="13" fillId="0" borderId="9"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6" fillId="9" borderId="0" xfId="0" applyFont="1" applyFill="1" applyAlignment="1" applyProtection="1">
      <alignment horizontal="center" vertical="center" wrapText="1" readingOrder="1"/>
      <protection hidden="1"/>
    </xf>
    <xf numFmtId="0" fontId="16" fillId="9" borderId="5" xfId="0" applyFont="1" applyFill="1" applyBorder="1" applyAlignment="1" applyProtection="1">
      <alignment horizontal="center" vertical="center" wrapText="1" readingOrder="1"/>
      <protection hidden="1"/>
    </xf>
    <xf numFmtId="0" fontId="16" fillId="9" borderId="0" xfId="0" applyFont="1" applyFill="1" applyBorder="1" applyAlignment="1" applyProtection="1">
      <alignment horizontal="center" vertical="center" wrapText="1" readingOrder="1"/>
      <protection hidden="1"/>
    </xf>
    <xf numFmtId="0" fontId="16" fillId="9" borderId="2" xfId="0" applyFont="1" applyFill="1" applyBorder="1" applyAlignment="1" applyProtection="1">
      <alignment horizontal="center" vertical="center" wrapText="1" readingOrder="1"/>
      <protection hidden="1"/>
    </xf>
    <xf numFmtId="0" fontId="16" fillId="9" borderId="9" xfId="0" applyFont="1" applyFill="1" applyBorder="1" applyAlignment="1" applyProtection="1">
      <alignment horizontal="center" vertical="center" wrapText="1" readingOrder="1"/>
      <protection hidden="1"/>
    </xf>
    <xf numFmtId="0" fontId="16" fillId="9" borderId="4" xfId="0" applyFont="1" applyFill="1" applyBorder="1" applyAlignment="1" applyProtection="1">
      <alignment horizontal="center" vertical="center" wrapText="1" readingOrder="1"/>
      <protection hidden="1"/>
    </xf>
    <xf numFmtId="0" fontId="16" fillId="9" borderId="3" xfId="0" applyFont="1" applyFill="1" applyBorder="1" applyAlignment="1" applyProtection="1">
      <alignment horizontal="center" vertical="center" wrapText="1" readingOrder="1"/>
      <protection hidden="1"/>
    </xf>
    <xf numFmtId="0" fontId="14" fillId="18" borderId="0" xfId="0" applyFont="1" applyFill="1" applyAlignment="1">
      <alignment horizontal="center" vertical="center" wrapText="1" readingOrder="1"/>
    </xf>
    <xf numFmtId="0" fontId="13" fillId="0" borderId="0" xfId="0" applyFont="1" applyBorder="1" applyAlignment="1">
      <alignment horizontal="center" vertical="center"/>
    </xf>
    <xf numFmtId="0" fontId="13" fillId="0" borderId="9" xfId="0" applyFont="1" applyBorder="1" applyAlignment="1">
      <alignment horizontal="center" vertical="center" wrapText="1"/>
    </xf>
    <xf numFmtId="0" fontId="16" fillId="9" borderId="6" xfId="0" applyFont="1" applyFill="1" applyBorder="1" applyAlignment="1" applyProtection="1">
      <alignment horizontal="center" vertical="center" wrapText="1" readingOrder="1"/>
      <protection hidden="1"/>
    </xf>
    <xf numFmtId="0" fontId="16" fillId="9" borderId="8" xfId="0" applyFont="1" applyFill="1" applyBorder="1" applyAlignment="1" applyProtection="1">
      <alignment horizontal="center" vertical="center" wrapText="1" readingOrder="1"/>
      <protection hidden="1"/>
    </xf>
    <xf numFmtId="0" fontId="16" fillId="9" borderId="7" xfId="0" applyFont="1" applyFill="1" applyBorder="1" applyAlignment="1" applyProtection="1">
      <alignment horizontal="center" vertical="center" wrapText="1" readingOrder="1"/>
      <protection hidden="1"/>
    </xf>
    <xf numFmtId="0" fontId="16" fillId="10" borderId="4" xfId="0" applyFont="1" applyFill="1" applyBorder="1" applyAlignment="1" applyProtection="1">
      <alignment horizontal="center" wrapText="1" readingOrder="1"/>
      <protection hidden="1"/>
    </xf>
    <xf numFmtId="0" fontId="16" fillId="10" borderId="0" xfId="0" applyFont="1" applyFill="1" applyBorder="1" applyAlignment="1" applyProtection="1">
      <alignment horizontal="center" wrapText="1" readingOrder="1"/>
      <protection hidden="1"/>
    </xf>
    <xf numFmtId="0" fontId="16" fillId="10" borderId="5" xfId="0" applyFont="1" applyFill="1" applyBorder="1" applyAlignment="1" applyProtection="1">
      <alignment horizontal="center" wrapText="1" readingOrder="1"/>
      <protection hidden="1"/>
    </xf>
    <xf numFmtId="0" fontId="16" fillId="10" borderId="6" xfId="0" applyFont="1" applyFill="1" applyBorder="1" applyAlignment="1" applyProtection="1">
      <alignment horizontal="center" wrapText="1" readingOrder="1"/>
      <protection hidden="1"/>
    </xf>
    <xf numFmtId="0" fontId="16" fillId="10" borderId="8" xfId="0" applyFont="1" applyFill="1" applyBorder="1" applyAlignment="1" applyProtection="1">
      <alignment horizontal="center" wrapText="1" readingOrder="1"/>
      <protection hidden="1"/>
    </xf>
    <xf numFmtId="0" fontId="16" fillId="10" borderId="7" xfId="0" applyFont="1" applyFill="1" applyBorder="1" applyAlignment="1" applyProtection="1">
      <alignment horizontal="center" wrapText="1" readingOrder="1"/>
      <protection hidden="1"/>
    </xf>
    <xf numFmtId="0" fontId="16" fillId="10" borderId="2" xfId="0" applyFont="1" applyFill="1" applyBorder="1" applyAlignment="1" applyProtection="1">
      <alignment horizontal="center" wrapText="1" readingOrder="1"/>
      <protection hidden="1"/>
    </xf>
    <xf numFmtId="0" fontId="16" fillId="10" borderId="9" xfId="0" applyFont="1" applyFill="1" applyBorder="1" applyAlignment="1" applyProtection="1">
      <alignment horizontal="center" wrapText="1" readingOrder="1"/>
      <protection hidden="1"/>
    </xf>
    <xf numFmtId="0" fontId="16" fillId="10" borderId="3" xfId="0" applyFont="1" applyFill="1" applyBorder="1" applyAlignment="1" applyProtection="1">
      <alignment horizontal="center" wrapText="1" readingOrder="1"/>
      <protection hidden="1"/>
    </xf>
    <xf numFmtId="0" fontId="16" fillId="11" borderId="4" xfId="0" applyFont="1" applyFill="1" applyBorder="1" applyAlignment="1" applyProtection="1">
      <alignment horizontal="center" wrapText="1" readingOrder="1"/>
      <protection hidden="1"/>
    </xf>
    <xf numFmtId="0" fontId="16" fillId="11" borderId="0" xfId="0" applyFont="1" applyFill="1" applyBorder="1" applyAlignment="1" applyProtection="1">
      <alignment horizontal="center" wrapText="1" readingOrder="1"/>
      <protection hidden="1"/>
    </xf>
    <xf numFmtId="0" fontId="16" fillId="11" borderId="5" xfId="0" applyFont="1" applyFill="1" applyBorder="1" applyAlignment="1" applyProtection="1">
      <alignment horizontal="center" wrapText="1" readingOrder="1"/>
      <protection hidden="1"/>
    </xf>
    <xf numFmtId="0" fontId="16" fillId="11" borderId="6" xfId="0" applyFont="1" applyFill="1" applyBorder="1" applyAlignment="1" applyProtection="1">
      <alignment horizontal="center" wrapText="1" readingOrder="1"/>
      <protection hidden="1"/>
    </xf>
    <xf numFmtId="0" fontId="16" fillId="11" borderId="8" xfId="0" applyFont="1" applyFill="1" applyBorder="1" applyAlignment="1" applyProtection="1">
      <alignment horizontal="center" wrapText="1" readingOrder="1"/>
      <protection hidden="1"/>
    </xf>
    <xf numFmtId="0" fontId="16" fillId="11" borderId="7" xfId="0" applyFont="1" applyFill="1" applyBorder="1" applyAlignment="1" applyProtection="1">
      <alignment horizontal="center" wrapText="1" readingOrder="1"/>
      <protection hidden="1"/>
    </xf>
    <xf numFmtId="0" fontId="16" fillId="11" borderId="2" xfId="0" applyFont="1" applyFill="1" applyBorder="1" applyAlignment="1" applyProtection="1">
      <alignment horizontal="center" wrapText="1" readingOrder="1"/>
      <protection hidden="1"/>
    </xf>
    <xf numFmtId="0" fontId="16" fillId="11" borderId="9" xfId="0" applyFont="1" applyFill="1" applyBorder="1" applyAlignment="1" applyProtection="1">
      <alignment horizontal="center" wrapText="1" readingOrder="1"/>
      <protection hidden="1"/>
    </xf>
    <xf numFmtId="0" fontId="16" fillId="11" borderId="3" xfId="0" applyFont="1" applyFill="1" applyBorder="1" applyAlignment="1" applyProtection="1">
      <alignment horizontal="center" wrapText="1" readingOrder="1"/>
      <protection hidden="1"/>
    </xf>
    <xf numFmtId="0" fontId="16" fillId="5" borderId="0" xfId="0" applyFont="1" applyFill="1" applyBorder="1" applyAlignment="1" applyProtection="1">
      <alignment horizontal="center" wrapText="1" readingOrder="1"/>
      <protection hidden="1"/>
    </xf>
    <xf numFmtId="0" fontId="16" fillId="5" borderId="5" xfId="0" applyFont="1" applyFill="1" applyBorder="1" applyAlignment="1" applyProtection="1">
      <alignment horizontal="center" wrapText="1" readingOrder="1"/>
      <protection hidden="1"/>
    </xf>
    <xf numFmtId="0" fontId="16" fillId="5" borderId="4" xfId="0" applyFont="1" applyFill="1" applyBorder="1" applyAlignment="1" applyProtection="1">
      <alignment horizontal="center" wrapText="1" readingOrder="1"/>
      <protection hidden="1"/>
    </xf>
    <xf numFmtId="0" fontId="16" fillId="5" borderId="6" xfId="0" applyFont="1" applyFill="1" applyBorder="1" applyAlignment="1" applyProtection="1">
      <alignment horizontal="center" wrapText="1" readingOrder="1"/>
      <protection hidden="1"/>
    </xf>
    <xf numFmtId="0" fontId="16" fillId="5" borderId="8" xfId="0" applyFont="1" applyFill="1" applyBorder="1" applyAlignment="1" applyProtection="1">
      <alignment horizontal="center" wrapText="1" readingOrder="1"/>
      <protection hidden="1"/>
    </xf>
    <xf numFmtId="0" fontId="16" fillId="5" borderId="7" xfId="0" applyFont="1" applyFill="1" applyBorder="1" applyAlignment="1" applyProtection="1">
      <alignment horizontal="center" wrapText="1" readingOrder="1"/>
      <protection hidden="1"/>
    </xf>
    <xf numFmtId="0" fontId="16" fillId="5" borderId="2" xfId="0" applyFont="1" applyFill="1" applyBorder="1" applyAlignment="1" applyProtection="1">
      <alignment horizontal="center" wrapText="1" readingOrder="1"/>
      <protection hidden="1"/>
    </xf>
    <xf numFmtId="0" fontId="16" fillId="5" borderId="9" xfId="0" applyFont="1" applyFill="1" applyBorder="1" applyAlignment="1" applyProtection="1">
      <alignment horizontal="center" wrapText="1" readingOrder="1"/>
      <protection hidden="1"/>
    </xf>
    <xf numFmtId="0" fontId="16" fillId="5" borderId="3" xfId="0" applyFont="1" applyFill="1" applyBorder="1" applyAlignment="1" applyProtection="1">
      <alignment horizontal="center" wrapText="1" readingOrder="1"/>
      <protection hidden="1"/>
    </xf>
    <xf numFmtId="0" fontId="20" fillId="0" borderId="0" xfId="0" applyFont="1" applyAlignment="1">
      <alignment horizontal="center" vertical="center" wrapText="1"/>
    </xf>
    <xf numFmtId="0" fontId="26" fillId="9" borderId="10" xfId="0" applyFont="1" applyFill="1" applyBorder="1" applyAlignment="1">
      <alignment horizontal="center" vertical="center" wrapText="1" readingOrder="1"/>
    </xf>
    <xf numFmtId="0" fontId="26" fillId="9" borderId="11" xfId="0" applyFont="1" applyFill="1" applyBorder="1" applyAlignment="1">
      <alignment horizontal="center" vertical="center" wrapText="1" readingOrder="1"/>
    </xf>
    <xf numFmtId="0" fontId="26" fillId="9" borderId="12" xfId="0" applyFont="1" applyFill="1" applyBorder="1" applyAlignment="1">
      <alignment horizontal="center" vertical="center" wrapText="1" readingOrder="1"/>
    </xf>
    <xf numFmtId="0" fontId="26" fillId="9" borderId="13" xfId="0" applyFont="1" applyFill="1" applyBorder="1" applyAlignment="1">
      <alignment horizontal="center" vertical="center" wrapText="1" readingOrder="1"/>
    </xf>
    <xf numFmtId="0" fontId="26" fillId="9" borderId="0" xfId="0" applyFont="1" applyFill="1" applyBorder="1" applyAlignment="1">
      <alignment horizontal="center" vertical="center" wrapText="1" readingOrder="1"/>
    </xf>
    <xf numFmtId="0" fontId="26" fillId="9" borderId="14" xfId="0" applyFont="1" applyFill="1" applyBorder="1" applyAlignment="1">
      <alignment horizontal="center" vertical="center" wrapText="1" readingOrder="1"/>
    </xf>
    <xf numFmtId="0" fontId="26" fillId="9" borderId="15" xfId="0" applyFont="1" applyFill="1" applyBorder="1" applyAlignment="1">
      <alignment horizontal="center" vertical="center" wrapText="1" readingOrder="1"/>
    </xf>
    <xf numFmtId="0" fontId="26" fillId="9" borderId="16" xfId="0" applyFont="1" applyFill="1" applyBorder="1" applyAlignment="1">
      <alignment horizontal="center" vertical="center" wrapText="1" readingOrder="1"/>
    </xf>
    <xf numFmtId="0" fontId="26" fillId="9" borderId="17" xfId="0" applyFont="1" applyFill="1" applyBorder="1" applyAlignment="1">
      <alignment horizontal="center" vertical="center" wrapText="1" readingOrder="1"/>
    </xf>
    <xf numFmtId="0" fontId="27" fillId="0" borderId="2" xfId="0" applyFont="1" applyBorder="1" applyAlignment="1">
      <alignment horizontal="center" vertical="center" wrapText="1"/>
    </xf>
    <xf numFmtId="0" fontId="27" fillId="0" borderId="9" xfId="0" applyFont="1" applyBorder="1" applyAlignment="1">
      <alignment horizontal="center" vertical="center"/>
    </xf>
    <xf numFmtId="0" fontId="27" fillId="0" borderId="4" xfId="0" applyFont="1" applyBorder="1" applyAlignment="1">
      <alignment horizontal="center" vertical="center" wrapText="1"/>
    </xf>
    <xf numFmtId="0" fontId="27" fillId="0" borderId="0" xfId="0" applyFont="1" applyBorder="1" applyAlignment="1">
      <alignment horizontal="center" vertical="center"/>
    </xf>
    <xf numFmtId="0" fontId="27" fillId="0" borderId="4" xfId="0" applyFont="1" applyBorder="1" applyAlignment="1">
      <alignment horizontal="center" vertical="center"/>
    </xf>
    <xf numFmtId="0" fontId="27" fillId="0" borderId="0" xfId="0" applyFont="1" applyAlignment="1">
      <alignment horizontal="center" vertical="center"/>
    </xf>
    <xf numFmtId="0" fontId="27" fillId="0" borderId="6" xfId="0" applyFont="1" applyBorder="1" applyAlignment="1">
      <alignment horizontal="center" vertical="center"/>
    </xf>
    <xf numFmtId="0" fontId="27" fillId="0" borderId="8" xfId="0" applyFont="1" applyBorder="1" applyAlignment="1">
      <alignment horizontal="center" vertical="center"/>
    </xf>
    <xf numFmtId="0" fontId="26" fillId="10" borderId="10" xfId="0" applyFont="1" applyFill="1" applyBorder="1" applyAlignment="1">
      <alignment horizontal="center" vertical="center" wrapText="1" readingOrder="1"/>
    </xf>
    <xf numFmtId="0" fontId="26" fillId="10" borderId="11" xfId="0" applyFont="1" applyFill="1" applyBorder="1" applyAlignment="1">
      <alignment horizontal="center" vertical="center" wrapText="1" readingOrder="1"/>
    </xf>
    <xf numFmtId="0" fontId="26" fillId="10" borderId="12" xfId="0" applyFont="1" applyFill="1" applyBorder="1" applyAlignment="1">
      <alignment horizontal="center" vertical="center" wrapText="1" readingOrder="1"/>
    </xf>
    <xf numFmtId="0" fontId="26" fillId="10" borderId="13" xfId="0" applyFont="1" applyFill="1" applyBorder="1" applyAlignment="1">
      <alignment horizontal="center" vertical="center" wrapText="1" readingOrder="1"/>
    </xf>
    <xf numFmtId="0" fontId="26" fillId="10" borderId="0" xfId="0" applyFont="1" applyFill="1" applyBorder="1" applyAlignment="1">
      <alignment horizontal="center" vertical="center" wrapText="1" readingOrder="1"/>
    </xf>
    <xf numFmtId="0" fontId="26" fillId="10" borderId="14" xfId="0" applyFont="1" applyFill="1" applyBorder="1" applyAlignment="1">
      <alignment horizontal="center" vertical="center" wrapText="1" readingOrder="1"/>
    </xf>
    <xf numFmtId="0" fontId="26" fillId="10" borderId="15" xfId="0" applyFont="1" applyFill="1" applyBorder="1" applyAlignment="1">
      <alignment horizontal="center" vertical="center" wrapText="1" readingOrder="1"/>
    </xf>
    <xf numFmtId="0" fontId="26" fillId="10" borderId="16" xfId="0" applyFont="1" applyFill="1" applyBorder="1" applyAlignment="1">
      <alignment horizontal="center" vertical="center" wrapText="1" readingOrder="1"/>
    </xf>
    <xf numFmtId="0" fontId="26" fillId="10" borderId="17" xfId="0" applyFont="1" applyFill="1" applyBorder="1" applyAlignment="1">
      <alignment horizontal="center" vertical="center" wrapText="1" readingOrder="1"/>
    </xf>
    <xf numFmtId="0" fontId="27" fillId="0" borderId="3" xfId="0" applyFont="1" applyBorder="1" applyAlignment="1">
      <alignment horizontal="center" vertical="center"/>
    </xf>
    <xf numFmtId="0" fontId="27" fillId="0" borderId="5" xfId="0" applyFont="1" applyBorder="1" applyAlignment="1">
      <alignment horizontal="center" vertical="center"/>
    </xf>
    <xf numFmtId="0" fontId="27" fillId="0" borderId="7" xfId="0" applyFont="1" applyBorder="1" applyAlignment="1">
      <alignment horizontal="center" vertical="center"/>
    </xf>
    <xf numFmtId="0" fontId="26" fillId="5" borderId="10" xfId="0" applyFont="1" applyFill="1" applyBorder="1" applyAlignment="1">
      <alignment horizontal="center" vertical="center" wrapText="1" readingOrder="1"/>
    </xf>
    <xf numFmtId="0" fontId="26" fillId="5" borderId="11" xfId="0" applyFont="1" applyFill="1" applyBorder="1" applyAlignment="1">
      <alignment horizontal="center" vertical="center" wrapText="1" readingOrder="1"/>
    </xf>
    <xf numFmtId="0" fontId="26" fillId="5" borderId="12" xfId="0" applyFont="1" applyFill="1" applyBorder="1" applyAlignment="1">
      <alignment horizontal="center" vertical="center" wrapText="1" readingOrder="1"/>
    </xf>
    <xf numFmtId="0" fontId="26" fillId="5" borderId="13" xfId="0" applyFont="1" applyFill="1" applyBorder="1" applyAlignment="1">
      <alignment horizontal="center" vertical="center" wrapText="1" readingOrder="1"/>
    </xf>
    <xf numFmtId="0" fontId="26" fillId="5" borderId="0" xfId="0" applyFont="1" applyFill="1" applyBorder="1" applyAlignment="1">
      <alignment horizontal="center" vertical="center" wrapText="1" readingOrder="1"/>
    </xf>
    <xf numFmtId="0" fontId="26" fillId="5" borderId="14" xfId="0" applyFont="1" applyFill="1" applyBorder="1" applyAlignment="1">
      <alignment horizontal="center" vertical="center" wrapText="1" readingOrder="1"/>
    </xf>
    <xf numFmtId="0" fontId="26" fillId="5" borderId="15" xfId="0" applyFont="1" applyFill="1" applyBorder="1" applyAlignment="1">
      <alignment horizontal="center" vertical="center" wrapText="1" readingOrder="1"/>
    </xf>
    <xf numFmtId="0" fontId="26" fillId="5" borderId="16" xfId="0" applyFont="1" applyFill="1" applyBorder="1" applyAlignment="1">
      <alignment horizontal="center" vertical="center" wrapText="1" readingOrder="1"/>
    </xf>
    <xf numFmtId="0" fontId="26" fillId="5" borderId="17" xfId="0" applyFont="1" applyFill="1" applyBorder="1" applyAlignment="1">
      <alignment horizontal="center" vertical="center" wrapText="1" readingOrder="1"/>
    </xf>
    <xf numFmtId="0" fontId="26" fillId="11" borderId="10" xfId="0" applyFont="1" applyFill="1" applyBorder="1" applyAlignment="1">
      <alignment horizontal="center" vertical="center" wrapText="1" readingOrder="1"/>
    </xf>
    <xf numFmtId="0" fontId="26" fillId="11" borderId="11" xfId="0" applyFont="1" applyFill="1" applyBorder="1" applyAlignment="1">
      <alignment horizontal="center" vertical="center" wrapText="1" readingOrder="1"/>
    </xf>
    <xf numFmtId="0" fontId="26" fillId="11" borderId="12" xfId="0" applyFont="1" applyFill="1" applyBorder="1" applyAlignment="1">
      <alignment horizontal="center" vertical="center" wrapText="1" readingOrder="1"/>
    </xf>
    <xf numFmtId="0" fontId="26" fillId="11" borderId="13" xfId="0" applyFont="1" applyFill="1" applyBorder="1" applyAlignment="1">
      <alignment horizontal="center" vertical="center" wrapText="1" readingOrder="1"/>
    </xf>
    <xf numFmtId="0" fontId="26" fillId="11" borderId="0" xfId="0" applyFont="1" applyFill="1" applyBorder="1" applyAlignment="1">
      <alignment horizontal="center" vertical="center" wrapText="1" readingOrder="1"/>
    </xf>
    <xf numFmtId="0" fontId="26" fillId="11" borderId="14" xfId="0" applyFont="1" applyFill="1" applyBorder="1" applyAlignment="1">
      <alignment horizontal="center" vertical="center" wrapText="1" readingOrder="1"/>
    </xf>
    <xf numFmtId="0" fontId="26" fillId="11" borderId="15" xfId="0" applyFont="1" applyFill="1" applyBorder="1" applyAlignment="1">
      <alignment horizontal="center" vertical="center" wrapText="1" readingOrder="1"/>
    </xf>
    <xf numFmtId="0" fontId="26" fillId="11" borderId="16" xfId="0" applyFont="1" applyFill="1" applyBorder="1" applyAlignment="1">
      <alignment horizontal="center" vertical="center" wrapText="1" readingOrder="1"/>
    </xf>
    <xf numFmtId="0" fontId="26" fillId="11" borderId="17" xfId="0" applyFont="1" applyFill="1" applyBorder="1" applyAlignment="1">
      <alignment horizontal="center" vertical="center" wrapText="1" readingOrder="1"/>
    </xf>
    <xf numFmtId="0" fontId="27" fillId="0" borderId="9" xfId="0" applyFont="1" applyBorder="1" applyAlignment="1">
      <alignment horizontal="center" vertical="center" wrapText="1"/>
    </xf>
    <xf numFmtId="0" fontId="64" fillId="18" borderId="20" xfId="0" applyFont="1" applyFill="1" applyBorder="1" applyAlignment="1">
      <alignment horizontal="center" vertical="center" wrapText="1" readingOrder="1"/>
    </xf>
    <xf numFmtId="0" fontId="64" fillId="18" borderId="21" xfId="0" applyFont="1" applyFill="1" applyBorder="1" applyAlignment="1">
      <alignment horizontal="center" vertical="center" wrapText="1" readingOrder="1"/>
    </xf>
    <xf numFmtId="0" fontId="64" fillId="18" borderId="32" xfId="0" applyFont="1" applyFill="1" applyBorder="1" applyAlignment="1">
      <alignment horizontal="center" vertical="center" wrapText="1" readingOrder="1"/>
    </xf>
    <xf numFmtId="0" fontId="56" fillId="18" borderId="20" xfId="0" applyFont="1" applyFill="1" applyBorder="1" applyAlignment="1">
      <alignment horizontal="center" vertical="center" wrapText="1" readingOrder="1"/>
    </xf>
    <xf numFmtId="0" fontId="56" fillId="18" borderId="21" xfId="0" applyFont="1" applyFill="1" applyBorder="1" applyAlignment="1">
      <alignment horizontal="center" vertical="center" wrapText="1" readingOrder="1"/>
    </xf>
    <xf numFmtId="0" fontId="22" fillId="3" borderId="0" xfId="0" applyFont="1" applyFill="1" applyBorder="1" applyAlignment="1">
      <alignment horizontal="justify" vertical="center" wrapText="1"/>
    </xf>
    <xf numFmtId="0" fontId="23" fillId="18" borderId="29" xfId="0" applyFont="1" applyFill="1" applyBorder="1" applyAlignment="1">
      <alignment horizontal="center" vertical="center" wrapText="1" readingOrder="1"/>
    </xf>
    <xf numFmtId="0" fontId="23" fillId="18" borderId="30" xfId="0" applyFont="1" applyFill="1" applyBorder="1" applyAlignment="1">
      <alignment horizontal="center" vertical="center" wrapText="1" readingOrder="1"/>
    </xf>
    <xf numFmtId="0" fontId="23" fillId="3" borderId="27" xfId="0" applyFont="1" applyFill="1" applyBorder="1" applyAlignment="1">
      <alignment horizontal="center" vertical="center" wrapText="1" readingOrder="1"/>
    </xf>
    <xf numFmtId="0" fontId="23" fillId="3" borderId="22" xfId="0" applyFont="1" applyFill="1" applyBorder="1" applyAlignment="1">
      <alignment horizontal="center" vertical="center" wrapText="1" readingOrder="1"/>
    </xf>
    <xf numFmtId="0" fontId="23" fillId="3" borderId="19" xfId="0" applyFont="1" applyFill="1" applyBorder="1" applyAlignment="1">
      <alignment horizontal="center" vertical="center" wrapText="1" readingOrder="1"/>
    </xf>
    <xf numFmtId="0" fontId="23" fillId="3" borderId="18" xfId="0" applyFont="1" applyFill="1" applyBorder="1" applyAlignment="1">
      <alignment horizontal="center" vertical="center" wrapText="1" readingOrder="1"/>
    </xf>
    <xf numFmtId="0" fontId="23" fillId="3" borderId="24" xfId="0" applyFont="1" applyFill="1" applyBorder="1" applyAlignment="1">
      <alignment horizontal="center" vertical="center" wrapText="1" readingOrder="1"/>
    </xf>
    <xf numFmtId="0" fontId="23" fillId="3" borderId="25"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241">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00CD99"/>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84D53A2C-421B-46F0-9308-76F93CD0EE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610" y="314221"/>
          <a:ext cx="824699" cy="650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920750</xdr:colOff>
      <xdr:row>3</xdr:row>
      <xdr:rowOff>52387</xdr:rowOff>
    </xdr:from>
    <xdr:to>
      <xdr:col>3</xdr:col>
      <xdr:colOff>746126</xdr:colOff>
      <xdr:row>6</xdr:row>
      <xdr:rowOff>134937</xdr:rowOff>
    </xdr:to>
    <xdr:pic>
      <xdr:nvPicPr>
        <xdr:cNvPr id="2" name="Imagen 1">
          <a:extLst>
            <a:ext uri="{FF2B5EF4-FFF2-40B4-BE49-F238E27FC236}">
              <a16:creationId xmlns:a16="http://schemas.microsoft.com/office/drawing/2014/main" id="{83986E98-DAE3-4EBD-975D-03EBC1966525}"/>
            </a:ext>
          </a:extLst>
        </xdr:cNvPr>
        <xdr:cNvPicPr>
          <a:picLocks noChangeAspect="1"/>
        </xdr:cNvPicPr>
      </xdr:nvPicPr>
      <xdr:blipFill>
        <a:blip xmlns:r="http://schemas.openxmlformats.org/officeDocument/2006/relationships" r:embed="rId1"/>
        <a:stretch>
          <a:fillRect/>
        </a:stretch>
      </xdr:blipFill>
      <xdr:spPr>
        <a:xfrm>
          <a:off x="1547813" y="584200"/>
          <a:ext cx="817563"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1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10:E222"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6">
    <format dxfId="9">
      <pivotArea type="all" dataOnly="0" outline="0" fieldPosition="0"/>
    </format>
    <format dxfId="8">
      <pivotArea field="0" type="button" dataOnly="0" labelOnly="1" outline="0" axis="axisRow" fieldPosition="0"/>
    </format>
    <format dxfId="7">
      <pivotArea field="1" type="button" dataOnly="0" labelOnly="1" outline="0" axis="axisRow" fieldPosition="1"/>
    </format>
    <format dxfId="6">
      <pivotArea dataOnly="0" labelOnly="1" outline="0" fieldPosition="0">
        <references count="1">
          <reference field="0" count="0"/>
        </references>
      </pivotArea>
    </format>
    <format dxfId="5">
      <pivotArea dataOnly="0" labelOnly="1" outline="0" fieldPosition="0">
        <references count="2">
          <reference field="0" count="1" selected="0">
            <x v="0"/>
          </reference>
          <reference field="1" count="5">
            <x v="0"/>
            <x v="6"/>
            <x v="7"/>
            <x v="8"/>
            <x v="9"/>
          </reference>
        </references>
      </pivotArea>
    </format>
    <format dxfId="4">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10:C220" totalsRowShown="0" headerRowDxfId="3" dataDxfId="2">
  <autoFilter ref="B210:C220"/>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zoomScale="120" zoomScaleNormal="120" workbookViewId="0"/>
  </sheetViews>
  <sheetFormatPr baseColWidth="10" defaultColWidth="11.42578125" defaultRowHeight="15" x14ac:dyDescent="0.25"/>
  <cols>
    <col min="1" max="1" width="2.85546875" style="55" customWidth="1" collapsed="1"/>
    <col min="2" max="3" width="24.7109375" style="55" customWidth="1" collapsed="1"/>
    <col min="4" max="4" width="16" style="55" customWidth="1" collapsed="1"/>
    <col min="5" max="5" width="24.7109375" style="55" customWidth="1" collapsed="1"/>
    <col min="6" max="6" width="27.7109375" style="55" customWidth="1" collapsed="1"/>
    <col min="7" max="8" width="24.7109375" style="55" customWidth="1" collapsed="1"/>
    <col min="9" max="16384" width="11.42578125" style="55" collapsed="1"/>
  </cols>
  <sheetData>
    <row r="1" spans="1:8" ht="15.75" thickBot="1" x14ac:dyDescent="0.3"/>
    <row r="2" spans="1:8" ht="18" x14ac:dyDescent="0.25">
      <c r="B2" s="235" t="s">
        <v>147</v>
      </c>
      <c r="C2" s="236"/>
      <c r="D2" s="236"/>
      <c r="E2" s="236"/>
      <c r="F2" s="236"/>
      <c r="G2" s="236"/>
      <c r="H2" s="237"/>
    </row>
    <row r="3" spans="1:8" x14ac:dyDescent="0.25">
      <c r="B3" s="56"/>
      <c r="C3" s="57"/>
      <c r="D3" s="57"/>
      <c r="E3" s="57"/>
      <c r="F3" s="57"/>
      <c r="G3" s="57"/>
      <c r="H3" s="58"/>
    </row>
    <row r="4" spans="1:8" ht="63" customHeight="1" x14ac:dyDescent="0.25">
      <c r="B4" s="238" t="s">
        <v>205</v>
      </c>
      <c r="C4" s="239"/>
      <c r="D4" s="239"/>
      <c r="E4" s="239"/>
      <c r="F4" s="239"/>
      <c r="G4" s="239"/>
      <c r="H4" s="240"/>
    </row>
    <row r="5" spans="1:8" ht="63" customHeight="1" x14ac:dyDescent="0.25">
      <c r="B5" s="241"/>
      <c r="C5" s="242"/>
      <c r="D5" s="242"/>
      <c r="E5" s="242"/>
      <c r="F5" s="242"/>
      <c r="G5" s="242"/>
      <c r="H5" s="243"/>
    </row>
    <row r="6" spans="1:8" ht="16.5" x14ac:dyDescent="0.25">
      <c r="A6" s="132"/>
      <c r="B6" s="244" t="s">
        <v>145</v>
      </c>
      <c r="C6" s="245"/>
      <c r="D6" s="245"/>
      <c r="E6" s="245"/>
      <c r="F6" s="245"/>
      <c r="G6" s="245"/>
      <c r="H6" s="246"/>
    </row>
    <row r="7" spans="1:8" ht="95.25" customHeight="1" x14ac:dyDescent="0.25">
      <c r="A7" s="132"/>
      <c r="B7" s="253" t="s">
        <v>150</v>
      </c>
      <c r="C7" s="253"/>
      <c r="D7" s="253"/>
      <c r="E7" s="253"/>
      <c r="F7" s="253"/>
      <c r="G7" s="253"/>
      <c r="H7" s="254"/>
    </row>
    <row r="8" spans="1:8" ht="16.5" x14ac:dyDescent="0.25">
      <c r="A8" s="132"/>
      <c r="B8" s="133"/>
      <c r="C8" s="80"/>
      <c r="D8" s="80"/>
      <c r="E8" s="80"/>
      <c r="F8" s="80"/>
      <c r="G8" s="80"/>
      <c r="H8" s="128"/>
    </row>
    <row r="9" spans="1:8" ht="16.5" customHeight="1" x14ac:dyDescent="0.25">
      <c r="A9" s="132"/>
      <c r="B9" s="247" t="s">
        <v>224</v>
      </c>
      <c r="C9" s="247"/>
      <c r="D9" s="247"/>
      <c r="E9" s="247"/>
      <c r="F9" s="247"/>
      <c r="G9" s="247"/>
      <c r="H9" s="248"/>
    </row>
    <row r="10" spans="1:8" ht="16.5" customHeight="1" x14ac:dyDescent="0.25">
      <c r="A10" s="132"/>
      <c r="B10" s="247"/>
      <c r="C10" s="247"/>
      <c r="D10" s="247"/>
      <c r="E10" s="247"/>
      <c r="F10" s="247"/>
      <c r="G10" s="247"/>
      <c r="H10" s="248"/>
    </row>
    <row r="11" spans="1:8" ht="11.45" customHeight="1" x14ac:dyDescent="0.25">
      <c r="A11" s="132"/>
      <c r="B11" s="247"/>
      <c r="C11" s="247"/>
      <c r="D11" s="247"/>
      <c r="E11" s="247"/>
      <c r="F11" s="247"/>
      <c r="G11" s="247"/>
      <c r="H11" s="248"/>
    </row>
    <row r="12" spans="1:8" ht="11.45" customHeight="1" thickBot="1" x14ac:dyDescent="0.3">
      <c r="A12" s="132"/>
      <c r="B12" s="127"/>
      <c r="C12" s="127"/>
      <c r="D12" s="127"/>
      <c r="E12" s="127"/>
      <c r="F12" s="127"/>
      <c r="G12" s="127"/>
      <c r="H12" s="130"/>
    </row>
    <row r="13" spans="1:8" ht="15.6" customHeight="1" thickTop="1" x14ac:dyDescent="0.25">
      <c r="A13" s="132"/>
      <c r="B13" s="127"/>
      <c r="C13" s="255" t="s">
        <v>146</v>
      </c>
      <c r="D13" s="250"/>
      <c r="E13" s="251" t="s">
        <v>183</v>
      </c>
      <c r="F13" s="252"/>
      <c r="G13" s="127"/>
      <c r="H13" s="130"/>
    </row>
    <row r="14" spans="1:8" ht="11.45" customHeight="1" x14ac:dyDescent="0.25">
      <c r="A14" s="132"/>
      <c r="B14" s="127"/>
      <c r="C14" s="256" t="s">
        <v>177</v>
      </c>
      <c r="D14" s="257"/>
      <c r="E14" s="258" t="s">
        <v>182</v>
      </c>
      <c r="F14" s="218"/>
      <c r="G14" s="127"/>
      <c r="H14" s="130"/>
    </row>
    <row r="15" spans="1:8" ht="11.45" customHeight="1" x14ac:dyDescent="0.25">
      <c r="A15" s="132"/>
      <c r="B15" s="127"/>
      <c r="C15" s="256" t="s">
        <v>179</v>
      </c>
      <c r="D15" s="257"/>
      <c r="E15" s="258" t="s">
        <v>181</v>
      </c>
      <c r="F15" s="218"/>
      <c r="G15" s="127"/>
      <c r="H15" s="130"/>
    </row>
    <row r="16" spans="1:8" ht="11.45" customHeight="1" x14ac:dyDescent="0.25">
      <c r="A16" s="132"/>
      <c r="B16" s="127"/>
      <c r="C16" s="256" t="s">
        <v>217</v>
      </c>
      <c r="D16" s="257"/>
      <c r="E16" s="258" t="s">
        <v>221</v>
      </c>
      <c r="F16" s="218"/>
      <c r="G16" s="127"/>
      <c r="H16" s="130"/>
    </row>
    <row r="17" spans="1:8" ht="13.5" customHeight="1" x14ac:dyDescent="0.25">
      <c r="A17" s="132"/>
      <c r="B17" s="127"/>
      <c r="C17" s="256" t="s">
        <v>218</v>
      </c>
      <c r="D17" s="257"/>
      <c r="E17" s="258" t="s">
        <v>180</v>
      </c>
      <c r="F17" s="218"/>
      <c r="G17" s="127"/>
      <c r="H17" s="129"/>
    </row>
    <row r="18" spans="1:8" ht="12.6" customHeight="1" x14ac:dyDescent="0.25">
      <c r="A18" s="132"/>
      <c r="B18" s="127"/>
      <c r="C18" s="256" t="s">
        <v>219</v>
      </c>
      <c r="D18" s="257"/>
      <c r="E18" s="264" t="s">
        <v>222</v>
      </c>
      <c r="F18" s="218"/>
      <c r="G18" s="127"/>
      <c r="H18" s="130"/>
    </row>
    <row r="19" spans="1:8" ht="24" customHeight="1" thickBot="1" x14ac:dyDescent="0.3">
      <c r="A19" s="132"/>
      <c r="B19" s="127"/>
      <c r="C19" s="262" t="s">
        <v>220</v>
      </c>
      <c r="D19" s="263"/>
      <c r="E19" s="265" t="s">
        <v>223</v>
      </c>
      <c r="F19" s="266"/>
      <c r="G19" s="127"/>
      <c r="H19" s="130"/>
    </row>
    <row r="20" spans="1:8" ht="11.45" customHeight="1" thickTop="1" x14ac:dyDescent="0.25">
      <c r="A20" s="132"/>
      <c r="B20" s="127"/>
      <c r="C20" s="134"/>
      <c r="D20" s="134"/>
      <c r="E20" s="134"/>
      <c r="F20" s="134"/>
      <c r="G20" s="127"/>
      <c r="H20" s="130"/>
    </row>
    <row r="21" spans="1:8" ht="27.6" customHeight="1" thickBot="1" x14ac:dyDescent="0.3">
      <c r="A21" s="132"/>
      <c r="B21" s="259" t="s">
        <v>216</v>
      </c>
      <c r="C21" s="260"/>
      <c r="D21" s="260"/>
      <c r="E21" s="260"/>
      <c r="F21" s="260"/>
      <c r="G21" s="260"/>
      <c r="H21" s="261"/>
    </row>
    <row r="22" spans="1:8" ht="15.75" thickTop="1" x14ac:dyDescent="0.25">
      <c r="A22" s="132"/>
      <c r="B22" s="136"/>
      <c r="C22" s="249" t="s">
        <v>146</v>
      </c>
      <c r="D22" s="250"/>
      <c r="E22" s="251" t="s">
        <v>183</v>
      </c>
      <c r="F22" s="252"/>
      <c r="G22" s="134"/>
      <c r="H22" s="135"/>
    </row>
    <row r="23" spans="1:8" ht="13.5" customHeight="1" x14ac:dyDescent="0.25">
      <c r="A23" s="132"/>
      <c r="B23" s="137"/>
      <c r="C23" s="229" t="s">
        <v>177</v>
      </c>
      <c r="D23" s="230"/>
      <c r="E23" s="231" t="s">
        <v>182</v>
      </c>
      <c r="F23" s="232"/>
      <c r="G23" s="75"/>
      <c r="H23" s="131"/>
    </row>
    <row r="24" spans="1:8" ht="13.5" customHeight="1" x14ac:dyDescent="0.25">
      <c r="A24" s="132"/>
      <c r="B24" s="137"/>
      <c r="C24" s="215" t="s">
        <v>178</v>
      </c>
      <c r="D24" s="216"/>
      <c r="E24" s="217" t="s">
        <v>180</v>
      </c>
      <c r="F24" s="218"/>
      <c r="G24" s="75"/>
      <c r="H24" s="131"/>
    </row>
    <row r="25" spans="1:8" ht="13.5" customHeight="1" x14ac:dyDescent="0.25">
      <c r="A25" s="132"/>
      <c r="B25" s="137"/>
      <c r="C25" s="215" t="s">
        <v>179</v>
      </c>
      <c r="D25" s="216"/>
      <c r="E25" s="217" t="s">
        <v>181</v>
      </c>
      <c r="F25" s="218"/>
      <c r="G25" s="75"/>
      <c r="H25" s="131"/>
    </row>
    <row r="26" spans="1:8" ht="23.1" customHeight="1" x14ac:dyDescent="0.25">
      <c r="A26" s="132"/>
      <c r="B26" s="137"/>
      <c r="C26" s="215" t="s">
        <v>148</v>
      </c>
      <c r="D26" s="216"/>
      <c r="E26" s="233" t="s">
        <v>149</v>
      </c>
      <c r="F26" s="234"/>
      <c r="G26" s="75"/>
      <c r="H26" s="131"/>
    </row>
    <row r="27" spans="1:8" ht="69.75" customHeight="1" x14ac:dyDescent="0.25">
      <c r="A27" s="132"/>
      <c r="B27" s="137"/>
      <c r="C27" s="224" t="s">
        <v>2</v>
      </c>
      <c r="D27" s="222"/>
      <c r="E27" s="219" t="s">
        <v>184</v>
      </c>
      <c r="F27" s="220"/>
      <c r="G27" s="75"/>
      <c r="H27" s="76"/>
    </row>
    <row r="28" spans="1:8" ht="34.5" customHeight="1" x14ac:dyDescent="0.25">
      <c r="B28" s="72"/>
      <c r="C28" s="221" t="s">
        <v>3</v>
      </c>
      <c r="D28" s="222"/>
      <c r="E28" s="219" t="s">
        <v>185</v>
      </c>
      <c r="F28" s="220"/>
      <c r="G28" s="75"/>
      <c r="H28" s="76"/>
    </row>
    <row r="29" spans="1:8" ht="27.75" customHeight="1" x14ac:dyDescent="0.25">
      <c r="B29" s="72"/>
      <c r="C29" s="221" t="s">
        <v>42</v>
      </c>
      <c r="D29" s="222"/>
      <c r="E29" s="219" t="s">
        <v>186</v>
      </c>
      <c r="F29" s="220"/>
      <c r="G29" s="75"/>
      <c r="H29" s="76"/>
    </row>
    <row r="30" spans="1:8" ht="28.5" customHeight="1" x14ac:dyDescent="0.25">
      <c r="B30" s="72"/>
      <c r="C30" s="221" t="s">
        <v>1</v>
      </c>
      <c r="D30" s="222"/>
      <c r="E30" s="219" t="s">
        <v>187</v>
      </c>
      <c r="F30" s="220"/>
      <c r="G30" s="75"/>
      <c r="H30" s="76"/>
    </row>
    <row r="31" spans="1:8" ht="72.75" customHeight="1" x14ac:dyDescent="0.25">
      <c r="B31" s="72"/>
      <c r="C31" s="221" t="s">
        <v>48</v>
      </c>
      <c r="D31" s="222"/>
      <c r="E31" s="219" t="s">
        <v>152</v>
      </c>
      <c r="F31" s="220"/>
      <c r="G31" s="75"/>
      <c r="H31" s="76"/>
    </row>
    <row r="32" spans="1:8" ht="64.5" customHeight="1" x14ac:dyDescent="0.25">
      <c r="B32" s="72"/>
      <c r="C32" s="221" t="s">
        <v>151</v>
      </c>
      <c r="D32" s="222"/>
      <c r="E32" s="219" t="s">
        <v>153</v>
      </c>
      <c r="F32" s="220"/>
      <c r="G32" s="75"/>
      <c r="H32" s="76"/>
    </row>
    <row r="33" spans="2:8" ht="71.25" customHeight="1" x14ac:dyDescent="0.25">
      <c r="B33" s="72"/>
      <c r="C33" s="223" t="s">
        <v>154</v>
      </c>
      <c r="D33" s="224"/>
      <c r="E33" s="219" t="s">
        <v>155</v>
      </c>
      <c r="F33" s="220"/>
      <c r="G33" s="75"/>
      <c r="H33" s="76"/>
    </row>
    <row r="34" spans="2:8" ht="55.5" customHeight="1" x14ac:dyDescent="0.25">
      <c r="B34" s="72"/>
      <c r="C34" s="223" t="s">
        <v>46</v>
      </c>
      <c r="D34" s="224"/>
      <c r="E34" s="219" t="s">
        <v>156</v>
      </c>
      <c r="F34" s="220"/>
      <c r="G34" s="75"/>
      <c r="H34" s="76"/>
    </row>
    <row r="35" spans="2:8" ht="42" customHeight="1" x14ac:dyDescent="0.25">
      <c r="B35" s="72"/>
      <c r="C35" s="223" t="s">
        <v>144</v>
      </c>
      <c r="D35" s="224"/>
      <c r="E35" s="219" t="s">
        <v>157</v>
      </c>
      <c r="F35" s="220"/>
      <c r="G35" s="75"/>
      <c r="H35" s="76"/>
    </row>
    <row r="36" spans="2:8" ht="59.25" customHeight="1" x14ac:dyDescent="0.25">
      <c r="B36" s="72"/>
      <c r="C36" s="223" t="s">
        <v>12</v>
      </c>
      <c r="D36" s="224"/>
      <c r="E36" s="219" t="s">
        <v>158</v>
      </c>
      <c r="F36" s="220"/>
      <c r="G36" s="75"/>
      <c r="H36" s="76"/>
    </row>
    <row r="37" spans="2:8" ht="23.25" customHeight="1" x14ac:dyDescent="0.25">
      <c r="B37" s="72"/>
      <c r="C37" s="223" t="s">
        <v>162</v>
      </c>
      <c r="D37" s="224"/>
      <c r="E37" s="219" t="s">
        <v>159</v>
      </c>
      <c r="F37" s="220"/>
      <c r="G37" s="75"/>
      <c r="H37" s="76"/>
    </row>
    <row r="38" spans="2:8" ht="30.75" customHeight="1" x14ac:dyDescent="0.25">
      <c r="B38" s="72"/>
      <c r="C38" s="223" t="s">
        <v>163</v>
      </c>
      <c r="D38" s="224"/>
      <c r="E38" s="219" t="s">
        <v>160</v>
      </c>
      <c r="F38" s="220"/>
      <c r="G38" s="75"/>
      <c r="H38" s="76"/>
    </row>
    <row r="39" spans="2:8" ht="35.25" customHeight="1" x14ac:dyDescent="0.25">
      <c r="B39" s="72"/>
      <c r="C39" s="223" t="s">
        <v>163</v>
      </c>
      <c r="D39" s="224"/>
      <c r="E39" s="219" t="s">
        <v>160</v>
      </c>
      <c r="F39" s="220"/>
      <c r="G39" s="75"/>
      <c r="H39" s="76"/>
    </row>
    <row r="40" spans="2:8" ht="33" customHeight="1" x14ac:dyDescent="0.25">
      <c r="B40" s="72"/>
      <c r="C40" s="223" t="s">
        <v>164</v>
      </c>
      <c r="D40" s="224"/>
      <c r="E40" s="219" t="s">
        <v>161</v>
      </c>
      <c r="F40" s="220"/>
      <c r="G40" s="75"/>
      <c r="H40" s="76"/>
    </row>
    <row r="41" spans="2:8" ht="30" customHeight="1" x14ac:dyDescent="0.25">
      <c r="B41" s="72"/>
      <c r="C41" s="223" t="s">
        <v>165</v>
      </c>
      <c r="D41" s="224"/>
      <c r="E41" s="219" t="s">
        <v>166</v>
      </c>
      <c r="F41" s="220"/>
      <c r="G41" s="75"/>
      <c r="H41" s="76"/>
    </row>
    <row r="42" spans="2:8" ht="35.25" customHeight="1" x14ac:dyDescent="0.25">
      <c r="B42" s="72"/>
      <c r="C42" s="223" t="s">
        <v>167</v>
      </c>
      <c r="D42" s="224"/>
      <c r="E42" s="219" t="s">
        <v>168</v>
      </c>
      <c r="F42" s="220"/>
      <c r="G42" s="75"/>
      <c r="H42" s="76"/>
    </row>
    <row r="43" spans="2:8" ht="31.5" customHeight="1" x14ac:dyDescent="0.25">
      <c r="B43" s="72"/>
      <c r="C43" s="223" t="s">
        <v>169</v>
      </c>
      <c r="D43" s="224"/>
      <c r="E43" s="219" t="s">
        <v>170</v>
      </c>
      <c r="F43" s="220"/>
      <c r="G43" s="75"/>
      <c r="H43" s="76"/>
    </row>
    <row r="44" spans="2:8" ht="35.25" customHeight="1" x14ac:dyDescent="0.25">
      <c r="B44" s="72"/>
      <c r="C44" s="223" t="s">
        <v>171</v>
      </c>
      <c r="D44" s="224"/>
      <c r="E44" s="219" t="s">
        <v>172</v>
      </c>
      <c r="F44" s="220"/>
      <c r="G44" s="75"/>
      <c r="H44" s="76"/>
    </row>
    <row r="45" spans="2:8" ht="59.25" customHeight="1" x14ac:dyDescent="0.25">
      <c r="B45" s="72"/>
      <c r="C45" s="223" t="s">
        <v>29</v>
      </c>
      <c r="D45" s="224"/>
      <c r="E45" s="219" t="s">
        <v>173</v>
      </c>
      <c r="F45" s="220"/>
      <c r="G45" s="75"/>
      <c r="H45" s="76"/>
    </row>
    <row r="46" spans="2:8" ht="29.25" customHeight="1" x14ac:dyDescent="0.25">
      <c r="B46" s="72"/>
      <c r="C46" s="223" t="s">
        <v>175</v>
      </c>
      <c r="D46" s="224"/>
      <c r="E46" s="219" t="s">
        <v>174</v>
      </c>
      <c r="F46" s="220"/>
      <c r="G46" s="75"/>
      <c r="H46" s="76"/>
    </row>
    <row r="47" spans="2:8" ht="82.5" customHeight="1" x14ac:dyDescent="0.25">
      <c r="B47" s="72"/>
      <c r="C47" s="223" t="s">
        <v>39</v>
      </c>
      <c r="D47" s="224"/>
      <c r="E47" s="219" t="s">
        <v>176</v>
      </c>
      <c r="F47" s="220"/>
      <c r="G47" s="75"/>
      <c r="H47" s="76"/>
    </row>
    <row r="48" spans="2:8" ht="46.5" customHeight="1" thickBot="1" x14ac:dyDescent="0.3">
      <c r="B48" s="72"/>
      <c r="C48" s="225"/>
      <c r="D48" s="226"/>
      <c r="E48" s="227"/>
      <c r="F48" s="228"/>
      <c r="G48" s="75"/>
      <c r="H48" s="76"/>
    </row>
    <row r="49" spans="2:8" ht="6.75" customHeight="1" thickTop="1" x14ac:dyDescent="0.25">
      <c r="B49" s="72"/>
      <c r="C49" s="73"/>
      <c r="D49" s="73"/>
      <c r="E49" s="74"/>
      <c r="F49" s="74"/>
      <c r="G49" s="75"/>
      <c r="H49" s="76"/>
    </row>
    <row r="50" spans="2:8" x14ac:dyDescent="0.25">
      <c r="B50" s="72"/>
      <c r="C50" s="122"/>
      <c r="D50" s="122"/>
      <c r="E50" s="122"/>
      <c r="F50" s="122"/>
      <c r="G50" s="75"/>
      <c r="H50" s="76"/>
    </row>
    <row r="51" spans="2:8" ht="21" customHeight="1" x14ac:dyDescent="0.25">
      <c r="B51" s="121" t="s">
        <v>209</v>
      </c>
      <c r="C51" s="122"/>
      <c r="D51" s="122"/>
      <c r="E51" s="122"/>
      <c r="F51" s="122"/>
      <c r="G51" s="122"/>
      <c r="H51" s="123"/>
    </row>
    <row r="52" spans="2:8" ht="20.25" customHeight="1" x14ac:dyDescent="0.25">
      <c r="B52" s="121" t="s">
        <v>210</v>
      </c>
      <c r="C52" s="122"/>
      <c r="D52" s="122"/>
      <c r="E52" s="122"/>
      <c r="F52" s="122"/>
      <c r="G52" s="122"/>
      <c r="H52" s="123"/>
    </row>
    <row r="53" spans="2:8" ht="20.25" customHeight="1" x14ac:dyDescent="0.25">
      <c r="B53" s="121" t="s">
        <v>211</v>
      </c>
      <c r="C53" s="122"/>
      <c r="D53" s="122"/>
      <c r="E53" s="122"/>
      <c r="F53" s="122"/>
      <c r="G53" s="122"/>
      <c r="H53" s="123"/>
    </row>
    <row r="54" spans="2:8" ht="20.25" customHeight="1" x14ac:dyDescent="0.25">
      <c r="B54" s="121" t="s">
        <v>212</v>
      </c>
      <c r="C54" s="122"/>
      <c r="D54" s="122"/>
      <c r="E54" s="122"/>
      <c r="F54" s="122"/>
      <c r="G54" s="122"/>
      <c r="H54" s="123"/>
    </row>
    <row r="55" spans="2:8" ht="14.45" customHeight="1" x14ac:dyDescent="0.25">
      <c r="B55" s="121" t="s">
        <v>213</v>
      </c>
      <c r="C55" s="122"/>
      <c r="D55" s="122"/>
      <c r="E55" s="122"/>
      <c r="F55" s="122"/>
      <c r="G55" s="122"/>
      <c r="H55" s="123"/>
    </row>
    <row r="56" spans="2:8" ht="15.75" thickBot="1" x14ac:dyDescent="0.3">
      <c r="B56" s="77"/>
      <c r="C56" s="78"/>
      <c r="D56" s="78"/>
      <c r="E56" s="78"/>
      <c r="F56" s="78"/>
      <c r="G56" s="78"/>
      <c r="H56" s="79"/>
    </row>
  </sheetData>
  <mergeCells count="74">
    <mergeCell ref="C19:D19"/>
    <mergeCell ref="C18:D18"/>
    <mergeCell ref="C17:D17"/>
    <mergeCell ref="C16:D16"/>
    <mergeCell ref="E16:F16"/>
    <mergeCell ref="E17:F17"/>
    <mergeCell ref="E18:F18"/>
    <mergeCell ref="E19:F19"/>
    <mergeCell ref="C24:D24"/>
    <mergeCell ref="E24:F24"/>
    <mergeCell ref="B2:H2"/>
    <mergeCell ref="B4:H5"/>
    <mergeCell ref="B6:H6"/>
    <mergeCell ref="B9:H11"/>
    <mergeCell ref="C22:D22"/>
    <mergeCell ref="E22:F22"/>
    <mergeCell ref="B7:H7"/>
    <mergeCell ref="C13:D13"/>
    <mergeCell ref="E13:F13"/>
    <mergeCell ref="C14:D14"/>
    <mergeCell ref="C15:D15"/>
    <mergeCell ref="E14:F14"/>
    <mergeCell ref="E15:F15"/>
    <mergeCell ref="B21:H21"/>
    <mergeCell ref="C36:D36"/>
    <mergeCell ref="E36:F36"/>
    <mergeCell ref="C23:D23"/>
    <mergeCell ref="E23:F23"/>
    <mergeCell ref="C27:D27"/>
    <mergeCell ref="E27:F27"/>
    <mergeCell ref="C31:D31"/>
    <mergeCell ref="C28:D28"/>
    <mergeCell ref="C29:D29"/>
    <mergeCell ref="C30:D30"/>
    <mergeCell ref="E28:F28"/>
    <mergeCell ref="E29:F29"/>
    <mergeCell ref="E30:F30"/>
    <mergeCell ref="E31:F31"/>
    <mergeCell ref="C26:D26"/>
    <mergeCell ref="E26:F26"/>
    <mergeCell ref="E44:F44"/>
    <mergeCell ref="C42:D42"/>
    <mergeCell ref="C41:D41"/>
    <mergeCell ref="E41:F41"/>
    <mergeCell ref="E42:F42"/>
    <mergeCell ref="C44:D44"/>
    <mergeCell ref="C37:D37"/>
    <mergeCell ref="E37:F37"/>
    <mergeCell ref="C43:D43"/>
    <mergeCell ref="C39:D39"/>
    <mergeCell ref="E39:F39"/>
    <mergeCell ref="C40:D40"/>
    <mergeCell ref="E40:F40"/>
    <mergeCell ref="E43:F43"/>
    <mergeCell ref="E38:F38"/>
    <mergeCell ref="C38:D38"/>
    <mergeCell ref="C45:D45"/>
    <mergeCell ref="E45:F45"/>
    <mergeCell ref="C46:D46"/>
    <mergeCell ref="E46:F46"/>
    <mergeCell ref="C48:D48"/>
    <mergeCell ref="E48:F48"/>
    <mergeCell ref="C47:D47"/>
    <mergeCell ref="E47:F47"/>
    <mergeCell ref="C25:D25"/>
    <mergeCell ref="E25:F25"/>
    <mergeCell ref="E32:F32"/>
    <mergeCell ref="C32:D32"/>
    <mergeCell ref="C35:D35"/>
    <mergeCell ref="E35:F35"/>
    <mergeCell ref="E33:F33"/>
    <mergeCell ref="C33:D33"/>
    <mergeCell ref="C34:D34"/>
    <mergeCell ref="E34:F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B1:AZ43"/>
  <sheetViews>
    <sheetView showGridLines="0" topLeftCell="C16" zoomScale="148" zoomScaleNormal="148" workbookViewId="0">
      <selection activeCell="E41" sqref="E41:F41"/>
    </sheetView>
  </sheetViews>
  <sheetFormatPr baseColWidth="10" defaultRowHeight="15" x14ac:dyDescent="0.25"/>
  <cols>
    <col min="1" max="1" width="7.5703125" customWidth="1"/>
    <col min="2" max="2" width="16.85546875" customWidth="1" collapsed="1"/>
    <col min="3" max="3" width="29.85546875" customWidth="1" collapsed="1"/>
    <col min="4" max="4" width="49" customWidth="1" collapsed="1"/>
    <col min="5" max="5" width="42.140625" customWidth="1" collapsed="1"/>
    <col min="6" max="6" width="42.42578125" customWidth="1"/>
    <col min="15" max="15" width="37" customWidth="1"/>
    <col min="51" max="51" width="6.140625" customWidth="1"/>
    <col min="52" max="52" width="130.5703125" customWidth="1"/>
  </cols>
  <sheetData>
    <row r="1" spans="2:52" ht="16.5" customHeight="1" thickBot="1" x14ac:dyDescent="0.3">
      <c r="AZ1" s="145" t="s">
        <v>237</v>
      </c>
    </row>
    <row r="2" spans="2:52" ht="18" customHeight="1" thickBot="1" x14ac:dyDescent="0.3">
      <c r="B2" s="302"/>
      <c r="C2" s="305" t="s">
        <v>206</v>
      </c>
      <c r="D2" s="306"/>
      <c r="E2" s="306"/>
      <c r="F2" s="146" t="s">
        <v>236</v>
      </c>
      <c r="AZ2" s="145" t="s">
        <v>235</v>
      </c>
    </row>
    <row r="3" spans="2:52" ht="18" customHeight="1" thickBot="1" x14ac:dyDescent="0.3">
      <c r="B3" s="303"/>
      <c r="C3" s="307"/>
      <c r="D3" s="308"/>
      <c r="E3" s="308"/>
      <c r="F3" s="144" t="s">
        <v>234</v>
      </c>
      <c r="AZ3" s="145" t="s">
        <v>233</v>
      </c>
    </row>
    <row r="4" spans="2:52" ht="18" customHeight="1" thickBot="1" x14ac:dyDescent="0.3">
      <c r="B4" s="303"/>
      <c r="C4" s="307"/>
      <c r="D4" s="308"/>
      <c r="E4" s="308"/>
      <c r="F4" s="144" t="s">
        <v>232</v>
      </c>
      <c r="AZ4" s="145" t="s">
        <v>231</v>
      </c>
    </row>
    <row r="5" spans="2:52" ht="18" customHeight="1" thickBot="1" x14ac:dyDescent="0.3">
      <c r="B5" s="304"/>
      <c r="C5" s="309"/>
      <c r="D5" s="310"/>
      <c r="E5" s="310"/>
      <c r="F5" s="144" t="s">
        <v>230</v>
      </c>
      <c r="AZ5" s="140"/>
    </row>
    <row r="6" spans="2:52" ht="18" customHeight="1" thickBot="1" x14ac:dyDescent="0.3">
      <c r="B6" s="143"/>
      <c r="C6" s="142"/>
      <c r="D6" s="142"/>
      <c r="E6" s="142"/>
      <c r="F6" s="141"/>
      <c r="AZ6" s="140"/>
    </row>
    <row r="7" spans="2:52" ht="33.6" customHeight="1" x14ac:dyDescent="0.25">
      <c r="B7" s="148" t="s">
        <v>199</v>
      </c>
      <c r="C7" s="311" t="s">
        <v>247</v>
      </c>
      <c r="D7" s="312"/>
      <c r="E7" s="312"/>
      <c r="F7" s="313"/>
      <c r="AZ7" s="140"/>
    </row>
    <row r="8" spans="2:52" ht="49.5" customHeight="1" thickBot="1" x14ac:dyDescent="0.3">
      <c r="B8" s="138" t="s">
        <v>200</v>
      </c>
      <c r="C8" s="314" t="s">
        <v>249</v>
      </c>
      <c r="D8" s="315"/>
      <c r="E8" s="315"/>
      <c r="F8" s="316"/>
      <c r="AZ8" s="140"/>
    </row>
    <row r="9" spans="2:52" ht="16.5" thickBot="1" x14ac:dyDescent="0.3">
      <c r="B9" s="317"/>
      <c r="C9" s="317"/>
      <c r="D9" s="317"/>
      <c r="E9" s="317"/>
      <c r="F9" s="317"/>
    </row>
    <row r="10" spans="2:52" ht="15.6" customHeight="1" x14ac:dyDescent="0.25">
      <c r="B10" s="318" t="s">
        <v>206</v>
      </c>
      <c r="C10" s="319"/>
      <c r="D10" s="319"/>
      <c r="E10" s="319"/>
      <c r="F10" s="320"/>
    </row>
    <row r="11" spans="2:52" ht="32.25" thickBot="1" x14ac:dyDescent="0.3">
      <c r="B11" s="321" t="s">
        <v>198</v>
      </c>
      <c r="C11" s="322"/>
      <c r="D11" s="193" t="s">
        <v>214</v>
      </c>
      <c r="E11" s="193" t="s">
        <v>197</v>
      </c>
      <c r="F11" s="194" t="s">
        <v>208</v>
      </c>
    </row>
    <row r="12" spans="2:52" ht="167.25" customHeight="1" thickBot="1" x14ac:dyDescent="0.3">
      <c r="B12" s="323" t="s">
        <v>233</v>
      </c>
      <c r="C12" s="324"/>
      <c r="D12" s="195" t="s">
        <v>248</v>
      </c>
      <c r="E12" s="196" t="s">
        <v>292</v>
      </c>
      <c r="F12" s="197" t="s">
        <v>306</v>
      </c>
    </row>
    <row r="15" spans="2:52" ht="18" x14ac:dyDescent="0.25">
      <c r="B15" s="325" t="s">
        <v>229</v>
      </c>
      <c r="C15" s="325"/>
      <c r="D15" s="325"/>
      <c r="E15" s="325"/>
      <c r="F15" s="325"/>
    </row>
    <row r="16" spans="2:52" x14ac:dyDescent="0.25">
      <c r="B16" s="139"/>
    </row>
    <row r="17" spans="2:6" ht="15.75" thickBot="1" x14ac:dyDescent="0.3"/>
    <row r="18" spans="2:6" ht="16.5" thickBot="1" x14ac:dyDescent="0.3">
      <c r="B18" s="326" t="s">
        <v>228</v>
      </c>
      <c r="C18" s="327"/>
      <c r="D18" s="327"/>
      <c r="E18" s="326" t="s">
        <v>227</v>
      </c>
      <c r="F18" s="328"/>
    </row>
    <row r="19" spans="2:6" ht="14.45" customHeight="1" x14ac:dyDescent="0.25">
      <c r="B19" s="300" t="s">
        <v>256</v>
      </c>
      <c r="C19" s="301"/>
      <c r="D19" s="301"/>
      <c r="E19" s="291" t="s">
        <v>264</v>
      </c>
      <c r="F19" s="292"/>
    </row>
    <row r="20" spans="2:6" ht="18.75" customHeight="1" x14ac:dyDescent="0.25">
      <c r="B20" s="267" t="s">
        <v>293</v>
      </c>
      <c r="C20" s="268"/>
      <c r="D20" s="268"/>
      <c r="E20" s="291" t="s">
        <v>265</v>
      </c>
      <c r="F20" s="292"/>
    </row>
    <row r="21" spans="2:6" ht="29.25" customHeight="1" x14ac:dyDescent="0.25">
      <c r="B21" s="267" t="s">
        <v>294</v>
      </c>
      <c r="C21" s="268"/>
      <c r="D21" s="268"/>
      <c r="E21" s="299" t="s">
        <v>266</v>
      </c>
      <c r="F21" s="271"/>
    </row>
    <row r="22" spans="2:6" ht="17.25" customHeight="1" x14ac:dyDescent="0.25">
      <c r="B22" s="267" t="s">
        <v>295</v>
      </c>
      <c r="C22" s="268"/>
      <c r="D22" s="268"/>
      <c r="E22" s="291" t="s">
        <v>267</v>
      </c>
      <c r="F22" s="292"/>
    </row>
    <row r="23" spans="2:6" x14ac:dyDescent="0.25">
      <c r="B23" s="267" t="s">
        <v>257</v>
      </c>
      <c r="C23" s="268"/>
      <c r="D23" s="268"/>
      <c r="E23" s="297" t="s">
        <v>268</v>
      </c>
      <c r="F23" s="298"/>
    </row>
    <row r="24" spans="2:6" x14ac:dyDescent="0.25">
      <c r="B24" s="267" t="s">
        <v>258</v>
      </c>
      <c r="C24" s="268"/>
      <c r="D24" s="268"/>
      <c r="E24" s="291" t="s">
        <v>269</v>
      </c>
      <c r="F24" s="292"/>
    </row>
    <row r="25" spans="2:6" ht="14.45" customHeight="1" x14ac:dyDescent="0.25">
      <c r="B25" s="267" t="s">
        <v>259</v>
      </c>
      <c r="C25" s="268"/>
      <c r="D25" s="268"/>
      <c r="E25" s="291" t="s">
        <v>270</v>
      </c>
      <c r="F25" s="292"/>
    </row>
    <row r="26" spans="2:6" ht="18" customHeight="1" x14ac:dyDescent="0.25">
      <c r="B26" s="267" t="s">
        <v>296</v>
      </c>
      <c r="C26" s="268"/>
      <c r="D26" s="268"/>
      <c r="E26" s="297" t="s">
        <v>302</v>
      </c>
      <c r="F26" s="298"/>
    </row>
    <row r="27" spans="2:6" ht="14.45" customHeight="1" x14ac:dyDescent="0.25">
      <c r="B27" s="267" t="s">
        <v>260</v>
      </c>
      <c r="C27" s="268"/>
      <c r="D27" s="268"/>
      <c r="E27" s="291" t="s">
        <v>271</v>
      </c>
      <c r="F27" s="292"/>
    </row>
    <row r="28" spans="2:6" x14ac:dyDescent="0.25">
      <c r="B28" s="267" t="s">
        <v>261</v>
      </c>
      <c r="C28" s="268"/>
      <c r="D28" s="268"/>
      <c r="E28" s="291" t="s">
        <v>272</v>
      </c>
      <c r="F28" s="292"/>
    </row>
    <row r="29" spans="2:6" x14ac:dyDescent="0.25">
      <c r="B29" s="267" t="s">
        <v>300</v>
      </c>
      <c r="C29" s="268"/>
      <c r="D29" s="268"/>
      <c r="E29" s="289" t="s">
        <v>297</v>
      </c>
      <c r="F29" s="290"/>
    </row>
    <row r="30" spans="2:6" x14ac:dyDescent="0.25">
      <c r="B30" s="267" t="s">
        <v>262</v>
      </c>
      <c r="C30" s="268"/>
      <c r="D30" s="268"/>
      <c r="E30" s="291" t="s">
        <v>273</v>
      </c>
      <c r="F30" s="292"/>
    </row>
    <row r="31" spans="2:6" ht="15.75" thickBot="1" x14ac:dyDescent="0.3">
      <c r="B31" s="293" t="s">
        <v>263</v>
      </c>
      <c r="C31" s="294"/>
      <c r="D31" s="294"/>
      <c r="E31" s="295" t="s">
        <v>274</v>
      </c>
      <c r="F31" s="296"/>
    </row>
    <row r="32" spans="2:6" ht="16.5" thickBot="1" x14ac:dyDescent="0.3">
      <c r="B32" s="282" t="s">
        <v>226</v>
      </c>
      <c r="C32" s="283"/>
      <c r="D32" s="284"/>
      <c r="E32" s="285" t="s">
        <v>225</v>
      </c>
      <c r="F32" s="286"/>
    </row>
    <row r="33" spans="2:6" x14ac:dyDescent="0.25">
      <c r="B33" s="267" t="s">
        <v>275</v>
      </c>
      <c r="C33" s="268"/>
      <c r="D33" s="269"/>
      <c r="E33" s="287" t="s">
        <v>286</v>
      </c>
      <c r="F33" s="288"/>
    </row>
    <row r="34" spans="2:6" ht="14.45" customHeight="1" x14ac:dyDescent="0.25">
      <c r="B34" s="267" t="s">
        <v>276</v>
      </c>
      <c r="C34" s="268"/>
      <c r="D34" s="269"/>
      <c r="E34" s="270" t="s">
        <v>287</v>
      </c>
      <c r="F34" s="271"/>
    </row>
    <row r="35" spans="2:6" ht="14.45" customHeight="1" x14ac:dyDescent="0.25">
      <c r="B35" s="267" t="s">
        <v>277</v>
      </c>
      <c r="C35" s="268"/>
      <c r="D35" s="269"/>
      <c r="E35" s="275" t="s">
        <v>288</v>
      </c>
      <c r="F35" s="276"/>
    </row>
    <row r="36" spans="2:6" ht="14.45" customHeight="1" x14ac:dyDescent="0.25">
      <c r="B36" s="267" t="s">
        <v>278</v>
      </c>
      <c r="C36" s="268"/>
      <c r="D36" s="269"/>
      <c r="E36" s="275" t="s">
        <v>301</v>
      </c>
      <c r="F36" s="276"/>
    </row>
    <row r="37" spans="2:6" ht="18" customHeight="1" x14ac:dyDescent="0.25">
      <c r="B37" s="279" t="s">
        <v>279</v>
      </c>
      <c r="C37" s="280"/>
      <c r="D37" s="281"/>
      <c r="E37" s="277" t="s">
        <v>304</v>
      </c>
      <c r="F37" s="278"/>
    </row>
    <row r="38" spans="2:6" ht="17.25" customHeight="1" x14ac:dyDescent="0.25">
      <c r="B38" s="267" t="s">
        <v>280</v>
      </c>
      <c r="C38" s="268"/>
      <c r="D38" s="269"/>
      <c r="E38" s="275" t="s">
        <v>289</v>
      </c>
      <c r="F38" s="276"/>
    </row>
    <row r="39" spans="2:6" ht="14.45" customHeight="1" x14ac:dyDescent="0.25">
      <c r="B39" s="267" t="s">
        <v>281</v>
      </c>
      <c r="C39" s="268"/>
      <c r="D39" s="269"/>
      <c r="E39" s="270" t="s">
        <v>298</v>
      </c>
      <c r="F39" s="271"/>
    </row>
    <row r="40" spans="2:6" ht="14.45" customHeight="1" x14ac:dyDescent="0.25">
      <c r="B40" s="267" t="s">
        <v>282</v>
      </c>
      <c r="C40" s="268"/>
      <c r="D40" s="269"/>
      <c r="E40" s="270" t="s">
        <v>303</v>
      </c>
      <c r="F40" s="271"/>
    </row>
    <row r="41" spans="2:6" ht="14.45" customHeight="1" x14ac:dyDescent="0.25">
      <c r="B41" s="267" t="s">
        <v>283</v>
      </c>
      <c r="C41" s="268"/>
      <c r="D41" s="269"/>
      <c r="E41" s="270" t="s">
        <v>305</v>
      </c>
      <c r="F41" s="271"/>
    </row>
    <row r="42" spans="2:6" x14ac:dyDescent="0.25">
      <c r="B42" s="267" t="s">
        <v>284</v>
      </c>
      <c r="C42" s="268"/>
      <c r="D42" s="269"/>
      <c r="E42" s="272" t="s">
        <v>290</v>
      </c>
      <c r="F42" s="273"/>
    </row>
    <row r="43" spans="2:6" ht="15" customHeight="1" thickBot="1" x14ac:dyDescent="0.3">
      <c r="B43" s="189" t="s">
        <v>285</v>
      </c>
      <c r="C43" s="190"/>
      <c r="D43" s="191"/>
      <c r="E43" s="274" t="s">
        <v>307</v>
      </c>
      <c r="F43" s="274"/>
    </row>
  </sheetData>
  <mergeCells count="60">
    <mergeCell ref="B19:D19"/>
    <mergeCell ref="E19:F19"/>
    <mergeCell ref="B2:B5"/>
    <mergeCell ref="C2:E5"/>
    <mergeCell ref="C7:F7"/>
    <mergeCell ref="C8:F8"/>
    <mergeCell ref="B9:F9"/>
    <mergeCell ref="B10:F10"/>
    <mergeCell ref="B11:C11"/>
    <mergeCell ref="B12:C12"/>
    <mergeCell ref="B15:F15"/>
    <mergeCell ref="B18:D18"/>
    <mergeCell ref="E18:F18"/>
    <mergeCell ref="B20:D20"/>
    <mergeCell ref="E20:F20"/>
    <mergeCell ref="B21:D21"/>
    <mergeCell ref="E21:F21"/>
    <mergeCell ref="B22:D22"/>
    <mergeCell ref="E22:F22"/>
    <mergeCell ref="B23:D23"/>
    <mergeCell ref="E23:F23"/>
    <mergeCell ref="B24:D24"/>
    <mergeCell ref="E24:F24"/>
    <mergeCell ref="B25:D25"/>
    <mergeCell ref="E25:F25"/>
    <mergeCell ref="B26:D26"/>
    <mergeCell ref="E26:F26"/>
    <mergeCell ref="B27:D27"/>
    <mergeCell ref="E27:F27"/>
    <mergeCell ref="B28:D28"/>
    <mergeCell ref="E28:F28"/>
    <mergeCell ref="B29:D29"/>
    <mergeCell ref="E29:F29"/>
    <mergeCell ref="B30:D30"/>
    <mergeCell ref="E30:F30"/>
    <mergeCell ref="B31:D31"/>
    <mergeCell ref="E31:F31"/>
    <mergeCell ref="B32:D32"/>
    <mergeCell ref="E32:F32"/>
    <mergeCell ref="B33:D33"/>
    <mergeCell ref="E33:F33"/>
    <mergeCell ref="B34:D34"/>
    <mergeCell ref="E34:F34"/>
    <mergeCell ref="B35:D35"/>
    <mergeCell ref="E35:F35"/>
    <mergeCell ref="B36:D36"/>
    <mergeCell ref="E36:F36"/>
    <mergeCell ref="E37:F37"/>
    <mergeCell ref="B37:D37"/>
    <mergeCell ref="B38:D38"/>
    <mergeCell ref="E38:F38"/>
    <mergeCell ref="B39:D39"/>
    <mergeCell ref="E39:F39"/>
    <mergeCell ref="B40:D40"/>
    <mergeCell ref="E40:F40"/>
    <mergeCell ref="B41:D41"/>
    <mergeCell ref="E41:F41"/>
    <mergeCell ref="B42:D42"/>
    <mergeCell ref="E42:F42"/>
    <mergeCell ref="E43:F43"/>
  </mergeCells>
  <dataValidations count="1">
    <dataValidation type="list" allowBlank="1" showInputMessage="1" showErrorMessage="1" sqref="B12:C12">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Q78"/>
  <sheetViews>
    <sheetView showGridLines="0" tabSelected="1" topLeftCell="R17" zoomScale="70" zoomScaleNormal="70" workbookViewId="0">
      <selection activeCell="AI23" sqref="AI23:AK23"/>
    </sheetView>
  </sheetViews>
  <sheetFormatPr baseColWidth="10" defaultColWidth="11.42578125" defaultRowHeight="16.5" x14ac:dyDescent="0.3"/>
  <cols>
    <col min="1" max="1" width="5" style="111" customWidth="1"/>
    <col min="2" max="2" width="4" style="2" bestFit="1" customWidth="1" collapsed="1"/>
    <col min="3" max="3" width="14.140625" style="2" customWidth="1" collapsed="1"/>
    <col min="4" max="4" width="13.140625" style="2" customWidth="1" collapsed="1"/>
    <col min="5" max="5" width="16.140625" style="2" customWidth="1" collapsed="1"/>
    <col min="6" max="6" width="32.42578125" style="1" customWidth="1" collapsed="1"/>
    <col min="7" max="7" width="19" style="5" customWidth="1" collapsed="1"/>
    <col min="8" max="8" width="17.85546875" style="1" customWidth="1" collapsed="1"/>
    <col min="9" max="9" width="16.5703125" style="1" customWidth="1" collapsed="1"/>
    <col min="10" max="10" width="6.28515625" style="1" bestFit="1" customWidth="1" collapsed="1"/>
    <col min="11" max="11" width="38.85546875" style="1" customWidth="1" collapsed="1"/>
    <col min="12" max="12" width="30.42578125" style="1" hidden="1" customWidth="1" collapsed="1"/>
    <col min="13" max="13" width="17.5703125" style="1" customWidth="1" collapsed="1"/>
    <col min="14" max="14" width="6.28515625" style="1" bestFit="1" customWidth="1" collapsed="1"/>
    <col min="15" max="15" width="16" style="1" customWidth="1" collapsed="1"/>
    <col min="16" max="16" width="5.85546875" style="1" customWidth="1" collapsed="1"/>
    <col min="17" max="17" width="46.42578125" style="1" customWidth="1" collapsed="1"/>
    <col min="18" max="18" width="15.140625" style="1" bestFit="1" customWidth="1" collapsed="1"/>
    <col min="19" max="19" width="6.85546875" style="1" customWidth="1" collapsed="1"/>
    <col min="20" max="20" width="5" style="1" customWidth="1" collapsed="1"/>
    <col min="21" max="21" width="5.5703125" style="1" customWidth="1" collapsed="1"/>
    <col min="22" max="22" width="7.140625" style="1" customWidth="1" collapsed="1"/>
    <col min="23" max="23" width="6.7109375" style="1" customWidth="1" collapsed="1"/>
    <col min="24" max="24" width="7.5703125" style="1" customWidth="1" collapsed="1"/>
    <col min="25" max="25" width="38.28515625" style="1" hidden="1" customWidth="1" collapsed="1"/>
    <col min="26" max="26" width="8.7109375" style="1" customWidth="1" collapsed="1"/>
    <col min="27" max="27" width="10.42578125" style="1" customWidth="1" collapsed="1"/>
    <col min="28" max="28" width="9.28515625" style="1" customWidth="1" collapsed="1"/>
    <col min="29" max="29" width="9.140625" style="1" customWidth="1" collapsed="1"/>
    <col min="30" max="30" width="8.42578125" style="1" customWidth="1" collapsed="1"/>
    <col min="31" max="31" width="7.28515625" style="1" customWidth="1" collapsed="1"/>
    <col min="32" max="32" width="27.28515625" style="1" customWidth="1" collapsed="1"/>
    <col min="33" max="33" width="18.85546875" style="110" customWidth="1" collapsed="1"/>
    <col min="34" max="34" width="16.85546875" style="1" customWidth="1" collapsed="1"/>
    <col min="35" max="35" width="14.85546875" style="1" customWidth="1" collapsed="1"/>
    <col min="36" max="36" width="18.5703125" style="1" customWidth="1" collapsed="1"/>
    <col min="37" max="37" width="21" style="1" customWidth="1" collapsed="1"/>
    <col min="38" max="16384" width="11.42578125" style="1" collapsed="1"/>
  </cols>
  <sheetData>
    <row r="1" spans="1:69" s="82" customFormat="1" ht="14.25" x14ac:dyDescent="0.2">
      <c r="B1" s="81"/>
      <c r="C1" s="81"/>
      <c r="D1" s="81"/>
      <c r="E1" s="81"/>
      <c r="G1" s="83"/>
      <c r="AG1" s="108"/>
    </row>
    <row r="2" spans="1:69" s="82" customFormat="1" ht="14.25" x14ac:dyDescent="0.2">
      <c r="B2" s="81"/>
      <c r="C2" s="81"/>
      <c r="D2" s="81"/>
      <c r="E2" s="81"/>
      <c r="G2" s="83"/>
      <c r="AG2" s="108"/>
    </row>
    <row r="3" spans="1:69" s="82" customFormat="1" ht="15" thickBot="1" x14ac:dyDescent="0.25">
      <c r="B3" s="81"/>
      <c r="C3" s="81"/>
      <c r="D3" s="81"/>
      <c r="E3" s="81"/>
      <c r="G3" s="83"/>
      <c r="AG3" s="108"/>
    </row>
    <row r="4" spans="1:69" s="82" customFormat="1" ht="14.45" customHeight="1" x14ac:dyDescent="0.2">
      <c r="B4" s="341"/>
      <c r="C4" s="342"/>
      <c r="D4" s="342"/>
      <c r="E4" s="342"/>
      <c r="F4" s="335" t="s">
        <v>215</v>
      </c>
      <c r="G4" s="336"/>
      <c r="H4" s="336"/>
      <c r="I4" s="336"/>
      <c r="J4" s="336"/>
      <c r="K4" s="336"/>
      <c r="L4" s="336"/>
      <c r="M4" s="336"/>
      <c r="N4" s="336"/>
      <c r="O4" s="336"/>
      <c r="P4" s="336"/>
      <c r="Q4" s="336"/>
      <c r="R4" s="336"/>
      <c r="S4" s="336"/>
      <c r="T4" s="336"/>
      <c r="U4" s="336"/>
      <c r="V4" s="336"/>
      <c r="W4" s="336"/>
      <c r="X4" s="336"/>
      <c r="Y4" s="336"/>
      <c r="Z4" s="336"/>
      <c r="AA4" s="336"/>
      <c r="AB4" s="336"/>
      <c r="AC4" s="336"/>
      <c r="AD4" s="336"/>
      <c r="AE4" s="336"/>
      <c r="AF4" s="336"/>
      <c r="AG4" s="336"/>
      <c r="AH4" s="336"/>
      <c r="AI4" s="336"/>
      <c r="AJ4" s="333" t="s">
        <v>201</v>
      </c>
      <c r="AK4" s="334"/>
    </row>
    <row r="5" spans="1:69" s="82" customFormat="1" ht="14.45" customHeight="1" x14ac:dyDescent="0.2">
      <c r="B5" s="343"/>
      <c r="C5" s="344"/>
      <c r="D5" s="344"/>
      <c r="E5" s="344"/>
      <c r="F5" s="337"/>
      <c r="G5" s="338"/>
      <c r="H5" s="338"/>
      <c r="I5" s="338"/>
      <c r="J5" s="338"/>
      <c r="K5" s="338"/>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1" t="s">
        <v>202</v>
      </c>
      <c r="AK5" s="332"/>
    </row>
    <row r="6" spans="1:69" ht="16.5" customHeight="1" x14ac:dyDescent="0.3">
      <c r="B6" s="343"/>
      <c r="C6" s="344"/>
      <c r="D6" s="344"/>
      <c r="E6" s="344"/>
      <c r="F6" s="337"/>
      <c r="G6" s="338"/>
      <c r="H6" s="338"/>
      <c r="I6" s="338"/>
      <c r="J6" s="338"/>
      <c r="K6" s="338"/>
      <c r="L6" s="338"/>
      <c r="M6" s="338"/>
      <c r="N6" s="338"/>
      <c r="O6" s="338"/>
      <c r="P6" s="338"/>
      <c r="Q6" s="338"/>
      <c r="R6" s="338"/>
      <c r="S6" s="338"/>
      <c r="T6" s="338"/>
      <c r="U6" s="338"/>
      <c r="V6" s="338"/>
      <c r="W6" s="338"/>
      <c r="X6" s="338"/>
      <c r="Y6" s="338"/>
      <c r="Z6" s="338"/>
      <c r="AA6" s="338"/>
      <c r="AB6" s="338"/>
      <c r="AC6" s="338"/>
      <c r="AD6" s="338"/>
      <c r="AE6" s="338"/>
      <c r="AF6" s="338"/>
      <c r="AG6" s="338"/>
      <c r="AH6" s="338"/>
      <c r="AI6" s="338"/>
      <c r="AJ6" s="331" t="s">
        <v>203</v>
      </c>
      <c r="AK6" s="332"/>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row>
    <row r="7" spans="1:69" ht="17.100000000000001" customHeight="1" thickBot="1" x14ac:dyDescent="0.35">
      <c r="B7" s="345"/>
      <c r="C7" s="346"/>
      <c r="D7" s="346"/>
      <c r="E7" s="346"/>
      <c r="F7" s="339"/>
      <c r="G7" s="340"/>
      <c r="H7" s="340"/>
      <c r="I7" s="340"/>
      <c r="J7" s="340"/>
      <c r="K7" s="340"/>
      <c r="L7" s="340"/>
      <c r="M7" s="340"/>
      <c r="N7" s="340"/>
      <c r="O7" s="340"/>
      <c r="P7" s="340"/>
      <c r="Q7" s="340"/>
      <c r="R7" s="340"/>
      <c r="S7" s="340"/>
      <c r="T7" s="340"/>
      <c r="U7" s="340"/>
      <c r="V7" s="340"/>
      <c r="W7" s="340"/>
      <c r="X7" s="340"/>
      <c r="Y7" s="340"/>
      <c r="Z7" s="340"/>
      <c r="AA7" s="340"/>
      <c r="AB7" s="340"/>
      <c r="AC7" s="340"/>
      <c r="AD7" s="340"/>
      <c r="AE7" s="340"/>
      <c r="AF7" s="340"/>
      <c r="AG7" s="340"/>
      <c r="AH7" s="340"/>
      <c r="AI7" s="340"/>
      <c r="AJ7" s="329" t="s">
        <v>204</v>
      </c>
      <c r="AK7" s="330"/>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row>
    <row r="8" spans="1:69" ht="12.6" customHeight="1" thickBot="1" x14ac:dyDescent="0.35">
      <c r="B8" s="13"/>
      <c r="C8" s="14"/>
      <c r="D8" s="13"/>
      <c r="E8" s="13"/>
      <c r="F8" s="6"/>
      <c r="G8" s="12"/>
      <c r="H8" s="6"/>
      <c r="I8" s="6"/>
      <c r="J8" s="6"/>
      <c r="K8" s="6"/>
      <c r="L8" s="6"/>
      <c r="M8" s="6"/>
      <c r="N8" s="6"/>
      <c r="O8" s="6"/>
      <c r="P8" s="6"/>
      <c r="Q8" s="6"/>
      <c r="R8" s="6"/>
      <c r="S8" s="6"/>
      <c r="T8" s="6"/>
      <c r="U8" s="6"/>
      <c r="V8" s="6"/>
      <c r="W8" s="6"/>
      <c r="X8" s="6"/>
      <c r="Y8" s="6"/>
      <c r="Z8" s="6"/>
      <c r="AA8" s="6"/>
      <c r="AB8" s="6"/>
      <c r="AC8" s="6"/>
      <c r="AD8" s="6"/>
      <c r="AE8" s="6"/>
      <c r="AF8" s="6"/>
      <c r="AG8" s="109"/>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row>
    <row r="9" spans="1:69" s="85" customFormat="1" ht="28.5" customHeight="1" x14ac:dyDescent="0.35">
      <c r="A9" s="147"/>
      <c r="B9" s="350" t="s">
        <v>199</v>
      </c>
      <c r="C9" s="351"/>
      <c r="D9" s="356" t="s">
        <v>291</v>
      </c>
      <c r="E9" s="356"/>
      <c r="F9" s="356"/>
      <c r="G9" s="356"/>
      <c r="H9" s="356"/>
      <c r="I9" s="356"/>
      <c r="J9" s="356"/>
      <c r="K9" s="356"/>
      <c r="L9" s="356"/>
      <c r="M9" s="356"/>
      <c r="N9" s="356"/>
      <c r="O9" s="356"/>
      <c r="P9" s="356"/>
      <c r="Q9" s="356"/>
      <c r="R9" s="356"/>
      <c r="S9" s="356"/>
      <c r="T9" s="356"/>
      <c r="U9" s="356"/>
      <c r="V9" s="356"/>
      <c r="W9" s="356"/>
      <c r="X9" s="356"/>
      <c r="Y9" s="356"/>
      <c r="Z9" s="356"/>
      <c r="AA9" s="356"/>
      <c r="AB9" s="356"/>
      <c r="AC9" s="356"/>
      <c r="AD9" s="356"/>
      <c r="AE9" s="356"/>
      <c r="AF9" s="356"/>
      <c r="AG9" s="356"/>
      <c r="AH9" s="356"/>
      <c r="AI9" s="356"/>
      <c r="AJ9" s="356"/>
      <c r="AK9" s="357"/>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row>
    <row r="10" spans="1:69" s="85" customFormat="1" ht="28.5" customHeight="1" x14ac:dyDescent="0.35">
      <c r="A10" s="147"/>
      <c r="B10" s="352" t="s">
        <v>207</v>
      </c>
      <c r="C10" s="353"/>
      <c r="D10" s="358" t="s">
        <v>248</v>
      </c>
      <c r="E10" s="358"/>
      <c r="F10" s="358"/>
      <c r="G10" s="358"/>
      <c r="H10" s="358"/>
      <c r="I10" s="358"/>
      <c r="J10" s="358"/>
      <c r="K10" s="358"/>
      <c r="L10" s="358"/>
      <c r="M10" s="358"/>
      <c r="N10" s="358"/>
      <c r="O10" s="358"/>
      <c r="P10" s="358"/>
      <c r="Q10" s="358"/>
      <c r="R10" s="358"/>
      <c r="S10" s="358"/>
      <c r="T10" s="358"/>
      <c r="U10" s="358"/>
      <c r="V10" s="358"/>
      <c r="W10" s="358"/>
      <c r="X10" s="358"/>
      <c r="Y10" s="358"/>
      <c r="Z10" s="358"/>
      <c r="AA10" s="358"/>
      <c r="AB10" s="358"/>
      <c r="AC10" s="358"/>
      <c r="AD10" s="358"/>
      <c r="AE10" s="358"/>
      <c r="AF10" s="358"/>
      <c r="AG10" s="358"/>
      <c r="AH10" s="358"/>
      <c r="AI10" s="358"/>
      <c r="AJ10" s="358"/>
      <c r="AK10" s="359"/>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row>
    <row r="11" spans="1:69" s="85" customFormat="1" ht="28.5" customHeight="1" thickBot="1" x14ac:dyDescent="0.4">
      <c r="B11" s="354" t="s">
        <v>200</v>
      </c>
      <c r="C11" s="355"/>
      <c r="D11" s="360" t="s">
        <v>249</v>
      </c>
      <c r="E11" s="360"/>
      <c r="F11" s="360"/>
      <c r="G11" s="360"/>
      <c r="H11" s="360"/>
      <c r="I11" s="360"/>
      <c r="J11" s="360"/>
      <c r="K11" s="360"/>
      <c r="L11" s="360"/>
      <c r="M11" s="360"/>
      <c r="N11" s="360"/>
      <c r="O11" s="360"/>
      <c r="P11" s="360"/>
      <c r="Q11" s="360"/>
      <c r="R11" s="360"/>
      <c r="S11" s="360"/>
      <c r="T11" s="360"/>
      <c r="U11" s="360"/>
      <c r="V11" s="360"/>
      <c r="W11" s="360"/>
      <c r="X11" s="360"/>
      <c r="Y11" s="360"/>
      <c r="Z11" s="360"/>
      <c r="AA11" s="360"/>
      <c r="AB11" s="360"/>
      <c r="AC11" s="360"/>
      <c r="AD11" s="360"/>
      <c r="AE11" s="360"/>
      <c r="AF11" s="360"/>
      <c r="AG11" s="360"/>
      <c r="AH11" s="360"/>
      <c r="AI11" s="360"/>
      <c r="AJ11" s="360"/>
      <c r="AK11" s="361"/>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row>
    <row r="12" spans="1:69" s="85" customFormat="1" ht="15" customHeight="1" x14ac:dyDescent="0.35">
      <c r="B12" s="347"/>
      <c r="C12" s="348"/>
      <c r="D12" s="34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c r="AH12" s="348"/>
      <c r="AI12" s="348"/>
      <c r="AJ12" s="348"/>
      <c r="AK12" s="349"/>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row>
    <row r="13" spans="1:69" ht="18" x14ac:dyDescent="0.3">
      <c r="B13" s="362" t="s">
        <v>121</v>
      </c>
      <c r="C13" s="363"/>
      <c r="D13" s="363"/>
      <c r="E13" s="363"/>
      <c r="F13" s="363"/>
      <c r="G13" s="363"/>
      <c r="H13" s="363"/>
      <c r="I13" s="363" t="s">
        <v>122</v>
      </c>
      <c r="J13" s="363"/>
      <c r="K13" s="363"/>
      <c r="L13" s="363"/>
      <c r="M13" s="363"/>
      <c r="N13" s="363"/>
      <c r="O13" s="363"/>
      <c r="P13" s="363" t="s">
        <v>123</v>
      </c>
      <c r="Q13" s="363"/>
      <c r="R13" s="363"/>
      <c r="S13" s="363"/>
      <c r="T13" s="363"/>
      <c r="U13" s="363"/>
      <c r="V13" s="363"/>
      <c r="W13" s="363"/>
      <c r="X13" s="363"/>
      <c r="Y13" s="363" t="s">
        <v>124</v>
      </c>
      <c r="Z13" s="363"/>
      <c r="AA13" s="363"/>
      <c r="AB13" s="363"/>
      <c r="AC13" s="363"/>
      <c r="AD13" s="363"/>
      <c r="AE13" s="363"/>
      <c r="AF13" s="363" t="s">
        <v>34</v>
      </c>
      <c r="AG13" s="363"/>
      <c r="AH13" s="363"/>
      <c r="AI13" s="363"/>
      <c r="AJ13" s="363"/>
      <c r="AK13" s="364"/>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row>
    <row r="14" spans="1:69" ht="16.5" customHeight="1" x14ac:dyDescent="0.3">
      <c r="B14" s="398" t="s">
        <v>0</v>
      </c>
      <c r="C14" s="399" t="s">
        <v>2</v>
      </c>
      <c r="D14" s="396" t="s">
        <v>3</v>
      </c>
      <c r="E14" s="396" t="s">
        <v>42</v>
      </c>
      <c r="F14" s="399" t="s">
        <v>1</v>
      </c>
      <c r="G14" s="396" t="s">
        <v>48</v>
      </c>
      <c r="H14" s="396" t="s">
        <v>117</v>
      </c>
      <c r="I14" s="396" t="s">
        <v>33</v>
      </c>
      <c r="J14" s="399" t="s">
        <v>5</v>
      </c>
      <c r="K14" s="396" t="s">
        <v>78</v>
      </c>
      <c r="L14" s="396" t="s">
        <v>83</v>
      </c>
      <c r="M14" s="396" t="s">
        <v>43</v>
      </c>
      <c r="N14" s="399" t="s">
        <v>5</v>
      </c>
      <c r="O14" s="396" t="s">
        <v>46</v>
      </c>
      <c r="P14" s="400" t="s">
        <v>11</v>
      </c>
      <c r="Q14" s="396" t="s">
        <v>144</v>
      </c>
      <c r="R14" s="396" t="s">
        <v>12</v>
      </c>
      <c r="S14" s="396" t="s">
        <v>8</v>
      </c>
      <c r="T14" s="396"/>
      <c r="U14" s="396"/>
      <c r="V14" s="396"/>
      <c r="W14" s="396"/>
      <c r="X14" s="396"/>
      <c r="Y14" s="400" t="s">
        <v>120</v>
      </c>
      <c r="Z14" s="400" t="s">
        <v>44</v>
      </c>
      <c r="AA14" s="400" t="s">
        <v>5</v>
      </c>
      <c r="AB14" s="400" t="s">
        <v>45</v>
      </c>
      <c r="AC14" s="400" t="s">
        <v>5</v>
      </c>
      <c r="AD14" s="400" t="s">
        <v>47</v>
      </c>
      <c r="AE14" s="400" t="s">
        <v>29</v>
      </c>
      <c r="AF14" s="396" t="s">
        <v>34</v>
      </c>
      <c r="AG14" s="396" t="s">
        <v>35</v>
      </c>
      <c r="AH14" s="396" t="s">
        <v>36</v>
      </c>
      <c r="AI14" s="396" t="s">
        <v>38</v>
      </c>
      <c r="AJ14" s="396" t="s">
        <v>37</v>
      </c>
      <c r="AK14" s="397" t="s">
        <v>39</v>
      </c>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row>
    <row r="15" spans="1:69" s="4" customFormat="1" ht="94.5" customHeight="1" x14ac:dyDescent="0.3">
      <c r="A15" s="111"/>
      <c r="B15" s="398"/>
      <c r="C15" s="399"/>
      <c r="D15" s="396"/>
      <c r="E15" s="396"/>
      <c r="F15" s="399"/>
      <c r="G15" s="396"/>
      <c r="H15" s="396"/>
      <c r="I15" s="396"/>
      <c r="J15" s="399"/>
      <c r="K15" s="396"/>
      <c r="L15" s="396"/>
      <c r="M15" s="399"/>
      <c r="N15" s="399"/>
      <c r="O15" s="396"/>
      <c r="P15" s="400"/>
      <c r="Q15" s="396"/>
      <c r="R15" s="396"/>
      <c r="S15" s="116" t="s">
        <v>13</v>
      </c>
      <c r="T15" s="116" t="s">
        <v>17</v>
      </c>
      <c r="U15" s="116" t="s">
        <v>28</v>
      </c>
      <c r="V15" s="116" t="s">
        <v>18</v>
      </c>
      <c r="W15" s="116" t="s">
        <v>21</v>
      </c>
      <c r="X15" s="116" t="s">
        <v>24</v>
      </c>
      <c r="Y15" s="400"/>
      <c r="Z15" s="400"/>
      <c r="AA15" s="400"/>
      <c r="AB15" s="400"/>
      <c r="AC15" s="400"/>
      <c r="AD15" s="400"/>
      <c r="AE15" s="400"/>
      <c r="AF15" s="396"/>
      <c r="AG15" s="396"/>
      <c r="AH15" s="396"/>
      <c r="AI15" s="396"/>
      <c r="AJ15" s="396"/>
      <c r="AK15" s="397"/>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row>
    <row r="16" spans="1:69" s="3" customFormat="1" ht="113.45" customHeight="1" x14ac:dyDescent="0.25">
      <c r="B16" s="403">
        <v>1</v>
      </c>
      <c r="C16" s="393" t="s">
        <v>196</v>
      </c>
      <c r="D16" s="393" t="s">
        <v>244</v>
      </c>
      <c r="E16" s="393" t="s">
        <v>245</v>
      </c>
      <c r="F16" s="395" t="s">
        <v>309</v>
      </c>
      <c r="G16" s="393" t="s">
        <v>189</v>
      </c>
      <c r="H16" s="401">
        <v>100</v>
      </c>
      <c r="I16" s="402" t="str">
        <f>IF(H16&lt;=0,"",IF(H16&lt;=2,"Muy Baja",IF(H16&lt;=24,"Baja",IF(H16&lt;=500,"Media",IF(H16&lt;=5000,"Alta","Muy Alta")))))</f>
        <v>Media</v>
      </c>
      <c r="J16" s="391">
        <f>IF(I16="","",IF(I16="Muy Baja",0.2,IF(I16="Baja",0.4,IF(I16="Media",0.6,IF(I16="Alta",0.8,IF(I16="Muy Alta",1,))))))</f>
        <v>0.6</v>
      </c>
      <c r="K16" s="394" t="s">
        <v>137</v>
      </c>
      <c r="L16" s="391" t="str">
        <f ca="1">IF(NOT(ISERROR(MATCH(K16,'Tabla Impacto'!$B$222:$B$224,0))),'Tabla Impacto'!$F$224&amp;"Por favor no seleccionar los criterios de impacto(Afectación Económica o presupuestal y Pérdida Reputacional)",K16)</f>
        <v xml:space="preserve">     El riesgo afecta la imagen de de la entidad con efecto publicitario sostenido a nivel de sector administrativo, nivel departamental o municipal</v>
      </c>
      <c r="M16" s="388" t="str">
        <f ca="1">IF(OR(L16='Tabla Impacto'!$C$12,L16='Tabla Impacto'!$D$12),"Leve",IF(OR(L16='Tabla Impacto'!$C$13,L16='Tabla Impacto'!$D$13),"Menor",IF(OR(L16='Tabla Impacto'!$C$14,L16='Tabla Impacto'!$D$14),"Moderado",IF(OR(L16='Tabla Impacto'!$C$15,L16='Tabla Impacto'!$D$15),"Mayor",IF(OR(L16='Tabla Impacto'!$C$16,L16='Tabla Impacto'!$D$16),"Catastrófico","")))))</f>
        <v>Mayor</v>
      </c>
      <c r="N16" s="391">
        <f ca="1">IF(M16="","",IF(M16="Leve",0.2,IF(M16="Menor",0.4,IF(M16="Moderado",0.6,IF(M16="Mayor",0.8,IF(M16="Catastrófico",1,))))))</f>
        <v>0.8</v>
      </c>
      <c r="O16" s="392" t="str">
        <f ca="1">IF(OR(AND(I16="Muy Baja",M16="Leve"),AND(I16="Muy Baja",M16="Menor"),AND(I16="Baja",M16="Leve")),"Bajo",IF(OR(AND(I16="Muy baja",M16="Moderado"),AND(I16="Baja",M16="Menor"),AND(I16="Baja",M16="Moderado"),AND(I16="Media",M16="Leve"),AND(I16="Media",M16="Menor"),AND(I16="Media",M16="Moderado"),AND(I16="Alta",M16="Leve"),AND(I16="Alta",M16="Menor")),"Moderado",IF(OR(AND(I16="Muy Baja",M16="Mayor"),AND(I16="Baja",M16="Mayor"),AND(I16="Media",M16="Mayor"),AND(I16="Alta",M16="Moderado"),AND(I16="Alta",M16="Mayor"),AND(I16="Muy Alta",M16="Leve"),AND(I16="Muy Alta",M16="Menor"),AND(I16="Muy Alta",M16="Moderado"),AND(I16="Muy Alta",M16="Mayor")),"Alto",IF(OR(AND(I16="Muy Baja",M16="Catastrófico"),AND(I16="Baja",M16="Catastrófico"),AND(I16="Media",M16="Catastrófico"),AND(I16="Alta",M16="Catastrófico"),AND(I16="Muy Alta",M16="Catastrófico")),"Extremo",""))))</f>
        <v>Alto</v>
      </c>
      <c r="P16" s="115">
        <v>1</v>
      </c>
      <c r="Q16" s="96" t="s">
        <v>310</v>
      </c>
      <c r="R16" s="97" t="s">
        <v>4</v>
      </c>
      <c r="S16" s="98" t="s">
        <v>14</v>
      </c>
      <c r="T16" s="98" t="s">
        <v>9</v>
      </c>
      <c r="U16" s="99">
        <v>0.4</v>
      </c>
      <c r="V16" s="98" t="s">
        <v>19</v>
      </c>
      <c r="W16" s="98" t="s">
        <v>22</v>
      </c>
      <c r="X16" s="98" t="s">
        <v>110</v>
      </c>
      <c r="Y16" s="100">
        <f>IFERROR(IF(R16="Probabilidad",(J16-(+J16*U16)),IF(R16="Impacto",J16,"")),"")</f>
        <v>0.36</v>
      </c>
      <c r="Z16" s="101" t="str">
        <f>IFERROR(IF(Y16="","",IF(Y16&lt;=0.2,"Muy Baja",IF(Y16&lt;=0.4,"Baja",IF(Y16&lt;=0.6,"Media",IF(Y16&lt;=0.8,"Alta","Muy Alta"))))),"")</f>
        <v>Baja</v>
      </c>
      <c r="AA16" s="99">
        <f>+Y16</f>
        <v>0.36</v>
      </c>
      <c r="AB16" s="101" t="str">
        <f ca="1">IFERROR(IF(AC16="","",IF(AC16&lt;=0.2,"Leve",IF(AC16&lt;=0.4,"Menor",IF(AC16&lt;=0.6,"Moderado",IF(AC16&lt;=0.8,"Mayor","Catastrófico"))))),"")</f>
        <v>Mayor</v>
      </c>
      <c r="AC16" s="99">
        <f ca="1">IFERROR(IF(R16="Impacto",(N16-(+N16*U16)),IF(R16="Probabilidad",N16,"")),"")</f>
        <v>0.8</v>
      </c>
      <c r="AD16" s="102" t="str">
        <f ca="1">IFERROR(IF(OR(AND(Z16="Muy Baja",AB16="Leve"),AND(Z16="Muy Baja",AB16="Menor"),AND(Z16="Baja",AB16="Leve")),"Bajo",IF(OR(AND(Z16="Muy baja",AB16="Moderado"),AND(Z16="Baja",AB16="Menor"),AND(Z16="Baja",AB16="Moderado"),AND(Z16="Media",AB16="Leve"),AND(Z16="Media",AB16="Menor"),AND(Z16="Media",AB16="Moderado"),AND(Z16="Alta",AB16="Leve"),AND(Z16="Alta",AB16="Menor")),"Moderado",IF(OR(AND(Z16="Muy Baja",AB16="Mayor"),AND(Z16="Baja",AB16="Mayor"),AND(Z16="Media",AB16="Mayor"),AND(Z16="Alta",AB16="Moderado"),AND(Z16="Alta",AB16="Mayor"),AND(Z16="Muy Alta",AB16="Leve"),AND(Z16="Muy Alta",AB16="Menor"),AND(Z16="Muy Alta",AB16="Moderado"),AND(Z16="Muy Alta",AB16="Mayor")),"Alto",IF(OR(AND(Z16="Muy Baja",AB16="Catastrófico"),AND(Z16="Baja",AB16="Catastrófico"),AND(Z16="Media",AB16="Catastrófico"),AND(Z16="Alta",AB16="Catastrófico"),AND(Z16="Muy Alta",AB16="Catastrófico")),"Extremo","")))),"")</f>
        <v>Alto</v>
      </c>
      <c r="AE16" s="98" t="s">
        <v>118</v>
      </c>
      <c r="AF16" s="114" t="s">
        <v>308</v>
      </c>
      <c r="AG16" s="114" t="s">
        <v>253</v>
      </c>
      <c r="AH16" s="103">
        <v>44550</v>
      </c>
      <c r="AI16" s="214" t="s">
        <v>317</v>
      </c>
      <c r="AJ16" s="211" t="s">
        <v>318</v>
      </c>
      <c r="AK16" s="212">
        <v>0.5</v>
      </c>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row>
    <row r="17" spans="2:69" ht="132" customHeight="1" x14ac:dyDescent="0.3">
      <c r="B17" s="403"/>
      <c r="C17" s="393"/>
      <c r="D17" s="393"/>
      <c r="E17" s="393"/>
      <c r="F17" s="395"/>
      <c r="G17" s="393"/>
      <c r="H17" s="401"/>
      <c r="I17" s="402"/>
      <c r="J17" s="391"/>
      <c r="K17" s="394"/>
      <c r="L17" s="391">
        <f ca="1">IF(NOT(ISERROR(MATCH(K17,_xlfn.ANCHORARRAY(F28),0))),J30&amp;"Por favor no seleccionar los criterios de impacto",K17)</f>
        <v>0</v>
      </c>
      <c r="M17" s="389"/>
      <c r="N17" s="391"/>
      <c r="O17" s="392"/>
      <c r="P17" s="115">
        <v>2</v>
      </c>
      <c r="Q17" s="96" t="s">
        <v>299</v>
      </c>
      <c r="R17" s="97" t="s">
        <v>4</v>
      </c>
      <c r="S17" s="98" t="s">
        <v>15</v>
      </c>
      <c r="T17" s="98" t="s">
        <v>9</v>
      </c>
      <c r="U17" s="99" t="s">
        <v>246</v>
      </c>
      <c r="V17" s="98" t="s">
        <v>19</v>
      </c>
      <c r="W17" s="98" t="s">
        <v>22</v>
      </c>
      <c r="X17" s="98" t="s">
        <v>110</v>
      </c>
      <c r="Y17" s="100">
        <f>IFERROR(IF(AND(R16="Probabilidad",R17="Probabilidad"),(AA16-(+AA16*U17)),IF(R17="Probabilidad",(J16-(+J16*U17)),IF(R17="Impacto",AA16,""))),"")</f>
        <v>0.252</v>
      </c>
      <c r="Z17" s="101" t="str">
        <f t="shared" ref="Z17:Z75" si="0">IFERROR(IF(Y17="","",IF(Y17&lt;=0.2,"Muy Baja",IF(Y17&lt;=0.4,"Baja",IF(Y17&lt;=0.6,"Media",IF(Y17&lt;=0.8,"Alta","Muy Alta"))))),"")</f>
        <v>Baja</v>
      </c>
      <c r="AA17" s="99">
        <f t="shared" ref="AA17:AA21" si="1">+Y17</f>
        <v>0.252</v>
      </c>
      <c r="AB17" s="101" t="str">
        <f t="shared" ref="AB17:AB75" ca="1" si="2">IFERROR(IF(AC17="","",IF(AC17&lt;=0.2,"Leve",IF(AC17&lt;=0.4,"Menor",IF(AC17&lt;=0.6,"Moderado",IF(AC17&lt;=0.8,"Mayor","Catastrófico"))))),"")</f>
        <v>Mayor</v>
      </c>
      <c r="AC17" s="99">
        <f ca="1">IFERROR(IF(AND(R16="Impacto",R17="Impacto"),(AC16-(+AC16*U17)),IF(R17="Impacto",($N$16-(+$N$16*U17)),IF(R17="Probabilidad",AC16,""))),"")</f>
        <v>0.8</v>
      </c>
      <c r="AD17" s="102" t="str">
        <f t="shared" ref="AD17:AD21" ca="1" si="3">IFERROR(IF(OR(AND(Z17="Muy Baja",AB17="Leve"),AND(Z17="Muy Baja",AB17="Menor"),AND(Z17="Baja",AB17="Leve")),"Bajo",IF(OR(AND(Z17="Muy baja",AB17="Moderado"),AND(Z17="Baja",AB17="Menor"),AND(Z17="Baja",AB17="Moderado"),AND(Z17="Media",AB17="Leve"),AND(Z17="Media",AB17="Menor"),AND(Z17="Media",AB17="Moderado"),AND(Z17="Alta",AB17="Leve"),AND(Z17="Alta",AB17="Menor")),"Moderado",IF(OR(AND(Z17="Muy Baja",AB17="Mayor"),AND(Z17="Baja",AB17="Mayor"),AND(Z17="Media",AB17="Mayor"),AND(Z17="Alta",AB17="Moderado"),AND(Z17="Alta",AB17="Mayor"),AND(Z17="Muy Alta",AB17="Leve"),AND(Z17="Muy Alta",AB17="Menor"),AND(Z17="Muy Alta",AB17="Moderado"),AND(Z17="Muy Alta",AB17="Mayor")),"Alto",IF(OR(AND(Z17="Muy Baja",AB17="Catastrófico"),AND(Z17="Baja",AB17="Catastrófico"),AND(Z17="Media",AB17="Catastrófico"),AND(Z17="Alta",AB17="Catastrófico"),AND(Z17="Muy Alta",AB17="Catastrófico")),"Extremo","")))),"")</f>
        <v>Alto</v>
      </c>
      <c r="AE17" s="98" t="s">
        <v>118</v>
      </c>
      <c r="AF17" s="198" t="s">
        <v>313</v>
      </c>
      <c r="AG17" s="192" t="s">
        <v>311</v>
      </c>
      <c r="AH17" s="103">
        <v>44438</v>
      </c>
      <c r="AI17" s="214" t="s">
        <v>317</v>
      </c>
      <c r="AJ17" s="211" t="s">
        <v>319</v>
      </c>
      <c r="AK17" s="212">
        <v>1</v>
      </c>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row>
    <row r="18" spans="2:69" ht="24" hidden="1" customHeight="1" x14ac:dyDescent="0.3">
      <c r="B18" s="403"/>
      <c r="C18" s="393"/>
      <c r="D18" s="393"/>
      <c r="E18" s="393"/>
      <c r="F18" s="395"/>
      <c r="G18" s="393"/>
      <c r="H18" s="401"/>
      <c r="I18" s="402"/>
      <c r="J18" s="391"/>
      <c r="K18" s="394"/>
      <c r="L18" s="391">
        <f ca="1">IF(NOT(ISERROR(MATCH(K18,_xlfn.ANCHORARRAY(F29),0))),J31&amp;"Por favor no seleccionar los criterios de impacto",K18)</f>
        <v>0</v>
      </c>
      <c r="M18" s="389"/>
      <c r="N18" s="391"/>
      <c r="O18" s="392"/>
      <c r="P18" s="115">
        <v>3</v>
      </c>
      <c r="Q18" s="104"/>
      <c r="R18" s="97" t="str">
        <f>IF(OR(S18="Preventivo",S18="Detectivo"),"Probabilidad",IF(S18="Correctivo","Impacto",""))</f>
        <v/>
      </c>
      <c r="S18" s="98"/>
      <c r="T18" s="98"/>
      <c r="U18" s="99" t="str">
        <f t="shared" ref="U18:U21" si="4">IF(AND(S18="Preventivo",T18="Automático"),"50%",IF(AND(S18="Preventivo",T18="Manual"),"40%",IF(AND(S18="Detectivo",T18="Automático"),"40%",IF(AND(S18="Detectivo",T18="Manual"),"30%",IF(AND(S18="Correctivo",T18="Automático"),"35%",IF(AND(S18="Correctivo",T18="Manual"),"25%",""))))))</f>
        <v/>
      </c>
      <c r="V18" s="98"/>
      <c r="W18" s="98"/>
      <c r="X18" s="98"/>
      <c r="Y18" s="100" t="str">
        <f>IFERROR(IF(AND(R17="Probabilidad",R18="Probabilidad"),(AA17-(+AA17*U18)),IF(AND(R17="Impacto",R18="Probabilidad"),(AA16-(+AA16*U18)),IF(R18="Impacto",AA17,""))),"")</f>
        <v/>
      </c>
      <c r="Z18" s="101" t="str">
        <f t="shared" si="0"/>
        <v/>
      </c>
      <c r="AA18" s="99" t="str">
        <f t="shared" si="1"/>
        <v/>
      </c>
      <c r="AB18" s="101" t="str">
        <f t="shared" si="2"/>
        <v/>
      </c>
      <c r="AC18" s="99" t="str">
        <f>IFERROR(IF(AND(R17="Impacto",R18="Impacto"),(AC17-(+AC17*U18)),IF(AND(R17="Probabilidad",R18="Impacto"),(AC16-(+AC16*U18)),IF(R18="Probabilidad",AC17,""))),"")</f>
        <v/>
      </c>
      <c r="AD18" s="102" t="str">
        <f t="shared" si="3"/>
        <v/>
      </c>
      <c r="AE18" s="98"/>
      <c r="AF18" s="192"/>
      <c r="AG18" s="192"/>
      <c r="AH18" s="103"/>
      <c r="AI18" s="103">
        <v>44469</v>
      </c>
      <c r="AJ18" s="213"/>
      <c r="AK18" s="213"/>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row>
    <row r="19" spans="2:69" ht="24" hidden="1" customHeight="1" x14ac:dyDescent="0.3">
      <c r="B19" s="403"/>
      <c r="C19" s="393"/>
      <c r="D19" s="393"/>
      <c r="E19" s="393"/>
      <c r="F19" s="395"/>
      <c r="G19" s="393"/>
      <c r="H19" s="401"/>
      <c r="I19" s="402"/>
      <c r="J19" s="391"/>
      <c r="K19" s="394"/>
      <c r="L19" s="391">
        <f ca="1">IF(NOT(ISERROR(MATCH(K19,_xlfn.ANCHORARRAY(F30),0))),J32&amp;"Por favor no seleccionar los criterios de impacto",K19)</f>
        <v>0</v>
      </c>
      <c r="M19" s="389"/>
      <c r="N19" s="391"/>
      <c r="O19" s="392"/>
      <c r="P19" s="115">
        <v>4</v>
      </c>
      <c r="Q19" s="96"/>
      <c r="R19" s="97" t="str">
        <f t="shared" ref="R19:R21" si="5">IF(OR(S19="Preventivo",S19="Detectivo"),"Probabilidad",IF(S19="Correctivo","Impacto",""))</f>
        <v/>
      </c>
      <c r="S19" s="98"/>
      <c r="T19" s="98"/>
      <c r="U19" s="99" t="str">
        <f t="shared" si="4"/>
        <v/>
      </c>
      <c r="V19" s="98"/>
      <c r="W19" s="98"/>
      <c r="X19" s="98"/>
      <c r="Y19" s="100" t="str">
        <f t="shared" ref="Y19:Y21" si="6">IFERROR(IF(AND(R18="Probabilidad",R19="Probabilidad"),(AA18-(+AA18*U19)),IF(AND(R18="Impacto",R19="Probabilidad"),(AA17-(+AA17*U19)),IF(R19="Impacto",AA18,""))),"")</f>
        <v/>
      </c>
      <c r="Z19" s="101" t="str">
        <f t="shared" si="0"/>
        <v/>
      </c>
      <c r="AA19" s="99" t="str">
        <f t="shared" si="1"/>
        <v/>
      </c>
      <c r="AB19" s="101" t="str">
        <f t="shared" si="2"/>
        <v/>
      </c>
      <c r="AC19" s="99" t="str">
        <f t="shared" ref="AC19:AC21" si="7">IFERROR(IF(AND(R18="Impacto",R19="Impacto"),(AC18-(+AC18*U19)),IF(AND(R18="Probabilidad",R19="Impacto"),(AC17-(+AC17*U19)),IF(R19="Probabilidad",AC18,""))),"")</f>
        <v/>
      </c>
      <c r="AD19" s="102" t="str">
        <f>IFERROR(IF(OR(AND(Z19="Muy Baja",AB19="Leve"),AND(Z19="Muy Baja",AB19="Menor"),AND(Z19="Baja",AB19="Leve")),"Bajo",IF(OR(AND(Z19="Muy baja",AB19="Moderado"),AND(Z19="Baja",AB19="Menor"),AND(Z19="Baja",AB19="Moderado"),AND(Z19="Media",AB19="Leve"),AND(Z19="Media",AB19="Menor"),AND(Z19="Media",AB19="Moderado"),AND(Z19="Alta",AB19="Leve"),AND(Z19="Alta",AB19="Menor")),"Moderado",IF(OR(AND(Z19="Muy Baja",AB19="Mayor"),AND(Z19="Baja",AB19="Mayor"),AND(Z19="Media",AB19="Mayor"),AND(Z19="Alta",AB19="Moderado"),AND(Z19="Alta",AB19="Mayor"),AND(Z19="Muy Alta",AB19="Leve"),AND(Z19="Muy Alta",AB19="Menor"),AND(Z19="Muy Alta",AB19="Moderado"),AND(Z19="Muy Alta",AB19="Mayor")),"Alto",IF(OR(AND(Z19="Muy Baja",AB19="Catastrófico"),AND(Z19="Baja",AB19="Catastrófico"),AND(Z19="Media",AB19="Catastrófico"),AND(Z19="Alta",AB19="Catastrófico"),AND(Z19="Muy Alta",AB19="Catastrófico")),"Extremo","")))),"")</f>
        <v/>
      </c>
      <c r="AE19" s="98"/>
      <c r="AF19" s="192"/>
      <c r="AG19" s="192"/>
      <c r="AH19" s="103"/>
      <c r="AI19" s="103">
        <v>44469</v>
      </c>
      <c r="AJ19" s="213"/>
      <c r="AK19" s="213"/>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row>
    <row r="20" spans="2:69" ht="24" hidden="1" customHeight="1" x14ac:dyDescent="0.3">
      <c r="B20" s="403"/>
      <c r="C20" s="393"/>
      <c r="D20" s="393"/>
      <c r="E20" s="393"/>
      <c r="F20" s="395"/>
      <c r="G20" s="393"/>
      <c r="H20" s="401"/>
      <c r="I20" s="402"/>
      <c r="J20" s="391"/>
      <c r="K20" s="394"/>
      <c r="L20" s="391">
        <f ca="1">IF(NOT(ISERROR(MATCH(K20,_xlfn.ANCHORARRAY(F31),0))),J33&amp;"Por favor no seleccionar los criterios de impacto",K20)</f>
        <v>0</v>
      </c>
      <c r="M20" s="389"/>
      <c r="N20" s="391"/>
      <c r="O20" s="392"/>
      <c r="P20" s="115">
        <v>5</v>
      </c>
      <c r="Q20" s="96"/>
      <c r="R20" s="97" t="str">
        <f t="shared" si="5"/>
        <v/>
      </c>
      <c r="S20" s="98"/>
      <c r="T20" s="98"/>
      <c r="U20" s="99" t="str">
        <f t="shared" si="4"/>
        <v/>
      </c>
      <c r="V20" s="98"/>
      <c r="W20" s="98"/>
      <c r="X20" s="98"/>
      <c r="Y20" s="100" t="str">
        <f t="shared" si="6"/>
        <v/>
      </c>
      <c r="Z20" s="101" t="str">
        <f t="shared" si="0"/>
        <v/>
      </c>
      <c r="AA20" s="99" t="str">
        <f t="shared" si="1"/>
        <v/>
      </c>
      <c r="AB20" s="101" t="str">
        <f t="shared" si="2"/>
        <v/>
      </c>
      <c r="AC20" s="99" t="str">
        <f t="shared" si="7"/>
        <v/>
      </c>
      <c r="AD20" s="102" t="str">
        <f t="shared" si="3"/>
        <v/>
      </c>
      <c r="AE20" s="98"/>
      <c r="AF20" s="192"/>
      <c r="AG20" s="192"/>
      <c r="AH20" s="103"/>
      <c r="AI20" s="103">
        <v>44469</v>
      </c>
      <c r="AJ20" s="213"/>
      <c r="AK20" s="213"/>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row>
    <row r="21" spans="2:69" ht="24" hidden="1" customHeight="1" x14ac:dyDescent="0.3">
      <c r="B21" s="403"/>
      <c r="C21" s="393"/>
      <c r="D21" s="393"/>
      <c r="E21" s="393"/>
      <c r="F21" s="395"/>
      <c r="G21" s="393"/>
      <c r="H21" s="401"/>
      <c r="I21" s="402"/>
      <c r="J21" s="391"/>
      <c r="K21" s="394"/>
      <c r="L21" s="391">
        <f ca="1">IF(NOT(ISERROR(MATCH(K21,_xlfn.ANCHORARRAY(F32),0))),J34&amp;"Por favor no seleccionar los criterios de impacto",K21)</f>
        <v>0</v>
      </c>
      <c r="M21" s="390"/>
      <c r="N21" s="391"/>
      <c r="O21" s="392"/>
      <c r="P21" s="115">
        <v>6</v>
      </c>
      <c r="Q21" s="96"/>
      <c r="R21" s="97" t="str">
        <f t="shared" si="5"/>
        <v/>
      </c>
      <c r="S21" s="98"/>
      <c r="T21" s="98"/>
      <c r="U21" s="99" t="str">
        <f t="shared" si="4"/>
        <v/>
      </c>
      <c r="V21" s="98"/>
      <c r="W21" s="98"/>
      <c r="X21" s="98"/>
      <c r="Y21" s="100" t="str">
        <f t="shared" si="6"/>
        <v/>
      </c>
      <c r="Z21" s="101" t="str">
        <f t="shared" si="0"/>
        <v/>
      </c>
      <c r="AA21" s="99" t="str">
        <f t="shared" si="1"/>
        <v/>
      </c>
      <c r="AB21" s="101" t="str">
        <f t="shared" si="2"/>
        <v/>
      </c>
      <c r="AC21" s="99" t="str">
        <f t="shared" si="7"/>
        <v/>
      </c>
      <c r="AD21" s="102" t="str">
        <f t="shared" si="3"/>
        <v/>
      </c>
      <c r="AE21" s="98"/>
      <c r="AF21" s="192"/>
      <c r="AG21" s="192"/>
      <c r="AH21" s="103"/>
      <c r="AI21" s="103">
        <v>44469</v>
      </c>
      <c r="AJ21" s="213"/>
      <c r="AK21" s="213"/>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row>
    <row r="22" spans="2:69" ht="133.5" customHeight="1" x14ac:dyDescent="0.3">
      <c r="B22" s="371">
        <v>2</v>
      </c>
      <c r="C22" s="373" t="s">
        <v>115</v>
      </c>
      <c r="D22" s="393" t="s">
        <v>250</v>
      </c>
      <c r="E22" s="373" t="s">
        <v>251</v>
      </c>
      <c r="F22" s="395" t="s">
        <v>254</v>
      </c>
      <c r="G22" s="393" t="s">
        <v>189</v>
      </c>
      <c r="H22" s="377">
        <v>120</v>
      </c>
      <c r="I22" s="379" t="str">
        <f>IF(H22&lt;=0,"",IF(H22&lt;=2,"Muy Baja",IF(H22&lt;=24,"Baja",IF(H22&lt;=500,"Media",IF(H22&lt;=5000,"Alta","Muy Alta")))))</f>
        <v>Media</v>
      </c>
      <c r="J22" s="368">
        <f>IF(I22="","",IF(I22="Muy Baja",0.2,IF(I22="Baja",0.4,IF(I22="Media",0.6,IF(I22="Alta",0.8,IF(I22="Muy Alta",1,))))))</f>
        <v>0.6</v>
      </c>
      <c r="K22" s="394" t="s">
        <v>137</v>
      </c>
      <c r="L22" s="368" t="str">
        <f ca="1">IF(NOT(ISERROR(MATCH(K22,'Tabla Impacto'!$B$222:$B$224,0))),'Tabla Impacto'!$F$224&amp;"Por favor no seleccionar los criterios de impacto(Afectación Económica o presupuestal y Pérdida Reputacional)",K22)</f>
        <v xml:space="preserve">     El riesgo afecta la imagen de de la entidad con efecto publicitario sostenido a nivel de sector administrativo, nivel departamental o municipal</v>
      </c>
      <c r="M22" s="388" t="str">
        <f ca="1">IF(OR(L22='Tabla Impacto'!$C$12,L22='Tabla Impacto'!$D$12),"Leve",IF(OR(L22='Tabla Impacto'!$C$13,L22='Tabla Impacto'!$D$13),"Menor",IF(OR(L22='Tabla Impacto'!$C$14,L22='Tabla Impacto'!$D$14),"Moderado",IF(OR(L22='Tabla Impacto'!$C$15,L22='Tabla Impacto'!$D$15),"Mayor",IF(OR(L22='Tabla Impacto'!$C$16,L22='Tabla Impacto'!$D$16),"Catastrófico","")))))</f>
        <v>Mayor</v>
      </c>
      <c r="N22" s="391">
        <f ca="1">IF(M22="","",IF(M22="Leve",0.2,IF(M22="Menor",0.4,IF(M22="Moderado",0.6,IF(M22="Mayor",0.8,IF(M22="Catastrófico",1,))))))</f>
        <v>0.8</v>
      </c>
      <c r="O22" s="392" t="str">
        <f ca="1">IF(OR(AND(I22="Muy Baja",M22="Leve"),AND(I22="Muy Baja",M22="Menor"),AND(I22="Baja",M22="Leve")),"Bajo",IF(OR(AND(I22="Muy baja",M22="Moderado"),AND(I22="Baja",M22="Menor"),AND(I22="Baja",M22="Moderado"),AND(I22="Media",M22="Leve"),AND(I22="Media",M22="Menor"),AND(I22="Media",M22="Moderado"),AND(I22="Alta",M22="Leve"),AND(I22="Alta",M22="Menor")),"Moderado",IF(OR(AND(I22="Muy Baja",M22="Mayor"),AND(I22="Baja",M22="Mayor"),AND(I22="Media",M22="Mayor"),AND(I22="Alta",M22="Moderado"),AND(I22="Alta",M22="Mayor"),AND(I22="Muy Alta",M22="Leve"),AND(I22="Muy Alta",M22="Menor"),AND(I22="Muy Alta",M22="Moderado"),AND(I22="Muy Alta",M22="Mayor")),"Alto",IF(OR(AND(I22="Muy Baja",M22="Catastrófico"),AND(I22="Baja",M22="Catastrófico"),AND(I22="Media",M22="Catastrófico"),AND(I22="Alta",M22="Catastrófico"),AND(I22="Muy Alta",M22="Catastrófico")),"Extremo",""))))</f>
        <v>Alto</v>
      </c>
      <c r="P22" s="112">
        <v>1</v>
      </c>
      <c r="Q22" s="96" t="s">
        <v>315</v>
      </c>
      <c r="R22" s="97" t="str">
        <f>IF(OR(S22="Preventivo",S22="Detectivo"),"Probabilidad",IF(S22="Correctivo","Impacto",""))</f>
        <v>Probabilidad</v>
      </c>
      <c r="S22" s="88" t="s">
        <v>14</v>
      </c>
      <c r="T22" s="88" t="s">
        <v>9</v>
      </c>
      <c r="U22" s="89" t="str">
        <f>IF(AND(S22="Preventivo",T22="Automático"),"50%",IF(AND(S22="Preventivo",T22="Manual"),"40%",IF(AND(S22="Detectivo",T22="Automático"),"40%",IF(AND(S22="Detectivo",T22="Manual"),"30%",IF(AND(S22="Correctivo",T22="Automático"),"35%",IF(AND(S22="Correctivo",T22="Manual"),"25%",""))))))</f>
        <v>40%</v>
      </c>
      <c r="V22" s="88" t="s">
        <v>19</v>
      </c>
      <c r="W22" s="88" t="s">
        <v>22</v>
      </c>
      <c r="X22" s="88" t="s">
        <v>110</v>
      </c>
      <c r="Y22" s="90">
        <f>IFERROR(IF(R22="Probabilidad",(J22-(+J22*U22)),IF(R22="Impacto",J22,"")),"")</f>
        <v>0.36</v>
      </c>
      <c r="Z22" s="91" t="str">
        <f>IFERROR(IF(Y22="","",IF(Y22&lt;=0.2,"Muy Baja",IF(Y22&lt;=0.4,"Baja",IF(Y22&lt;=0.6,"Media",IF(Y22&lt;=0.8,"Alta","Muy Alta"))))),"")</f>
        <v>Baja</v>
      </c>
      <c r="AA22" s="89">
        <f>+Y22</f>
        <v>0.36</v>
      </c>
      <c r="AB22" s="91" t="str">
        <f ca="1">IFERROR(IF(AC22="","",IF(AC22&lt;=0.2,"Leve",IF(AC22&lt;=0.4,"Menor",IF(AC22&lt;=0.6,"Moderado",IF(AC22&lt;=0.8,"Mayor","Catastrófico"))))),"")</f>
        <v>Mayor</v>
      </c>
      <c r="AC22" s="89">
        <f ca="1">IFERROR(IF(R22="Impacto",(N22-(+N22*U22)),IF(R22="Probabilidad",N22,"")),"")</f>
        <v>0.8</v>
      </c>
      <c r="AD22" s="92" t="str">
        <f ca="1">IFERROR(IF(OR(AND(Z22="Muy Baja",AB22="Leve"),AND(Z22="Muy Baja",AB22="Menor"),AND(Z22="Baja",AB22="Leve")),"Bajo",IF(OR(AND(Z22="Muy baja",AB22="Moderado"),AND(Z22="Baja",AB22="Menor"),AND(Z22="Baja",AB22="Moderado"),AND(Z22="Media",AB22="Leve"),AND(Z22="Media",AB22="Menor"),AND(Z22="Media",AB22="Moderado"),AND(Z22="Alta",AB22="Leve"),AND(Z22="Alta",AB22="Menor")),"Moderado",IF(OR(AND(Z22="Muy Baja",AB22="Mayor"),AND(Z22="Baja",AB22="Mayor"),AND(Z22="Media",AB22="Mayor"),AND(Z22="Alta",AB22="Moderado"),AND(Z22="Alta",AB22="Mayor"),AND(Z22="Muy Alta",AB22="Leve"),AND(Z22="Muy Alta",AB22="Menor"),AND(Z22="Muy Alta",AB22="Moderado"),AND(Z22="Muy Alta",AB22="Mayor")),"Alto",IF(OR(AND(Z22="Muy Baja",AB22="Catastrófico"),AND(Z22="Baja",AB22="Catastrófico"),AND(Z22="Media",AB22="Catastrófico"),AND(Z22="Alta",AB22="Catastrófico"),AND(Z22="Muy Alta",AB22="Catastrófico")),"Extremo","")))),"")</f>
        <v>Alto</v>
      </c>
      <c r="AE22" s="88" t="s">
        <v>118</v>
      </c>
      <c r="AF22" s="192" t="s">
        <v>255</v>
      </c>
      <c r="AG22" s="192" t="s">
        <v>252</v>
      </c>
      <c r="AH22" s="103">
        <v>44377</v>
      </c>
      <c r="AI22" s="214" t="s">
        <v>317</v>
      </c>
      <c r="AJ22" s="211" t="s">
        <v>320</v>
      </c>
      <c r="AK22" s="212">
        <v>1</v>
      </c>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row>
    <row r="23" spans="2:69" ht="126" customHeight="1" thickBot="1" x14ac:dyDescent="0.35">
      <c r="B23" s="371"/>
      <c r="C23" s="373"/>
      <c r="D23" s="393"/>
      <c r="E23" s="373"/>
      <c r="F23" s="395"/>
      <c r="G23" s="393"/>
      <c r="H23" s="377"/>
      <c r="I23" s="379"/>
      <c r="J23" s="368"/>
      <c r="K23" s="394"/>
      <c r="L23" s="368">
        <f ca="1">IF(NOT(ISERROR(MATCH(K23,_xlfn.ANCHORARRAY(F34),0))),J36&amp;"Por favor no seleccionar los criterios de impacto",K23)</f>
        <v>0</v>
      </c>
      <c r="M23" s="389"/>
      <c r="N23" s="391"/>
      <c r="O23" s="392"/>
      <c r="P23" s="112">
        <v>2</v>
      </c>
      <c r="Q23" s="96" t="s">
        <v>316</v>
      </c>
      <c r="R23" s="97" t="str">
        <f>IF(OR(S23="Preventivo",S23="Detectivo"),"Probabilidad",IF(S23="Correctivo","Impacto",""))</f>
        <v>Probabilidad</v>
      </c>
      <c r="S23" s="88" t="s">
        <v>15</v>
      </c>
      <c r="T23" s="88" t="s">
        <v>9</v>
      </c>
      <c r="U23" s="89" t="str">
        <f t="shared" ref="U23:U27" si="8">IF(AND(S23="Preventivo",T23="Automático"),"50%",IF(AND(S23="Preventivo",T23="Manual"),"40%",IF(AND(S23="Detectivo",T23="Automático"),"40%",IF(AND(S23="Detectivo",T23="Manual"),"30%",IF(AND(S23="Correctivo",T23="Automático"),"35%",IF(AND(S23="Correctivo",T23="Manual"),"25%",""))))))</f>
        <v>30%</v>
      </c>
      <c r="V23" s="88" t="s">
        <v>19</v>
      </c>
      <c r="W23" s="88" t="s">
        <v>23</v>
      </c>
      <c r="X23" s="88" t="s">
        <v>110</v>
      </c>
      <c r="Y23" s="90">
        <f>IFERROR(IF(AND(R22="Probabilidad",R23="Probabilidad"),(AA22-(+AA22*U23)),IF(R23="Probabilidad",(J22-(+J22*U23)),IF(R23="Impacto",AA22,""))),"")</f>
        <v>0.252</v>
      </c>
      <c r="Z23" s="91" t="str">
        <f t="shared" si="0"/>
        <v>Baja</v>
      </c>
      <c r="AA23" s="89">
        <f t="shared" ref="AA23:AA27" si="9">+Y23</f>
        <v>0.252</v>
      </c>
      <c r="AB23" s="91" t="str">
        <f t="shared" ca="1" si="2"/>
        <v>Mayor</v>
      </c>
      <c r="AC23" s="89">
        <f ca="1">IFERROR(IF(AND(R22="Impacto",R23="Impacto"),(AC16-(+AC16*U23)),IF(R23="Impacto",($N$22-(+$N$22*U23)),IF(R23="Probabilidad",AC16,""))),"")</f>
        <v>0.8</v>
      </c>
      <c r="AD23" s="92" t="str">
        <f t="shared" ref="AD23:AD24" ca="1" si="10">IFERROR(IF(OR(AND(Z23="Muy Baja",AB23="Leve"),AND(Z23="Muy Baja",AB23="Menor"),AND(Z23="Baja",AB23="Leve")),"Bajo",IF(OR(AND(Z23="Muy baja",AB23="Moderado"),AND(Z23="Baja",AB23="Menor"),AND(Z23="Baja",AB23="Moderado"),AND(Z23="Media",AB23="Leve"),AND(Z23="Media",AB23="Menor"),AND(Z23="Media",AB23="Moderado"),AND(Z23="Alta",AB23="Leve"),AND(Z23="Alta",AB23="Menor")),"Moderado",IF(OR(AND(Z23="Muy Baja",AB23="Mayor"),AND(Z23="Baja",AB23="Mayor"),AND(Z23="Media",AB23="Mayor"),AND(Z23="Alta",AB23="Moderado"),AND(Z23="Alta",AB23="Mayor"),AND(Z23="Muy Alta",AB23="Leve"),AND(Z23="Muy Alta",AB23="Menor"),AND(Z23="Muy Alta",AB23="Moderado"),AND(Z23="Muy Alta",AB23="Mayor")),"Alto",IF(OR(AND(Z23="Muy Baja",AB23="Catastrófico"),AND(Z23="Baja",AB23="Catastrófico"),AND(Z23="Media",AB23="Catastrófico"),AND(Z23="Alta",AB23="Catastrófico"),AND(Z23="Muy Alta",AB23="Catastrófico")),"Extremo","")))),"")</f>
        <v>Alto</v>
      </c>
      <c r="AE23" s="88" t="s">
        <v>118</v>
      </c>
      <c r="AF23" s="192" t="s">
        <v>314</v>
      </c>
      <c r="AG23" s="192" t="s">
        <v>312</v>
      </c>
      <c r="AH23" s="103">
        <v>44469</v>
      </c>
      <c r="AI23" s="214" t="s">
        <v>317</v>
      </c>
      <c r="AJ23" s="211" t="s">
        <v>321</v>
      </c>
      <c r="AK23" s="212">
        <v>1</v>
      </c>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row>
    <row r="24" spans="2:69" ht="151.5" hidden="1" customHeight="1" x14ac:dyDescent="0.3">
      <c r="B24" s="371"/>
      <c r="C24" s="373"/>
      <c r="D24" s="393"/>
      <c r="E24" s="373"/>
      <c r="F24" s="395"/>
      <c r="G24" s="393"/>
      <c r="H24" s="377"/>
      <c r="I24" s="379"/>
      <c r="J24" s="368"/>
      <c r="K24" s="394"/>
      <c r="L24" s="368">
        <f ca="1">IF(NOT(ISERROR(MATCH(K24,_xlfn.ANCHORARRAY(F35),0))),J37&amp;"Por favor no seleccionar los criterios de impacto",K24)</f>
        <v>0</v>
      </c>
      <c r="M24" s="389"/>
      <c r="N24" s="391"/>
      <c r="O24" s="392"/>
      <c r="P24" s="112">
        <v>3</v>
      </c>
      <c r="Q24" s="94"/>
      <c r="R24" s="87" t="str">
        <f>IF(OR(S24="Preventivo",S24="Detectivo"),"Probabilidad",IF(S24="Correctivo","Impacto",""))</f>
        <v/>
      </c>
      <c r="S24" s="88"/>
      <c r="T24" s="88"/>
      <c r="U24" s="89" t="str">
        <f t="shared" si="8"/>
        <v/>
      </c>
      <c r="V24" s="88"/>
      <c r="W24" s="88"/>
      <c r="X24" s="88"/>
      <c r="Y24" s="90" t="str">
        <f>IFERROR(IF(AND(R23="Probabilidad",R24="Probabilidad"),(AA23-(+AA23*U24)),IF(AND(R23="Impacto",R24="Probabilidad"),(AA22-(+AA22*U24)),IF(R24="Impacto",AA23,""))),"")</f>
        <v/>
      </c>
      <c r="Z24" s="91" t="str">
        <f t="shared" si="0"/>
        <v/>
      </c>
      <c r="AA24" s="89" t="str">
        <f t="shared" si="9"/>
        <v/>
      </c>
      <c r="AB24" s="91" t="str">
        <f t="shared" si="2"/>
        <v/>
      </c>
      <c r="AC24" s="89" t="str">
        <f>IFERROR(IF(AND(R23="Impacto",R24="Impacto"),(AC23-(+AC23*U24)),IF(AND(R23="Probabilidad",R24="Impacto"),(AC22-(+AC22*U24)),IF(R24="Probabilidad",AC23,""))),"")</f>
        <v/>
      </c>
      <c r="AD24" s="92" t="str">
        <f t="shared" si="10"/>
        <v/>
      </c>
      <c r="AE24" s="88"/>
      <c r="AF24" s="113"/>
      <c r="AG24" s="113"/>
      <c r="AH24" s="93"/>
      <c r="AI24" s="93"/>
      <c r="AJ24" s="113"/>
      <c r="AK24" s="117"/>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row>
    <row r="25" spans="2:69" ht="3.75" hidden="1" customHeight="1" x14ac:dyDescent="0.3">
      <c r="B25" s="371"/>
      <c r="C25" s="373"/>
      <c r="D25" s="393"/>
      <c r="E25" s="373"/>
      <c r="F25" s="395"/>
      <c r="G25" s="393"/>
      <c r="H25" s="377"/>
      <c r="I25" s="379"/>
      <c r="J25" s="368"/>
      <c r="K25" s="394"/>
      <c r="L25" s="368">
        <f ca="1">IF(NOT(ISERROR(MATCH(K25,_xlfn.ANCHORARRAY(F36),0))),J38&amp;"Por favor no seleccionar los criterios de impacto",K25)</f>
        <v>0</v>
      </c>
      <c r="M25" s="389"/>
      <c r="N25" s="391"/>
      <c r="O25" s="392"/>
      <c r="P25" s="112">
        <v>4</v>
      </c>
      <c r="Q25" s="86"/>
      <c r="R25" s="87" t="str">
        <f t="shared" ref="R25:R27" si="11">IF(OR(S25="Preventivo",S25="Detectivo"),"Probabilidad",IF(S25="Correctivo","Impacto",""))</f>
        <v/>
      </c>
      <c r="S25" s="88"/>
      <c r="T25" s="88"/>
      <c r="U25" s="89" t="str">
        <f t="shared" si="8"/>
        <v/>
      </c>
      <c r="V25" s="88"/>
      <c r="W25" s="88"/>
      <c r="X25" s="88"/>
      <c r="Y25" s="90" t="str">
        <f t="shared" ref="Y25:Y27" si="12">IFERROR(IF(AND(R24="Probabilidad",R25="Probabilidad"),(AA24-(+AA24*U25)),IF(AND(R24="Impacto",R25="Probabilidad"),(AA23-(+AA23*U25)),IF(R25="Impacto",AA24,""))),"")</f>
        <v/>
      </c>
      <c r="Z25" s="91" t="str">
        <f t="shared" si="0"/>
        <v/>
      </c>
      <c r="AA25" s="89" t="str">
        <f t="shared" si="9"/>
        <v/>
      </c>
      <c r="AB25" s="91" t="str">
        <f t="shared" si="2"/>
        <v/>
      </c>
      <c r="AC25" s="89" t="str">
        <f t="shared" ref="AC25:AC27" si="13">IFERROR(IF(AND(R24="Impacto",R25="Impacto"),(AC24-(+AC24*U25)),IF(AND(R24="Probabilidad",R25="Impacto"),(AC23-(+AC23*U25)),IF(R25="Probabilidad",AC24,""))),"")</f>
        <v/>
      </c>
      <c r="AD25" s="92" t="str">
        <f>IFERROR(IF(OR(AND(Z25="Muy Baja",AB25="Leve"),AND(Z25="Muy Baja",AB25="Menor"),AND(Z25="Baja",AB25="Leve")),"Bajo",IF(OR(AND(Z25="Muy baja",AB25="Moderado"),AND(Z25="Baja",AB25="Menor"),AND(Z25="Baja",AB25="Moderado"),AND(Z25="Media",AB25="Leve"),AND(Z25="Media",AB25="Menor"),AND(Z25="Media",AB25="Moderado"),AND(Z25="Alta",AB25="Leve"),AND(Z25="Alta",AB25="Menor")),"Moderado",IF(OR(AND(Z25="Muy Baja",AB25="Mayor"),AND(Z25="Baja",AB25="Mayor"),AND(Z25="Media",AB25="Mayor"),AND(Z25="Alta",AB25="Moderado"),AND(Z25="Alta",AB25="Mayor"),AND(Z25="Muy Alta",AB25="Leve"),AND(Z25="Muy Alta",AB25="Menor"),AND(Z25="Muy Alta",AB25="Moderado"),AND(Z25="Muy Alta",AB25="Mayor")),"Alto",IF(OR(AND(Z25="Muy Baja",AB25="Catastrófico"),AND(Z25="Baja",AB25="Catastrófico"),AND(Z25="Media",AB25="Catastrófico"),AND(Z25="Alta",AB25="Catastrófico"),AND(Z25="Muy Alta",AB25="Catastrófico")),"Extremo","")))),"")</f>
        <v/>
      </c>
      <c r="AE25" s="88"/>
      <c r="AF25" s="113"/>
      <c r="AG25" s="113"/>
      <c r="AH25" s="93"/>
      <c r="AI25" s="93"/>
      <c r="AJ25" s="113"/>
      <c r="AK25" s="117"/>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row>
    <row r="26" spans="2:69" ht="150" hidden="1" customHeight="1" x14ac:dyDescent="0.3">
      <c r="B26" s="371"/>
      <c r="C26" s="373"/>
      <c r="D26" s="393"/>
      <c r="E26" s="373"/>
      <c r="F26" s="395"/>
      <c r="G26" s="393"/>
      <c r="H26" s="377"/>
      <c r="I26" s="379"/>
      <c r="J26" s="368"/>
      <c r="K26" s="394"/>
      <c r="L26" s="368">
        <f ca="1">IF(NOT(ISERROR(MATCH(K26,_xlfn.ANCHORARRAY(F37),0))),J39&amp;"Por favor no seleccionar los criterios de impacto",K26)</f>
        <v>0</v>
      </c>
      <c r="M26" s="389"/>
      <c r="N26" s="391"/>
      <c r="O26" s="392"/>
      <c r="P26" s="112">
        <v>5</v>
      </c>
      <c r="Q26" s="86"/>
      <c r="R26" s="87" t="str">
        <f t="shared" si="11"/>
        <v/>
      </c>
      <c r="S26" s="88"/>
      <c r="T26" s="88"/>
      <c r="U26" s="89" t="str">
        <f t="shared" si="8"/>
        <v/>
      </c>
      <c r="V26" s="88"/>
      <c r="W26" s="88"/>
      <c r="X26" s="88"/>
      <c r="Y26" s="90" t="str">
        <f t="shared" si="12"/>
        <v/>
      </c>
      <c r="Z26" s="91" t="str">
        <f t="shared" si="0"/>
        <v/>
      </c>
      <c r="AA26" s="89" t="str">
        <f t="shared" si="9"/>
        <v/>
      </c>
      <c r="AB26" s="91" t="str">
        <f t="shared" si="2"/>
        <v/>
      </c>
      <c r="AC26" s="89" t="str">
        <f t="shared" si="13"/>
        <v/>
      </c>
      <c r="AD26" s="92" t="str">
        <f t="shared" ref="AD26:AD27" si="14">IFERROR(IF(OR(AND(Z26="Muy Baja",AB26="Leve"),AND(Z26="Muy Baja",AB26="Menor"),AND(Z26="Baja",AB26="Leve")),"Bajo",IF(OR(AND(Z26="Muy baja",AB26="Moderado"),AND(Z26="Baja",AB26="Menor"),AND(Z26="Baja",AB26="Moderado"),AND(Z26="Media",AB26="Leve"),AND(Z26="Media",AB26="Menor"),AND(Z26="Media",AB26="Moderado"),AND(Z26="Alta",AB26="Leve"),AND(Z26="Alta",AB26="Menor")),"Moderado",IF(OR(AND(Z26="Muy Baja",AB26="Mayor"),AND(Z26="Baja",AB26="Mayor"),AND(Z26="Media",AB26="Mayor"),AND(Z26="Alta",AB26="Moderado"),AND(Z26="Alta",AB26="Mayor"),AND(Z26="Muy Alta",AB26="Leve"),AND(Z26="Muy Alta",AB26="Menor"),AND(Z26="Muy Alta",AB26="Moderado"),AND(Z26="Muy Alta",AB26="Mayor")),"Alto",IF(OR(AND(Z26="Muy Baja",AB26="Catastrófico"),AND(Z26="Baja",AB26="Catastrófico"),AND(Z26="Media",AB26="Catastrófico"),AND(Z26="Alta",AB26="Catastrófico"),AND(Z26="Muy Alta",AB26="Catastrófico")),"Extremo","")))),"")</f>
        <v/>
      </c>
      <c r="AE26" s="88"/>
      <c r="AF26" s="113"/>
      <c r="AG26" s="113"/>
      <c r="AH26" s="93"/>
      <c r="AI26" s="93"/>
      <c r="AJ26" s="113"/>
      <c r="AK26" s="117"/>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row>
    <row r="27" spans="2:69" ht="151.5" hidden="1" customHeight="1" x14ac:dyDescent="0.3">
      <c r="B27" s="371"/>
      <c r="C27" s="373"/>
      <c r="D27" s="393"/>
      <c r="E27" s="373"/>
      <c r="F27" s="395"/>
      <c r="G27" s="393"/>
      <c r="H27" s="377"/>
      <c r="I27" s="379"/>
      <c r="J27" s="368"/>
      <c r="K27" s="394"/>
      <c r="L27" s="368">
        <f ca="1">IF(NOT(ISERROR(MATCH(K27,_xlfn.ANCHORARRAY(F38),0))),J40&amp;"Por favor no seleccionar los criterios de impacto",K27)</f>
        <v>0</v>
      </c>
      <c r="M27" s="390"/>
      <c r="N27" s="391"/>
      <c r="O27" s="392"/>
      <c r="P27" s="112">
        <v>6</v>
      </c>
      <c r="Q27" s="86"/>
      <c r="R27" s="87" t="str">
        <f t="shared" si="11"/>
        <v/>
      </c>
      <c r="S27" s="88"/>
      <c r="T27" s="88"/>
      <c r="U27" s="89" t="str">
        <f t="shared" si="8"/>
        <v/>
      </c>
      <c r="V27" s="88"/>
      <c r="W27" s="88"/>
      <c r="X27" s="88"/>
      <c r="Y27" s="90" t="str">
        <f t="shared" si="12"/>
        <v/>
      </c>
      <c r="Z27" s="91" t="str">
        <f t="shared" si="0"/>
        <v/>
      </c>
      <c r="AA27" s="89" t="str">
        <f t="shared" si="9"/>
        <v/>
      </c>
      <c r="AB27" s="91" t="str">
        <f t="shared" si="2"/>
        <v/>
      </c>
      <c r="AC27" s="89" t="str">
        <f t="shared" si="13"/>
        <v/>
      </c>
      <c r="AD27" s="92" t="str">
        <f t="shared" si="14"/>
        <v/>
      </c>
      <c r="AE27" s="88"/>
      <c r="AF27" s="113"/>
      <c r="AG27" s="113"/>
      <c r="AH27" s="93"/>
      <c r="AI27" s="93"/>
      <c r="AJ27" s="113"/>
      <c r="AK27" s="117"/>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row>
    <row r="28" spans="2:69" ht="151.5" hidden="1" customHeight="1" x14ac:dyDescent="0.3">
      <c r="B28" s="371">
        <v>3</v>
      </c>
      <c r="C28" s="373"/>
      <c r="D28" s="373"/>
      <c r="E28" s="373"/>
      <c r="F28" s="375"/>
      <c r="G28" s="373"/>
      <c r="H28" s="377"/>
      <c r="I28" s="379" t="str">
        <f>IF(H28&lt;=0,"",IF(H28&lt;=2,"Muy Baja",IF(H28&lt;=24,"Baja",IF(H28&lt;=500,"Media",IF(H28&lt;=5000,"Alta","Muy Alta")))))</f>
        <v/>
      </c>
      <c r="J28" s="368" t="str">
        <f>IF(I28="","",IF(I28="Muy Baja",0.2,IF(I28="Baja",0.4,IF(I28="Media",0.6,IF(I28="Alta",0.8,IF(I28="Muy Alta",1,))))))</f>
        <v/>
      </c>
      <c r="K28" s="382"/>
      <c r="L28" s="368">
        <f ca="1">IF(NOT(ISERROR(MATCH(K28,'Tabla Impacto'!$B$222:$B$224,0))),'Tabla Impacto'!$F$224&amp;"Por favor no seleccionar los criterios de impacto(Afectación Económica o presupuestal y Pérdida Reputacional)",K28)</f>
        <v>0</v>
      </c>
      <c r="M28" s="379" t="str">
        <f ca="1">IF(OR(L28='Tabla Impacto'!$C$12,L28='Tabla Impacto'!$D$12),"Leve",IF(OR(L28='Tabla Impacto'!$C$13,L28='Tabla Impacto'!$D$13),"Menor",IF(OR(L28='Tabla Impacto'!$C$14,L28='Tabla Impacto'!$D$14),"Moderado",IF(OR(L28='Tabla Impacto'!$C$15,L28='Tabla Impacto'!$D$15),"Mayor",IF(OR(L28='Tabla Impacto'!$C$16,L28='Tabla Impacto'!$D$16),"Catastrófico","")))))</f>
        <v/>
      </c>
      <c r="N28" s="368" t="str">
        <f ca="1">IF(M28="","",IF(M28="Leve",0.2,IF(M28="Menor",0.4,IF(M28="Moderado",0.6,IF(M28="Mayor",0.8,IF(M28="Catastrófico",1,))))))</f>
        <v/>
      </c>
      <c r="O28" s="370" t="str">
        <f ca="1">IF(OR(AND(I28="Muy Baja",M28="Leve"),AND(I28="Muy Baja",M28="Menor"),AND(I28="Baja",M28="Leve")),"Bajo",IF(OR(AND(I28="Muy baja",M28="Moderado"),AND(I28="Baja",M28="Menor"),AND(I28="Baja",M28="Moderado"),AND(I28="Media",M28="Leve"),AND(I28="Media",M28="Menor"),AND(I28="Media",M28="Moderado"),AND(I28="Alta",M28="Leve"),AND(I28="Alta",M28="Menor")),"Moderado",IF(OR(AND(I28="Muy Baja",M28="Mayor"),AND(I28="Baja",M28="Mayor"),AND(I28="Media",M28="Mayor"),AND(I28="Alta",M28="Moderado"),AND(I28="Alta",M28="Mayor"),AND(I28="Muy Alta",M28="Leve"),AND(I28="Muy Alta",M28="Menor"),AND(I28="Muy Alta",M28="Moderado"),AND(I28="Muy Alta",M28="Mayor")),"Alto",IF(OR(AND(I28="Muy Baja",M28="Catastrófico"),AND(I28="Baja",M28="Catastrófico"),AND(I28="Media",M28="Catastrófico"),AND(I28="Alta",M28="Catastrófico"),AND(I28="Muy Alta",M28="Catastrófico")),"Extremo",""))))</f>
        <v/>
      </c>
      <c r="P28" s="112">
        <v>1</v>
      </c>
      <c r="Q28" s="86"/>
      <c r="R28" s="87" t="str">
        <f>IF(OR(S28="Preventivo",S28="Detectivo"),"Probabilidad",IF(S28="Correctivo","Impacto",""))</f>
        <v/>
      </c>
      <c r="S28" s="88"/>
      <c r="T28" s="88"/>
      <c r="U28" s="89" t="str">
        <f>IF(AND(S28="Preventivo",T28="Automático"),"50%",IF(AND(S28="Preventivo",T28="Manual"),"40%",IF(AND(S28="Detectivo",T28="Automático"),"40%",IF(AND(S28="Detectivo",T28="Manual"),"30%",IF(AND(S28="Correctivo",T28="Automático"),"35%",IF(AND(S28="Correctivo",T28="Manual"),"25%",""))))))</f>
        <v/>
      </c>
      <c r="V28" s="88"/>
      <c r="W28" s="88"/>
      <c r="X28" s="88"/>
      <c r="Y28" s="90" t="str">
        <f>IFERROR(IF(R28="Probabilidad",(J28-(+J28*U28)),IF(R28="Impacto",J28,"")),"")</f>
        <v/>
      </c>
      <c r="Z28" s="91" t="str">
        <f>IFERROR(IF(Y28="","",IF(Y28&lt;=0.2,"Muy Baja",IF(Y28&lt;=0.4,"Baja",IF(Y28&lt;=0.6,"Media",IF(Y28&lt;=0.8,"Alta","Muy Alta"))))),"")</f>
        <v/>
      </c>
      <c r="AA28" s="89" t="str">
        <f>+Y28</f>
        <v/>
      </c>
      <c r="AB28" s="91" t="str">
        <f>IFERROR(IF(AC28="","",IF(AC28&lt;=0.2,"Leve",IF(AC28&lt;=0.4,"Menor",IF(AC28&lt;=0.6,"Moderado",IF(AC28&lt;=0.8,"Mayor","Catastrófico"))))),"")</f>
        <v/>
      </c>
      <c r="AC28" s="89" t="str">
        <f>IFERROR(IF(R28="Impacto",(N28-(+N28*U28)),IF(R28="Probabilidad",N28,"")),"")</f>
        <v/>
      </c>
      <c r="AD28" s="92" t="str">
        <f>IFERROR(IF(OR(AND(Z28="Muy Baja",AB28="Leve"),AND(Z28="Muy Baja",AB28="Menor"),AND(Z28="Baja",AB28="Leve")),"Bajo",IF(OR(AND(Z28="Muy baja",AB28="Moderado"),AND(Z28="Baja",AB28="Menor"),AND(Z28="Baja",AB28="Moderado"),AND(Z28="Media",AB28="Leve"),AND(Z28="Media",AB28="Menor"),AND(Z28="Media",AB28="Moderado"),AND(Z28="Alta",AB28="Leve"),AND(Z28="Alta",AB28="Menor")),"Moderado",IF(OR(AND(Z28="Muy Baja",AB28="Mayor"),AND(Z28="Baja",AB28="Mayor"),AND(Z28="Media",AB28="Mayor"),AND(Z28="Alta",AB28="Moderado"),AND(Z28="Alta",AB28="Mayor"),AND(Z28="Muy Alta",AB28="Leve"),AND(Z28="Muy Alta",AB28="Menor"),AND(Z28="Muy Alta",AB28="Moderado"),AND(Z28="Muy Alta",AB28="Mayor")),"Alto",IF(OR(AND(Z28="Muy Baja",AB28="Catastrófico"),AND(Z28="Baja",AB28="Catastrófico"),AND(Z28="Media",AB28="Catastrófico"),AND(Z28="Alta",AB28="Catastrófico"),AND(Z28="Muy Alta",AB28="Catastrófico")),"Extremo","")))),"")</f>
        <v/>
      </c>
      <c r="AE28" s="88"/>
      <c r="AF28" s="113"/>
      <c r="AG28" s="113"/>
      <c r="AH28" s="93"/>
      <c r="AI28" s="93"/>
      <c r="AJ28" s="113"/>
      <c r="AK28" s="117"/>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row>
    <row r="29" spans="2:69" ht="151.5" hidden="1" customHeight="1" x14ac:dyDescent="0.3">
      <c r="B29" s="371"/>
      <c r="C29" s="373"/>
      <c r="D29" s="373"/>
      <c r="E29" s="373"/>
      <c r="F29" s="375"/>
      <c r="G29" s="373"/>
      <c r="H29" s="377"/>
      <c r="I29" s="379"/>
      <c r="J29" s="368"/>
      <c r="K29" s="382"/>
      <c r="L29" s="368">
        <f t="shared" ref="L29:L33" ca="1" si="15">IF(NOT(ISERROR(MATCH(K29,_xlfn.ANCHORARRAY(F40),0))),J42&amp;"Por favor no seleccionar los criterios de impacto",K29)</f>
        <v>0</v>
      </c>
      <c r="M29" s="379"/>
      <c r="N29" s="368"/>
      <c r="O29" s="370"/>
      <c r="P29" s="112">
        <v>2</v>
      </c>
      <c r="Q29" s="86"/>
      <c r="R29" s="87" t="str">
        <f>IF(OR(S29="Preventivo",S29="Detectivo"),"Probabilidad",IF(S29="Correctivo","Impacto",""))</f>
        <v/>
      </c>
      <c r="S29" s="88"/>
      <c r="T29" s="88"/>
      <c r="U29" s="89" t="str">
        <f t="shared" ref="U29:U33" si="16">IF(AND(S29="Preventivo",T29="Automático"),"50%",IF(AND(S29="Preventivo",T29="Manual"),"40%",IF(AND(S29="Detectivo",T29="Automático"),"40%",IF(AND(S29="Detectivo",T29="Manual"),"30%",IF(AND(S29="Correctivo",T29="Automático"),"35%",IF(AND(S29="Correctivo",T29="Manual"),"25%",""))))))</f>
        <v/>
      </c>
      <c r="V29" s="88"/>
      <c r="W29" s="88"/>
      <c r="X29" s="88"/>
      <c r="Y29" s="95" t="str">
        <f>IFERROR(IF(AND(R28="Probabilidad",R29="Probabilidad"),(AA28-(+AA28*U29)),IF(R29="Probabilidad",(J28-(+J28*U29)),IF(R29="Impacto",AA28,""))),"")</f>
        <v/>
      </c>
      <c r="Z29" s="91" t="str">
        <f t="shared" si="0"/>
        <v/>
      </c>
      <c r="AA29" s="89" t="str">
        <f t="shared" ref="AA29:AA33" si="17">+Y29</f>
        <v/>
      </c>
      <c r="AB29" s="91" t="str">
        <f t="shared" si="2"/>
        <v/>
      </c>
      <c r="AC29" s="89" t="str">
        <f>IFERROR(IF(AND(R28="Impacto",R29="Impacto"),(AC22-(+AC22*U29)),IF(R29="Impacto",($N$28-(+$N$28*U29)),IF(R29="Probabilidad",AC22,""))),"")</f>
        <v/>
      </c>
      <c r="AD29" s="92" t="str">
        <f t="shared" ref="AD29:AD30" si="18">IFERROR(IF(OR(AND(Z29="Muy Baja",AB29="Leve"),AND(Z29="Muy Baja",AB29="Menor"),AND(Z29="Baja",AB29="Leve")),"Bajo",IF(OR(AND(Z29="Muy baja",AB29="Moderado"),AND(Z29="Baja",AB29="Menor"),AND(Z29="Baja",AB29="Moderado"),AND(Z29="Media",AB29="Leve"),AND(Z29="Media",AB29="Menor"),AND(Z29="Media",AB29="Moderado"),AND(Z29="Alta",AB29="Leve"),AND(Z29="Alta",AB29="Menor")),"Moderado",IF(OR(AND(Z29="Muy Baja",AB29="Mayor"),AND(Z29="Baja",AB29="Mayor"),AND(Z29="Media",AB29="Mayor"),AND(Z29="Alta",AB29="Moderado"),AND(Z29="Alta",AB29="Mayor"),AND(Z29="Muy Alta",AB29="Leve"),AND(Z29="Muy Alta",AB29="Menor"),AND(Z29="Muy Alta",AB29="Moderado"),AND(Z29="Muy Alta",AB29="Mayor")),"Alto",IF(OR(AND(Z29="Muy Baja",AB29="Catastrófico"),AND(Z29="Baja",AB29="Catastrófico"),AND(Z29="Media",AB29="Catastrófico"),AND(Z29="Alta",AB29="Catastrófico"),AND(Z29="Muy Alta",AB29="Catastrófico")),"Extremo","")))),"")</f>
        <v/>
      </c>
      <c r="AE29" s="88"/>
      <c r="AF29" s="113"/>
      <c r="AG29" s="113"/>
      <c r="AH29" s="93"/>
      <c r="AI29" s="93"/>
      <c r="AJ29" s="113"/>
      <c r="AK29" s="117"/>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row>
    <row r="30" spans="2:69" ht="151.5" hidden="1" customHeight="1" x14ac:dyDescent="0.3">
      <c r="B30" s="371"/>
      <c r="C30" s="373"/>
      <c r="D30" s="373"/>
      <c r="E30" s="373"/>
      <c r="F30" s="375"/>
      <c r="G30" s="373"/>
      <c r="H30" s="377"/>
      <c r="I30" s="379"/>
      <c r="J30" s="368"/>
      <c r="K30" s="382"/>
      <c r="L30" s="368">
        <f t="shared" ca="1" si="15"/>
        <v>0</v>
      </c>
      <c r="M30" s="379"/>
      <c r="N30" s="368"/>
      <c r="O30" s="370"/>
      <c r="P30" s="112">
        <v>3</v>
      </c>
      <c r="Q30" s="94"/>
      <c r="R30" s="87" t="str">
        <f>IF(OR(S30="Preventivo",S30="Detectivo"),"Probabilidad",IF(S30="Correctivo","Impacto",""))</f>
        <v/>
      </c>
      <c r="S30" s="88"/>
      <c r="T30" s="88"/>
      <c r="U30" s="89" t="str">
        <f t="shared" si="16"/>
        <v/>
      </c>
      <c r="V30" s="88"/>
      <c r="W30" s="88"/>
      <c r="X30" s="88"/>
      <c r="Y30" s="90" t="str">
        <f>IFERROR(IF(AND(R29="Probabilidad",R30="Probabilidad"),(AA29-(+AA29*U30)),IF(AND(R29="Impacto",R30="Probabilidad"),(AA28-(+AA28*U30)),IF(R30="Impacto",AA29,""))),"")</f>
        <v/>
      </c>
      <c r="Z30" s="91" t="str">
        <f t="shared" si="0"/>
        <v/>
      </c>
      <c r="AA30" s="89" t="str">
        <f t="shared" si="17"/>
        <v/>
      </c>
      <c r="AB30" s="91" t="str">
        <f t="shared" si="2"/>
        <v/>
      </c>
      <c r="AC30" s="89" t="str">
        <f>IFERROR(IF(AND(R29="Impacto",R30="Impacto"),(AC29-(+AC29*U30)),IF(AND(R29="Probabilidad",R30="Impacto"),(AC28-(+AC28*U30)),IF(R30="Probabilidad",AC29,""))),"")</f>
        <v/>
      </c>
      <c r="AD30" s="92" t="str">
        <f t="shared" si="18"/>
        <v/>
      </c>
      <c r="AE30" s="88"/>
      <c r="AF30" s="113"/>
      <c r="AG30" s="113"/>
      <c r="AH30" s="93"/>
      <c r="AI30" s="93"/>
      <c r="AJ30" s="113"/>
      <c r="AK30" s="117"/>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row>
    <row r="31" spans="2:69" ht="151.5" hidden="1" customHeight="1" x14ac:dyDescent="0.3">
      <c r="B31" s="371"/>
      <c r="C31" s="373"/>
      <c r="D31" s="373"/>
      <c r="E31" s="373"/>
      <c r="F31" s="375"/>
      <c r="G31" s="373"/>
      <c r="H31" s="377"/>
      <c r="I31" s="379"/>
      <c r="J31" s="368"/>
      <c r="K31" s="382"/>
      <c r="L31" s="368">
        <f t="shared" ca="1" si="15"/>
        <v>0</v>
      </c>
      <c r="M31" s="379"/>
      <c r="N31" s="368"/>
      <c r="O31" s="370"/>
      <c r="P31" s="112">
        <v>4</v>
      </c>
      <c r="Q31" s="86"/>
      <c r="R31" s="87" t="str">
        <f t="shared" ref="R31:R33" si="19">IF(OR(S31="Preventivo",S31="Detectivo"),"Probabilidad",IF(S31="Correctivo","Impacto",""))</f>
        <v/>
      </c>
      <c r="S31" s="88"/>
      <c r="T31" s="88"/>
      <c r="U31" s="89" t="str">
        <f t="shared" si="16"/>
        <v/>
      </c>
      <c r="V31" s="88"/>
      <c r="W31" s="88"/>
      <c r="X31" s="88"/>
      <c r="Y31" s="90" t="str">
        <f t="shared" ref="Y31:Y33" si="20">IFERROR(IF(AND(R30="Probabilidad",R31="Probabilidad"),(AA30-(+AA30*U31)),IF(AND(R30="Impacto",R31="Probabilidad"),(AA29-(+AA29*U31)),IF(R31="Impacto",AA30,""))),"")</f>
        <v/>
      </c>
      <c r="Z31" s="91" t="str">
        <f t="shared" si="0"/>
        <v/>
      </c>
      <c r="AA31" s="89" t="str">
        <f t="shared" si="17"/>
        <v/>
      </c>
      <c r="AB31" s="91" t="str">
        <f t="shared" si="2"/>
        <v/>
      </c>
      <c r="AC31" s="89" t="str">
        <f t="shared" ref="AC31:AC33" si="21">IFERROR(IF(AND(R30="Impacto",R31="Impacto"),(AC30-(+AC30*U31)),IF(AND(R30="Probabilidad",R31="Impacto"),(AC29-(+AC29*U31)),IF(R31="Probabilidad",AC30,""))),"")</f>
        <v/>
      </c>
      <c r="AD31" s="92" t="str">
        <f>IFERROR(IF(OR(AND(Z31="Muy Baja",AB31="Leve"),AND(Z31="Muy Baja",AB31="Menor"),AND(Z31="Baja",AB31="Leve")),"Bajo",IF(OR(AND(Z31="Muy baja",AB31="Moderado"),AND(Z31="Baja",AB31="Menor"),AND(Z31="Baja",AB31="Moderado"),AND(Z31="Media",AB31="Leve"),AND(Z31="Media",AB31="Menor"),AND(Z31="Media",AB31="Moderado"),AND(Z31="Alta",AB31="Leve"),AND(Z31="Alta",AB31="Menor")),"Moderado",IF(OR(AND(Z31="Muy Baja",AB31="Mayor"),AND(Z31="Baja",AB31="Mayor"),AND(Z31="Media",AB31="Mayor"),AND(Z31="Alta",AB31="Moderado"),AND(Z31="Alta",AB31="Mayor"),AND(Z31="Muy Alta",AB31="Leve"),AND(Z31="Muy Alta",AB31="Menor"),AND(Z31="Muy Alta",AB31="Moderado"),AND(Z31="Muy Alta",AB31="Mayor")),"Alto",IF(OR(AND(Z31="Muy Baja",AB31="Catastrófico"),AND(Z31="Baja",AB31="Catastrófico"),AND(Z31="Media",AB31="Catastrófico"),AND(Z31="Alta",AB31="Catastrófico"),AND(Z31="Muy Alta",AB31="Catastrófico")),"Extremo","")))),"")</f>
        <v/>
      </c>
      <c r="AE31" s="88"/>
      <c r="AF31" s="113"/>
      <c r="AG31" s="113"/>
      <c r="AH31" s="93"/>
      <c r="AI31" s="93"/>
      <c r="AJ31" s="113"/>
      <c r="AK31" s="117"/>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row>
    <row r="32" spans="2:69" ht="151.5" hidden="1" customHeight="1" x14ac:dyDescent="0.3">
      <c r="B32" s="371"/>
      <c r="C32" s="373"/>
      <c r="D32" s="373"/>
      <c r="E32" s="373"/>
      <c r="F32" s="375"/>
      <c r="G32" s="373"/>
      <c r="H32" s="377"/>
      <c r="I32" s="379"/>
      <c r="J32" s="368"/>
      <c r="K32" s="382"/>
      <c r="L32" s="368">
        <f t="shared" ca="1" si="15"/>
        <v>0</v>
      </c>
      <c r="M32" s="379"/>
      <c r="N32" s="368"/>
      <c r="O32" s="370"/>
      <c r="P32" s="112">
        <v>5</v>
      </c>
      <c r="Q32" s="86"/>
      <c r="R32" s="87" t="str">
        <f t="shared" si="19"/>
        <v/>
      </c>
      <c r="S32" s="88"/>
      <c r="T32" s="88"/>
      <c r="U32" s="89" t="str">
        <f t="shared" si="16"/>
        <v/>
      </c>
      <c r="V32" s="88"/>
      <c r="W32" s="88"/>
      <c r="X32" s="88"/>
      <c r="Y32" s="90" t="str">
        <f t="shared" si="20"/>
        <v/>
      </c>
      <c r="Z32" s="91" t="str">
        <f t="shared" si="0"/>
        <v/>
      </c>
      <c r="AA32" s="89" t="str">
        <f t="shared" si="17"/>
        <v/>
      </c>
      <c r="AB32" s="91" t="str">
        <f t="shared" si="2"/>
        <v/>
      </c>
      <c r="AC32" s="89" t="str">
        <f t="shared" si="21"/>
        <v/>
      </c>
      <c r="AD32" s="92" t="str">
        <f t="shared" ref="AD32:AD33" si="22">IFERROR(IF(OR(AND(Z32="Muy Baja",AB32="Leve"),AND(Z32="Muy Baja",AB32="Menor"),AND(Z32="Baja",AB32="Leve")),"Bajo",IF(OR(AND(Z32="Muy baja",AB32="Moderado"),AND(Z32="Baja",AB32="Menor"),AND(Z32="Baja",AB32="Moderado"),AND(Z32="Media",AB32="Leve"),AND(Z32="Media",AB32="Menor"),AND(Z32="Media",AB32="Moderado"),AND(Z32="Alta",AB32="Leve"),AND(Z32="Alta",AB32="Menor")),"Moderado",IF(OR(AND(Z32="Muy Baja",AB32="Mayor"),AND(Z32="Baja",AB32="Mayor"),AND(Z32="Media",AB32="Mayor"),AND(Z32="Alta",AB32="Moderado"),AND(Z32="Alta",AB32="Mayor"),AND(Z32="Muy Alta",AB32="Leve"),AND(Z32="Muy Alta",AB32="Menor"),AND(Z32="Muy Alta",AB32="Moderado"),AND(Z32="Muy Alta",AB32="Mayor")),"Alto",IF(OR(AND(Z32="Muy Baja",AB32="Catastrófico"),AND(Z32="Baja",AB32="Catastrófico"),AND(Z32="Media",AB32="Catastrófico"),AND(Z32="Alta",AB32="Catastrófico"),AND(Z32="Muy Alta",AB32="Catastrófico")),"Extremo","")))),"")</f>
        <v/>
      </c>
      <c r="AE32" s="88"/>
      <c r="AF32" s="113"/>
      <c r="AG32" s="113"/>
      <c r="AH32" s="93"/>
      <c r="AI32" s="93"/>
      <c r="AJ32" s="113"/>
      <c r="AK32" s="117"/>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row>
    <row r="33" spans="2:69" ht="151.5" hidden="1" customHeight="1" x14ac:dyDescent="0.3">
      <c r="B33" s="371"/>
      <c r="C33" s="373"/>
      <c r="D33" s="373"/>
      <c r="E33" s="373"/>
      <c r="F33" s="375"/>
      <c r="G33" s="373"/>
      <c r="H33" s="377"/>
      <c r="I33" s="379"/>
      <c r="J33" s="368"/>
      <c r="K33" s="382"/>
      <c r="L33" s="368">
        <f t="shared" ca="1" si="15"/>
        <v>0</v>
      </c>
      <c r="M33" s="379"/>
      <c r="N33" s="368"/>
      <c r="O33" s="370"/>
      <c r="P33" s="112">
        <v>6</v>
      </c>
      <c r="Q33" s="86"/>
      <c r="R33" s="87" t="str">
        <f t="shared" si="19"/>
        <v/>
      </c>
      <c r="S33" s="88"/>
      <c r="T33" s="88"/>
      <c r="U33" s="89" t="str">
        <f t="shared" si="16"/>
        <v/>
      </c>
      <c r="V33" s="88"/>
      <c r="W33" s="88"/>
      <c r="X33" s="88"/>
      <c r="Y33" s="90" t="str">
        <f t="shared" si="20"/>
        <v/>
      </c>
      <c r="Z33" s="91" t="str">
        <f t="shared" si="0"/>
        <v/>
      </c>
      <c r="AA33" s="89" t="str">
        <f t="shared" si="17"/>
        <v/>
      </c>
      <c r="AB33" s="91" t="str">
        <f t="shared" si="2"/>
        <v/>
      </c>
      <c r="AC33" s="89" t="str">
        <f t="shared" si="21"/>
        <v/>
      </c>
      <c r="AD33" s="92" t="str">
        <f t="shared" si="22"/>
        <v/>
      </c>
      <c r="AE33" s="88"/>
      <c r="AF33" s="113"/>
      <c r="AG33" s="113"/>
      <c r="AH33" s="93"/>
      <c r="AI33" s="93"/>
      <c r="AJ33" s="113"/>
      <c r="AK33" s="117"/>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row>
    <row r="34" spans="2:69" ht="151.5" hidden="1" customHeight="1" x14ac:dyDescent="0.3">
      <c r="B34" s="371">
        <v>4</v>
      </c>
      <c r="C34" s="373"/>
      <c r="D34" s="373"/>
      <c r="E34" s="373"/>
      <c r="F34" s="375"/>
      <c r="G34" s="373"/>
      <c r="H34" s="377"/>
      <c r="I34" s="379" t="str">
        <f>IF(H34&lt;=0,"",IF(H34&lt;=2,"Muy Baja",IF(H34&lt;=24,"Baja",IF(H34&lt;=500,"Media",IF(H34&lt;=5000,"Alta","Muy Alta")))))</f>
        <v/>
      </c>
      <c r="J34" s="368" t="str">
        <f>IF(I34="","",IF(I34="Muy Baja",0.2,IF(I34="Baja",0.4,IF(I34="Media",0.6,IF(I34="Alta",0.8,IF(I34="Muy Alta",1,))))))</f>
        <v/>
      </c>
      <c r="K34" s="382"/>
      <c r="L34" s="368">
        <f ca="1">IF(NOT(ISERROR(MATCH(K34,'Tabla Impacto'!$B$222:$B$224,0))),'Tabla Impacto'!$F$224&amp;"Por favor no seleccionar los criterios de impacto(Afectación Económica o presupuestal y Pérdida Reputacional)",K34)</f>
        <v>0</v>
      </c>
      <c r="M34" s="379" t="str">
        <f ca="1">IF(OR(L34='Tabla Impacto'!$C$12,L34='Tabla Impacto'!$D$12),"Leve",IF(OR(L34='Tabla Impacto'!$C$13,L34='Tabla Impacto'!$D$13),"Menor",IF(OR(L34='Tabla Impacto'!$C$14,L34='Tabla Impacto'!$D$14),"Moderado",IF(OR(L34='Tabla Impacto'!$C$15,L34='Tabla Impacto'!$D$15),"Mayor",IF(OR(L34='Tabla Impacto'!$C$16,L34='Tabla Impacto'!$D$16),"Catastrófico","")))))</f>
        <v/>
      </c>
      <c r="N34" s="368" t="str">
        <f ca="1">IF(M34="","",IF(M34="Leve",0.2,IF(M34="Menor",0.4,IF(M34="Moderado",0.6,IF(M34="Mayor",0.8,IF(M34="Catastrófico",1,))))))</f>
        <v/>
      </c>
      <c r="O34" s="370" t="str">
        <f ca="1">IF(OR(AND(I34="Muy Baja",M34="Leve"),AND(I34="Muy Baja",M34="Menor"),AND(I34="Baja",M34="Leve")),"Bajo",IF(OR(AND(I34="Muy baja",M34="Moderado"),AND(I34="Baja",M34="Menor"),AND(I34="Baja",M34="Moderado"),AND(I34="Media",M34="Leve"),AND(I34="Media",M34="Menor"),AND(I34="Media",M34="Moderado"),AND(I34="Alta",M34="Leve"),AND(I34="Alta",M34="Menor")),"Moderado",IF(OR(AND(I34="Muy Baja",M34="Mayor"),AND(I34="Baja",M34="Mayor"),AND(I34="Media",M34="Mayor"),AND(I34="Alta",M34="Moderado"),AND(I34="Alta",M34="Mayor"),AND(I34="Muy Alta",M34="Leve"),AND(I34="Muy Alta",M34="Menor"),AND(I34="Muy Alta",M34="Moderado"),AND(I34="Muy Alta",M34="Mayor")),"Alto",IF(OR(AND(I34="Muy Baja",M34="Catastrófico"),AND(I34="Baja",M34="Catastrófico"),AND(I34="Media",M34="Catastrófico"),AND(I34="Alta",M34="Catastrófico"),AND(I34="Muy Alta",M34="Catastrófico")),"Extremo",""))))</f>
        <v/>
      </c>
      <c r="P34" s="112">
        <v>1</v>
      </c>
      <c r="Q34" s="86"/>
      <c r="R34" s="87" t="str">
        <f>IF(OR(S34="Preventivo",S34="Detectivo"),"Probabilidad",IF(S34="Correctivo","Impacto",""))</f>
        <v/>
      </c>
      <c r="S34" s="88"/>
      <c r="T34" s="88"/>
      <c r="U34" s="89" t="str">
        <f>IF(AND(S34="Preventivo",T34="Automático"),"50%",IF(AND(S34="Preventivo",T34="Manual"),"40%",IF(AND(S34="Detectivo",T34="Automático"),"40%",IF(AND(S34="Detectivo",T34="Manual"),"30%",IF(AND(S34="Correctivo",T34="Automático"),"35%",IF(AND(S34="Correctivo",T34="Manual"),"25%",""))))))</f>
        <v/>
      </c>
      <c r="V34" s="88"/>
      <c r="W34" s="88"/>
      <c r="X34" s="88"/>
      <c r="Y34" s="90" t="str">
        <f>IFERROR(IF(R34="Probabilidad",(J34-(+J34*U34)),IF(R34="Impacto",J34,"")),"")</f>
        <v/>
      </c>
      <c r="Z34" s="91" t="str">
        <f>IFERROR(IF(Y34="","",IF(Y34&lt;=0.2,"Muy Baja",IF(Y34&lt;=0.4,"Baja",IF(Y34&lt;=0.6,"Media",IF(Y34&lt;=0.8,"Alta","Muy Alta"))))),"")</f>
        <v/>
      </c>
      <c r="AA34" s="89" t="str">
        <f>+Y34</f>
        <v/>
      </c>
      <c r="AB34" s="91" t="str">
        <f>IFERROR(IF(AC34="","",IF(AC34&lt;=0.2,"Leve",IF(AC34&lt;=0.4,"Menor",IF(AC34&lt;=0.6,"Moderado",IF(AC34&lt;=0.8,"Mayor","Catastrófico"))))),"")</f>
        <v/>
      </c>
      <c r="AC34" s="89" t="str">
        <f>IFERROR(IF(R34="Impacto",(N34-(+N34*U34)),IF(R34="Probabilidad",N34,"")),"")</f>
        <v/>
      </c>
      <c r="AD34" s="92" t="str">
        <f>IFERROR(IF(OR(AND(Z34="Muy Baja",AB34="Leve"),AND(Z34="Muy Baja",AB34="Menor"),AND(Z34="Baja",AB34="Leve")),"Bajo",IF(OR(AND(Z34="Muy baja",AB34="Moderado"),AND(Z34="Baja",AB34="Menor"),AND(Z34="Baja",AB34="Moderado"),AND(Z34="Media",AB34="Leve"),AND(Z34="Media",AB34="Menor"),AND(Z34="Media",AB34="Moderado"),AND(Z34="Alta",AB34="Leve"),AND(Z34="Alta",AB34="Menor")),"Moderado",IF(OR(AND(Z34="Muy Baja",AB34="Mayor"),AND(Z34="Baja",AB34="Mayor"),AND(Z34="Media",AB34="Mayor"),AND(Z34="Alta",AB34="Moderado"),AND(Z34="Alta",AB34="Mayor"),AND(Z34="Muy Alta",AB34="Leve"),AND(Z34="Muy Alta",AB34="Menor"),AND(Z34="Muy Alta",AB34="Moderado"),AND(Z34="Muy Alta",AB34="Mayor")),"Alto",IF(OR(AND(Z34="Muy Baja",AB34="Catastrófico"),AND(Z34="Baja",AB34="Catastrófico"),AND(Z34="Media",AB34="Catastrófico"),AND(Z34="Alta",AB34="Catastrófico"),AND(Z34="Muy Alta",AB34="Catastrófico")),"Extremo","")))),"")</f>
        <v/>
      </c>
      <c r="AE34" s="88"/>
      <c r="AF34" s="113"/>
      <c r="AG34" s="113"/>
      <c r="AH34" s="93"/>
      <c r="AI34" s="93"/>
      <c r="AJ34" s="113"/>
      <c r="AK34" s="117"/>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row>
    <row r="35" spans="2:69" ht="151.5" hidden="1" customHeight="1" x14ac:dyDescent="0.3">
      <c r="B35" s="371"/>
      <c r="C35" s="373"/>
      <c r="D35" s="373"/>
      <c r="E35" s="373"/>
      <c r="F35" s="375"/>
      <c r="G35" s="373"/>
      <c r="H35" s="377"/>
      <c r="I35" s="379"/>
      <c r="J35" s="368"/>
      <c r="K35" s="382"/>
      <c r="L35" s="368">
        <f t="shared" ref="L35:L39" ca="1" si="23">IF(NOT(ISERROR(MATCH(K35,_xlfn.ANCHORARRAY(F46),0))),J48&amp;"Por favor no seleccionar los criterios de impacto",K35)</f>
        <v>0</v>
      </c>
      <c r="M35" s="379"/>
      <c r="N35" s="368"/>
      <c r="O35" s="370"/>
      <c r="P35" s="112">
        <v>2</v>
      </c>
      <c r="Q35" s="86"/>
      <c r="R35" s="87" t="str">
        <f>IF(OR(S35="Preventivo",S35="Detectivo"),"Probabilidad",IF(S35="Correctivo","Impacto",""))</f>
        <v/>
      </c>
      <c r="S35" s="88"/>
      <c r="T35" s="88"/>
      <c r="U35" s="89" t="str">
        <f t="shared" ref="U35:U39" si="24">IF(AND(S35="Preventivo",T35="Automático"),"50%",IF(AND(S35="Preventivo",T35="Manual"),"40%",IF(AND(S35="Detectivo",T35="Automático"),"40%",IF(AND(S35="Detectivo",T35="Manual"),"30%",IF(AND(S35="Correctivo",T35="Automático"),"35%",IF(AND(S35="Correctivo",T35="Manual"),"25%",""))))))</f>
        <v/>
      </c>
      <c r="V35" s="88"/>
      <c r="W35" s="88"/>
      <c r="X35" s="88"/>
      <c r="Y35" s="90" t="str">
        <f>IFERROR(IF(AND(R34="Probabilidad",R35="Probabilidad"),(AA34-(+AA34*U35)),IF(R35="Probabilidad",(J34-(+J34*U35)),IF(R35="Impacto",AA34,""))),"")</f>
        <v/>
      </c>
      <c r="Z35" s="91" t="str">
        <f t="shared" si="0"/>
        <v/>
      </c>
      <c r="AA35" s="89" t="str">
        <f t="shared" ref="AA35:AA39" si="25">+Y35</f>
        <v/>
      </c>
      <c r="AB35" s="91" t="str">
        <f t="shared" si="2"/>
        <v/>
      </c>
      <c r="AC35" s="89" t="str">
        <f>IFERROR(IF(AND(R34="Impacto",R35="Impacto"),(AC28-(+AC28*U35)),IF(R35="Impacto",($N$34-(+$N$34*U35)),IF(R35="Probabilidad",AC28,""))),"")</f>
        <v/>
      </c>
      <c r="AD35" s="92" t="str">
        <f t="shared" ref="AD35:AD36" si="26">IFERROR(IF(OR(AND(Z35="Muy Baja",AB35="Leve"),AND(Z35="Muy Baja",AB35="Menor"),AND(Z35="Baja",AB35="Leve")),"Bajo",IF(OR(AND(Z35="Muy baja",AB35="Moderado"),AND(Z35="Baja",AB35="Menor"),AND(Z35="Baja",AB35="Moderado"),AND(Z35="Media",AB35="Leve"),AND(Z35="Media",AB35="Menor"),AND(Z35="Media",AB35="Moderado"),AND(Z35="Alta",AB35="Leve"),AND(Z35="Alta",AB35="Menor")),"Moderado",IF(OR(AND(Z35="Muy Baja",AB35="Mayor"),AND(Z35="Baja",AB35="Mayor"),AND(Z35="Media",AB35="Mayor"),AND(Z35="Alta",AB35="Moderado"),AND(Z35="Alta",AB35="Mayor"),AND(Z35="Muy Alta",AB35="Leve"),AND(Z35="Muy Alta",AB35="Menor"),AND(Z35="Muy Alta",AB35="Moderado"),AND(Z35="Muy Alta",AB35="Mayor")),"Alto",IF(OR(AND(Z35="Muy Baja",AB35="Catastrófico"),AND(Z35="Baja",AB35="Catastrófico"),AND(Z35="Media",AB35="Catastrófico"),AND(Z35="Alta",AB35="Catastrófico"),AND(Z35="Muy Alta",AB35="Catastrófico")),"Extremo","")))),"")</f>
        <v/>
      </c>
      <c r="AE35" s="88"/>
      <c r="AF35" s="113"/>
      <c r="AG35" s="113"/>
      <c r="AH35" s="93"/>
      <c r="AI35" s="93"/>
      <c r="AJ35" s="113"/>
      <c r="AK35" s="117"/>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row>
    <row r="36" spans="2:69" ht="151.5" hidden="1" customHeight="1" x14ac:dyDescent="0.3">
      <c r="B36" s="371"/>
      <c r="C36" s="373"/>
      <c r="D36" s="373"/>
      <c r="E36" s="373"/>
      <c r="F36" s="375"/>
      <c r="G36" s="373"/>
      <c r="H36" s="377"/>
      <c r="I36" s="379"/>
      <c r="J36" s="368"/>
      <c r="K36" s="382"/>
      <c r="L36" s="368">
        <f t="shared" ca="1" si="23"/>
        <v>0</v>
      </c>
      <c r="M36" s="379"/>
      <c r="N36" s="368"/>
      <c r="O36" s="370"/>
      <c r="P36" s="112">
        <v>3</v>
      </c>
      <c r="Q36" s="94"/>
      <c r="R36" s="87" t="str">
        <f>IF(OR(S36="Preventivo",S36="Detectivo"),"Probabilidad",IF(S36="Correctivo","Impacto",""))</f>
        <v/>
      </c>
      <c r="S36" s="88"/>
      <c r="T36" s="88"/>
      <c r="U36" s="89" t="str">
        <f t="shared" si="24"/>
        <v/>
      </c>
      <c r="V36" s="88"/>
      <c r="W36" s="88"/>
      <c r="X36" s="88"/>
      <c r="Y36" s="90" t="str">
        <f>IFERROR(IF(AND(R35="Probabilidad",R36="Probabilidad"),(AA35-(+AA35*U36)),IF(AND(R35="Impacto",R36="Probabilidad"),(AA34-(+AA34*U36)),IF(R36="Impacto",AA35,""))),"")</f>
        <v/>
      </c>
      <c r="Z36" s="91" t="str">
        <f t="shared" si="0"/>
        <v/>
      </c>
      <c r="AA36" s="89" t="str">
        <f t="shared" si="25"/>
        <v/>
      </c>
      <c r="AB36" s="91" t="str">
        <f t="shared" si="2"/>
        <v/>
      </c>
      <c r="AC36" s="89" t="str">
        <f>IFERROR(IF(AND(R35="Impacto",R36="Impacto"),(AC35-(+AC35*U36)),IF(AND(R35="Probabilidad",R36="Impacto"),(AC34-(+AC34*U36)),IF(R36="Probabilidad",AC35,""))),"")</f>
        <v/>
      </c>
      <c r="AD36" s="92" t="str">
        <f t="shared" si="26"/>
        <v/>
      </c>
      <c r="AE36" s="88"/>
      <c r="AF36" s="113"/>
      <c r="AG36" s="113"/>
      <c r="AH36" s="93"/>
      <c r="AI36" s="93"/>
      <c r="AJ36" s="113"/>
      <c r="AK36" s="117"/>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row>
    <row r="37" spans="2:69" ht="151.5" hidden="1" customHeight="1" x14ac:dyDescent="0.3">
      <c r="B37" s="371"/>
      <c r="C37" s="373"/>
      <c r="D37" s="373"/>
      <c r="E37" s="373"/>
      <c r="F37" s="375"/>
      <c r="G37" s="373"/>
      <c r="H37" s="377"/>
      <c r="I37" s="379"/>
      <c r="J37" s="368"/>
      <c r="K37" s="382"/>
      <c r="L37" s="368">
        <f t="shared" ca="1" si="23"/>
        <v>0</v>
      </c>
      <c r="M37" s="379"/>
      <c r="N37" s="368"/>
      <c r="O37" s="370"/>
      <c r="P37" s="112">
        <v>4</v>
      </c>
      <c r="Q37" s="86"/>
      <c r="R37" s="87" t="str">
        <f t="shared" ref="R37:R39" si="27">IF(OR(S37="Preventivo",S37="Detectivo"),"Probabilidad",IF(S37="Correctivo","Impacto",""))</f>
        <v/>
      </c>
      <c r="S37" s="88"/>
      <c r="T37" s="88"/>
      <c r="U37" s="89" t="str">
        <f t="shared" si="24"/>
        <v/>
      </c>
      <c r="V37" s="88"/>
      <c r="W37" s="88"/>
      <c r="X37" s="88"/>
      <c r="Y37" s="90" t="str">
        <f t="shared" ref="Y37:Y39" si="28">IFERROR(IF(AND(R36="Probabilidad",R37="Probabilidad"),(AA36-(+AA36*U37)),IF(AND(R36="Impacto",R37="Probabilidad"),(AA35-(+AA35*U37)),IF(R37="Impacto",AA36,""))),"")</f>
        <v/>
      </c>
      <c r="Z37" s="91" t="str">
        <f t="shared" si="0"/>
        <v/>
      </c>
      <c r="AA37" s="89" t="str">
        <f t="shared" si="25"/>
        <v/>
      </c>
      <c r="AB37" s="91" t="str">
        <f t="shared" si="2"/>
        <v/>
      </c>
      <c r="AC37" s="89" t="str">
        <f t="shared" ref="AC37:AC39" si="29">IFERROR(IF(AND(R36="Impacto",R37="Impacto"),(AC36-(+AC36*U37)),IF(AND(R36="Probabilidad",R37="Impacto"),(AC35-(+AC35*U37)),IF(R37="Probabilidad",AC36,""))),"")</f>
        <v/>
      </c>
      <c r="AD37" s="92" t="str">
        <f>IFERROR(IF(OR(AND(Z37="Muy Baja",AB37="Leve"),AND(Z37="Muy Baja",AB37="Menor"),AND(Z37="Baja",AB37="Leve")),"Bajo",IF(OR(AND(Z37="Muy baja",AB37="Moderado"),AND(Z37="Baja",AB37="Menor"),AND(Z37="Baja",AB37="Moderado"),AND(Z37="Media",AB37="Leve"),AND(Z37="Media",AB37="Menor"),AND(Z37="Media",AB37="Moderado"),AND(Z37="Alta",AB37="Leve"),AND(Z37="Alta",AB37="Menor")),"Moderado",IF(OR(AND(Z37="Muy Baja",AB37="Mayor"),AND(Z37="Baja",AB37="Mayor"),AND(Z37="Media",AB37="Mayor"),AND(Z37="Alta",AB37="Moderado"),AND(Z37="Alta",AB37="Mayor"),AND(Z37="Muy Alta",AB37="Leve"),AND(Z37="Muy Alta",AB37="Menor"),AND(Z37="Muy Alta",AB37="Moderado"),AND(Z37="Muy Alta",AB37="Mayor")),"Alto",IF(OR(AND(Z37="Muy Baja",AB37="Catastrófico"),AND(Z37="Baja",AB37="Catastrófico"),AND(Z37="Media",AB37="Catastrófico"),AND(Z37="Alta",AB37="Catastrófico"),AND(Z37="Muy Alta",AB37="Catastrófico")),"Extremo","")))),"")</f>
        <v/>
      </c>
      <c r="AE37" s="88"/>
      <c r="AF37" s="113"/>
      <c r="AG37" s="113"/>
      <c r="AH37" s="93"/>
      <c r="AI37" s="93"/>
      <c r="AJ37" s="113"/>
      <c r="AK37" s="117"/>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row>
    <row r="38" spans="2:69" ht="151.5" hidden="1" customHeight="1" x14ac:dyDescent="0.3">
      <c r="B38" s="371"/>
      <c r="C38" s="373"/>
      <c r="D38" s="373"/>
      <c r="E38" s="373"/>
      <c r="F38" s="375"/>
      <c r="G38" s="373"/>
      <c r="H38" s="377"/>
      <c r="I38" s="379"/>
      <c r="J38" s="368"/>
      <c r="K38" s="382"/>
      <c r="L38" s="368">
        <f t="shared" ca="1" si="23"/>
        <v>0</v>
      </c>
      <c r="M38" s="379"/>
      <c r="N38" s="368"/>
      <c r="O38" s="370"/>
      <c r="P38" s="112">
        <v>5</v>
      </c>
      <c r="Q38" s="86"/>
      <c r="R38" s="87" t="str">
        <f t="shared" si="27"/>
        <v/>
      </c>
      <c r="S38" s="88"/>
      <c r="T38" s="88"/>
      <c r="U38" s="89" t="str">
        <f t="shared" si="24"/>
        <v/>
      </c>
      <c r="V38" s="88"/>
      <c r="W38" s="88"/>
      <c r="X38" s="88"/>
      <c r="Y38" s="95" t="str">
        <f t="shared" si="28"/>
        <v/>
      </c>
      <c r="Z38" s="91" t="str">
        <f>IFERROR(IF(Y38="","",IF(Y38&lt;=0.2,"Muy Baja",IF(Y38&lt;=0.4,"Baja",IF(Y38&lt;=0.6,"Media",IF(Y38&lt;=0.8,"Alta","Muy Alta"))))),"")</f>
        <v/>
      </c>
      <c r="AA38" s="89" t="str">
        <f t="shared" si="25"/>
        <v/>
      </c>
      <c r="AB38" s="91" t="str">
        <f t="shared" si="2"/>
        <v/>
      </c>
      <c r="AC38" s="89" t="str">
        <f t="shared" si="29"/>
        <v/>
      </c>
      <c r="AD38" s="92" t="str">
        <f t="shared" ref="AD38:AD39" si="30">IFERROR(IF(OR(AND(Z38="Muy Baja",AB38="Leve"),AND(Z38="Muy Baja",AB38="Menor"),AND(Z38="Baja",AB38="Leve")),"Bajo",IF(OR(AND(Z38="Muy baja",AB38="Moderado"),AND(Z38="Baja",AB38="Menor"),AND(Z38="Baja",AB38="Moderado"),AND(Z38="Media",AB38="Leve"),AND(Z38="Media",AB38="Menor"),AND(Z38="Media",AB38="Moderado"),AND(Z38="Alta",AB38="Leve"),AND(Z38="Alta",AB38="Menor")),"Moderado",IF(OR(AND(Z38="Muy Baja",AB38="Mayor"),AND(Z38="Baja",AB38="Mayor"),AND(Z38="Media",AB38="Mayor"),AND(Z38="Alta",AB38="Moderado"),AND(Z38="Alta",AB38="Mayor"),AND(Z38="Muy Alta",AB38="Leve"),AND(Z38="Muy Alta",AB38="Menor"),AND(Z38="Muy Alta",AB38="Moderado"),AND(Z38="Muy Alta",AB38="Mayor")),"Alto",IF(OR(AND(Z38="Muy Baja",AB38="Catastrófico"),AND(Z38="Baja",AB38="Catastrófico"),AND(Z38="Media",AB38="Catastrófico"),AND(Z38="Alta",AB38="Catastrófico"),AND(Z38="Muy Alta",AB38="Catastrófico")),"Extremo","")))),"")</f>
        <v/>
      </c>
      <c r="AE38" s="88"/>
      <c r="AF38" s="113"/>
      <c r="AG38" s="113"/>
      <c r="AH38" s="93"/>
      <c r="AI38" s="93"/>
      <c r="AJ38" s="113"/>
      <c r="AK38" s="117"/>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row>
    <row r="39" spans="2:69" ht="151.5" hidden="1" customHeight="1" x14ac:dyDescent="0.3">
      <c r="B39" s="371"/>
      <c r="C39" s="373"/>
      <c r="D39" s="373"/>
      <c r="E39" s="373"/>
      <c r="F39" s="375"/>
      <c r="G39" s="373"/>
      <c r="H39" s="377"/>
      <c r="I39" s="379"/>
      <c r="J39" s="368"/>
      <c r="K39" s="382"/>
      <c r="L39" s="368">
        <f t="shared" ca="1" si="23"/>
        <v>0</v>
      </c>
      <c r="M39" s="379"/>
      <c r="N39" s="368"/>
      <c r="O39" s="370"/>
      <c r="P39" s="112">
        <v>6</v>
      </c>
      <c r="Q39" s="86"/>
      <c r="R39" s="87" t="str">
        <f t="shared" si="27"/>
        <v/>
      </c>
      <c r="S39" s="88"/>
      <c r="T39" s="88"/>
      <c r="U39" s="89" t="str">
        <f t="shared" si="24"/>
        <v/>
      </c>
      <c r="V39" s="88"/>
      <c r="W39" s="88"/>
      <c r="X39" s="88"/>
      <c r="Y39" s="90" t="str">
        <f t="shared" si="28"/>
        <v/>
      </c>
      <c r="Z39" s="91" t="str">
        <f t="shared" si="0"/>
        <v/>
      </c>
      <c r="AA39" s="89" t="str">
        <f t="shared" si="25"/>
        <v/>
      </c>
      <c r="AB39" s="91" t="str">
        <f t="shared" si="2"/>
        <v/>
      </c>
      <c r="AC39" s="89" t="str">
        <f t="shared" si="29"/>
        <v/>
      </c>
      <c r="AD39" s="92" t="str">
        <f t="shared" si="30"/>
        <v/>
      </c>
      <c r="AE39" s="88"/>
      <c r="AF39" s="113"/>
      <c r="AG39" s="113"/>
      <c r="AH39" s="93"/>
      <c r="AI39" s="93"/>
      <c r="AJ39" s="113"/>
      <c r="AK39" s="117"/>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row>
    <row r="40" spans="2:69" ht="151.5" hidden="1" customHeight="1" x14ac:dyDescent="0.3">
      <c r="B40" s="371">
        <v>5</v>
      </c>
      <c r="C40" s="373"/>
      <c r="D40" s="373"/>
      <c r="E40" s="373"/>
      <c r="F40" s="375"/>
      <c r="G40" s="373"/>
      <c r="H40" s="377"/>
      <c r="I40" s="379" t="str">
        <f>IF(H40&lt;=0,"",IF(H40&lt;=2,"Muy Baja",IF(H40&lt;=24,"Baja",IF(H40&lt;=500,"Media",IF(H40&lt;=5000,"Alta","Muy Alta")))))</f>
        <v/>
      </c>
      <c r="J40" s="368" t="str">
        <f>IF(I40="","",IF(I40="Muy Baja",0.2,IF(I40="Baja",0.4,IF(I40="Media",0.6,IF(I40="Alta",0.8,IF(I40="Muy Alta",1,))))))</f>
        <v/>
      </c>
      <c r="K40" s="382"/>
      <c r="L40" s="368">
        <f ca="1">IF(NOT(ISERROR(MATCH(K40,'Tabla Impacto'!$B$222:$B$224,0))),'Tabla Impacto'!$F$224&amp;"Por favor no seleccionar los criterios de impacto(Afectación Económica o presupuestal y Pérdida Reputacional)",K40)</f>
        <v>0</v>
      </c>
      <c r="M40" s="379" t="str">
        <f ca="1">IF(OR(L40='Tabla Impacto'!$C$12,L40='Tabla Impacto'!$D$12),"Leve",IF(OR(L40='Tabla Impacto'!$C$13,L40='Tabla Impacto'!$D$13),"Menor",IF(OR(L40='Tabla Impacto'!$C$14,L40='Tabla Impacto'!$D$14),"Moderado",IF(OR(L40='Tabla Impacto'!$C$15,L40='Tabla Impacto'!$D$15),"Mayor",IF(OR(L40='Tabla Impacto'!$C$16,L40='Tabla Impacto'!$D$16),"Catastrófico","")))))</f>
        <v/>
      </c>
      <c r="N40" s="368" t="str">
        <f ca="1">IF(M40="","",IF(M40="Leve",0.2,IF(M40="Menor",0.4,IF(M40="Moderado",0.6,IF(M40="Mayor",0.8,IF(M40="Catastrófico",1,))))))</f>
        <v/>
      </c>
      <c r="O40" s="370" t="str">
        <f ca="1">IF(OR(AND(I40="Muy Baja",M40="Leve"),AND(I40="Muy Baja",M40="Menor"),AND(I40="Baja",M40="Leve")),"Bajo",IF(OR(AND(I40="Muy baja",M40="Moderado"),AND(I40="Baja",M40="Menor"),AND(I40="Baja",M40="Moderado"),AND(I40="Media",M40="Leve"),AND(I40="Media",M40="Menor"),AND(I40="Media",M40="Moderado"),AND(I40="Alta",M40="Leve"),AND(I40="Alta",M40="Menor")),"Moderado",IF(OR(AND(I40="Muy Baja",M40="Mayor"),AND(I40="Baja",M40="Mayor"),AND(I40="Media",M40="Mayor"),AND(I40="Alta",M40="Moderado"),AND(I40="Alta",M40="Mayor"),AND(I40="Muy Alta",M40="Leve"),AND(I40="Muy Alta",M40="Menor"),AND(I40="Muy Alta",M40="Moderado"),AND(I40="Muy Alta",M40="Mayor")),"Alto",IF(OR(AND(I40="Muy Baja",M40="Catastrófico"),AND(I40="Baja",M40="Catastrófico"),AND(I40="Media",M40="Catastrófico"),AND(I40="Alta",M40="Catastrófico"),AND(I40="Muy Alta",M40="Catastrófico")),"Extremo",""))))</f>
        <v/>
      </c>
      <c r="P40" s="112">
        <v>1</v>
      </c>
      <c r="Q40" s="86"/>
      <c r="R40" s="87" t="str">
        <f>IF(OR(S40="Preventivo",S40="Detectivo"),"Probabilidad",IF(S40="Correctivo","Impacto",""))</f>
        <v/>
      </c>
      <c r="S40" s="88"/>
      <c r="T40" s="88"/>
      <c r="U40" s="89" t="str">
        <f>IF(AND(S40="Preventivo",T40="Automático"),"50%",IF(AND(S40="Preventivo",T40="Manual"),"40%",IF(AND(S40="Detectivo",T40="Automático"),"40%",IF(AND(S40="Detectivo",T40="Manual"),"30%",IF(AND(S40="Correctivo",T40="Automático"),"35%",IF(AND(S40="Correctivo",T40="Manual"),"25%",""))))))</f>
        <v/>
      </c>
      <c r="V40" s="88"/>
      <c r="W40" s="88"/>
      <c r="X40" s="88"/>
      <c r="Y40" s="90" t="str">
        <f>IFERROR(IF(R40="Probabilidad",(J40-(+J40*U40)),IF(R40="Impacto",J40,"")),"")</f>
        <v/>
      </c>
      <c r="Z40" s="91" t="str">
        <f>IFERROR(IF(Y40="","",IF(Y40&lt;=0.2,"Muy Baja",IF(Y40&lt;=0.4,"Baja",IF(Y40&lt;=0.6,"Media",IF(Y40&lt;=0.8,"Alta","Muy Alta"))))),"")</f>
        <v/>
      </c>
      <c r="AA40" s="89" t="str">
        <f>+Y40</f>
        <v/>
      </c>
      <c r="AB40" s="91" t="str">
        <f>IFERROR(IF(AC40="","",IF(AC40&lt;=0.2,"Leve",IF(AC40&lt;=0.4,"Menor",IF(AC40&lt;=0.6,"Moderado",IF(AC40&lt;=0.8,"Mayor","Catastrófico"))))),"")</f>
        <v/>
      </c>
      <c r="AC40" s="89" t="str">
        <f>IFERROR(IF(R40="Impacto",(N40-(+N40*U40)),IF(R40="Probabilidad",N40,"")),"")</f>
        <v/>
      </c>
      <c r="AD40" s="92" t="str">
        <f>IFERROR(IF(OR(AND(Z40="Muy Baja",AB40="Leve"),AND(Z40="Muy Baja",AB40="Menor"),AND(Z40="Baja",AB40="Leve")),"Bajo",IF(OR(AND(Z40="Muy baja",AB40="Moderado"),AND(Z40="Baja",AB40="Menor"),AND(Z40="Baja",AB40="Moderado"),AND(Z40="Media",AB40="Leve"),AND(Z40="Media",AB40="Menor"),AND(Z40="Media",AB40="Moderado"),AND(Z40="Alta",AB40="Leve"),AND(Z40="Alta",AB40="Menor")),"Moderado",IF(OR(AND(Z40="Muy Baja",AB40="Mayor"),AND(Z40="Baja",AB40="Mayor"),AND(Z40="Media",AB40="Mayor"),AND(Z40="Alta",AB40="Moderado"),AND(Z40="Alta",AB40="Mayor"),AND(Z40="Muy Alta",AB40="Leve"),AND(Z40="Muy Alta",AB40="Menor"),AND(Z40="Muy Alta",AB40="Moderado"),AND(Z40="Muy Alta",AB40="Mayor")),"Alto",IF(OR(AND(Z40="Muy Baja",AB40="Catastrófico"),AND(Z40="Baja",AB40="Catastrófico"),AND(Z40="Media",AB40="Catastrófico"),AND(Z40="Alta",AB40="Catastrófico"),AND(Z40="Muy Alta",AB40="Catastrófico")),"Extremo","")))),"")</f>
        <v/>
      </c>
      <c r="AE40" s="88"/>
      <c r="AF40" s="113"/>
      <c r="AG40" s="113"/>
      <c r="AH40" s="93"/>
      <c r="AI40" s="93"/>
      <c r="AJ40" s="113"/>
      <c r="AK40" s="117"/>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row>
    <row r="41" spans="2:69" ht="151.5" hidden="1" customHeight="1" x14ac:dyDescent="0.3">
      <c r="B41" s="371"/>
      <c r="C41" s="373"/>
      <c r="D41" s="373"/>
      <c r="E41" s="373"/>
      <c r="F41" s="375"/>
      <c r="G41" s="373"/>
      <c r="H41" s="377"/>
      <c r="I41" s="379"/>
      <c r="J41" s="368"/>
      <c r="K41" s="382"/>
      <c r="L41" s="368">
        <f t="shared" ref="L41:L45" ca="1" si="31">IF(NOT(ISERROR(MATCH(K41,_xlfn.ANCHORARRAY(F52),0))),J54&amp;"Por favor no seleccionar los criterios de impacto",K41)</f>
        <v>0</v>
      </c>
      <c r="M41" s="379"/>
      <c r="N41" s="368"/>
      <c r="O41" s="370"/>
      <c r="P41" s="112">
        <v>2</v>
      </c>
      <c r="Q41" s="86"/>
      <c r="R41" s="87" t="str">
        <f>IF(OR(S41="Preventivo",S41="Detectivo"),"Probabilidad",IF(S41="Correctivo","Impacto",""))</f>
        <v/>
      </c>
      <c r="S41" s="88"/>
      <c r="T41" s="88"/>
      <c r="U41" s="89" t="str">
        <f t="shared" ref="U41:U45" si="32">IF(AND(S41="Preventivo",T41="Automático"),"50%",IF(AND(S41="Preventivo",T41="Manual"),"40%",IF(AND(S41="Detectivo",T41="Automático"),"40%",IF(AND(S41="Detectivo",T41="Manual"),"30%",IF(AND(S41="Correctivo",T41="Automático"),"35%",IF(AND(S41="Correctivo",T41="Manual"),"25%",""))))))</f>
        <v/>
      </c>
      <c r="V41" s="88"/>
      <c r="W41" s="88"/>
      <c r="X41" s="88"/>
      <c r="Y41" s="90" t="str">
        <f>IFERROR(IF(AND(R40="Probabilidad",R41="Probabilidad"),(AA40-(+AA40*U41)),IF(R41="Probabilidad",(J40-(+J40*U41)),IF(R41="Impacto",AA40,""))),"")</f>
        <v/>
      </c>
      <c r="Z41" s="91" t="str">
        <f t="shared" si="0"/>
        <v/>
      </c>
      <c r="AA41" s="89" t="str">
        <f t="shared" ref="AA41:AA45" si="33">+Y41</f>
        <v/>
      </c>
      <c r="AB41" s="91" t="str">
        <f t="shared" si="2"/>
        <v/>
      </c>
      <c r="AC41" s="89" t="str">
        <f>IFERROR(IF(AND(R40="Impacto",R41="Impacto"),(AC34-(+AC34*U41)),IF(R41="Impacto",($N$40-(+$N$40*U41)),IF(R41="Probabilidad",AC34,""))),"")</f>
        <v/>
      </c>
      <c r="AD41" s="92" t="str">
        <f t="shared" ref="AD41:AD42" si="34">IFERROR(IF(OR(AND(Z41="Muy Baja",AB41="Leve"),AND(Z41="Muy Baja",AB41="Menor"),AND(Z41="Baja",AB41="Leve")),"Bajo",IF(OR(AND(Z41="Muy baja",AB41="Moderado"),AND(Z41="Baja",AB41="Menor"),AND(Z41="Baja",AB41="Moderado"),AND(Z41="Media",AB41="Leve"),AND(Z41="Media",AB41="Menor"),AND(Z41="Media",AB41="Moderado"),AND(Z41="Alta",AB41="Leve"),AND(Z41="Alta",AB41="Menor")),"Moderado",IF(OR(AND(Z41="Muy Baja",AB41="Mayor"),AND(Z41="Baja",AB41="Mayor"),AND(Z41="Media",AB41="Mayor"),AND(Z41="Alta",AB41="Moderado"),AND(Z41="Alta",AB41="Mayor"),AND(Z41="Muy Alta",AB41="Leve"),AND(Z41="Muy Alta",AB41="Menor"),AND(Z41="Muy Alta",AB41="Moderado"),AND(Z41="Muy Alta",AB41="Mayor")),"Alto",IF(OR(AND(Z41="Muy Baja",AB41="Catastrófico"),AND(Z41="Baja",AB41="Catastrófico"),AND(Z41="Media",AB41="Catastrófico"),AND(Z41="Alta",AB41="Catastrófico"),AND(Z41="Muy Alta",AB41="Catastrófico")),"Extremo","")))),"")</f>
        <v/>
      </c>
      <c r="AE41" s="88"/>
      <c r="AF41" s="113"/>
      <c r="AG41" s="113"/>
      <c r="AH41" s="93"/>
      <c r="AI41" s="93"/>
      <c r="AJ41" s="113"/>
      <c r="AK41" s="117"/>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row>
    <row r="42" spans="2:69" ht="151.5" hidden="1" customHeight="1" x14ac:dyDescent="0.3">
      <c r="B42" s="371"/>
      <c r="C42" s="373"/>
      <c r="D42" s="373"/>
      <c r="E42" s="373"/>
      <c r="F42" s="375"/>
      <c r="G42" s="373"/>
      <c r="H42" s="377"/>
      <c r="I42" s="379"/>
      <c r="J42" s="368"/>
      <c r="K42" s="382"/>
      <c r="L42" s="368">
        <f t="shared" ca="1" si="31"/>
        <v>0</v>
      </c>
      <c r="M42" s="379"/>
      <c r="N42" s="368"/>
      <c r="O42" s="370"/>
      <c r="P42" s="112">
        <v>3</v>
      </c>
      <c r="Q42" s="94"/>
      <c r="R42" s="87" t="str">
        <f>IF(OR(S42="Preventivo",S42="Detectivo"),"Probabilidad",IF(S42="Correctivo","Impacto",""))</f>
        <v/>
      </c>
      <c r="S42" s="88"/>
      <c r="T42" s="88"/>
      <c r="U42" s="89" t="str">
        <f t="shared" si="32"/>
        <v/>
      </c>
      <c r="V42" s="88"/>
      <c r="W42" s="88"/>
      <c r="X42" s="88"/>
      <c r="Y42" s="90" t="str">
        <f>IFERROR(IF(AND(R41="Probabilidad",R42="Probabilidad"),(AA41-(+AA41*U42)),IF(AND(R41="Impacto",R42="Probabilidad"),(AA40-(+AA40*U42)),IF(R42="Impacto",AA41,""))),"")</f>
        <v/>
      </c>
      <c r="Z42" s="91" t="str">
        <f t="shared" si="0"/>
        <v/>
      </c>
      <c r="AA42" s="89" t="str">
        <f t="shared" si="33"/>
        <v/>
      </c>
      <c r="AB42" s="91" t="str">
        <f t="shared" si="2"/>
        <v/>
      </c>
      <c r="AC42" s="89" t="str">
        <f>IFERROR(IF(AND(R41="Impacto",R42="Impacto"),(AC41-(+AC41*U42)),IF(AND(R41="Probabilidad",R42="Impacto"),(AC40-(+AC40*U42)),IF(R42="Probabilidad",AC41,""))),"")</f>
        <v/>
      </c>
      <c r="AD42" s="92" t="str">
        <f t="shared" si="34"/>
        <v/>
      </c>
      <c r="AE42" s="88"/>
      <c r="AF42" s="113"/>
      <c r="AG42" s="113"/>
      <c r="AH42" s="93"/>
      <c r="AI42" s="93"/>
      <c r="AJ42" s="113"/>
      <c r="AK42" s="117"/>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row>
    <row r="43" spans="2:69" ht="151.5" hidden="1" customHeight="1" x14ac:dyDescent="0.3">
      <c r="B43" s="371"/>
      <c r="C43" s="373"/>
      <c r="D43" s="373"/>
      <c r="E43" s="373"/>
      <c r="F43" s="375"/>
      <c r="G43" s="373"/>
      <c r="H43" s="377"/>
      <c r="I43" s="379"/>
      <c r="J43" s="368"/>
      <c r="K43" s="382"/>
      <c r="L43" s="368">
        <f t="shared" ca="1" si="31"/>
        <v>0</v>
      </c>
      <c r="M43" s="379"/>
      <c r="N43" s="368"/>
      <c r="O43" s="370"/>
      <c r="P43" s="112">
        <v>4</v>
      </c>
      <c r="Q43" s="86"/>
      <c r="R43" s="87" t="str">
        <f t="shared" ref="R43:R45" si="35">IF(OR(S43="Preventivo",S43="Detectivo"),"Probabilidad",IF(S43="Correctivo","Impacto",""))</f>
        <v/>
      </c>
      <c r="S43" s="88"/>
      <c r="T43" s="88"/>
      <c r="U43" s="89" t="str">
        <f t="shared" si="32"/>
        <v/>
      </c>
      <c r="V43" s="88"/>
      <c r="W43" s="88"/>
      <c r="X43" s="88"/>
      <c r="Y43" s="90" t="str">
        <f t="shared" ref="Y43:Y45" si="36">IFERROR(IF(AND(R42="Probabilidad",R43="Probabilidad"),(AA42-(+AA42*U43)),IF(AND(R42="Impacto",R43="Probabilidad"),(AA41-(+AA41*U43)),IF(R43="Impacto",AA42,""))),"")</f>
        <v/>
      </c>
      <c r="Z43" s="91" t="str">
        <f t="shared" si="0"/>
        <v/>
      </c>
      <c r="AA43" s="89" t="str">
        <f t="shared" si="33"/>
        <v/>
      </c>
      <c r="AB43" s="91" t="str">
        <f t="shared" si="2"/>
        <v/>
      </c>
      <c r="AC43" s="89" t="str">
        <f t="shared" ref="AC43:AC45" si="37">IFERROR(IF(AND(R42="Impacto",R43="Impacto"),(AC42-(+AC42*U43)),IF(AND(R42="Probabilidad",R43="Impacto"),(AC41-(+AC41*U43)),IF(R43="Probabilidad",AC42,""))),"")</f>
        <v/>
      </c>
      <c r="AD43" s="92" t="str">
        <f>IFERROR(IF(OR(AND(Z43="Muy Baja",AB43="Leve"),AND(Z43="Muy Baja",AB43="Menor"),AND(Z43="Baja",AB43="Leve")),"Bajo",IF(OR(AND(Z43="Muy baja",AB43="Moderado"),AND(Z43="Baja",AB43="Menor"),AND(Z43="Baja",AB43="Moderado"),AND(Z43="Media",AB43="Leve"),AND(Z43="Media",AB43="Menor"),AND(Z43="Media",AB43="Moderado"),AND(Z43="Alta",AB43="Leve"),AND(Z43="Alta",AB43="Menor")),"Moderado",IF(OR(AND(Z43="Muy Baja",AB43="Mayor"),AND(Z43="Baja",AB43="Mayor"),AND(Z43="Media",AB43="Mayor"),AND(Z43="Alta",AB43="Moderado"),AND(Z43="Alta",AB43="Mayor"),AND(Z43="Muy Alta",AB43="Leve"),AND(Z43="Muy Alta",AB43="Menor"),AND(Z43="Muy Alta",AB43="Moderado"),AND(Z43="Muy Alta",AB43="Mayor")),"Alto",IF(OR(AND(Z43="Muy Baja",AB43="Catastrófico"),AND(Z43="Baja",AB43="Catastrófico"),AND(Z43="Media",AB43="Catastrófico"),AND(Z43="Alta",AB43="Catastrófico"),AND(Z43="Muy Alta",AB43="Catastrófico")),"Extremo","")))),"")</f>
        <v/>
      </c>
      <c r="AE43" s="88"/>
      <c r="AF43" s="113"/>
      <c r="AG43" s="113"/>
      <c r="AH43" s="93"/>
      <c r="AI43" s="93"/>
      <c r="AJ43" s="113"/>
      <c r="AK43" s="117"/>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row>
    <row r="44" spans="2:69" ht="151.5" hidden="1" customHeight="1" x14ac:dyDescent="0.3">
      <c r="B44" s="371"/>
      <c r="C44" s="373"/>
      <c r="D44" s="373"/>
      <c r="E44" s="373"/>
      <c r="F44" s="375"/>
      <c r="G44" s="373"/>
      <c r="H44" s="377"/>
      <c r="I44" s="379"/>
      <c r="J44" s="368"/>
      <c r="K44" s="382"/>
      <c r="L44" s="368">
        <f t="shared" ca="1" si="31"/>
        <v>0</v>
      </c>
      <c r="M44" s="379"/>
      <c r="N44" s="368"/>
      <c r="O44" s="370"/>
      <c r="P44" s="112">
        <v>5</v>
      </c>
      <c r="Q44" s="86"/>
      <c r="R44" s="87" t="str">
        <f t="shared" si="35"/>
        <v/>
      </c>
      <c r="S44" s="88"/>
      <c r="T44" s="88"/>
      <c r="U44" s="89" t="str">
        <f t="shared" si="32"/>
        <v/>
      </c>
      <c r="V44" s="88"/>
      <c r="W44" s="88"/>
      <c r="X44" s="88"/>
      <c r="Y44" s="90" t="str">
        <f t="shared" si="36"/>
        <v/>
      </c>
      <c r="Z44" s="91" t="str">
        <f t="shared" si="0"/>
        <v/>
      </c>
      <c r="AA44" s="89" t="str">
        <f t="shared" si="33"/>
        <v/>
      </c>
      <c r="AB44" s="91" t="str">
        <f t="shared" si="2"/>
        <v/>
      </c>
      <c r="AC44" s="89" t="str">
        <f t="shared" si="37"/>
        <v/>
      </c>
      <c r="AD44" s="92" t="str">
        <f t="shared" ref="AD44:AD45" si="38">IFERROR(IF(OR(AND(Z44="Muy Baja",AB44="Leve"),AND(Z44="Muy Baja",AB44="Menor"),AND(Z44="Baja",AB44="Leve")),"Bajo",IF(OR(AND(Z44="Muy baja",AB44="Moderado"),AND(Z44="Baja",AB44="Menor"),AND(Z44="Baja",AB44="Moderado"),AND(Z44="Media",AB44="Leve"),AND(Z44="Media",AB44="Menor"),AND(Z44="Media",AB44="Moderado"),AND(Z44="Alta",AB44="Leve"),AND(Z44="Alta",AB44="Menor")),"Moderado",IF(OR(AND(Z44="Muy Baja",AB44="Mayor"),AND(Z44="Baja",AB44="Mayor"),AND(Z44="Media",AB44="Mayor"),AND(Z44="Alta",AB44="Moderado"),AND(Z44="Alta",AB44="Mayor"),AND(Z44="Muy Alta",AB44="Leve"),AND(Z44="Muy Alta",AB44="Menor"),AND(Z44="Muy Alta",AB44="Moderado"),AND(Z44="Muy Alta",AB44="Mayor")),"Alto",IF(OR(AND(Z44="Muy Baja",AB44="Catastrófico"),AND(Z44="Baja",AB44="Catastrófico"),AND(Z44="Media",AB44="Catastrófico"),AND(Z44="Alta",AB44="Catastrófico"),AND(Z44="Muy Alta",AB44="Catastrófico")),"Extremo","")))),"")</f>
        <v/>
      </c>
      <c r="AE44" s="88"/>
      <c r="AF44" s="113"/>
      <c r="AG44" s="113"/>
      <c r="AH44" s="93"/>
      <c r="AI44" s="93"/>
      <c r="AJ44" s="113"/>
      <c r="AK44" s="117"/>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row>
    <row r="45" spans="2:69" ht="151.5" hidden="1" customHeight="1" x14ac:dyDescent="0.3">
      <c r="B45" s="371"/>
      <c r="C45" s="373"/>
      <c r="D45" s="373"/>
      <c r="E45" s="373"/>
      <c r="F45" s="375"/>
      <c r="G45" s="373"/>
      <c r="H45" s="377"/>
      <c r="I45" s="379"/>
      <c r="J45" s="368"/>
      <c r="K45" s="382"/>
      <c r="L45" s="368">
        <f t="shared" ca="1" si="31"/>
        <v>0</v>
      </c>
      <c r="M45" s="379"/>
      <c r="N45" s="368"/>
      <c r="O45" s="370"/>
      <c r="P45" s="112">
        <v>6</v>
      </c>
      <c r="Q45" s="86"/>
      <c r="R45" s="87" t="str">
        <f t="shared" si="35"/>
        <v/>
      </c>
      <c r="S45" s="88"/>
      <c r="T45" s="88"/>
      <c r="U45" s="89" t="str">
        <f t="shared" si="32"/>
        <v/>
      </c>
      <c r="V45" s="88"/>
      <c r="W45" s="88"/>
      <c r="X45" s="88"/>
      <c r="Y45" s="90" t="str">
        <f t="shared" si="36"/>
        <v/>
      </c>
      <c r="Z45" s="91" t="str">
        <f t="shared" si="0"/>
        <v/>
      </c>
      <c r="AA45" s="89" t="str">
        <f t="shared" si="33"/>
        <v/>
      </c>
      <c r="AB45" s="91" t="str">
        <f t="shared" si="2"/>
        <v/>
      </c>
      <c r="AC45" s="89" t="str">
        <f t="shared" si="37"/>
        <v/>
      </c>
      <c r="AD45" s="92" t="str">
        <f t="shared" si="38"/>
        <v/>
      </c>
      <c r="AE45" s="88"/>
      <c r="AF45" s="113"/>
      <c r="AG45" s="113"/>
      <c r="AH45" s="93"/>
      <c r="AI45" s="93"/>
      <c r="AJ45" s="113"/>
      <c r="AK45" s="117"/>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row>
    <row r="46" spans="2:69" ht="151.5" hidden="1" customHeight="1" x14ac:dyDescent="0.3">
      <c r="B46" s="371">
        <v>6</v>
      </c>
      <c r="C46" s="373"/>
      <c r="D46" s="373"/>
      <c r="E46" s="373"/>
      <c r="F46" s="375"/>
      <c r="G46" s="373"/>
      <c r="H46" s="377"/>
      <c r="I46" s="379" t="str">
        <f>IF(H46&lt;=0,"",IF(H46&lt;=2,"Muy Baja",IF(H46&lt;=24,"Baja",IF(H46&lt;=500,"Media",IF(H46&lt;=5000,"Alta","Muy Alta")))))</f>
        <v/>
      </c>
      <c r="J46" s="368" t="str">
        <f>IF(I46="","",IF(I46="Muy Baja",0.2,IF(I46="Baja",0.4,IF(I46="Media",0.6,IF(I46="Alta",0.8,IF(I46="Muy Alta",1,))))))</f>
        <v/>
      </c>
      <c r="K46" s="382"/>
      <c r="L46" s="368">
        <f ca="1">IF(NOT(ISERROR(MATCH(K46,'Tabla Impacto'!$B$222:$B$224,0))),'Tabla Impacto'!$F$224&amp;"Por favor no seleccionar los criterios de impacto(Afectación Económica o presupuestal y Pérdida Reputacional)",K46)</f>
        <v>0</v>
      </c>
      <c r="M46" s="379" t="str">
        <f ca="1">IF(OR(L46='Tabla Impacto'!$C$12,L46='Tabla Impacto'!$D$12),"Leve",IF(OR(L46='Tabla Impacto'!$C$13,L46='Tabla Impacto'!$D$13),"Menor",IF(OR(L46='Tabla Impacto'!$C$14,L46='Tabla Impacto'!$D$14),"Moderado",IF(OR(L46='Tabla Impacto'!$C$15,L46='Tabla Impacto'!$D$15),"Mayor",IF(OR(L46='Tabla Impacto'!$C$16,L46='Tabla Impacto'!$D$16),"Catastrófico","")))))</f>
        <v/>
      </c>
      <c r="N46" s="368" t="str">
        <f ca="1">IF(M46="","",IF(M46="Leve",0.2,IF(M46="Menor",0.4,IF(M46="Moderado",0.6,IF(M46="Mayor",0.8,IF(M46="Catastrófico",1,))))))</f>
        <v/>
      </c>
      <c r="O46" s="370" t="str">
        <f ca="1">IF(OR(AND(I46="Muy Baja",M46="Leve"),AND(I46="Muy Baja",M46="Menor"),AND(I46="Baja",M46="Leve")),"Bajo",IF(OR(AND(I46="Muy baja",M46="Moderado"),AND(I46="Baja",M46="Menor"),AND(I46="Baja",M46="Moderado"),AND(I46="Media",M46="Leve"),AND(I46="Media",M46="Menor"),AND(I46="Media",M46="Moderado"),AND(I46="Alta",M46="Leve"),AND(I46="Alta",M46="Menor")),"Moderado",IF(OR(AND(I46="Muy Baja",M46="Mayor"),AND(I46="Baja",M46="Mayor"),AND(I46="Media",M46="Mayor"),AND(I46="Alta",M46="Moderado"),AND(I46="Alta",M46="Mayor"),AND(I46="Muy Alta",M46="Leve"),AND(I46="Muy Alta",M46="Menor"),AND(I46="Muy Alta",M46="Moderado"),AND(I46="Muy Alta",M46="Mayor")),"Alto",IF(OR(AND(I46="Muy Baja",M46="Catastrófico"),AND(I46="Baja",M46="Catastrófico"),AND(I46="Media",M46="Catastrófico"),AND(I46="Alta",M46="Catastrófico"),AND(I46="Muy Alta",M46="Catastrófico")),"Extremo",""))))</f>
        <v/>
      </c>
      <c r="P46" s="112">
        <v>1</v>
      </c>
      <c r="Q46" s="86"/>
      <c r="R46" s="87" t="str">
        <f>IF(OR(S46="Preventivo",S46="Detectivo"),"Probabilidad",IF(S46="Correctivo","Impacto",""))</f>
        <v/>
      </c>
      <c r="S46" s="88"/>
      <c r="T46" s="88"/>
      <c r="U46" s="89" t="str">
        <f>IF(AND(S46="Preventivo",T46="Automático"),"50%",IF(AND(S46="Preventivo",T46="Manual"),"40%",IF(AND(S46="Detectivo",T46="Automático"),"40%",IF(AND(S46="Detectivo",T46="Manual"),"30%",IF(AND(S46="Correctivo",T46="Automático"),"35%",IF(AND(S46="Correctivo",T46="Manual"),"25%",""))))))</f>
        <v/>
      </c>
      <c r="V46" s="88"/>
      <c r="W46" s="88"/>
      <c r="X46" s="88"/>
      <c r="Y46" s="90" t="str">
        <f>IFERROR(IF(R46="Probabilidad",(J46-(+J46*U46)),IF(R46="Impacto",J46,"")),"")</f>
        <v/>
      </c>
      <c r="Z46" s="91" t="str">
        <f>IFERROR(IF(Y46="","",IF(Y46&lt;=0.2,"Muy Baja",IF(Y46&lt;=0.4,"Baja",IF(Y46&lt;=0.6,"Media",IF(Y46&lt;=0.8,"Alta","Muy Alta"))))),"")</f>
        <v/>
      </c>
      <c r="AA46" s="89" t="str">
        <f>+Y46</f>
        <v/>
      </c>
      <c r="AB46" s="91" t="str">
        <f>IFERROR(IF(AC46="","",IF(AC46&lt;=0.2,"Leve",IF(AC46&lt;=0.4,"Menor",IF(AC46&lt;=0.6,"Moderado",IF(AC46&lt;=0.8,"Mayor","Catastrófico"))))),"")</f>
        <v/>
      </c>
      <c r="AC46" s="89" t="str">
        <f>IFERROR(IF(R46="Impacto",(N46-(+N46*U46)),IF(R46="Probabilidad",N46,"")),"")</f>
        <v/>
      </c>
      <c r="AD46" s="92" t="str">
        <f>IFERROR(IF(OR(AND(Z46="Muy Baja",AB46="Leve"),AND(Z46="Muy Baja",AB46="Menor"),AND(Z46="Baja",AB46="Leve")),"Bajo",IF(OR(AND(Z46="Muy baja",AB46="Moderado"),AND(Z46="Baja",AB46="Menor"),AND(Z46="Baja",AB46="Moderado"),AND(Z46="Media",AB46="Leve"),AND(Z46="Media",AB46="Menor"),AND(Z46="Media",AB46="Moderado"),AND(Z46="Alta",AB46="Leve"),AND(Z46="Alta",AB46="Menor")),"Moderado",IF(OR(AND(Z46="Muy Baja",AB46="Mayor"),AND(Z46="Baja",AB46="Mayor"),AND(Z46="Media",AB46="Mayor"),AND(Z46="Alta",AB46="Moderado"),AND(Z46="Alta",AB46="Mayor"),AND(Z46="Muy Alta",AB46="Leve"),AND(Z46="Muy Alta",AB46="Menor"),AND(Z46="Muy Alta",AB46="Moderado"),AND(Z46="Muy Alta",AB46="Mayor")),"Alto",IF(OR(AND(Z46="Muy Baja",AB46="Catastrófico"),AND(Z46="Baja",AB46="Catastrófico"),AND(Z46="Media",AB46="Catastrófico"),AND(Z46="Alta",AB46="Catastrófico"),AND(Z46="Muy Alta",AB46="Catastrófico")),"Extremo","")))),"")</f>
        <v/>
      </c>
      <c r="AE46" s="88"/>
      <c r="AF46" s="113"/>
      <c r="AG46" s="113"/>
      <c r="AH46" s="93"/>
      <c r="AI46" s="93"/>
      <c r="AJ46" s="113"/>
      <c r="AK46" s="117"/>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row>
    <row r="47" spans="2:69" ht="151.5" hidden="1" customHeight="1" x14ac:dyDescent="0.3">
      <c r="B47" s="371"/>
      <c r="C47" s="373"/>
      <c r="D47" s="373"/>
      <c r="E47" s="373"/>
      <c r="F47" s="375"/>
      <c r="G47" s="373"/>
      <c r="H47" s="377"/>
      <c r="I47" s="379"/>
      <c r="J47" s="368"/>
      <c r="K47" s="382"/>
      <c r="L47" s="368">
        <f t="shared" ref="L47:L51" ca="1" si="39">IF(NOT(ISERROR(MATCH(K47,_xlfn.ANCHORARRAY(F58),0))),J60&amp;"Por favor no seleccionar los criterios de impacto",K47)</f>
        <v>0</v>
      </c>
      <c r="M47" s="379"/>
      <c r="N47" s="368"/>
      <c r="O47" s="370"/>
      <c r="P47" s="112">
        <v>2</v>
      </c>
      <c r="Q47" s="86"/>
      <c r="R47" s="87" t="str">
        <f>IF(OR(S47="Preventivo",S47="Detectivo"),"Probabilidad",IF(S47="Correctivo","Impacto",""))</f>
        <v/>
      </c>
      <c r="S47" s="88"/>
      <c r="T47" s="88"/>
      <c r="U47" s="89" t="str">
        <f t="shared" ref="U47:U51" si="40">IF(AND(S47="Preventivo",T47="Automático"),"50%",IF(AND(S47="Preventivo",T47="Manual"),"40%",IF(AND(S47="Detectivo",T47="Automático"),"40%",IF(AND(S47="Detectivo",T47="Manual"),"30%",IF(AND(S47="Correctivo",T47="Automático"),"35%",IF(AND(S47="Correctivo",T47="Manual"),"25%",""))))))</f>
        <v/>
      </c>
      <c r="V47" s="88"/>
      <c r="W47" s="88"/>
      <c r="X47" s="88"/>
      <c r="Y47" s="90" t="str">
        <f>IFERROR(IF(AND(R46="Probabilidad",R47="Probabilidad"),(AA46-(+AA46*U47)),IF(R47="Probabilidad",(J46-(+J46*U47)),IF(R47="Impacto",AA46,""))),"")</f>
        <v/>
      </c>
      <c r="Z47" s="91" t="str">
        <f t="shared" si="0"/>
        <v/>
      </c>
      <c r="AA47" s="89" t="str">
        <f t="shared" ref="AA47:AA51" si="41">+Y47</f>
        <v/>
      </c>
      <c r="AB47" s="91" t="str">
        <f t="shared" si="2"/>
        <v/>
      </c>
      <c r="AC47" s="89" t="str">
        <f>IFERROR(IF(AND(R46="Impacto",R47="Impacto"),(AC40-(+AC40*U47)),IF(R47="Impacto",($N$46-(+$N$46*U47)),IF(R47="Probabilidad",AC40,""))),"")</f>
        <v/>
      </c>
      <c r="AD47" s="92" t="str">
        <f t="shared" ref="AD47:AD48" si="42">IFERROR(IF(OR(AND(Z47="Muy Baja",AB47="Leve"),AND(Z47="Muy Baja",AB47="Menor"),AND(Z47="Baja",AB47="Leve")),"Bajo",IF(OR(AND(Z47="Muy baja",AB47="Moderado"),AND(Z47="Baja",AB47="Menor"),AND(Z47="Baja",AB47="Moderado"),AND(Z47="Media",AB47="Leve"),AND(Z47="Media",AB47="Menor"),AND(Z47="Media",AB47="Moderado"),AND(Z47="Alta",AB47="Leve"),AND(Z47="Alta",AB47="Menor")),"Moderado",IF(OR(AND(Z47="Muy Baja",AB47="Mayor"),AND(Z47="Baja",AB47="Mayor"),AND(Z47="Media",AB47="Mayor"),AND(Z47="Alta",AB47="Moderado"),AND(Z47="Alta",AB47="Mayor"),AND(Z47="Muy Alta",AB47="Leve"),AND(Z47="Muy Alta",AB47="Menor"),AND(Z47="Muy Alta",AB47="Moderado"),AND(Z47="Muy Alta",AB47="Mayor")),"Alto",IF(OR(AND(Z47="Muy Baja",AB47="Catastrófico"),AND(Z47="Baja",AB47="Catastrófico"),AND(Z47="Media",AB47="Catastrófico"),AND(Z47="Alta",AB47="Catastrófico"),AND(Z47="Muy Alta",AB47="Catastrófico")),"Extremo","")))),"")</f>
        <v/>
      </c>
      <c r="AE47" s="88"/>
      <c r="AF47" s="113"/>
      <c r="AG47" s="113"/>
      <c r="AH47" s="93"/>
      <c r="AI47" s="93"/>
      <c r="AJ47" s="113"/>
      <c r="AK47" s="117"/>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row>
    <row r="48" spans="2:69" ht="151.5" hidden="1" customHeight="1" x14ac:dyDescent="0.3">
      <c r="B48" s="371"/>
      <c r="C48" s="373"/>
      <c r="D48" s="373"/>
      <c r="E48" s="373"/>
      <c r="F48" s="375"/>
      <c r="G48" s="373"/>
      <c r="H48" s="377"/>
      <c r="I48" s="379"/>
      <c r="J48" s="368"/>
      <c r="K48" s="382"/>
      <c r="L48" s="368">
        <f t="shared" ca="1" si="39"/>
        <v>0</v>
      </c>
      <c r="M48" s="379"/>
      <c r="N48" s="368"/>
      <c r="O48" s="370"/>
      <c r="P48" s="112">
        <v>3</v>
      </c>
      <c r="Q48" s="94"/>
      <c r="R48" s="87" t="str">
        <f>IF(OR(S48="Preventivo",S48="Detectivo"),"Probabilidad",IF(S48="Correctivo","Impacto",""))</f>
        <v/>
      </c>
      <c r="S48" s="88"/>
      <c r="T48" s="88"/>
      <c r="U48" s="89" t="str">
        <f t="shared" si="40"/>
        <v/>
      </c>
      <c r="V48" s="88"/>
      <c r="W48" s="88"/>
      <c r="X48" s="88"/>
      <c r="Y48" s="90" t="str">
        <f>IFERROR(IF(AND(R47="Probabilidad",R48="Probabilidad"),(AA47-(+AA47*U48)),IF(AND(R47="Impacto",R48="Probabilidad"),(AA46-(+AA46*U48)),IF(R48="Impacto",AA47,""))),"")</f>
        <v/>
      </c>
      <c r="Z48" s="91" t="str">
        <f t="shared" si="0"/>
        <v/>
      </c>
      <c r="AA48" s="89" t="str">
        <f t="shared" si="41"/>
        <v/>
      </c>
      <c r="AB48" s="91" t="str">
        <f t="shared" si="2"/>
        <v/>
      </c>
      <c r="AC48" s="89" t="str">
        <f>IFERROR(IF(AND(R47="Impacto",R48="Impacto"),(AC47-(+AC47*U48)),IF(AND(R47="Probabilidad",R48="Impacto"),(AC46-(+AC46*U48)),IF(R48="Probabilidad",AC47,""))),"")</f>
        <v/>
      </c>
      <c r="AD48" s="92" t="str">
        <f t="shared" si="42"/>
        <v/>
      </c>
      <c r="AE48" s="88"/>
      <c r="AF48" s="113"/>
      <c r="AG48" s="113"/>
      <c r="AH48" s="93"/>
      <c r="AI48" s="93"/>
      <c r="AJ48" s="113"/>
      <c r="AK48" s="117"/>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row>
    <row r="49" spans="2:69" ht="151.5" hidden="1" customHeight="1" x14ac:dyDescent="0.3">
      <c r="B49" s="371"/>
      <c r="C49" s="373"/>
      <c r="D49" s="373"/>
      <c r="E49" s="373"/>
      <c r="F49" s="375"/>
      <c r="G49" s="373"/>
      <c r="H49" s="377"/>
      <c r="I49" s="379"/>
      <c r="J49" s="368"/>
      <c r="K49" s="382"/>
      <c r="L49" s="368">
        <f t="shared" ca="1" si="39"/>
        <v>0</v>
      </c>
      <c r="M49" s="379"/>
      <c r="N49" s="368"/>
      <c r="O49" s="370"/>
      <c r="P49" s="112">
        <v>4</v>
      </c>
      <c r="Q49" s="86"/>
      <c r="R49" s="87" t="str">
        <f t="shared" ref="R49:R51" si="43">IF(OR(S49="Preventivo",S49="Detectivo"),"Probabilidad",IF(S49="Correctivo","Impacto",""))</f>
        <v/>
      </c>
      <c r="S49" s="88"/>
      <c r="T49" s="88"/>
      <c r="U49" s="89" t="str">
        <f t="shared" si="40"/>
        <v/>
      </c>
      <c r="V49" s="88"/>
      <c r="W49" s="88"/>
      <c r="X49" s="88"/>
      <c r="Y49" s="90" t="str">
        <f t="shared" ref="Y49:Y51" si="44">IFERROR(IF(AND(R48="Probabilidad",R49="Probabilidad"),(AA48-(+AA48*U49)),IF(AND(R48="Impacto",R49="Probabilidad"),(AA47-(+AA47*U49)),IF(R49="Impacto",AA48,""))),"")</f>
        <v/>
      </c>
      <c r="Z49" s="91" t="str">
        <f t="shared" si="0"/>
        <v/>
      </c>
      <c r="AA49" s="89" t="str">
        <f t="shared" si="41"/>
        <v/>
      </c>
      <c r="AB49" s="91" t="str">
        <f t="shared" si="2"/>
        <v/>
      </c>
      <c r="AC49" s="89" t="str">
        <f t="shared" ref="AC49:AC51" si="45">IFERROR(IF(AND(R48="Impacto",R49="Impacto"),(AC48-(+AC48*U49)),IF(AND(R48="Probabilidad",R49="Impacto"),(AC47-(+AC47*U49)),IF(R49="Probabilidad",AC48,""))),"")</f>
        <v/>
      </c>
      <c r="AD49" s="92" t="str">
        <f>IFERROR(IF(OR(AND(Z49="Muy Baja",AB49="Leve"),AND(Z49="Muy Baja",AB49="Menor"),AND(Z49="Baja",AB49="Leve")),"Bajo",IF(OR(AND(Z49="Muy baja",AB49="Moderado"),AND(Z49="Baja",AB49="Menor"),AND(Z49="Baja",AB49="Moderado"),AND(Z49="Media",AB49="Leve"),AND(Z49="Media",AB49="Menor"),AND(Z49="Media",AB49="Moderado"),AND(Z49="Alta",AB49="Leve"),AND(Z49="Alta",AB49="Menor")),"Moderado",IF(OR(AND(Z49="Muy Baja",AB49="Mayor"),AND(Z49="Baja",AB49="Mayor"),AND(Z49="Media",AB49="Mayor"),AND(Z49="Alta",AB49="Moderado"),AND(Z49="Alta",AB49="Mayor"),AND(Z49="Muy Alta",AB49="Leve"),AND(Z49="Muy Alta",AB49="Menor"),AND(Z49="Muy Alta",AB49="Moderado"),AND(Z49="Muy Alta",AB49="Mayor")),"Alto",IF(OR(AND(Z49="Muy Baja",AB49="Catastrófico"),AND(Z49="Baja",AB49="Catastrófico"),AND(Z49="Media",AB49="Catastrófico"),AND(Z49="Alta",AB49="Catastrófico"),AND(Z49="Muy Alta",AB49="Catastrófico")),"Extremo","")))),"")</f>
        <v/>
      </c>
      <c r="AE49" s="88"/>
      <c r="AF49" s="113"/>
      <c r="AG49" s="113"/>
      <c r="AH49" s="93"/>
      <c r="AI49" s="93"/>
      <c r="AJ49" s="113"/>
      <c r="AK49" s="117"/>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row>
    <row r="50" spans="2:69" ht="151.5" hidden="1" customHeight="1" x14ac:dyDescent="0.3">
      <c r="B50" s="371"/>
      <c r="C50" s="373"/>
      <c r="D50" s="373"/>
      <c r="E50" s="373"/>
      <c r="F50" s="375"/>
      <c r="G50" s="373"/>
      <c r="H50" s="377"/>
      <c r="I50" s="379"/>
      <c r="J50" s="368"/>
      <c r="K50" s="382"/>
      <c r="L50" s="368">
        <f t="shared" ca="1" si="39"/>
        <v>0</v>
      </c>
      <c r="M50" s="379"/>
      <c r="N50" s="368"/>
      <c r="O50" s="370"/>
      <c r="P50" s="112">
        <v>5</v>
      </c>
      <c r="Q50" s="86"/>
      <c r="R50" s="87" t="str">
        <f t="shared" si="43"/>
        <v/>
      </c>
      <c r="S50" s="88"/>
      <c r="T50" s="88"/>
      <c r="U50" s="89" t="str">
        <f t="shared" si="40"/>
        <v/>
      </c>
      <c r="V50" s="88"/>
      <c r="W50" s="88"/>
      <c r="X50" s="88"/>
      <c r="Y50" s="90" t="str">
        <f t="shared" si="44"/>
        <v/>
      </c>
      <c r="Z50" s="91" t="str">
        <f t="shared" si="0"/>
        <v/>
      </c>
      <c r="AA50" s="89" t="str">
        <f t="shared" si="41"/>
        <v/>
      </c>
      <c r="AB50" s="91" t="str">
        <f t="shared" si="2"/>
        <v/>
      </c>
      <c r="AC50" s="89" t="str">
        <f t="shared" si="45"/>
        <v/>
      </c>
      <c r="AD50" s="92" t="str">
        <f t="shared" ref="AD50" si="46">IFERROR(IF(OR(AND(Z50="Muy Baja",AB50="Leve"),AND(Z50="Muy Baja",AB50="Menor"),AND(Z50="Baja",AB50="Leve")),"Bajo",IF(OR(AND(Z50="Muy baja",AB50="Moderado"),AND(Z50="Baja",AB50="Menor"),AND(Z50="Baja",AB50="Moderado"),AND(Z50="Media",AB50="Leve"),AND(Z50="Media",AB50="Menor"),AND(Z50="Media",AB50="Moderado"),AND(Z50="Alta",AB50="Leve"),AND(Z50="Alta",AB50="Menor")),"Moderado",IF(OR(AND(Z50="Muy Baja",AB50="Mayor"),AND(Z50="Baja",AB50="Mayor"),AND(Z50="Media",AB50="Mayor"),AND(Z50="Alta",AB50="Moderado"),AND(Z50="Alta",AB50="Mayor"),AND(Z50="Muy Alta",AB50="Leve"),AND(Z50="Muy Alta",AB50="Menor"),AND(Z50="Muy Alta",AB50="Moderado"),AND(Z50="Muy Alta",AB50="Mayor")),"Alto",IF(OR(AND(Z50="Muy Baja",AB50="Catastrófico"),AND(Z50="Baja",AB50="Catastrófico"),AND(Z50="Media",AB50="Catastrófico"),AND(Z50="Alta",AB50="Catastrófico"),AND(Z50="Muy Alta",AB50="Catastrófico")),"Extremo","")))),"")</f>
        <v/>
      </c>
      <c r="AE50" s="88"/>
      <c r="AF50" s="113"/>
      <c r="AG50" s="113"/>
      <c r="AH50" s="93"/>
      <c r="AI50" s="93"/>
      <c r="AJ50" s="113"/>
      <c r="AK50" s="117"/>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row>
    <row r="51" spans="2:69" ht="151.5" hidden="1" customHeight="1" x14ac:dyDescent="0.3">
      <c r="B51" s="371"/>
      <c r="C51" s="373"/>
      <c r="D51" s="373"/>
      <c r="E51" s="373"/>
      <c r="F51" s="375"/>
      <c r="G51" s="373"/>
      <c r="H51" s="377"/>
      <c r="I51" s="379"/>
      <c r="J51" s="368"/>
      <c r="K51" s="382"/>
      <c r="L51" s="368">
        <f t="shared" ca="1" si="39"/>
        <v>0</v>
      </c>
      <c r="M51" s="379"/>
      <c r="N51" s="368"/>
      <c r="O51" s="370"/>
      <c r="P51" s="112">
        <v>6</v>
      </c>
      <c r="Q51" s="86"/>
      <c r="R51" s="87" t="str">
        <f t="shared" si="43"/>
        <v/>
      </c>
      <c r="S51" s="88"/>
      <c r="T51" s="88"/>
      <c r="U51" s="89" t="str">
        <f t="shared" si="40"/>
        <v/>
      </c>
      <c r="V51" s="88"/>
      <c r="W51" s="88"/>
      <c r="X51" s="88"/>
      <c r="Y51" s="90" t="str">
        <f t="shared" si="44"/>
        <v/>
      </c>
      <c r="Z51" s="91" t="str">
        <f t="shared" si="0"/>
        <v/>
      </c>
      <c r="AA51" s="89" t="str">
        <f t="shared" si="41"/>
        <v/>
      </c>
      <c r="AB51" s="91" t="str">
        <f>IFERROR(IF(AC51="","",IF(AC51&lt;=0.2,"Leve",IF(AC51&lt;=0.4,"Menor",IF(AC51&lt;=0.6,"Moderado",IF(AC51&lt;=0.8,"Mayor","Catastrófico"))))),"")</f>
        <v/>
      </c>
      <c r="AC51" s="89" t="str">
        <f t="shared" si="45"/>
        <v/>
      </c>
      <c r="AD51" s="92" t="str">
        <f>IFERROR(IF(OR(AND(Z51="Muy Baja",AB51="Leve"),AND(Z51="Muy Baja",AB51="Menor"),AND(Z51="Baja",AB51="Leve")),"Bajo",IF(OR(AND(Z51="Muy baja",AB51="Moderado"),AND(Z51="Baja",AB51="Menor"),AND(Z51="Baja",AB51="Moderado"),AND(Z51="Media",AB51="Leve"),AND(Z51="Media",AB51="Menor"),AND(Z51="Media",AB51="Moderado"),AND(Z51="Alta",AB51="Leve"),AND(Z51="Alta",AB51="Menor")),"Moderado",IF(OR(AND(Z51="Muy Baja",AB51="Mayor"),AND(Z51="Baja",AB51="Mayor"),AND(Z51="Media",AB51="Mayor"),AND(Z51="Alta",AB51="Moderado"),AND(Z51="Alta",AB51="Mayor"),AND(Z51="Muy Alta",AB51="Leve"),AND(Z51="Muy Alta",AB51="Menor"),AND(Z51="Muy Alta",AB51="Moderado"),AND(Z51="Muy Alta",AB51="Mayor")),"Alto",IF(OR(AND(Z51="Muy Baja",AB51="Catastrófico"),AND(Z51="Baja",AB51="Catastrófico"),AND(Z51="Media",AB51="Catastrófico"),AND(Z51="Alta",AB51="Catastrófico"),AND(Z51="Muy Alta",AB51="Catastrófico")),"Extremo","")))),"")</f>
        <v/>
      </c>
      <c r="AE51" s="88"/>
      <c r="AF51" s="113"/>
      <c r="AG51" s="113"/>
      <c r="AH51" s="93"/>
      <c r="AI51" s="93"/>
      <c r="AJ51" s="113"/>
      <c r="AK51" s="117"/>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row>
    <row r="52" spans="2:69" ht="151.5" hidden="1" customHeight="1" x14ac:dyDescent="0.3">
      <c r="B52" s="371">
        <v>7</v>
      </c>
      <c r="C52" s="373"/>
      <c r="D52" s="373"/>
      <c r="E52" s="373"/>
      <c r="F52" s="375"/>
      <c r="G52" s="373"/>
      <c r="H52" s="377"/>
      <c r="I52" s="379" t="str">
        <f>IF(H52&lt;=0,"",IF(H52&lt;=2,"Muy Baja",IF(H52&lt;=24,"Baja",IF(H52&lt;=500,"Media",IF(H52&lt;=5000,"Alta","Muy Alta")))))</f>
        <v/>
      </c>
      <c r="J52" s="368" t="str">
        <f>IF(I52="","",IF(I52="Muy Baja",0.2,IF(I52="Baja",0.4,IF(I52="Media",0.6,IF(I52="Alta",0.8,IF(I52="Muy Alta",1,))))))</f>
        <v/>
      </c>
      <c r="K52" s="382"/>
      <c r="L52" s="368">
        <f ca="1">IF(NOT(ISERROR(MATCH(K52,'Tabla Impacto'!$B$222:$B$224,0))),'Tabla Impacto'!$F$224&amp;"Por favor no seleccionar los criterios de impacto(Afectación Económica o presupuestal y Pérdida Reputacional)",K52)</f>
        <v>0</v>
      </c>
      <c r="M52" s="379" t="str">
        <f ca="1">IF(OR(L52='Tabla Impacto'!$C$12,L52='Tabla Impacto'!$D$12),"Leve",IF(OR(L52='Tabla Impacto'!$C$13,L52='Tabla Impacto'!$D$13),"Menor",IF(OR(L52='Tabla Impacto'!$C$14,L52='Tabla Impacto'!$D$14),"Moderado",IF(OR(L52='Tabla Impacto'!$C$15,L52='Tabla Impacto'!$D$15),"Mayor",IF(OR(L52='Tabla Impacto'!$C$16,L52='Tabla Impacto'!$D$16),"Catastrófico","")))))</f>
        <v/>
      </c>
      <c r="N52" s="368" t="str">
        <f ca="1">IF(M52="","",IF(M52="Leve",0.2,IF(M52="Menor",0.4,IF(M52="Moderado",0.6,IF(M52="Mayor",0.8,IF(M52="Catastrófico",1,))))))</f>
        <v/>
      </c>
      <c r="O52" s="370" t="str">
        <f ca="1">IF(OR(AND(I52="Muy Baja",M52="Leve"),AND(I52="Muy Baja",M52="Menor"),AND(I52="Baja",M52="Leve")),"Bajo",IF(OR(AND(I52="Muy baja",M52="Moderado"),AND(I52="Baja",M52="Menor"),AND(I52="Baja",M52="Moderado"),AND(I52="Media",M52="Leve"),AND(I52="Media",M52="Menor"),AND(I52="Media",M52="Moderado"),AND(I52="Alta",M52="Leve"),AND(I52="Alta",M52="Menor")),"Moderado",IF(OR(AND(I52="Muy Baja",M52="Mayor"),AND(I52="Baja",M52="Mayor"),AND(I52="Media",M52="Mayor"),AND(I52="Alta",M52="Moderado"),AND(I52="Alta",M52="Mayor"),AND(I52="Muy Alta",M52="Leve"),AND(I52="Muy Alta",M52="Menor"),AND(I52="Muy Alta",M52="Moderado"),AND(I52="Muy Alta",M52="Mayor")),"Alto",IF(OR(AND(I52="Muy Baja",M52="Catastrófico"),AND(I52="Baja",M52="Catastrófico"),AND(I52="Media",M52="Catastrófico"),AND(I52="Alta",M52="Catastrófico"),AND(I52="Muy Alta",M52="Catastrófico")),"Extremo",""))))</f>
        <v/>
      </c>
      <c r="P52" s="112">
        <v>1</v>
      </c>
      <c r="Q52" s="86"/>
      <c r="R52" s="87" t="str">
        <f>IF(OR(S52="Preventivo",S52="Detectivo"),"Probabilidad",IF(S52="Correctivo","Impacto",""))</f>
        <v/>
      </c>
      <c r="S52" s="88"/>
      <c r="T52" s="88"/>
      <c r="U52" s="89" t="str">
        <f>IF(AND(S52="Preventivo",T52="Automático"),"50%",IF(AND(S52="Preventivo",T52="Manual"),"40%",IF(AND(S52="Detectivo",T52="Automático"),"40%",IF(AND(S52="Detectivo",T52="Manual"),"30%",IF(AND(S52="Correctivo",T52="Automático"),"35%",IF(AND(S52="Correctivo",T52="Manual"),"25%",""))))))</f>
        <v/>
      </c>
      <c r="V52" s="88"/>
      <c r="W52" s="88"/>
      <c r="X52" s="88"/>
      <c r="Y52" s="90" t="str">
        <f>IFERROR(IF(R52="Probabilidad",(J52-(+J52*U52)),IF(R52="Impacto",J52,"")),"")</f>
        <v/>
      </c>
      <c r="Z52" s="91" t="str">
        <f>IFERROR(IF(Y52="","",IF(Y52&lt;=0.2,"Muy Baja",IF(Y52&lt;=0.4,"Baja",IF(Y52&lt;=0.6,"Media",IF(Y52&lt;=0.8,"Alta","Muy Alta"))))),"")</f>
        <v/>
      </c>
      <c r="AA52" s="89" t="str">
        <f>+Y52</f>
        <v/>
      </c>
      <c r="AB52" s="91" t="str">
        <f>IFERROR(IF(AC52="","",IF(AC52&lt;=0.2,"Leve",IF(AC52&lt;=0.4,"Menor",IF(AC52&lt;=0.6,"Moderado",IF(AC52&lt;=0.8,"Mayor","Catastrófico"))))),"")</f>
        <v/>
      </c>
      <c r="AC52" s="89" t="str">
        <f>IFERROR(IF(R52="Impacto",(N52-(+N52*U52)),IF(R52="Probabilidad",N52,"")),"")</f>
        <v/>
      </c>
      <c r="AD52" s="92" t="str">
        <f>IFERROR(IF(OR(AND(Z52="Muy Baja",AB52="Leve"),AND(Z52="Muy Baja",AB52="Menor"),AND(Z52="Baja",AB52="Leve")),"Bajo",IF(OR(AND(Z52="Muy baja",AB52="Moderado"),AND(Z52="Baja",AB52="Menor"),AND(Z52="Baja",AB52="Moderado"),AND(Z52="Media",AB52="Leve"),AND(Z52="Media",AB52="Menor"),AND(Z52="Media",AB52="Moderado"),AND(Z52="Alta",AB52="Leve"),AND(Z52="Alta",AB52="Menor")),"Moderado",IF(OR(AND(Z52="Muy Baja",AB52="Mayor"),AND(Z52="Baja",AB52="Mayor"),AND(Z52="Media",AB52="Mayor"),AND(Z52="Alta",AB52="Moderado"),AND(Z52="Alta",AB52="Mayor"),AND(Z52="Muy Alta",AB52="Leve"),AND(Z52="Muy Alta",AB52="Menor"),AND(Z52="Muy Alta",AB52="Moderado"),AND(Z52="Muy Alta",AB52="Mayor")),"Alto",IF(OR(AND(Z52="Muy Baja",AB52="Catastrófico"),AND(Z52="Baja",AB52="Catastrófico"),AND(Z52="Media",AB52="Catastrófico"),AND(Z52="Alta",AB52="Catastrófico"),AND(Z52="Muy Alta",AB52="Catastrófico")),"Extremo","")))),"")</f>
        <v/>
      </c>
      <c r="AE52" s="88"/>
      <c r="AF52" s="113"/>
      <c r="AG52" s="113"/>
      <c r="AH52" s="93"/>
      <c r="AI52" s="93"/>
      <c r="AJ52" s="113"/>
      <c r="AK52" s="117"/>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row>
    <row r="53" spans="2:69" ht="151.5" hidden="1" customHeight="1" x14ac:dyDescent="0.3">
      <c r="B53" s="371"/>
      <c r="C53" s="373"/>
      <c r="D53" s="373"/>
      <c r="E53" s="373"/>
      <c r="F53" s="375"/>
      <c r="G53" s="373"/>
      <c r="H53" s="377"/>
      <c r="I53" s="379"/>
      <c r="J53" s="368"/>
      <c r="K53" s="382"/>
      <c r="L53" s="368">
        <f t="shared" ref="L53:L57" ca="1" si="47">IF(NOT(ISERROR(MATCH(K53,_xlfn.ANCHORARRAY(F64),0))),J66&amp;"Por favor no seleccionar los criterios de impacto",K53)</f>
        <v>0</v>
      </c>
      <c r="M53" s="379"/>
      <c r="N53" s="368"/>
      <c r="O53" s="370"/>
      <c r="P53" s="112">
        <v>2</v>
      </c>
      <c r="Q53" s="86"/>
      <c r="R53" s="87" t="str">
        <f>IF(OR(S53="Preventivo",S53="Detectivo"),"Probabilidad",IF(S53="Correctivo","Impacto",""))</f>
        <v/>
      </c>
      <c r="S53" s="88"/>
      <c r="T53" s="88"/>
      <c r="U53" s="89" t="str">
        <f t="shared" ref="U53:U57" si="48">IF(AND(S53="Preventivo",T53="Automático"),"50%",IF(AND(S53="Preventivo",T53="Manual"),"40%",IF(AND(S53="Detectivo",T53="Automático"),"40%",IF(AND(S53="Detectivo",T53="Manual"),"30%",IF(AND(S53="Correctivo",T53="Automático"),"35%",IF(AND(S53="Correctivo",T53="Manual"),"25%",""))))))</f>
        <v/>
      </c>
      <c r="V53" s="88"/>
      <c r="W53" s="88"/>
      <c r="X53" s="88"/>
      <c r="Y53" s="90" t="str">
        <f>IFERROR(IF(AND(R52="Probabilidad",R53="Probabilidad"),(AA52-(+AA52*U53)),IF(R53="Probabilidad",(J52-(+J52*U53)),IF(R53="Impacto",AA52,""))),"")</f>
        <v/>
      </c>
      <c r="Z53" s="91" t="str">
        <f t="shared" si="0"/>
        <v/>
      </c>
      <c r="AA53" s="89" t="str">
        <f t="shared" ref="AA53:AA57" si="49">+Y53</f>
        <v/>
      </c>
      <c r="AB53" s="91" t="str">
        <f t="shared" si="2"/>
        <v/>
      </c>
      <c r="AC53" s="89" t="str">
        <f>IFERROR(IF(AND(R52="Impacto",R53="Impacto"),(AC46-(+AC46*U53)),IF(R53="Impacto",($N$52-(+$N$52*U53)),IF(R53="Probabilidad",AC46,""))),"")</f>
        <v/>
      </c>
      <c r="AD53" s="92" t="str">
        <f t="shared" ref="AD53:AD54" si="50">IFERROR(IF(OR(AND(Z53="Muy Baja",AB53="Leve"),AND(Z53="Muy Baja",AB53="Menor"),AND(Z53="Baja",AB53="Leve")),"Bajo",IF(OR(AND(Z53="Muy baja",AB53="Moderado"),AND(Z53="Baja",AB53="Menor"),AND(Z53="Baja",AB53="Moderado"),AND(Z53="Media",AB53="Leve"),AND(Z53="Media",AB53="Menor"),AND(Z53="Media",AB53="Moderado"),AND(Z53="Alta",AB53="Leve"),AND(Z53="Alta",AB53="Menor")),"Moderado",IF(OR(AND(Z53="Muy Baja",AB53="Mayor"),AND(Z53="Baja",AB53="Mayor"),AND(Z53="Media",AB53="Mayor"),AND(Z53="Alta",AB53="Moderado"),AND(Z53="Alta",AB53="Mayor"),AND(Z53="Muy Alta",AB53="Leve"),AND(Z53="Muy Alta",AB53="Menor"),AND(Z53="Muy Alta",AB53="Moderado"),AND(Z53="Muy Alta",AB53="Mayor")),"Alto",IF(OR(AND(Z53="Muy Baja",AB53="Catastrófico"),AND(Z53="Baja",AB53="Catastrófico"),AND(Z53="Media",AB53="Catastrófico"),AND(Z53="Alta",AB53="Catastrófico"),AND(Z53="Muy Alta",AB53="Catastrófico")),"Extremo","")))),"")</f>
        <v/>
      </c>
      <c r="AE53" s="88"/>
      <c r="AF53" s="113"/>
      <c r="AG53" s="113"/>
      <c r="AH53" s="93"/>
      <c r="AI53" s="93"/>
      <c r="AJ53" s="113"/>
      <c r="AK53" s="117"/>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row>
    <row r="54" spans="2:69" ht="151.5" hidden="1" customHeight="1" x14ac:dyDescent="0.3">
      <c r="B54" s="371"/>
      <c r="C54" s="373"/>
      <c r="D54" s="373"/>
      <c r="E54" s="373"/>
      <c r="F54" s="375"/>
      <c r="G54" s="373"/>
      <c r="H54" s="377"/>
      <c r="I54" s="379"/>
      <c r="J54" s="368"/>
      <c r="K54" s="382"/>
      <c r="L54" s="368">
        <f t="shared" ca="1" si="47"/>
        <v>0</v>
      </c>
      <c r="M54" s="379"/>
      <c r="N54" s="368"/>
      <c r="O54" s="370"/>
      <c r="P54" s="112">
        <v>3</v>
      </c>
      <c r="Q54" s="94"/>
      <c r="R54" s="87" t="str">
        <f>IF(OR(S54="Preventivo",S54="Detectivo"),"Probabilidad",IF(S54="Correctivo","Impacto",""))</f>
        <v/>
      </c>
      <c r="S54" s="88"/>
      <c r="T54" s="88"/>
      <c r="U54" s="89" t="str">
        <f t="shared" si="48"/>
        <v/>
      </c>
      <c r="V54" s="88"/>
      <c r="W54" s="88"/>
      <c r="X54" s="88"/>
      <c r="Y54" s="90" t="str">
        <f>IFERROR(IF(AND(R53="Probabilidad",R54="Probabilidad"),(AA53-(+AA53*U54)),IF(AND(R53="Impacto",R54="Probabilidad"),(AA52-(+AA52*U54)),IF(R54="Impacto",AA53,""))),"")</f>
        <v/>
      </c>
      <c r="Z54" s="91" t="str">
        <f t="shared" si="0"/>
        <v/>
      </c>
      <c r="AA54" s="89" t="str">
        <f t="shared" si="49"/>
        <v/>
      </c>
      <c r="AB54" s="91" t="str">
        <f t="shared" si="2"/>
        <v/>
      </c>
      <c r="AC54" s="89" t="str">
        <f>IFERROR(IF(AND(R53="Impacto",R54="Impacto"),(AC53-(+AC53*U54)),IF(AND(R53="Probabilidad",R54="Impacto"),(AC52-(+AC52*U54)),IF(R54="Probabilidad",AC53,""))),"")</f>
        <v/>
      </c>
      <c r="AD54" s="92" t="str">
        <f t="shared" si="50"/>
        <v/>
      </c>
      <c r="AE54" s="88"/>
      <c r="AF54" s="113"/>
      <c r="AG54" s="113"/>
      <c r="AH54" s="93"/>
      <c r="AI54" s="93"/>
      <c r="AJ54" s="113"/>
      <c r="AK54" s="117"/>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row>
    <row r="55" spans="2:69" ht="151.5" hidden="1" customHeight="1" x14ac:dyDescent="0.3">
      <c r="B55" s="371"/>
      <c r="C55" s="373"/>
      <c r="D55" s="373"/>
      <c r="E55" s="373"/>
      <c r="F55" s="375"/>
      <c r="G55" s="373"/>
      <c r="H55" s="377"/>
      <c r="I55" s="379"/>
      <c r="J55" s="368"/>
      <c r="K55" s="382"/>
      <c r="L55" s="368">
        <f t="shared" ca="1" si="47"/>
        <v>0</v>
      </c>
      <c r="M55" s="379"/>
      <c r="N55" s="368"/>
      <c r="O55" s="370"/>
      <c r="P55" s="112">
        <v>4</v>
      </c>
      <c r="Q55" s="86"/>
      <c r="R55" s="87" t="str">
        <f t="shared" ref="R55:R57" si="51">IF(OR(S55="Preventivo",S55="Detectivo"),"Probabilidad",IF(S55="Correctivo","Impacto",""))</f>
        <v/>
      </c>
      <c r="S55" s="88"/>
      <c r="T55" s="88"/>
      <c r="U55" s="89" t="str">
        <f t="shared" si="48"/>
        <v/>
      </c>
      <c r="V55" s="88"/>
      <c r="W55" s="88"/>
      <c r="X55" s="88"/>
      <c r="Y55" s="90" t="str">
        <f t="shared" ref="Y55:Y57" si="52">IFERROR(IF(AND(R54="Probabilidad",R55="Probabilidad"),(AA54-(+AA54*U55)),IF(AND(R54="Impacto",R55="Probabilidad"),(AA53-(+AA53*U55)),IF(R55="Impacto",AA54,""))),"")</f>
        <v/>
      </c>
      <c r="Z55" s="91" t="str">
        <f t="shared" si="0"/>
        <v/>
      </c>
      <c r="AA55" s="89" t="str">
        <f t="shared" si="49"/>
        <v/>
      </c>
      <c r="AB55" s="91" t="str">
        <f t="shared" si="2"/>
        <v/>
      </c>
      <c r="AC55" s="89" t="str">
        <f t="shared" ref="AC55:AC57" si="53">IFERROR(IF(AND(R54="Impacto",R55="Impacto"),(AC54-(+AC54*U55)),IF(AND(R54="Probabilidad",R55="Impacto"),(AC53-(+AC53*U55)),IF(R55="Probabilidad",AC54,""))),"")</f>
        <v/>
      </c>
      <c r="AD55" s="92" t="str">
        <f>IFERROR(IF(OR(AND(Z55="Muy Baja",AB55="Leve"),AND(Z55="Muy Baja",AB55="Menor"),AND(Z55="Baja",AB55="Leve")),"Bajo",IF(OR(AND(Z55="Muy baja",AB55="Moderado"),AND(Z55="Baja",AB55="Menor"),AND(Z55="Baja",AB55="Moderado"),AND(Z55="Media",AB55="Leve"),AND(Z55="Media",AB55="Menor"),AND(Z55="Media",AB55="Moderado"),AND(Z55="Alta",AB55="Leve"),AND(Z55="Alta",AB55="Menor")),"Moderado",IF(OR(AND(Z55="Muy Baja",AB55="Mayor"),AND(Z55="Baja",AB55="Mayor"),AND(Z55="Media",AB55="Mayor"),AND(Z55="Alta",AB55="Moderado"),AND(Z55="Alta",AB55="Mayor"),AND(Z55="Muy Alta",AB55="Leve"),AND(Z55="Muy Alta",AB55="Menor"),AND(Z55="Muy Alta",AB55="Moderado"),AND(Z55="Muy Alta",AB55="Mayor")),"Alto",IF(OR(AND(Z55="Muy Baja",AB55="Catastrófico"),AND(Z55="Baja",AB55="Catastrófico"),AND(Z55="Media",AB55="Catastrófico"),AND(Z55="Alta",AB55="Catastrófico"),AND(Z55="Muy Alta",AB55="Catastrófico")),"Extremo","")))),"")</f>
        <v/>
      </c>
      <c r="AE55" s="88"/>
      <c r="AF55" s="113"/>
      <c r="AG55" s="113"/>
      <c r="AH55" s="93"/>
      <c r="AI55" s="93"/>
      <c r="AJ55" s="113"/>
      <c r="AK55" s="117"/>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row>
    <row r="56" spans="2:69" ht="151.5" hidden="1" customHeight="1" x14ac:dyDescent="0.3">
      <c r="B56" s="371"/>
      <c r="C56" s="373"/>
      <c r="D56" s="373"/>
      <c r="E56" s="373"/>
      <c r="F56" s="375"/>
      <c r="G56" s="373"/>
      <c r="H56" s="377"/>
      <c r="I56" s="379"/>
      <c r="J56" s="368"/>
      <c r="K56" s="382"/>
      <c r="L56" s="368">
        <f t="shared" ca="1" si="47"/>
        <v>0</v>
      </c>
      <c r="M56" s="379"/>
      <c r="N56" s="368"/>
      <c r="O56" s="370"/>
      <c r="P56" s="112">
        <v>5</v>
      </c>
      <c r="Q56" s="86"/>
      <c r="R56" s="87" t="str">
        <f t="shared" si="51"/>
        <v/>
      </c>
      <c r="S56" s="88"/>
      <c r="T56" s="88"/>
      <c r="U56" s="89" t="str">
        <f t="shared" si="48"/>
        <v/>
      </c>
      <c r="V56" s="88"/>
      <c r="W56" s="88"/>
      <c r="X56" s="88"/>
      <c r="Y56" s="90" t="str">
        <f t="shared" si="52"/>
        <v/>
      </c>
      <c r="Z56" s="91" t="str">
        <f t="shared" si="0"/>
        <v/>
      </c>
      <c r="AA56" s="89" t="str">
        <f t="shared" si="49"/>
        <v/>
      </c>
      <c r="AB56" s="91" t="str">
        <f t="shared" si="2"/>
        <v/>
      </c>
      <c r="AC56" s="89" t="str">
        <f t="shared" si="53"/>
        <v/>
      </c>
      <c r="AD56" s="92" t="str">
        <f t="shared" ref="AD56:AD57" si="54">IFERROR(IF(OR(AND(Z56="Muy Baja",AB56="Leve"),AND(Z56="Muy Baja",AB56="Menor"),AND(Z56="Baja",AB56="Leve")),"Bajo",IF(OR(AND(Z56="Muy baja",AB56="Moderado"),AND(Z56="Baja",AB56="Menor"),AND(Z56="Baja",AB56="Moderado"),AND(Z56="Media",AB56="Leve"),AND(Z56="Media",AB56="Menor"),AND(Z56="Media",AB56="Moderado"),AND(Z56="Alta",AB56="Leve"),AND(Z56="Alta",AB56="Menor")),"Moderado",IF(OR(AND(Z56="Muy Baja",AB56="Mayor"),AND(Z56="Baja",AB56="Mayor"),AND(Z56="Media",AB56="Mayor"),AND(Z56="Alta",AB56="Moderado"),AND(Z56="Alta",AB56="Mayor"),AND(Z56="Muy Alta",AB56="Leve"),AND(Z56="Muy Alta",AB56="Menor"),AND(Z56="Muy Alta",AB56="Moderado"),AND(Z56="Muy Alta",AB56="Mayor")),"Alto",IF(OR(AND(Z56="Muy Baja",AB56="Catastrófico"),AND(Z56="Baja",AB56="Catastrófico"),AND(Z56="Media",AB56="Catastrófico"),AND(Z56="Alta",AB56="Catastrófico"),AND(Z56="Muy Alta",AB56="Catastrófico")),"Extremo","")))),"")</f>
        <v/>
      </c>
      <c r="AE56" s="88"/>
      <c r="AF56" s="113"/>
      <c r="AG56" s="113"/>
      <c r="AH56" s="93"/>
      <c r="AI56" s="93"/>
      <c r="AJ56" s="113"/>
      <c r="AK56" s="117"/>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row>
    <row r="57" spans="2:69" ht="151.5" hidden="1" customHeight="1" x14ac:dyDescent="0.3">
      <c r="B57" s="371"/>
      <c r="C57" s="373"/>
      <c r="D57" s="373"/>
      <c r="E57" s="373"/>
      <c r="F57" s="375"/>
      <c r="G57" s="373"/>
      <c r="H57" s="377"/>
      <c r="I57" s="379"/>
      <c r="J57" s="368"/>
      <c r="K57" s="382"/>
      <c r="L57" s="368">
        <f t="shared" ca="1" si="47"/>
        <v>0</v>
      </c>
      <c r="M57" s="379"/>
      <c r="N57" s="368"/>
      <c r="O57" s="370"/>
      <c r="P57" s="112">
        <v>6</v>
      </c>
      <c r="Q57" s="86"/>
      <c r="R57" s="87" t="str">
        <f t="shared" si="51"/>
        <v/>
      </c>
      <c r="S57" s="88"/>
      <c r="T57" s="88"/>
      <c r="U57" s="89" t="str">
        <f t="shared" si="48"/>
        <v/>
      </c>
      <c r="V57" s="88"/>
      <c r="W57" s="88"/>
      <c r="X57" s="88"/>
      <c r="Y57" s="90" t="str">
        <f t="shared" si="52"/>
        <v/>
      </c>
      <c r="Z57" s="91" t="str">
        <f t="shared" si="0"/>
        <v/>
      </c>
      <c r="AA57" s="89" t="str">
        <f t="shared" si="49"/>
        <v/>
      </c>
      <c r="AB57" s="91" t="str">
        <f t="shared" si="2"/>
        <v/>
      </c>
      <c r="AC57" s="89" t="str">
        <f t="shared" si="53"/>
        <v/>
      </c>
      <c r="AD57" s="92" t="str">
        <f t="shared" si="54"/>
        <v/>
      </c>
      <c r="AE57" s="88"/>
      <c r="AF57" s="113"/>
      <c r="AG57" s="113"/>
      <c r="AH57" s="93"/>
      <c r="AI57" s="93"/>
      <c r="AJ57" s="113"/>
      <c r="AK57" s="117"/>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row>
    <row r="58" spans="2:69" ht="151.5" hidden="1" customHeight="1" x14ac:dyDescent="0.3">
      <c r="B58" s="371">
        <v>8</v>
      </c>
      <c r="C58" s="373"/>
      <c r="D58" s="373"/>
      <c r="E58" s="373"/>
      <c r="F58" s="375"/>
      <c r="G58" s="373"/>
      <c r="H58" s="377"/>
      <c r="I58" s="379" t="str">
        <f>IF(H58&lt;=0,"",IF(H58&lt;=2,"Muy Baja",IF(H58&lt;=24,"Baja",IF(H58&lt;=500,"Media",IF(H58&lt;=5000,"Alta","Muy Alta")))))</f>
        <v/>
      </c>
      <c r="J58" s="368" t="str">
        <f>IF(I58="","",IF(I58="Muy Baja",0.2,IF(I58="Baja",0.4,IF(I58="Media",0.6,IF(I58="Alta",0.8,IF(I58="Muy Alta",1,))))))</f>
        <v/>
      </c>
      <c r="K58" s="382"/>
      <c r="L58" s="368">
        <f ca="1">IF(NOT(ISERROR(MATCH(K58,'Tabla Impacto'!$B$222:$B$224,0))),'Tabla Impacto'!$F$224&amp;"Por favor no seleccionar los criterios de impacto(Afectación Económica o presupuestal y Pérdida Reputacional)",K58)</f>
        <v>0</v>
      </c>
      <c r="M58" s="379" t="str">
        <f ca="1">IF(OR(L58='Tabla Impacto'!$C$12,L58='Tabla Impacto'!$D$12),"Leve",IF(OR(L58='Tabla Impacto'!$C$13,L58='Tabla Impacto'!$D$13),"Menor",IF(OR(L58='Tabla Impacto'!$C$14,L58='Tabla Impacto'!$D$14),"Moderado",IF(OR(L58='Tabla Impacto'!$C$15,L58='Tabla Impacto'!$D$15),"Mayor",IF(OR(L58='Tabla Impacto'!$C$16,L58='Tabla Impacto'!$D$16),"Catastrófico","")))))</f>
        <v/>
      </c>
      <c r="N58" s="368" t="str">
        <f ca="1">IF(M58="","",IF(M58="Leve",0.2,IF(M58="Menor",0.4,IF(M58="Moderado",0.6,IF(M58="Mayor",0.8,IF(M58="Catastrófico",1,))))))</f>
        <v/>
      </c>
      <c r="O58" s="370" t="str">
        <f ca="1">IF(OR(AND(I58="Muy Baja",M58="Leve"),AND(I58="Muy Baja",M58="Menor"),AND(I58="Baja",M58="Leve")),"Bajo",IF(OR(AND(I58="Muy baja",M58="Moderado"),AND(I58="Baja",M58="Menor"),AND(I58="Baja",M58="Moderado"),AND(I58="Media",M58="Leve"),AND(I58="Media",M58="Menor"),AND(I58="Media",M58="Moderado"),AND(I58="Alta",M58="Leve"),AND(I58="Alta",M58="Menor")),"Moderado",IF(OR(AND(I58="Muy Baja",M58="Mayor"),AND(I58="Baja",M58="Mayor"),AND(I58="Media",M58="Mayor"),AND(I58="Alta",M58="Moderado"),AND(I58="Alta",M58="Mayor"),AND(I58="Muy Alta",M58="Leve"),AND(I58="Muy Alta",M58="Menor"),AND(I58="Muy Alta",M58="Moderado"),AND(I58="Muy Alta",M58="Mayor")),"Alto",IF(OR(AND(I58="Muy Baja",M58="Catastrófico"),AND(I58="Baja",M58="Catastrófico"),AND(I58="Media",M58="Catastrófico"),AND(I58="Alta",M58="Catastrófico"),AND(I58="Muy Alta",M58="Catastrófico")),"Extremo",""))))</f>
        <v/>
      </c>
      <c r="P58" s="112">
        <v>1</v>
      </c>
      <c r="Q58" s="86"/>
      <c r="R58" s="87" t="str">
        <f>IF(OR(S58="Preventivo",S58="Detectivo"),"Probabilidad",IF(S58="Correctivo","Impacto",""))</f>
        <v/>
      </c>
      <c r="S58" s="88"/>
      <c r="T58" s="88"/>
      <c r="U58" s="89" t="str">
        <f>IF(AND(S58="Preventivo",T58="Automático"),"50%",IF(AND(S58="Preventivo",T58="Manual"),"40%",IF(AND(S58="Detectivo",T58="Automático"),"40%",IF(AND(S58="Detectivo",T58="Manual"),"30%",IF(AND(S58="Correctivo",T58="Automático"),"35%",IF(AND(S58="Correctivo",T58="Manual"),"25%",""))))))</f>
        <v/>
      </c>
      <c r="V58" s="88"/>
      <c r="W58" s="88"/>
      <c r="X58" s="88"/>
      <c r="Y58" s="90" t="str">
        <f>IFERROR(IF(R58="Probabilidad",(J58-(+J58*U58)),IF(R58="Impacto",J58,"")),"")</f>
        <v/>
      </c>
      <c r="Z58" s="91" t="str">
        <f>IFERROR(IF(Y58="","",IF(Y58&lt;=0.2,"Muy Baja",IF(Y58&lt;=0.4,"Baja",IF(Y58&lt;=0.6,"Media",IF(Y58&lt;=0.8,"Alta","Muy Alta"))))),"")</f>
        <v/>
      </c>
      <c r="AA58" s="89" t="str">
        <f>+Y58</f>
        <v/>
      </c>
      <c r="AB58" s="91" t="str">
        <f>IFERROR(IF(AC58="","",IF(AC58&lt;=0.2,"Leve",IF(AC58&lt;=0.4,"Menor",IF(AC58&lt;=0.6,"Moderado",IF(AC58&lt;=0.8,"Mayor","Catastrófico"))))),"")</f>
        <v/>
      </c>
      <c r="AC58" s="89" t="str">
        <f>IFERROR(IF(R58="Impacto",(N58-(+N58*U58)),IF(R58="Probabilidad",N58,"")),"")</f>
        <v/>
      </c>
      <c r="AD58" s="92" t="str">
        <f>IFERROR(IF(OR(AND(Z58="Muy Baja",AB58="Leve"),AND(Z58="Muy Baja",AB58="Menor"),AND(Z58="Baja",AB58="Leve")),"Bajo",IF(OR(AND(Z58="Muy baja",AB58="Moderado"),AND(Z58="Baja",AB58="Menor"),AND(Z58="Baja",AB58="Moderado"),AND(Z58="Media",AB58="Leve"),AND(Z58="Media",AB58="Menor"),AND(Z58="Media",AB58="Moderado"),AND(Z58="Alta",AB58="Leve"),AND(Z58="Alta",AB58="Menor")),"Moderado",IF(OR(AND(Z58="Muy Baja",AB58="Mayor"),AND(Z58="Baja",AB58="Mayor"),AND(Z58="Media",AB58="Mayor"),AND(Z58="Alta",AB58="Moderado"),AND(Z58="Alta",AB58="Mayor"),AND(Z58="Muy Alta",AB58="Leve"),AND(Z58="Muy Alta",AB58="Menor"),AND(Z58="Muy Alta",AB58="Moderado"),AND(Z58="Muy Alta",AB58="Mayor")),"Alto",IF(OR(AND(Z58="Muy Baja",AB58="Catastrófico"),AND(Z58="Baja",AB58="Catastrófico"),AND(Z58="Media",AB58="Catastrófico"),AND(Z58="Alta",AB58="Catastrófico"),AND(Z58="Muy Alta",AB58="Catastrófico")),"Extremo","")))),"")</f>
        <v/>
      </c>
      <c r="AE58" s="88"/>
      <c r="AF58" s="113"/>
      <c r="AG58" s="113"/>
      <c r="AH58" s="93"/>
      <c r="AI58" s="93"/>
      <c r="AJ58" s="113"/>
      <c r="AK58" s="117"/>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row>
    <row r="59" spans="2:69" ht="151.5" hidden="1" customHeight="1" x14ac:dyDescent="0.3">
      <c r="B59" s="371"/>
      <c r="C59" s="373"/>
      <c r="D59" s="373"/>
      <c r="E59" s="373"/>
      <c r="F59" s="375"/>
      <c r="G59" s="373"/>
      <c r="H59" s="377"/>
      <c r="I59" s="379"/>
      <c r="J59" s="368"/>
      <c r="K59" s="382"/>
      <c r="L59" s="368">
        <f ca="1">IF(NOT(ISERROR(MATCH(K59,_xlfn.ANCHORARRAY(F70),0))),J72&amp;"Por favor no seleccionar los criterios de impacto",K59)</f>
        <v>0</v>
      </c>
      <c r="M59" s="379"/>
      <c r="N59" s="368"/>
      <c r="O59" s="370"/>
      <c r="P59" s="112">
        <v>2</v>
      </c>
      <c r="Q59" s="86"/>
      <c r="R59" s="87" t="str">
        <f>IF(OR(S59="Preventivo",S59="Detectivo"),"Probabilidad",IF(S59="Correctivo","Impacto",""))</f>
        <v/>
      </c>
      <c r="S59" s="88"/>
      <c r="T59" s="88"/>
      <c r="U59" s="89" t="str">
        <f t="shared" ref="U59:U63" si="55">IF(AND(S59="Preventivo",T59="Automático"),"50%",IF(AND(S59="Preventivo",T59="Manual"),"40%",IF(AND(S59="Detectivo",T59="Automático"),"40%",IF(AND(S59="Detectivo",T59="Manual"),"30%",IF(AND(S59="Correctivo",T59="Automático"),"35%",IF(AND(S59="Correctivo",T59="Manual"),"25%",""))))))</f>
        <v/>
      </c>
      <c r="V59" s="88"/>
      <c r="W59" s="88"/>
      <c r="X59" s="88"/>
      <c r="Y59" s="90" t="str">
        <f>IFERROR(IF(AND(R58="Probabilidad",R59="Probabilidad"),(AA58-(+AA58*U59)),IF(R59="Probabilidad",(J58-(+J58*U59)),IF(R59="Impacto",AA58,""))),"")</f>
        <v/>
      </c>
      <c r="Z59" s="91" t="str">
        <f t="shared" si="0"/>
        <v/>
      </c>
      <c r="AA59" s="89" t="str">
        <f t="shared" ref="AA59:AA63" si="56">+Y59</f>
        <v/>
      </c>
      <c r="AB59" s="91" t="str">
        <f t="shared" si="2"/>
        <v/>
      </c>
      <c r="AC59" s="89" t="str">
        <f>IFERROR(IF(AND(R58="Impacto",R59="Impacto"),(AC52-(+AC52*U59)),IF(R59="Impacto",($N$58-(+$N$58*U59)),IF(R59="Probabilidad",AC52,""))),"")</f>
        <v/>
      </c>
      <c r="AD59" s="92" t="str">
        <f t="shared" ref="AD59:AD60" si="57">IFERROR(IF(OR(AND(Z59="Muy Baja",AB59="Leve"),AND(Z59="Muy Baja",AB59="Menor"),AND(Z59="Baja",AB59="Leve")),"Bajo",IF(OR(AND(Z59="Muy baja",AB59="Moderado"),AND(Z59="Baja",AB59="Menor"),AND(Z59="Baja",AB59="Moderado"),AND(Z59="Media",AB59="Leve"),AND(Z59="Media",AB59="Menor"),AND(Z59="Media",AB59="Moderado"),AND(Z59="Alta",AB59="Leve"),AND(Z59="Alta",AB59="Menor")),"Moderado",IF(OR(AND(Z59="Muy Baja",AB59="Mayor"),AND(Z59="Baja",AB59="Mayor"),AND(Z59="Media",AB59="Mayor"),AND(Z59="Alta",AB59="Moderado"),AND(Z59="Alta",AB59="Mayor"),AND(Z59="Muy Alta",AB59="Leve"),AND(Z59="Muy Alta",AB59="Menor"),AND(Z59="Muy Alta",AB59="Moderado"),AND(Z59="Muy Alta",AB59="Mayor")),"Alto",IF(OR(AND(Z59="Muy Baja",AB59="Catastrófico"),AND(Z59="Baja",AB59="Catastrófico"),AND(Z59="Media",AB59="Catastrófico"),AND(Z59="Alta",AB59="Catastrófico"),AND(Z59="Muy Alta",AB59="Catastrófico")),"Extremo","")))),"")</f>
        <v/>
      </c>
      <c r="AE59" s="88"/>
      <c r="AF59" s="113"/>
      <c r="AG59" s="113"/>
      <c r="AH59" s="93"/>
      <c r="AI59" s="93"/>
      <c r="AJ59" s="113"/>
      <c r="AK59" s="117"/>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row>
    <row r="60" spans="2:69" ht="151.5" hidden="1" customHeight="1" x14ac:dyDescent="0.3">
      <c r="B60" s="371"/>
      <c r="C60" s="373"/>
      <c r="D60" s="373"/>
      <c r="E60" s="373"/>
      <c r="F60" s="375"/>
      <c r="G60" s="373"/>
      <c r="H60" s="377"/>
      <c r="I60" s="379"/>
      <c r="J60" s="368"/>
      <c r="K60" s="382"/>
      <c r="L60" s="368">
        <f ca="1">IF(NOT(ISERROR(MATCH(K60,_xlfn.ANCHORARRAY(F71),0))),J73&amp;"Por favor no seleccionar los criterios de impacto",K60)</f>
        <v>0</v>
      </c>
      <c r="M60" s="379"/>
      <c r="N60" s="368"/>
      <c r="O60" s="370"/>
      <c r="P60" s="112">
        <v>3</v>
      </c>
      <c r="Q60" s="94"/>
      <c r="R60" s="87" t="str">
        <f>IF(OR(S60="Preventivo",S60="Detectivo"),"Probabilidad",IF(S60="Correctivo","Impacto",""))</f>
        <v/>
      </c>
      <c r="S60" s="88"/>
      <c r="T60" s="88"/>
      <c r="U60" s="89" t="str">
        <f t="shared" si="55"/>
        <v/>
      </c>
      <c r="V60" s="88"/>
      <c r="W60" s="88"/>
      <c r="X60" s="88"/>
      <c r="Y60" s="90" t="str">
        <f>IFERROR(IF(AND(R59="Probabilidad",R60="Probabilidad"),(AA59-(+AA59*U60)),IF(AND(R59="Impacto",R60="Probabilidad"),(AA58-(+AA58*U60)),IF(R60="Impacto",AA59,""))),"")</f>
        <v/>
      </c>
      <c r="Z60" s="91" t="str">
        <f t="shared" si="0"/>
        <v/>
      </c>
      <c r="AA60" s="89" t="str">
        <f t="shared" si="56"/>
        <v/>
      </c>
      <c r="AB60" s="91" t="str">
        <f t="shared" si="2"/>
        <v/>
      </c>
      <c r="AC60" s="89" t="str">
        <f>IFERROR(IF(AND(R59="Impacto",R60="Impacto"),(AC59-(+AC59*U60)),IF(AND(R59="Probabilidad",R60="Impacto"),(AC58-(+AC58*U60)),IF(R60="Probabilidad",AC59,""))),"")</f>
        <v/>
      </c>
      <c r="AD60" s="92" t="str">
        <f t="shared" si="57"/>
        <v/>
      </c>
      <c r="AE60" s="88"/>
      <c r="AF60" s="113"/>
      <c r="AG60" s="113"/>
      <c r="AH60" s="93"/>
      <c r="AI60" s="93"/>
      <c r="AJ60" s="113"/>
      <c r="AK60" s="117"/>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row>
    <row r="61" spans="2:69" ht="151.5" hidden="1" customHeight="1" x14ac:dyDescent="0.3">
      <c r="B61" s="371"/>
      <c r="C61" s="373"/>
      <c r="D61" s="373"/>
      <c r="E61" s="373"/>
      <c r="F61" s="375"/>
      <c r="G61" s="373"/>
      <c r="H61" s="377"/>
      <c r="I61" s="379"/>
      <c r="J61" s="368"/>
      <c r="K61" s="382"/>
      <c r="L61" s="368">
        <f ca="1">IF(NOT(ISERROR(MATCH(K61,_xlfn.ANCHORARRAY(F72),0))),J74&amp;"Por favor no seleccionar los criterios de impacto",K61)</f>
        <v>0</v>
      </c>
      <c r="M61" s="379"/>
      <c r="N61" s="368"/>
      <c r="O61" s="370"/>
      <c r="P61" s="112">
        <v>4</v>
      </c>
      <c r="Q61" s="86"/>
      <c r="R61" s="87" t="str">
        <f t="shared" ref="R61:R63" si="58">IF(OR(S61="Preventivo",S61="Detectivo"),"Probabilidad",IF(S61="Correctivo","Impacto",""))</f>
        <v/>
      </c>
      <c r="S61" s="88"/>
      <c r="T61" s="88"/>
      <c r="U61" s="89" t="str">
        <f t="shared" si="55"/>
        <v/>
      </c>
      <c r="V61" s="88"/>
      <c r="W61" s="88"/>
      <c r="X61" s="88"/>
      <c r="Y61" s="90" t="str">
        <f t="shared" ref="Y61:Y63" si="59">IFERROR(IF(AND(R60="Probabilidad",R61="Probabilidad"),(AA60-(+AA60*U61)),IF(AND(R60="Impacto",R61="Probabilidad"),(AA59-(+AA59*U61)),IF(R61="Impacto",AA60,""))),"")</f>
        <v/>
      </c>
      <c r="Z61" s="91" t="str">
        <f t="shared" si="0"/>
        <v/>
      </c>
      <c r="AA61" s="89" t="str">
        <f t="shared" si="56"/>
        <v/>
      </c>
      <c r="AB61" s="91" t="str">
        <f t="shared" si="2"/>
        <v/>
      </c>
      <c r="AC61" s="89" t="str">
        <f t="shared" ref="AC61:AC63" si="60">IFERROR(IF(AND(R60="Impacto",R61="Impacto"),(AC60-(+AC60*U61)),IF(AND(R60="Probabilidad",R61="Impacto"),(AC59-(+AC59*U61)),IF(R61="Probabilidad",AC60,""))),"")</f>
        <v/>
      </c>
      <c r="AD61" s="92" t="str">
        <f>IFERROR(IF(OR(AND(Z61="Muy Baja",AB61="Leve"),AND(Z61="Muy Baja",AB61="Menor"),AND(Z61="Baja",AB61="Leve")),"Bajo",IF(OR(AND(Z61="Muy baja",AB61="Moderado"),AND(Z61="Baja",AB61="Menor"),AND(Z61="Baja",AB61="Moderado"),AND(Z61="Media",AB61="Leve"),AND(Z61="Media",AB61="Menor"),AND(Z61="Media",AB61="Moderado"),AND(Z61="Alta",AB61="Leve"),AND(Z61="Alta",AB61="Menor")),"Moderado",IF(OR(AND(Z61="Muy Baja",AB61="Mayor"),AND(Z61="Baja",AB61="Mayor"),AND(Z61="Media",AB61="Mayor"),AND(Z61="Alta",AB61="Moderado"),AND(Z61="Alta",AB61="Mayor"),AND(Z61="Muy Alta",AB61="Leve"),AND(Z61="Muy Alta",AB61="Menor"),AND(Z61="Muy Alta",AB61="Moderado"),AND(Z61="Muy Alta",AB61="Mayor")),"Alto",IF(OR(AND(Z61="Muy Baja",AB61="Catastrófico"),AND(Z61="Baja",AB61="Catastrófico"),AND(Z61="Media",AB61="Catastrófico"),AND(Z61="Alta",AB61="Catastrófico"),AND(Z61="Muy Alta",AB61="Catastrófico")),"Extremo","")))),"")</f>
        <v/>
      </c>
      <c r="AE61" s="88"/>
      <c r="AF61" s="113"/>
      <c r="AG61" s="113"/>
      <c r="AH61" s="93"/>
      <c r="AI61" s="93"/>
      <c r="AJ61" s="113"/>
      <c r="AK61" s="117"/>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row>
    <row r="62" spans="2:69" ht="151.5" hidden="1" customHeight="1" x14ac:dyDescent="0.3">
      <c r="B62" s="371"/>
      <c r="C62" s="373"/>
      <c r="D62" s="373"/>
      <c r="E62" s="373"/>
      <c r="F62" s="375"/>
      <c r="G62" s="373"/>
      <c r="H62" s="377"/>
      <c r="I62" s="379"/>
      <c r="J62" s="368"/>
      <c r="K62" s="382"/>
      <c r="L62" s="368">
        <f ca="1">IF(NOT(ISERROR(MATCH(K62,_xlfn.ANCHORARRAY(F73),0))),J75&amp;"Por favor no seleccionar los criterios de impacto",K62)</f>
        <v>0</v>
      </c>
      <c r="M62" s="379"/>
      <c r="N62" s="368"/>
      <c r="O62" s="370"/>
      <c r="P62" s="112">
        <v>5</v>
      </c>
      <c r="Q62" s="86"/>
      <c r="R62" s="87" t="str">
        <f t="shared" si="58"/>
        <v/>
      </c>
      <c r="S62" s="88"/>
      <c r="T62" s="88"/>
      <c r="U62" s="89" t="str">
        <f t="shared" si="55"/>
        <v/>
      </c>
      <c r="V62" s="88"/>
      <c r="W62" s="88"/>
      <c r="X62" s="88"/>
      <c r="Y62" s="90" t="str">
        <f t="shared" si="59"/>
        <v/>
      </c>
      <c r="Z62" s="91" t="str">
        <f t="shared" si="0"/>
        <v/>
      </c>
      <c r="AA62" s="89" t="str">
        <f t="shared" si="56"/>
        <v/>
      </c>
      <c r="AB62" s="91" t="str">
        <f t="shared" si="2"/>
        <v/>
      </c>
      <c r="AC62" s="89" t="str">
        <f t="shared" si="60"/>
        <v/>
      </c>
      <c r="AD62" s="92" t="str">
        <f t="shared" ref="AD62:AD63" si="61">IFERROR(IF(OR(AND(Z62="Muy Baja",AB62="Leve"),AND(Z62="Muy Baja",AB62="Menor"),AND(Z62="Baja",AB62="Leve")),"Bajo",IF(OR(AND(Z62="Muy baja",AB62="Moderado"),AND(Z62="Baja",AB62="Menor"),AND(Z62="Baja",AB62="Moderado"),AND(Z62="Media",AB62="Leve"),AND(Z62="Media",AB62="Menor"),AND(Z62="Media",AB62="Moderado"),AND(Z62="Alta",AB62="Leve"),AND(Z62="Alta",AB62="Menor")),"Moderado",IF(OR(AND(Z62="Muy Baja",AB62="Mayor"),AND(Z62="Baja",AB62="Mayor"),AND(Z62="Media",AB62="Mayor"),AND(Z62="Alta",AB62="Moderado"),AND(Z62="Alta",AB62="Mayor"),AND(Z62="Muy Alta",AB62="Leve"),AND(Z62="Muy Alta",AB62="Menor"),AND(Z62="Muy Alta",AB62="Moderado"),AND(Z62="Muy Alta",AB62="Mayor")),"Alto",IF(OR(AND(Z62="Muy Baja",AB62="Catastrófico"),AND(Z62="Baja",AB62="Catastrófico"),AND(Z62="Media",AB62="Catastrófico"),AND(Z62="Alta",AB62="Catastrófico"),AND(Z62="Muy Alta",AB62="Catastrófico")),"Extremo","")))),"")</f>
        <v/>
      </c>
      <c r="AE62" s="88"/>
      <c r="AF62" s="113"/>
      <c r="AG62" s="113"/>
      <c r="AH62" s="93"/>
      <c r="AI62" s="93"/>
      <c r="AJ62" s="113"/>
      <c r="AK62" s="117"/>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row>
    <row r="63" spans="2:69" ht="151.5" hidden="1" customHeight="1" x14ac:dyDescent="0.3">
      <c r="B63" s="371"/>
      <c r="C63" s="373"/>
      <c r="D63" s="373"/>
      <c r="E63" s="373"/>
      <c r="F63" s="375"/>
      <c r="G63" s="373"/>
      <c r="H63" s="377"/>
      <c r="I63" s="379"/>
      <c r="J63" s="368"/>
      <c r="K63" s="382"/>
      <c r="L63" s="368">
        <f ca="1">IF(NOT(ISERROR(MATCH(K63,_xlfn.ANCHORARRAY(F74),0))),J76&amp;"Por favor no seleccionar los criterios de impacto",K63)</f>
        <v>0</v>
      </c>
      <c r="M63" s="379"/>
      <c r="N63" s="368"/>
      <c r="O63" s="370"/>
      <c r="P63" s="112">
        <v>6</v>
      </c>
      <c r="Q63" s="86"/>
      <c r="R63" s="87" t="str">
        <f t="shared" si="58"/>
        <v/>
      </c>
      <c r="S63" s="88"/>
      <c r="T63" s="88"/>
      <c r="U63" s="89" t="str">
        <f t="shared" si="55"/>
        <v/>
      </c>
      <c r="V63" s="88"/>
      <c r="W63" s="88"/>
      <c r="X63" s="88"/>
      <c r="Y63" s="90" t="str">
        <f t="shared" si="59"/>
        <v/>
      </c>
      <c r="Z63" s="91" t="str">
        <f t="shared" si="0"/>
        <v/>
      </c>
      <c r="AA63" s="89" t="str">
        <f t="shared" si="56"/>
        <v/>
      </c>
      <c r="AB63" s="91" t="str">
        <f t="shared" si="2"/>
        <v/>
      </c>
      <c r="AC63" s="89" t="str">
        <f t="shared" si="60"/>
        <v/>
      </c>
      <c r="AD63" s="92" t="str">
        <f t="shared" si="61"/>
        <v/>
      </c>
      <c r="AE63" s="88"/>
      <c r="AF63" s="113"/>
      <c r="AG63" s="113"/>
      <c r="AH63" s="93"/>
      <c r="AI63" s="93"/>
      <c r="AJ63" s="113"/>
      <c r="AK63" s="117"/>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row>
    <row r="64" spans="2:69" ht="151.5" hidden="1" customHeight="1" x14ac:dyDescent="0.3">
      <c r="B64" s="371">
        <v>9</v>
      </c>
      <c r="C64" s="373"/>
      <c r="D64" s="373"/>
      <c r="E64" s="373"/>
      <c r="F64" s="375"/>
      <c r="G64" s="373"/>
      <c r="H64" s="377"/>
      <c r="I64" s="379" t="str">
        <f>IF(H64&lt;=0,"",IF(H64&lt;=2,"Muy Baja",IF(H64&lt;=24,"Baja",IF(H64&lt;=500,"Media",IF(H64&lt;=5000,"Alta","Muy Alta")))))</f>
        <v/>
      </c>
      <c r="J64" s="368" t="str">
        <f>IF(I64="","",IF(I64="Muy Baja",0.2,IF(I64="Baja",0.4,IF(I64="Media",0.6,IF(I64="Alta",0.8,IF(I64="Muy Alta",1,))))))</f>
        <v/>
      </c>
      <c r="K64" s="382"/>
      <c r="L64" s="368">
        <f ca="1">IF(NOT(ISERROR(MATCH(K64,'Tabla Impacto'!$B$222:$B$224,0))),'Tabla Impacto'!$F$224&amp;"Por favor no seleccionar los criterios de impacto(Afectación Económica o presupuestal y Pérdida Reputacional)",K64)</f>
        <v>0</v>
      </c>
      <c r="M64" s="379" t="str">
        <f ca="1">IF(OR(L64='Tabla Impacto'!$C$12,L64='Tabla Impacto'!$D$12),"Leve",IF(OR(L64='Tabla Impacto'!$C$13,L64='Tabla Impacto'!$D$13),"Menor",IF(OR(L64='Tabla Impacto'!$C$14,L64='Tabla Impacto'!$D$14),"Moderado",IF(OR(L64='Tabla Impacto'!$C$15,L64='Tabla Impacto'!$D$15),"Mayor",IF(OR(L64='Tabla Impacto'!$C$16,L64='Tabla Impacto'!$D$16),"Catastrófico","")))))</f>
        <v/>
      </c>
      <c r="N64" s="368" t="str">
        <f ca="1">IF(M64="","",IF(M64="Leve",0.2,IF(M64="Menor",0.4,IF(M64="Moderado",0.6,IF(M64="Mayor",0.8,IF(M64="Catastrófico",1,))))))</f>
        <v/>
      </c>
      <c r="O64" s="370" t="str">
        <f ca="1">IF(OR(AND(I64="Muy Baja",M64="Leve"),AND(I64="Muy Baja",M64="Menor"),AND(I64="Baja",M64="Leve")),"Bajo",IF(OR(AND(I64="Muy baja",M64="Moderado"),AND(I64="Baja",M64="Menor"),AND(I64="Baja",M64="Moderado"),AND(I64="Media",M64="Leve"),AND(I64="Media",M64="Menor"),AND(I64="Media",M64="Moderado"),AND(I64="Alta",M64="Leve"),AND(I64="Alta",M64="Menor")),"Moderado",IF(OR(AND(I64="Muy Baja",M64="Mayor"),AND(I64="Baja",M64="Mayor"),AND(I64="Media",M64="Mayor"),AND(I64="Alta",M64="Moderado"),AND(I64="Alta",M64="Mayor"),AND(I64="Muy Alta",M64="Leve"),AND(I64="Muy Alta",M64="Menor"),AND(I64="Muy Alta",M64="Moderado"),AND(I64="Muy Alta",M64="Mayor")),"Alto",IF(OR(AND(I64="Muy Baja",M64="Catastrófico"),AND(I64="Baja",M64="Catastrófico"),AND(I64="Media",M64="Catastrófico"),AND(I64="Alta",M64="Catastrófico"),AND(I64="Muy Alta",M64="Catastrófico")),"Extremo",""))))</f>
        <v/>
      </c>
      <c r="P64" s="112">
        <v>1</v>
      </c>
      <c r="Q64" s="86"/>
      <c r="R64" s="87" t="str">
        <f>IF(OR(S64="Preventivo",S64="Detectivo"),"Probabilidad",IF(S64="Correctivo","Impacto",""))</f>
        <v/>
      </c>
      <c r="S64" s="88"/>
      <c r="T64" s="88"/>
      <c r="U64" s="89" t="str">
        <f>IF(AND(S64="Preventivo",T64="Automático"),"50%",IF(AND(S64="Preventivo",T64="Manual"),"40%",IF(AND(S64="Detectivo",T64="Automático"),"40%",IF(AND(S64="Detectivo",T64="Manual"),"30%",IF(AND(S64="Correctivo",T64="Automático"),"35%",IF(AND(S64="Correctivo",T64="Manual"),"25%",""))))))</f>
        <v/>
      </c>
      <c r="V64" s="88"/>
      <c r="W64" s="88"/>
      <c r="X64" s="88"/>
      <c r="Y64" s="90" t="str">
        <f>IFERROR(IF(R64="Probabilidad",(J64-(+J64*U64)),IF(R64="Impacto",J64,"")),"")</f>
        <v/>
      </c>
      <c r="Z64" s="91" t="str">
        <f>IFERROR(IF(Y64="","",IF(Y64&lt;=0.2,"Muy Baja",IF(Y64&lt;=0.4,"Baja",IF(Y64&lt;=0.6,"Media",IF(Y64&lt;=0.8,"Alta","Muy Alta"))))),"")</f>
        <v/>
      </c>
      <c r="AA64" s="89" t="str">
        <f>+Y64</f>
        <v/>
      </c>
      <c r="AB64" s="91" t="str">
        <f>IFERROR(IF(AC64="","",IF(AC64&lt;=0.2,"Leve",IF(AC64&lt;=0.4,"Menor",IF(AC64&lt;=0.6,"Moderado",IF(AC64&lt;=0.8,"Mayor","Catastrófico"))))),"")</f>
        <v/>
      </c>
      <c r="AC64" s="89" t="str">
        <f>IFERROR(IF(R64="Impacto",(N64-(+N64*U64)),IF(R64="Probabilidad",N64,"")),"")</f>
        <v/>
      </c>
      <c r="AD64" s="92" t="str">
        <f>IFERROR(IF(OR(AND(Z64="Muy Baja",AB64="Leve"),AND(Z64="Muy Baja",AB64="Menor"),AND(Z64="Baja",AB64="Leve")),"Bajo",IF(OR(AND(Z64="Muy baja",AB64="Moderado"),AND(Z64="Baja",AB64="Menor"),AND(Z64="Baja",AB64="Moderado"),AND(Z64="Media",AB64="Leve"),AND(Z64="Media",AB64="Menor"),AND(Z64="Media",AB64="Moderado"),AND(Z64="Alta",AB64="Leve"),AND(Z64="Alta",AB64="Menor")),"Moderado",IF(OR(AND(Z64="Muy Baja",AB64="Mayor"),AND(Z64="Baja",AB64="Mayor"),AND(Z64="Media",AB64="Mayor"),AND(Z64="Alta",AB64="Moderado"),AND(Z64="Alta",AB64="Mayor"),AND(Z64="Muy Alta",AB64="Leve"),AND(Z64="Muy Alta",AB64="Menor"),AND(Z64="Muy Alta",AB64="Moderado"),AND(Z64="Muy Alta",AB64="Mayor")),"Alto",IF(OR(AND(Z64="Muy Baja",AB64="Catastrófico"),AND(Z64="Baja",AB64="Catastrófico"),AND(Z64="Media",AB64="Catastrófico"),AND(Z64="Alta",AB64="Catastrófico"),AND(Z64="Muy Alta",AB64="Catastrófico")),"Extremo","")))),"")</f>
        <v/>
      </c>
      <c r="AE64" s="88"/>
      <c r="AF64" s="113"/>
      <c r="AG64" s="113"/>
      <c r="AH64" s="93"/>
      <c r="AI64" s="93"/>
      <c r="AJ64" s="113"/>
      <c r="AK64" s="117"/>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row>
    <row r="65" spans="2:69" ht="151.5" hidden="1" customHeight="1" x14ac:dyDescent="0.3">
      <c r="B65" s="371"/>
      <c r="C65" s="373"/>
      <c r="D65" s="373"/>
      <c r="E65" s="373"/>
      <c r="F65" s="375"/>
      <c r="G65" s="373"/>
      <c r="H65" s="377"/>
      <c r="I65" s="379"/>
      <c r="J65" s="368"/>
      <c r="K65" s="382"/>
      <c r="L65" s="368">
        <f ca="1">IF(NOT(ISERROR(MATCH(K65,_xlfn.ANCHORARRAY(F76),0))),J78&amp;"Por favor no seleccionar los criterios de impacto",K65)</f>
        <v>0</v>
      </c>
      <c r="M65" s="379"/>
      <c r="N65" s="368"/>
      <c r="O65" s="370"/>
      <c r="P65" s="112">
        <v>2</v>
      </c>
      <c r="Q65" s="86"/>
      <c r="R65" s="87" t="str">
        <f>IF(OR(S65="Preventivo",S65="Detectivo"),"Probabilidad",IF(S65="Correctivo","Impacto",""))</f>
        <v/>
      </c>
      <c r="S65" s="88"/>
      <c r="T65" s="88"/>
      <c r="U65" s="89" t="str">
        <f t="shared" ref="U65:U69" si="62">IF(AND(S65="Preventivo",T65="Automático"),"50%",IF(AND(S65="Preventivo",T65="Manual"),"40%",IF(AND(S65="Detectivo",T65="Automático"),"40%",IF(AND(S65="Detectivo",T65="Manual"),"30%",IF(AND(S65="Correctivo",T65="Automático"),"35%",IF(AND(S65="Correctivo",T65="Manual"),"25%",""))))))</f>
        <v/>
      </c>
      <c r="V65" s="88"/>
      <c r="W65" s="88"/>
      <c r="X65" s="88"/>
      <c r="Y65" s="90" t="str">
        <f>IFERROR(IF(AND(R64="Probabilidad",R65="Probabilidad"),(AA64-(+AA64*U65)),IF(R65="Probabilidad",(J64-(+J64*U65)),IF(R65="Impacto",AA64,""))),"")</f>
        <v/>
      </c>
      <c r="Z65" s="91" t="str">
        <f t="shared" si="0"/>
        <v/>
      </c>
      <c r="AA65" s="89" t="str">
        <f t="shared" ref="AA65:AA69" si="63">+Y65</f>
        <v/>
      </c>
      <c r="AB65" s="91" t="str">
        <f t="shared" si="2"/>
        <v/>
      </c>
      <c r="AC65" s="89" t="str">
        <f>IFERROR(IF(AND(R64="Impacto",R65="Impacto"),(AC58-(+AC58*U65)),IF(R65="Impacto",($N$64-(+$N$64*U65)),IF(R65="Probabilidad",AC58,""))),"")</f>
        <v/>
      </c>
      <c r="AD65" s="92" t="str">
        <f t="shared" ref="AD65:AD66" si="64">IFERROR(IF(OR(AND(Z65="Muy Baja",AB65="Leve"),AND(Z65="Muy Baja",AB65="Menor"),AND(Z65="Baja",AB65="Leve")),"Bajo",IF(OR(AND(Z65="Muy baja",AB65="Moderado"),AND(Z65="Baja",AB65="Menor"),AND(Z65="Baja",AB65="Moderado"),AND(Z65="Media",AB65="Leve"),AND(Z65="Media",AB65="Menor"),AND(Z65="Media",AB65="Moderado"),AND(Z65="Alta",AB65="Leve"),AND(Z65="Alta",AB65="Menor")),"Moderado",IF(OR(AND(Z65="Muy Baja",AB65="Mayor"),AND(Z65="Baja",AB65="Mayor"),AND(Z65="Media",AB65="Mayor"),AND(Z65="Alta",AB65="Moderado"),AND(Z65="Alta",AB65="Mayor"),AND(Z65="Muy Alta",AB65="Leve"),AND(Z65="Muy Alta",AB65="Menor"),AND(Z65="Muy Alta",AB65="Moderado"),AND(Z65="Muy Alta",AB65="Mayor")),"Alto",IF(OR(AND(Z65="Muy Baja",AB65="Catastrófico"),AND(Z65="Baja",AB65="Catastrófico"),AND(Z65="Media",AB65="Catastrófico"),AND(Z65="Alta",AB65="Catastrófico"),AND(Z65="Muy Alta",AB65="Catastrófico")),"Extremo","")))),"")</f>
        <v/>
      </c>
      <c r="AE65" s="88"/>
      <c r="AF65" s="113"/>
      <c r="AG65" s="113"/>
      <c r="AH65" s="93"/>
      <c r="AI65" s="93"/>
      <c r="AJ65" s="113"/>
      <c r="AK65" s="117"/>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row>
    <row r="66" spans="2:69" ht="151.5" hidden="1" customHeight="1" x14ac:dyDescent="0.3">
      <c r="B66" s="371"/>
      <c r="C66" s="373"/>
      <c r="D66" s="373"/>
      <c r="E66" s="373"/>
      <c r="F66" s="375"/>
      <c r="G66" s="373"/>
      <c r="H66" s="377"/>
      <c r="I66" s="379"/>
      <c r="J66" s="368"/>
      <c r="K66" s="382"/>
      <c r="L66" s="368">
        <f ca="1">IF(NOT(ISERROR(MATCH(K66,_xlfn.ANCHORARRAY(F77),0))),J79&amp;"Por favor no seleccionar los criterios de impacto",K66)</f>
        <v>0</v>
      </c>
      <c r="M66" s="379"/>
      <c r="N66" s="368"/>
      <c r="O66" s="370"/>
      <c r="P66" s="112">
        <v>3</v>
      </c>
      <c r="Q66" s="94"/>
      <c r="R66" s="87" t="str">
        <f>IF(OR(S66="Preventivo",S66="Detectivo"),"Probabilidad",IF(S66="Correctivo","Impacto",""))</f>
        <v/>
      </c>
      <c r="S66" s="88"/>
      <c r="T66" s="88"/>
      <c r="U66" s="89" t="str">
        <f t="shared" si="62"/>
        <v/>
      </c>
      <c r="V66" s="88"/>
      <c r="W66" s="88"/>
      <c r="X66" s="88"/>
      <c r="Y66" s="90" t="str">
        <f>IFERROR(IF(AND(R65="Probabilidad",R66="Probabilidad"),(AA65-(+AA65*U66)),IF(AND(R65="Impacto",R66="Probabilidad"),(AA64-(+AA64*U66)),IF(R66="Impacto",AA65,""))),"")</f>
        <v/>
      </c>
      <c r="Z66" s="91" t="str">
        <f t="shared" si="0"/>
        <v/>
      </c>
      <c r="AA66" s="89" t="str">
        <f t="shared" si="63"/>
        <v/>
      </c>
      <c r="AB66" s="91" t="str">
        <f t="shared" si="2"/>
        <v/>
      </c>
      <c r="AC66" s="89" t="str">
        <f>IFERROR(IF(AND(R65="Impacto",R66="Impacto"),(AC65-(+AC65*U66)),IF(AND(R65="Probabilidad",R66="Impacto"),(AC64-(+AC64*U66)),IF(R66="Probabilidad",AC65,""))),"")</f>
        <v/>
      </c>
      <c r="AD66" s="92" t="str">
        <f t="shared" si="64"/>
        <v/>
      </c>
      <c r="AE66" s="88"/>
      <c r="AF66" s="113"/>
      <c r="AG66" s="113"/>
      <c r="AH66" s="93"/>
      <c r="AI66" s="93"/>
      <c r="AJ66" s="113"/>
      <c r="AK66" s="117"/>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row>
    <row r="67" spans="2:69" hidden="1" x14ac:dyDescent="0.3">
      <c r="B67" s="385"/>
      <c r="C67" s="386"/>
      <c r="D67" s="386"/>
      <c r="E67" s="386"/>
      <c r="F67" s="369"/>
      <c r="G67" s="387"/>
      <c r="H67" s="369"/>
      <c r="I67" s="369"/>
      <c r="J67" s="369"/>
      <c r="K67" s="369"/>
      <c r="L67" s="369"/>
      <c r="M67" s="369"/>
      <c r="N67" s="369"/>
      <c r="O67" s="369"/>
      <c r="P67" s="118"/>
      <c r="Q67" s="118"/>
      <c r="R67" s="118"/>
      <c r="S67" s="118"/>
      <c r="T67" s="118"/>
      <c r="U67" s="118"/>
      <c r="V67" s="118"/>
      <c r="W67" s="118"/>
      <c r="X67" s="118"/>
      <c r="Y67" s="118"/>
      <c r="Z67" s="118"/>
      <c r="AA67" s="118"/>
      <c r="AB67" s="118"/>
      <c r="AC67" s="118"/>
      <c r="AD67" s="118"/>
      <c r="AE67" s="118"/>
      <c r="AF67" s="118"/>
      <c r="AG67" s="119"/>
      <c r="AH67" s="118"/>
      <c r="AI67" s="118"/>
      <c r="AJ67" s="118"/>
      <c r="AK67" s="120"/>
    </row>
    <row r="68" spans="2:69" ht="151.5" hidden="1" customHeight="1" x14ac:dyDescent="0.3">
      <c r="B68" s="371"/>
      <c r="C68" s="373"/>
      <c r="D68" s="373"/>
      <c r="E68" s="373"/>
      <c r="F68" s="375"/>
      <c r="G68" s="373"/>
      <c r="H68" s="377"/>
      <c r="I68" s="379"/>
      <c r="J68" s="368"/>
      <c r="K68" s="382"/>
      <c r="L68" s="368">
        <f ca="1">IF(NOT(ISERROR(MATCH(K68,_xlfn.ANCHORARRAY(F79),0))),J81&amp;"Por favor no seleccionar los criterios de impacto",K68)</f>
        <v>0</v>
      </c>
      <c r="M68" s="379"/>
      <c r="N68" s="368"/>
      <c r="O68" s="370"/>
      <c r="P68" s="112">
        <v>5</v>
      </c>
      <c r="Q68" s="86"/>
      <c r="R68" s="87" t="str">
        <f t="shared" ref="R68:R69" si="65">IF(OR(S68="Preventivo",S68="Detectivo"),"Probabilidad",IF(S68="Correctivo","Impacto",""))</f>
        <v/>
      </c>
      <c r="S68" s="88"/>
      <c r="T68" s="88"/>
      <c r="U68" s="89" t="str">
        <f t="shared" si="62"/>
        <v/>
      </c>
      <c r="V68" s="88"/>
      <c r="W68" s="88"/>
      <c r="X68" s="88"/>
      <c r="Y68" s="90" t="str">
        <f t="shared" ref="Y68:Y69" si="66">IFERROR(IF(AND(R67="Probabilidad",R68="Probabilidad"),(AA67-(+AA67*U68)),IF(AND(R67="Impacto",R68="Probabilidad"),(AA66-(+AA66*U68)),IF(R68="Impacto",AA67,""))),"")</f>
        <v/>
      </c>
      <c r="Z68" s="91" t="str">
        <f t="shared" si="0"/>
        <v/>
      </c>
      <c r="AA68" s="89" t="str">
        <f t="shared" si="63"/>
        <v/>
      </c>
      <c r="AB68" s="91" t="str">
        <f t="shared" si="2"/>
        <v/>
      </c>
      <c r="AC68" s="89" t="str">
        <f t="shared" ref="AC68:AC69" si="67">IFERROR(IF(AND(R67="Impacto",R68="Impacto"),(AC67-(+AC67*U68)),IF(AND(R67="Probabilidad",R68="Impacto"),(AC66-(+AC66*U68)),IF(R68="Probabilidad",AC67,""))),"")</f>
        <v/>
      </c>
      <c r="AD68" s="92" t="str">
        <f t="shared" ref="AD68:AD69" si="68">IFERROR(IF(OR(AND(Z68="Muy Baja",AB68="Leve"),AND(Z68="Muy Baja",AB68="Menor"),AND(Z68="Baja",AB68="Leve")),"Bajo",IF(OR(AND(Z68="Muy baja",AB68="Moderado"),AND(Z68="Baja",AB68="Menor"),AND(Z68="Baja",AB68="Moderado"),AND(Z68="Media",AB68="Leve"),AND(Z68="Media",AB68="Menor"),AND(Z68="Media",AB68="Moderado"),AND(Z68="Alta",AB68="Leve"),AND(Z68="Alta",AB68="Menor")),"Moderado",IF(OR(AND(Z68="Muy Baja",AB68="Mayor"),AND(Z68="Baja",AB68="Mayor"),AND(Z68="Media",AB68="Mayor"),AND(Z68="Alta",AB68="Moderado"),AND(Z68="Alta",AB68="Mayor"),AND(Z68="Muy Alta",AB68="Leve"),AND(Z68="Muy Alta",AB68="Menor"),AND(Z68="Muy Alta",AB68="Moderado"),AND(Z68="Muy Alta",AB68="Mayor")),"Alto",IF(OR(AND(Z68="Muy Baja",AB68="Catastrófico"),AND(Z68="Baja",AB68="Catastrófico"),AND(Z68="Media",AB68="Catastrófico"),AND(Z68="Alta",AB68="Catastrófico"),AND(Z68="Muy Alta",AB68="Catastrófico")),"Extremo","")))),"")</f>
        <v/>
      </c>
      <c r="AE68" s="88"/>
      <c r="AF68" s="113"/>
      <c r="AG68" s="113"/>
      <c r="AH68" s="93"/>
      <c r="AI68" s="93"/>
      <c r="AJ68" s="113"/>
      <c r="AK68" s="117"/>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row>
    <row r="69" spans="2:69" ht="151.5" hidden="1" customHeight="1" x14ac:dyDescent="0.3">
      <c r="B69" s="371"/>
      <c r="C69" s="373"/>
      <c r="D69" s="373"/>
      <c r="E69" s="373"/>
      <c r="F69" s="375"/>
      <c r="G69" s="373"/>
      <c r="H69" s="377"/>
      <c r="I69" s="379"/>
      <c r="J69" s="368"/>
      <c r="K69" s="382"/>
      <c r="L69" s="368">
        <f ca="1">IF(NOT(ISERROR(MATCH(K69,_xlfn.ANCHORARRAY(F80),0))),J82&amp;"Por favor no seleccionar los criterios de impacto",K69)</f>
        <v>0</v>
      </c>
      <c r="M69" s="379"/>
      <c r="N69" s="368"/>
      <c r="O69" s="370"/>
      <c r="P69" s="112">
        <v>6</v>
      </c>
      <c r="Q69" s="86"/>
      <c r="R69" s="87" t="str">
        <f t="shared" si="65"/>
        <v/>
      </c>
      <c r="S69" s="88"/>
      <c r="T69" s="88"/>
      <c r="U69" s="89" t="str">
        <f t="shared" si="62"/>
        <v/>
      </c>
      <c r="V69" s="88"/>
      <c r="W69" s="88"/>
      <c r="X69" s="88"/>
      <c r="Y69" s="90" t="str">
        <f t="shared" si="66"/>
        <v/>
      </c>
      <c r="Z69" s="91" t="str">
        <f t="shared" si="0"/>
        <v/>
      </c>
      <c r="AA69" s="89" t="str">
        <f t="shared" si="63"/>
        <v/>
      </c>
      <c r="AB69" s="91" t="str">
        <f t="shared" si="2"/>
        <v/>
      </c>
      <c r="AC69" s="89" t="str">
        <f t="shared" si="67"/>
        <v/>
      </c>
      <c r="AD69" s="92" t="str">
        <f t="shared" si="68"/>
        <v/>
      </c>
      <c r="AE69" s="88"/>
      <c r="AF69" s="113"/>
      <c r="AG69" s="113"/>
      <c r="AH69" s="93"/>
      <c r="AI69" s="93"/>
      <c r="AJ69" s="113"/>
      <c r="AK69" s="117"/>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row>
    <row r="70" spans="2:69" ht="151.5" hidden="1" customHeight="1" x14ac:dyDescent="0.3">
      <c r="B70" s="371">
        <v>10</v>
      </c>
      <c r="C70" s="373"/>
      <c r="D70" s="373"/>
      <c r="E70" s="373"/>
      <c r="F70" s="375"/>
      <c r="G70" s="373"/>
      <c r="H70" s="377"/>
      <c r="I70" s="379" t="str">
        <f>IF(H70&lt;=0,"",IF(H70&lt;=2,"Muy Baja",IF(H70&lt;=24,"Baja",IF(H70&lt;=500,"Media",IF(H70&lt;=5000,"Alta","Muy Alta")))))</f>
        <v/>
      </c>
      <c r="J70" s="368" t="str">
        <f>IF(I70="","",IF(I70="Muy Baja",0.2,IF(I70="Baja",0.4,IF(I70="Media",0.6,IF(I70="Alta",0.8,IF(I70="Muy Alta",1,))))))</f>
        <v/>
      </c>
      <c r="K70" s="382"/>
      <c r="L70" s="368">
        <f ca="1">IF(NOT(ISERROR(MATCH(K70,'Tabla Impacto'!$B$222:$B$224,0))),'Tabla Impacto'!$F$224&amp;"Por favor no seleccionar los criterios de impacto(Afectación Económica o presupuestal y Pérdida Reputacional)",K70)</f>
        <v>0</v>
      </c>
      <c r="M70" s="379" t="str">
        <f ca="1">IF(OR(L70='Tabla Impacto'!$C$12,L70='Tabla Impacto'!$D$12),"Leve",IF(OR(L70='Tabla Impacto'!$C$13,L70='Tabla Impacto'!$D$13),"Menor",IF(OR(L70='Tabla Impacto'!$C$14,L70='Tabla Impacto'!$D$14),"Moderado",IF(OR(L70='Tabla Impacto'!$C$15,L70='Tabla Impacto'!$D$15),"Mayor",IF(OR(L70='Tabla Impacto'!$C$16,L70='Tabla Impacto'!$D$16),"Catastrófico","")))))</f>
        <v/>
      </c>
      <c r="N70" s="368" t="str">
        <f ca="1">IF(M70="","",IF(M70="Leve",0.2,IF(M70="Menor",0.4,IF(M70="Moderado",0.6,IF(M70="Mayor",0.8,IF(M70="Catastrófico",1,))))))</f>
        <v/>
      </c>
      <c r="O70" s="370" t="str">
        <f ca="1">IF(OR(AND(I70="Muy Baja",M70="Leve"),AND(I70="Muy Baja",M70="Menor"),AND(I70="Baja",M70="Leve")),"Bajo",IF(OR(AND(I70="Muy baja",M70="Moderado"),AND(I70="Baja",M70="Menor"),AND(I70="Baja",M70="Moderado"),AND(I70="Media",M70="Leve"),AND(I70="Media",M70="Menor"),AND(I70="Media",M70="Moderado"),AND(I70="Alta",M70="Leve"),AND(I70="Alta",M70="Menor")),"Moderado",IF(OR(AND(I70="Muy Baja",M70="Mayor"),AND(I70="Baja",M70="Mayor"),AND(I70="Media",M70="Mayor"),AND(I70="Alta",M70="Moderado"),AND(I70="Alta",M70="Mayor"),AND(I70="Muy Alta",M70="Leve"),AND(I70="Muy Alta",M70="Menor"),AND(I70="Muy Alta",M70="Moderado"),AND(I70="Muy Alta",M70="Mayor")),"Alto",IF(OR(AND(I70="Muy Baja",M70="Catastrófico"),AND(I70="Baja",M70="Catastrófico"),AND(I70="Media",M70="Catastrófico"),AND(I70="Alta",M70="Catastrófico"),AND(I70="Muy Alta",M70="Catastrófico")),"Extremo",""))))</f>
        <v/>
      </c>
      <c r="P70" s="112">
        <v>1</v>
      </c>
      <c r="Q70" s="86"/>
      <c r="R70" s="87" t="str">
        <f>IF(OR(S70="Preventivo",S70="Detectivo"),"Probabilidad",IF(S70="Correctivo","Impacto",""))</f>
        <v/>
      </c>
      <c r="S70" s="88"/>
      <c r="T70" s="88"/>
      <c r="U70" s="89" t="str">
        <f>IF(AND(S70="Preventivo",T70="Automático"),"50%",IF(AND(S70="Preventivo",T70="Manual"),"40%",IF(AND(S70="Detectivo",T70="Automático"),"40%",IF(AND(S70="Detectivo",T70="Manual"),"30%",IF(AND(S70="Correctivo",T70="Automático"),"35%",IF(AND(S70="Correctivo",T70="Manual"),"25%",""))))))</f>
        <v/>
      </c>
      <c r="V70" s="88"/>
      <c r="W70" s="88"/>
      <c r="X70" s="88"/>
      <c r="Y70" s="90" t="str">
        <f>IFERROR(IF(R70="Probabilidad",(J70-(+J70*U70)),IF(R70="Impacto",J70,"")),"")</f>
        <v/>
      </c>
      <c r="Z70" s="91" t="str">
        <f>IFERROR(IF(Y70="","",IF(Y70&lt;=0.2,"Muy Baja",IF(Y70&lt;=0.4,"Baja",IF(Y70&lt;=0.6,"Media",IF(Y70&lt;=0.8,"Alta","Muy Alta"))))),"")</f>
        <v/>
      </c>
      <c r="AA70" s="89" t="str">
        <f>+Y70</f>
        <v/>
      </c>
      <c r="AB70" s="91" t="str">
        <f>IFERROR(IF(AC70="","",IF(AC70&lt;=0.2,"Leve",IF(AC70&lt;=0.4,"Menor",IF(AC70&lt;=0.6,"Moderado",IF(AC70&lt;=0.8,"Mayor","Catastrófico"))))),"")</f>
        <v/>
      </c>
      <c r="AC70" s="89" t="str">
        <f>IFERROR(IF(R70="Impacto",(N70-(+N70*U70)),IF(R70="Probabilidad",N70,"")),"")</f>
        <v/>
      </c>
      <c r="AD70" s="92" t="str">
        <f>IFERROR(IF(OR(AND(Z70="Muy Baja",AB70="Leve"),AND(Z70="Muy Baja",AB70="Menor"),AND(Z70="Baja",AB70="Leve")),"Bajo",IF(OR(AND(Z70="Muy baja",AB70="Moderado"),AND(Z70="Baja",AB70="Menor"),AND(Z70="Baja",AB70="Moderado"),AND(Z70="Media",AB70="Leve"),AND(Z70="Media",AB70="Menor"),AND(Z70="Media",AB70="Moderado"),AND(Z70="Alta",AB70="Leve"),AND(Z70="Alta",AB70="Menor")),"Moderado",IF(OR(AND(Z70="Muy Baja",AB70="Mayor"),AND(Z70="Baja",AB70="Mayor"),AND(Z70="Media",AB70="Mayor"),AND(Z70="Alta",AB70="Moderado"),AND(Z70="Alta",AB70="Mayor"),AND(Z70="Muy Alta",AB70="Leve"),AND(Z70="Muy Alta",AB70="Menor"),AND(Z70="Muy Alta",AB70="Moderado"),AND(Z70="Muy Alta",AB70="Mayor")),"Alto",IF(OR(AND(Z70="Muy Baja",AB70="Catastrófico"),AND(Z70="Baja",AB70="Catastrófico"),AND(Z70="Media",AB70="Catastrófico"),AND(Z70="Alta",AB70="Catastrófico"),AND(Z70="Muy Alta",AB70="Catastrófico")),"Extremo","")))),"")</f>
        <v/>
      </c>
      <c r="AE70" s="88"/>
      <c r="AF70" s="113"/>
      <c r="AG70" s="113"/>
      <c r="AH70" s="93"/>
      <c r="AI70" s="93"/>
      <c r="AJ70" s="113"/>
      <c r="AK70" s="117"/>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row>
    <row r="71" spans="2:69" ht="151.5" hidden="1" customHeight="1" x14ac:dyDescent="0.3">
      <c r="B71" s="371"/>
      <c r="C71" s="373"/>
      <c r="D71" s="373"/>
      <c r="E71" s="373"/>
      <c r="F71" s="375"/>
      <c r="G71" s="373"/>
      <c r="H71" s="377"/>
      <c r="I71" s="379"/>
      <c r="J71" s="368"/>
      <c r="K71" s="382"/>
      <c r="L71" s="368">
        <f ca="1">IF(NOT(ISERROR(MATCH(K71,_xlfn.ANCHORARRAY(F82),0))),J84&amp;"Por favor no seleccionar los criterios de impacto",K71)</f>
        <v>0</v>
      </c>
      <c r="M71" s="379"/>
      <c r="N71" s="368"/>
      <c r="O71" s="370"/>
      <c r="P71" s="112">
        <v>2</v>
      </c>
      <c r="Q71" s="86"/>
      <c r="R71" s="87" t="str">
        <f>IF(OR(S71="Preventivo",S71="Detectivo"),"Probabilidad",IF(S71="Correctivo","Impacto",""))</f>
        <v/>
      </c>
      <c r="S71" s="88"/>
      <c r="T71" s="88"/>
      <c r="U71" s="89" t="str">
        <f t="shared" ref="U71:U75" si="69">IF(AND(S71="Preventivo",T71="Automático"),"50%",IF(AND(S71="Preventivo",T71="Manual"),"40%",IF(AND(S71="Detectivo",T71="Automático"),"40%",IF(AND(S71="Detectivo",T71="Manual"),"30%",IF(AND(S71="Correctivo",T71="Automático"),"35%",IF(AND(S71="Correctivo",T71="Manual"),"25%",""))))))</f>
        <v/>
      </c>
      <c r="V71" s="88"/>
      <c r="W71" s="88"/>
      <c r="X71" s="88"/>
      <c r="Y71" s="90" t="str">
        <f>IFERROR(IF(AND(R70="Probabilidad",R71="Probabilidad"),(AA70-(+AA70*U71)),IF(R71="Probabilidad",(J70-(+J70*U71)),IF(R71="Impacto",AA70,""))),"")</f>
        <v/>
      </c>
      <c r="Z71" s="91" t="str">
        <f t="shared" si="0"/>
        <v/>
      </c>
      <c r="AA71" s="89" t="str">
        <f t="shared" ref="AA71:AA75" si="70">+Y71</f>
        <v/>
      </c>
      <c r="AB71" s="91" t="str">
        <f t="shared" si="2"/>
        <v/>
      </c>
      <c r="AC71" s="89" t="str">
        <f>IFERROR(IF(AND(R70="Impacto",R71="Impacto"),(AC64-(+AC64*U71)),IF(R71="Impacto",($N$70-(+$N$70*U71)),IF(R71="Probabilidad",AC64,""))),"")</f>
        <v/>
      </c>
      <c r="AD71" s="92" t="str">
        <f t="shared" ref="AD71:AD72" si="71">IFERROR(IF(OR(AND(Z71="Muy Baja",AB71="Leve"),AND(Z71="Muy Baja",AB71="Menor"),AND(Z71="Baja",AB71="Leve")),"Bajo",IF(OR(AND(Z71="Muy baja",AB71="Moderado"),AND(Z71="Baja",AB71="Menor"),AND(Z71="Baja",AB71="Moderado"),AND(Z71="Media",AB71="Leve"),AND(Z71="Media",AB71="Menor"),AND(Z71="Media",AB71="Moderado"),AND(Z71="Alta",AB71="Leve"),AND(Z71="Alta",AB71="Menor")),"Moderado",IF(OR(AND(Z71="Muy Baja",AB71="Mayor"),AND(Z71="Baja",AB71="Mayor"),AND(Z71="Media",AB71="Mayor"),AND(Z71="Alta",AB71="Moderado"),AND(Z71="Alta",AB71="Mayor"),AND(Z71="Muy Alta",AB71="Leve"),AND(Z71="Muy Alta",AB71="Menor"),AND(Z71="Muy Alta",AB71="Moderado"),AND(Z71="Muy Alta",AB71="Mayor")),"Alto",IF(OR(AND(Z71="Muy Baja",AB71="Catastrófico"),AND(Z71="Baja",AB71="Catastrófico"),AND(Z71="Media",AB71="Catastrófico"),AND(Z71="Alta",AB71="Catastrófico"),AND(Z71="Muy Alta",AB71="Catastrófico")),"Extremo","")))),"")</f>
        <v/>
      </c>
      <c r="AE71" s="88"/>
      <c r="AF71" s="113"/>
      <c r="AG71" s="113"/>
      <c r="AH71" s="93"/>
      <c r="AI71" s="93"/>
      <c r="AJ71" s="113"/>
      <c r="AK71" s="117"/>
    </row>
    <row r="72" spans="2:69" ht="151.5" hidden="1" customHeight="1" x14ac:dyDescent="0.3">
      <c r="B72" s="371"/>
      <c r="C72" s="373"/>
      <c r="D72" s="373"/>
      <c r="E72" s="373"/>
      <c r="F72" s="375"/>
      <c r="G72" s="373"/>
      <c r="H72" s="377"/>
      <c r="I72" s="379"/>
      <c r="J72" s="368"/>
      <c r="K72" s="382"/>
      <c r="L72" s="368">
        <f ca="1">IF(NOT(ISERROR(MATCH(K72,_xlfn.ANCHORARRAY(F83),0))),J85&amp;"Por favor no seleccionar los criterios de impacto",K72)</f>
        <v>0</v>
      </c>
      <c r="M72" s="379"/>
      <c r="N72" s="368"/>
      <c r="O72" s="370"/>
      <c r="P72" s="112">
        <v>3</v>
      </c>
      <c r="Q72" s="94"/>
      <c r="R72" s="87" t="str">
        <f>IF(OR(S72="Preventivo",S72="Detectivo"),"Probabilidad",IF(S72="Correctivo","Impacto",""))</f>
        <v/>
      </c>
      <c r="S72" s="88"/>
      <c r="T72" s="88"/>
      <c r="U72" s="89" t="str">
        <f t="shared" si="69"/>
        <v/>
      </c>
      <c r="V72" s="88"/>
      <c r="W72" s="88"/>
      <c r="X72" s="88"/>
      <c r="Y72" s="90" t="str">
        <f>IFERROR(IF(AND(R71="Probabilidad",R72="Probabilidad"),(AA71-(+AA71*U72)),IF(AND(R71="Impacto",R72="Probabilidad"),(AA70-(+AA70*U72)),IF(R72="Impacto",AA71,""))),"")</f>
        <v/>
      </c>
      <c r="Z72" s="91" t="str">
        <f t="shared" si="0"/>
        <v/>
      </c>
      <c r="AA72" s="89" t="str">
        <f t="shared" si="70"/>
        <v/>
      </c>
      <c r="AB72" s="91" t="str">
        <f t="shared" si="2"/>
        <v/>
      </c>
      <c r="AC72" s="89" t="str">
        <f>IFERROR(IF(AND(R71="Impacto",R72="Impacto"),(AC71-(+AC71*U72)),IF(AND(R71="Probabilidad",R72="Impacto"),(AC70-(+AC70*U72)),IF(R72="Probabilidad",AC71,""))),"")</f>
        <v/>
      </c>
      <c r="AD72" s="92" t="str">
        <f t="shared" si="71"/>
        <v/>
      </c>
      <c r="AE72" s="88"/>
      <c r="AF72" s="113"/>
      <c r="AG72" s="113"/>
      <c r="AH72" s="93"/>
      <c r="AI72" s="93"/>
      <c r="AJ72" s="113"/>
      <c r="AK72" s="117"/>
    </row>
    <row r="73" spans="2:69" ht="151.5" hidden="1" customHeight="1" x14ac:dyDescent="0.3">
      <c r="B73" s="371"/>
      <c r="C73" s="373"/>
      <c r="D73" s="373"/>
      <c r="E73" s="373"/>
      <c r="F73" s="375"/>
      <c r="G73" s="373"/>
      <c r="H73" s="377"/>
      <c r="I73" s="379"/>
      <c r="J73" s="368"/>
      <c r="K73" s="382"/>
      <c r="L73" s="368">
        <f ca="1">IF(NOT(ISERROR(MATCH(K73,_xlfn.ANCHORARRAY(F84),0))),J86&amp;"Por favor no seleccionar los criterios de impacto",K73)</f>
        <v>0</v>
      </c>
      <c r="M73" s="379"/>
      <c r="N73" s="368"/>
      <c r="O73" s="370"/>
      <c r="P73" s="112">
        <v>4</v>
      </c>
      <c r="Q73" s="86"/>
      <c r="R73" s="87" t="str">
        <f t="shared" ref="R73:R75" si="72">IF(OR(S73="Preventivo",S73="Detectivo"),"Probabilidad",IF(S73="Correctivo","Impacto",""))</f>
        <v/>
      </c>
      <c r="S73" s="88"/>
      <c r="T73" s="88"/>
      <c r="U73" s="89" t="str">
        <f t="shared" si="69"/>
        <v/>
      </c>
      <c r="V73" s="88"/>
      <c r="W73" s="88"/>
      <c r="X73" s="88"/>
      <c r="Y73" s="90" t="str">
        <f t="shared" ref="Y73:Y75" si="73">IFERROR(IF(AND(R72="Probabilidad",R73="Probabilidad"),(AA72-(+AA72*U73)),IF(AND(R72="Impacto",R73="Probabilidad"),(AA71-(+AA71*U73)),IF(R73="Impacto",AA72,""))),"")</f>
        <v/>
      </c>
      <c r="Z73" s="91" t="str">
        <f t="shared" si="0"/>
        <v/>
      </c>
      <c r="AA73" s="89" t="str">
        <f t="shared" si="70"/>
        <v/>
      </c>
      <c r="AB73" s="91" t="str">
        <f t="shared" si="2"/>
        <v/>
      </c>
      <c r="AC73" s="89" t="str">
        <f t="shared" ref="AC73:AC75" si="74">IFERROR(IF(AND(R72="Impacto",R73="Impacto"),(AC72-(+AC72*U73)),IF(AND(R72="Probabilidad",R73="Impacto"),(AC71-(+AC71*U73)),IF(R73="Probabilidad",AC72,""))),"")</f>
        <v/>
      </c>
      <c r="AD73" s="92" t="str">
        <f>IFERROR(IF(OR(AND(Z73="Muy Baja",AB73="Leve"),AND(Z73="Muy Baja",AB73="Menor"),AND(Z73="Baja",AB73="Leve")),"Bajo",IF(OR(AND(Z73="Muy baja",AB73="Moderado"),AND(Z73="Baja",AB73="Menor"),AND(Z73="Baja",AB73="Moderado"),AND(Z73="Media",AB73="Leve"),AND(Z73="Media",AB73="Menor"),AND(Z73="Media",AB73="Moderado"),AND(Z73="Alta",AB73="Leve"),AND(Z73="Alta",AB73="Menor")),"Moderado",IF(OR(AND(Z73="Muy Baja",AB73="Mayor"),AND(Z73="Baja",AB73="Mayor"),AND(Z73="Media",AB73="Mayor"),AND(Z73="Alta",AB73="Moderado"),AND(Z73="Alta",AB73="Mayor"),AND(Z73="Muy Alta",AB73="Leve"),AND(Z73="Muy Alta",AB73="Menor"),AND(Z73="Muy Alta",AB73="Moderado"),AND(Z73="Muy Alta",AB73="Mayor")),"Alto",IF(OR(AND(Z73="Muy Baja",AB73="Catastrófico"),AND(Z73="Baja",AB73="Catastrófico"),AND(Z73="Media",AB73="Catastrófico"),AND(Z73="Alta",AB73="Catastrófico"),AND(Z73="Muy Alta",AB73="Catastrófico")),"Extremo","")))),"")</f>
        <v/>
      </c>
      <c r="AE73" s="88"/>
      <c r="AF73" s="113"/>
      <c r="AG73" s="113"/>
      <c r="AH73" s="93"/>
      <c r="AI73" s="93"/>
      <c r="AJ73" s="113"/>
      <c r="AK73" s="117"/>
    </row>
    <row r="74" spans="2:69" ht="151.5" hidden="1" customHeight="1" x14ac:dyDescent="0.3">
      <c r="B74" s="371"/>
      <c r="C74" s="373"/>
      <c r="D74" s="373"/>
      <c r="E74" s="373"/>
      <c r="F74" s="375"/>
      <c r="G74" s="373"/>
      <c r="H74" s="377"/>
      <c r="I74" s="379"/>
      <c r="J74" s="368"/>
      <c r="K74" s="382"/>
      <c r="L74" s="368">
        <f ca="1">IF(NOT(ISERROR(MATCH(K74,_xlfn.ANCHORARRAY(F85),0))),J87&amp;"Por favor no seleccionar los criterios de impacto",K74)</f>
        <v>0</v>
      </c>
      <c r="M74" s="379"/>
      <c r="N74" s="368"/>
      <c r="O74" s="370"/>
      <c r="P74" s="112">
        <v>5</v>
      </c>
      <c r="Q74" s="86"/>
      <c r="R74" s="87" t="str">
        <f t="shared" si="72"/>
        <v/>
      </c>
      <c r="S74" s="88"/>
      <c r="T74" s="88"/>
      <c r="U74" s="89" t="str">
        <f t="shared" si="69"/>
        <v/>
      </c>
      <c r="V74" s="88"/>
      <c r="W74" s="88"/>
      <c r="X74" s="88"/>
      <c r="Y74" s="90" t="str">
        <f t="shared" si="73"/>
        <v/>
      </c>
      <c r="Z74" s="91" t="str">
        <f t="shared" si="0"/>
        <v/>
      </c>
      <c r="AA74" s="89" t="str">
        <f t="shared" si="70"/>
        <v/>
      </c>
      <c r="AB74" s="91" t="str">
        <f t="shared" si="2"/>
        <v/>
      </c>
      <c r="AC74" s="89" t="str">
        <f t="shared" si="74"/>
        <v/>
      </c>
      <c r="AD74" s="92" t="str">
        <f t="shared" ref="AD74:AD75" si="75">IFERROR(IF(OR(AND(Z74="Muy Baja",AB74="Leve"),AND(Z74="Muy Baja",AB74="Menor"),AND(Z74="Baja",AB74="Leve")),"Bajo",IF(OR(AND(Z74="Muy baja",AB74="Moderado"),AND(Z74="Baja",AB74="Menor"),AND(Z74="Baja",AB74="Moderado"),AND(Z74="Media",AB74="Leve"),AND(Z74="Media",AB74="Menor"),AND(Z74="Media",AB74="Moderado"),AND(Z74="Alta",AB74="Leve"),AND(Z74="Alta",AB74="Menor")),"Moderado",IF(OR(AND(Z74="Muy Baja",AB74="Mayor"),AND(Z74="Baja",AB74="Mayor"),AND(Z74="Media",AB74="Mayor"),AND(Z74="Alta",AB74="Moderado"),AND(Z74="Alta",AB74="Mayor"),AND(Z74="Muy Alta",AB74="Leve"),AND(Z74="Muy Alta",AB74="Menor"),AND(Z74="Muy Alta",AB74="Moderado"),AND(Z74="Muy Alta",AB74="Mayor")),"Alto",IF(OR(AND(Z74="Muy Baja",AB74="Catastrófico"),AND(Z74="Baja",AB74="Catastrófico"),AND(Z74="Media",AB74="Catastrófico"),AND(Z74="Alta",AB74="Catastrófico"),AND(Z74="Muy Alta",AB74="Catastrófico")),"Extremo","")))),"")</f>
        <v/>
      </c>
      <c r="AE74" s="88"/>
      <c r="AF74" s="113"/>
      <c r="AG74" s="113"/>
      <c r="AH74" s="93"/>
      <c r="AI74" s="93"/>
      <c r="AJ74" s="113"/>
      <c r="AK74" s="117"/>
    </row>
    <row r="75" spans="2:69" ht="151.5" hidden="1" customHeight="1" x14ac:dyDescent="0.3">
      <c r="B75" s="372"/>
      <c r="C75" s="374"/>
      <c r="D75" s="374"/>
      <c r="E75" s="374"/>
      <c r="F75" s="376"/>
      <c r="G75" s="374"/>
      <c r="H75" s="378"/>
      <c r="I75" s="380"/>
      <c r="J75" s="381"/>
      <c r="K75" s="383"/>
      <c r="L75" s="381">
        <f ca="1">IF(NOT(ISERROR(MATCH(K75,_xlfn.ANCHORARRAY(F86),0))),J88&amp;"Por favor no seleccionar los criterios de impacto",K75)</f>
        <v>0</v>
      </c>
      <c r="M75" s="380"/>
      <c r="N75" s="381"/>
      <c r="O75" s="384"/>
      <c r="P75" s="199">
        <v>6</v>
      </c>
      <c r="Q75" s="200"/>
      <c r="R75" s="201" t="str">
        <f t="shared" si="72"/>
        <v/>
      </c>
      <c r="S75" s="202"/>
      <c r="T75" s="202"/>
      <c r="U75" s="203" t="str">
        <f t="shared" si="69"/>
        <v/>
      </c>
      <c r="V75" s="202"/>
      <c r="W75" s="202"/>
      <c r="X75" s="202"/>
      <c r="Y75" s="204" t="str">
        <f t="shared" si="73"/>
        <v/>
      </c>
      <c r="Z75" s="205" t="str">
        <f t="shared" si="0"/>
        <v/>
      </c>
      <c r="AA75" s="203" t="str">
        <f t="shared" si="70"/>
        <v/>
      </c>
      <c r="AB75" s="205" t="str">
        <f t="shared" si="2"/>
        <v/>
      </c>
      <c r="AC75" s="203" t="str">
        <f t="shared" si="74"/>
        <v/>
      </c>
      <c r="AD75" s="206" t="str">
        <f t="shared" si="75"/>
        <v/>
      </c>
      <c r="AE75" s="202"/>
      <c r="AF75" s="207"/>
      <c r="AG75" s="207"/>
      <c r="AH75" s="208"/>
      <c r="AI75" s="208"/>
      <c r="AJ75" s="207"/>
      <c r="AK75" s="209"/>
    </row>
    <row r="76" spans="2:69" ht="49.5" customHeight="1" thickBot="1" x14ac:dyDescent="0.35">
      <c r="B76" s="210"/>
      <c r="C76" s="365" t="s">
        <v>114</v>
      </c>
      <c r="D76" s="366"/>
      <c r="E76" s="366"/>
      <c r="F76" s="366"/>
      <c r="G76" s="366"/>
      <c r="H76" s="366"/>
      <c r="I76" s="366"/>
      <c r="J76" s="366"/>
      <c r="K76" s="366"/>
      <c r="L76" s="366"/>
      <c r="M76" s="366"/>
      <c r="N76" s="366"/>
      <c r="O76" s="366"/>
      <c r="P76" s="366"/>
      <c r="Q76" s="366"/>
      <c r="R76" s="366"/>
      <c r="S76" s="366"/>
      <c r="T76" s="366"/>
      <c r="U76" s="366"/>
      <c r="V76" s="366"/>
      <c r="W76" s="366"/>
      <c r="X76" s="366"/>
      <c r="Y76" s="366"/>
      <c r="Z76" s="366"/>
      <c r="AA76" s="366"/>
      <c r="AB76" s="366"/>
      <c r="AC76" s="366"/>
      <c r="AD76" s="366"/>
      <c r="AE76" s="366"/>
      <c r="AF76" s="366"/>
      <c r="AG76" s="366"/>
      <c r="AH76" s="366"/>
      <c r="AI76" s="366"/>
      <c r="AJ76" s="366"/>
      <c r="AK76" s="367"/>
    </row>
    <row r="78" spans="2:69" x14ac:dyDescent="0.3">
      <c r="B78" s="1"/>
      <c r="C78" s="9" t="s">
        <v>125</v>
      </c>
      <c r="D78" s="1"/>
      <c r="E78" s="1"/>
      <c r="G78" s="1"/>
    </row>
  </sheetData>
  <dataConsolidate/>
  <mergeCells count="190">
    <mergeCell ref="G16:G21"/>
    <mergeCell ref="H16:H21"/>
    <mergeCell ref="I16:I21"/>
    <mergeCell ref="B16:B21"/>
    <mergeCell ref="C16:C21"/>
    <mergeCell ref="D16:D21"/>
    <mergeCell ref="E16:E21"/>
    <mergeCell ref="F16:F21"/>
    <mergeCell ref="O16:O21"/>
    <mergeCell ref="J16:J21"/>
    <mergeCell ref="K16:K21"/>
    <mergeCell ref="L16:L21"/>
    <mergeCell ref="M16:M21"/>
    <mergeCell ref="N16:N21"/>
    <mergeCell ref="J14:J15"/>
    <mergeCell ref="M14:M15"/>
    <mergeCell ref="N14:N15"/>
    <mergeCell ref="C14:C15"/>
    <mergeCell ref="O14:O15"/>
    <mergeCell ref="K14:K15"/>
    <mergeCell ref="L14:L15"/>
    <mergeCell ref="R14:R15"/>
    <mergeCell ref="S14:X14"/>
    <mergeCell ref="E22:E27"/>
    <mergeCell ref="F22:F27"/>
    <mergeCell ref="AF14:AF15"/>
    <mergeCell ref="AK14:AK15"/>
    <mergeCell ref="AJ14:AJ15"/>
    <mergeCell ref="AI14:AI15"/>
    <mergeCell ref="AH14:AH15"/>
    <mergeCell ref="AG14:AG15"/>
    <mergeCell ref="B14:B15"/>
    <mergeCell ref="G14:G15"/>
    <mergeCell ref="F14:F15"/>
    <mergeCell ref="E14:E15"/>
    <mergeCell ref="D14:D15"/>
    <mergeCell ref="AE14:AE15"/>
    <mergeCell ref="P14:P15"/>
    <mergeCell ref="AD14:AD15"/>
    <mergeCell ref="AC14:AC15"/>
    <mergeCell ref="Y14:Y15"/>
    <mergeCell ref="Q14:Q15"/>
    <mergeCell ref="AB14:AB15"/>
    <mergeCell ref="Z14:Z15"/>
    <mergeCell ref="AA14:AA15"/>
    <mergeCell ref="H14:H15"/>
    <mergeCell ref="I14:I15"/>
    <mergeCell ref="L22:L27"/>
    <mergeCell ref="M22:M27"/>
    <mergeCell ref="N22:N27"/>
    <mergeCell ref="O22:O27"/>
    <mergeCell ref="B28:B33"/>
    <mergeCell ref="C28:C33"/>
    <mergeCell ref="D28:D33"/>
    <mergeCell ref="E28:E33"/>
    <mergeCell ref="F28:F33"/>
    <mergeCell ref="G28:G33"/>
    <mergeCell ref="H28:H33"/>
    <mergeCell ref="I28:I33"/>
    <mergeCell ref="J28:J33"/>
    <mergeCell ref="K28:K33"/>
    <mergeCell ref="L28:L33"/>
    <mergeCell ref="M28:M33"/>
    <mergeCell ref="G22:G27"/>
    <mergeCell ref="H22:H27"/>
    <mergeCell ref="I22:I27"/>
    <mergeCell ref="J22:J27"/>
    <mergeCell ref="K22:K27"/>
    <mergeCell ref="B22:B27"/>
    <mergeCell ref="C22:C27"/>
    <mergeCell ref="D22:D27"/>
    <mergeCell ref="N28:N33"/>
    <mergeCell ref="O28:O33"/>
    <mergeCell ref="B34:B39"/>
    <mergeCell ref="C34:C39"/>
    <mergeCell ref="D34:D39"/>
    <mergeCell ref="E34:E39"/>
    <mergeCell ref="F34:F39"/>
    <mergeCell ref="G34:G39"/>
    <mergeCell ref="H34:H39"/>
    <mergeCell ref="I34:I39"/>
    <mergeCell ref="J34:J39"/>
    <mergeCell ref="K34:K39"/>
    <mergeCell ref="L34:L39"/>
    <mergeCell ref="M34:M39"/>
    <mergeCell ref="N34:N39"/>
    <mergeCell ref="O34:O39"/>
    <mergeCell ref="N40:N45"/>
    <mergeCell ref="O40:O45"/>
    <mergeCell ref="N46:N51"/>
    <mergeCell ref="O46:O51"/>
    <mergeCell ref="K52:K57"/>
    <mergeCell ref="L52:L57"/>
    <mergeCell ref="M52:M57"/>
    <mergeCell ref="B40:B45"/>
    <mergeCell ref="C40:C45"/>
    <mergeCell ref="D40:D45"/>
    <mergeCell ref="B46:B51"/>
    <mergeCell ref="C46:C51"/>
    <mergeCell ref="D46:D51"/>
    <mergeCell ref="E46:E51"/>
    <mergeCell ref="F46:F51"/>
    <mergeCell ref="G46:G51"/>
    <mergeCell ref="E40:E45"/>
    <mergeCell ref="F40:F45"/>
    <mergeCell ref="K46:K51"/>
    <mergeCell ref="L46:L51"/>
    <mergeCell ref="M46:M51"/>
    <mergeCell ref="G40:G45"/>
    <mergeCell ref="H40:H45"/>
    <mergeCell ref="I40:I45"/>
    <mergeCell ref="J40:J45"/>
    <mergeCell ref="K40:K45"/>
    <mergeCell ref="H46:H51"/>
    <mergeCell ref="I46:I51"/>
    <mergeCell ref="J46:J51"/>
    <mergeCell ref="L40:L45"/>
    <mergeCell ref="M40:M45"/>
    <mergeCell ref="B58:B63"/>
    <mergeCell ref="C58:C63"/>
    <mergeCell ref="D58:D63"/>
    <mergeCell ref="E58:E63"/>
    <mergeCell ref="F58:F63"/>
    <mergeCell ref="B52:B57"/>
    <mergeCell ref="C52:C57"/>
    <mergeCell ref="D52:D57"/>
    <mergeCell ref="E52:E57"/>
    <mergeCell ref="F52:F57"/>
    <mergeCell ref="N52:N57"/>
    <mergeCell ref="O52:O57"/>
    <mergeCell ref="G58:G63"/>
    <mergeCell ref="H58:H63"/>
    <mergeCell ref="I58:I63"/>
    <mergeCell ref="J58:J63"/>
    <mergeCell ref="K58:K63"/>
    <mergeCell ref="G52:G57"/>
    <mergeCell ref="H52:H57"/>
    <mergeCell ref="I52:I57"/>
    <mergeCell ref="J52:J57"/>
    <mergeCell ref="L58:L63"/>
    <mergeCell ref="M58:M63"/>
    <mergeCell ref="N58:N63"/>
    <mergeCell ref="O58:O63"/>
    <mergeCell ref="M64:M69"/>
    <mergeCell ref="B64:B69"/>
    <mergeCell ref="C64:C69"/>
    <mergeCell ref="D64:D69"/>
    <mergeCell ref="E64:E69"/>
    <mergeCell ref="F64:F69"/>
    <mergeCell ref="G64:G69"/>
    <mergeCell ref="H64:H69"/>
    <mergeCell ref="I64:I69"/>
    <mergeCell ref="J64:J69"/>
    <mergeCell ref="B13:H13"/>
    <mergeCell ref="I13:O13"/>
    <mergeCell ref="P13:X13"/>
    <mergeCell ref="Y13:AE13"/>
    <mergeCell ref="AF13:AK13"/>
    <mergeCell ref="C76:AK76"/>
    <mergeCell ref="N64:N69"/>
    <mergeCell ref="O64:O69"/>
    <mergeCell ref="B70:B75"/>
    <mergeCell ref="C70:C75"/>
    <mergeCell ref="D70:D75"/>
    <mergeCell ref="E70:E75"/>
    <mergeCell ref="F70:F75"/>
    <mergeCell ref="G70:G75"/>
    <mergeCell ref="H70:H75"/>
    <mergeCell ref="I70:I75"/>
    <mergeCell ref="J70:J75"/>
    <mergeCell ref="K70:K75"/>
    <mergeCell ref="L70:L75"/>
    <mergeCell ref="M70:M75"/>
    <mergeCell ref="N70:N75"/>
    <mergeCell ref="O70:O75"/>
    <mergeCell ref="K64:K69"/>
    <mergeCell ref="L64:L69"/>
    <mergeCell ref="AJ7:AK7"/>
    <mergeCell ref="AJ6:AK6"/>
    <mergeCell ref="AJ5:AK5"/>
    <mergeCell ref="AJ4:AK4"/>
    <mergeCell ref="F4:AI7"/>
    <mergeCell ref="B4:E7"/>
    <mergeCell ref="B12:AK12"/>
    <mergeCell ref="B9:C9"/>
    <mergeCell ref="B10:C10"/>
    <mergeCell ref="B11:C11"/>
    <mergeCell ref="D9:AK9"/>
    <mergeCell ref="D10:AK10"/>
    <mergeCell ref="D11:AK11"/>
  </mergeCells>
  <conditionalFormatting sqref="I16 I22">
    <cfRule type="cellIs" dxfId="240" priority="319" operator="equal">
      <formula>"Muy Alta"</formula>
    </cfRule>
    <cfRule type="cellIs" dxfId="239" priority="320" operator="equal">
      <formula>"Alta"</formula>
    </cfRule>
    <cfRule type="cellIs" dxfId="238" priority="321" operator="equal">
      <formula>"Media"</formula>
    </cfRule>
    <cfRule type="cellIs" dxfId="237" priority="322" operator="equal">
      <formula>"Baja"</formula>
    </cfRule>
    <cfRule type="cellIs" dxfId="236" priority="323" operator="equal">
      <formula>"Muy Baja"</formula>
    </cfRule>
  </conditionalFormatting>
  <conditionalFormatting sqref="M16 M22 M28 M34 M40 M46 M52 M58 M64 M70">
    <cfRule type="cellIs" dxfId="235" priority="314" operator="equal">
      <formula>"Catastrófico"</formula>
    </cfRule>
    <cfRule type="cellIs" dxfId="234" priority="315" operator="equal">
      <formula>"Mayor"</formula>
    </cfRule>
    <cfRule type="cellIs" dxfId="233" priority="316" operator="equal">
      <formula>"Moderado"</formula>
    </cfRule>
    <cfRule type="cellIs" dxfId="232" priority="317" operator="equal">
      <formula>"Menor"</formula>
    </cfRule>
    <cfRule type="cellIs" dxfId="231" priority="318" operator="equal">
      <formula>"Leve"</formula>
    </cfRule>
  </conditionalFormatting>
  <conditionalFormatting sqref="O16">
    <cfRule type="cellIs" dxfId="230" priority="310" operator="equal">
      <formula>"Extremo"</formula>
    </cfRule>
    <cfRule type="cellIs" dxfId="229" priority="311" operator="equal">
      <formula>"Alto"</formula>
    </cfRule>
    <cfRule type="cellIs" dxfId="228" priority="312" operator="equal">
      <formula>"Moderado"</formula>
    </cfRule>
    <cfRule type="cellIs" dxfId="227" priority="313" operator="equal">
      <formula>"Bajo"</formula>
    </cfRule>
  </conditionalFormatting>
  <conditionalFormatting sqref="Z16:Z21">
    <cfRule type="cellIs" dxfId="226" priority="305" operator="equal">
      <formula>"Muy Alta"</formula>
    </cfRule>
    <cfRule type="cellIs" dxfId="225" priority="306" operator="equal">
      <formula>"Alta"</formula>
    </cfRule>
    <cfRule type="cellIs" dxfId="224" priority="307" operator="equal">
      <formula>"Media"</formula>
    </cfRule>
    <cfRule type="cellIs" dxfId="223" priority="308" operator="equal">
      <formula>"Baja"</formula>
    </cfRule>
    <cfRule type="cellIs" dxfId="222" priority="309" operator="equal">
      <formula>"Muy Baja"</formula>
    </cfRule>
  </conditionalFormatting>
  <conditionalFormatting sqref="AB16:AB21">
    <cfRule type="cellIs" dxfId="221" priority="300" operator="equal">
      <formula>"Catastrófico"</formula>
    </cfRule>
    <cfRule type="cellIs" dxfId="220" priority="301" operator="equal">
      <formula>"Mayor"</formula>
    </cfRule>
    <cfRule type="cellIs" dxfId="219" priority="302" operator="equal">
      <formula>"Moderado"</formula>
    </cfRule>
    <cfRule type="cellIs" dxfId="218" priority="303" operator="equal">
      <formula>"Menor"</formula>
    </cfRule>
    <cfRule type="cellIs" dxfId="217" priority="304" operator="equal">
      <formula>"Leve"</formula>
    </cfRule>
  </conditionalFormatting>
  <conditionalFormatting sqref="AD16:AD21">
    <cfRule type="cellIs" dxfId="216" priority="296" operator="equal">
      <formula>"Extremo"</formula>
    </cfRule>
    <cfRule type="cellIs" dxfId="215" priority="297" operator="equal">
      <formula>"Alto"</formula>
    </cfRule>
    <cfRule type="cellIs" dxfId="214" priority="298" operator="equal">
      <formula>"Moderado"</formula>
    </cfRule>
    <cfRule type="cellIs" dxfId="213" priority="299" operator="equal">
      <formula>"Bajo"</formula>
    </cfRule>
  </conditionalFormatting>
  <conditionalFormatting sqref="I64">
    <cfRule type="cellIs" dxfId="212" priority="53" operator="equal">
      <formula>"Muy Alta"</formula>
    </cfRule>
    <cfRule type="cellIs" dxfId="211" priority="54" operator="equal">
      <formula>"Alta"</formula>
    </cfRule>
    <cfRule type="cellIs" dxfId="210" priority="55" operator="equal">
      <formula>"Media"</formula>
    </cfRule>
    <cfRule type="cellIs" dxfId="209" priority="56" operator="equal">
      <formula>"Baja"</formula>
    </cfRule>
    <cfRule type="cellIs" dxfId="208" priority="57" operator="equal">
      <formula>"Muy Baja"</formula>
    </cfRule>
  </conditionalFormatting>
  <conditionalFormatting sqref="O22">
    <cfRule type="cellIs" dxfId="207" priority="240" operator="equal">
      <formula>"Extremo"</formula>
    </cfRule>
    <cfRule type="cellIs" dxfId="206" priority="241" operator="equal">
      <formula>"Alto"</formula>
    </cfRule>
    <cfRule type="cellIs" dxfId="205" priority="242" operator="equal">
      <formula>"Moderado"</formula>
    </cfRule>
    <cfRule type="cellIs" dxfId="204" priority="243" operator="equal">
      <formula>"Bajo"</formula>
    </cfRule>
  </conditionalFormatting>
  <conditionalFormatting sqref="Z22:Z27">
    <cfRule type="cellIs" dxfId="203" priority="235" operator="equal">
      <formula>"Muy Alta"</formula>
    </cfRule>
    <cfRule type="cellIs" dxfId="202" priority="236" operator="equal">
      <formula>"Alta"</formula>
    </cfRule>
    <cfRule type="cellIs" dxfId="201" priority="237" operator="equal">
      <formula>"Media"</formula>
    </cfRule>
    <cfRule type="cellIs" dxfId="200" priority="238" operator="equal">
      <formula>"Baja"</formula>
    </cfRule>
    <cfRule type="cellIs" dxfId="199" priority="239" operator="equal">
      <formula>"Muy Baja"</formula>
    </cfRule>
  </conditionalFormatting>
  <conditionalFormatting sqref="AB22:AB27">
    <cfRule type="cellIs" dxfId="198" priority="230" operator="equal">
      <formula>"Catastrófico"</formula>
    </cfRule>
    <cfRule type="cellIs" dxfId="197" priority="231" operator="equal">
      <formula>"Mayor"</formula>
    </cfRule>
    <cfRule type="cellIs" dxfId="196" priority="232" operator="equal">
      <formula>"Moderado"</formula>
    </cfRule>
    <cfRule type="cellIs" dxfId="195" priority="233" operator="equal">
      <formula>"Menor"</formula>
    </cfRule>
    <cfRule type="cellIs" dxfId="194" priority="234" operator="equal">
      <formula>"Leve"</formula>
    </cfRule>
  </conditionalFormatting>
  <conditionalFormatting sqref="AD22:AD27">
    <cfRule type="cellIs" dxfId="193" priority="226" operator="equal">
      <formula>"Extremo"</formula>
    </cfRule>
    <cfRule type="cellIs" dxfId="192" priority="227" operator="equal">
      <formula>"Alto"</formula>
    </cfRule>
    <cfRule type="cellIs" dxfId="191" priority="228" operator="equal">
      <formula>"Moderado"</formula>
    </cfRule>
    <cfRule type="cellIs" dxfId="190" priority="229" operator="equal">
      <formula>"Bajo"</formula>
    </cfRule>
  </conditionalFormatting>
  <conditionalFormatting sqref="I28">
    <cfRule type="cellIs" dxfId="189" priority="221" operator="equal">
      <formula>"Muy Alta"</formula>
    </cfRule>
    <cfRule type="cellIs" dxfId="188" priority="222" operator="equal">
      <formula>"Alta"</formula>
    </cfRule>
    <cfRule type="cellIs" dxfId="187" priority="223" operator="equal">
      <formula>"Media"</formula>
    </cfRule>
    <cfRule type="cellIs" dxfId="186" priority="224" operator="equal">
      <formula>"Baja"</formula>
    </cfRule>
    <cfRule type="cellIs" dxfId="185" priority="225" operator="equal">
      <formula>"Muy Baja"</formula>
    </cfRule>
  </conditionalFormatting>
  <conditionalFormatting sqref="O28">
    <cfRule type="cellIs" dxfId="184" priority="212" operator="equal">
      <formula>"Extremo"</formula>
    </cfRule>
    <cfRule type="cellIs" dxfId="183" priority="213" operator="equal">
      <formula>"Alto"</formula>
    </cfRule>
    <cfRule type="cellIs" dxfId="182" priority="214" operator="equal">
      <formula>"Moderado"</formula>
    </cfRule>
    <cfRule type="cellIs" dxfId="181" priority="215" operator="equal">
      <formula>"Bajo"</formula>
    </cfRule>
  </conditionalFormatting>
  <conditionalFormatting sqref="Z28:Z33">
    <cfRule type="cellIs" dxfId="180" priority="207" operator="equal">
      <formula>"Muy Alta"</formula>
    </cfRule>
    <cfRule type="cellIs" dxfId="179" priority="208" operator="equal">
      <formula>"Alta"</formula>
    </cfRule>
    <cfRule type="cellIs" dxfId="178" priority="209" operator="equal">
      <formula>"Media"</formula>
    </cfRule>
    <cfRule type="cellIs" dxfId="177" priority="210" operator="equal">
      <formula>"Baja"</formula>
    </cfRule>
    <cfRule type="cellIs" dxfId="176" priority="211" operator="equal">
      <formula>"Muy Baja"</formula>
    </cfRule>
  </conditionalFormatting>
  <conditionalFormatting sqref="AB28:AB33">
    <cfRule type="cellIs" dxfId="175" priority="202" operator="equal">
      <formula>"Catastrófico"</formula>
    </cfRule>
    <cfRule type="cellIs" dxfId="174" priority="203" operator="equal">
      <formula>"Mayor"</formula>
    </cfRule>
    <cfRule type="cellIs" dxfId="173" priority="204" operator="equal">
      <formula>"Moderado"</formula>
    </cfRule>
    <cfRule type="cellIs" dxfId="172" priority="205" operator="equal">
      <formula>"Menor"</formula>
    </cfRule>
    <cfRule type="cellIs" dxfId="171" priority="206" operator="equal">
      <formula>"Leve"</formula>
    </cfRule>
  </conditionalFormatting>
  <conditionalFormatting sqref="AD28:AD33">
    <cfRule type="cellIs" dxfId="170" priority="198" operator="equal">
      <formula>"Extremo"</formula>
    </cfRule>
    <cfRule type="cellIs" dxfId="169" priority="199" operator="equal">
      <formula>"Alto"</formula>
    </cfRule>
    <cfRule type="cellIs" dxfId="168" priority="200" operator="equal">
      <formula>"Moderado"</formula>
    </cfRule>
    <cfRule type="cellIs" dxfId="167" priority="201" operator="equal">
      <formula>"Bajo"</formula>
    </cfRule>
  </conditionalFormatting>
  <conditionalFormatting sqref="I34">
    <cfRule type="cellIs" dxfId="166" priority="193" operator="equal">
      <formula>"Muy Alta"</formula>
    </cfRule>
    <cfRule type="cellIs" dxfId="165" priority="194" operator="equal">
      <formula>"Alta"</formula>
    </cfRule>
    <cfRule type="cellIs" dxfId="164" priority="195" operator="equal">
      <formula>"Media"</formula>
    </cfRule>
    <cfRule type="cellIs" dxfId="163" priority="196" operator="equal">
      <formula>"Baja"</formula>
    </cfRule>
    <cfRule type="cellIs" dxfId="162" priority="197" operator="equal">
      <formula>"Muy Baja"</formula>
    </cfRule>
  </conditionalFormatting>
  <conditionalFormatting sqref="O34">
    <cfRule type="cellIs" dxfId="161" priority="184" operator="equal">
      <formula>"Extremo"</formula>
    </cfRule>
    <cfRule type="cellIs" dxfId="160" priority="185" operator="equal">
      <formula>"Alto"</formula>
    </cfRule>
    <cfRule type="cellIs" dxfId="159" priority="186" operator="equal">
      <formula>"Moderado"</formula>
    </cfRule>
    <cfRule type="cellIs" dxfId="158" priority="187" operator="equal">
      <formula>"Bajo"</formula>
    </cfRule>
  </conditionalFormatting>
  <conditionalFormatting sqref="Z34:Z39">
    <cfRule type="cellIs" dxfId="157" priority="179" operator="equal">
      <formula>"Muy Alta"</formula>
    </cfRule>
    <cfRule type="cellIs" dxfId="156" priority="180" operator="equal">
      <formula>"Alta"</formula>
    </cfRule>
    <cfRule type="cellIs" dxfId="155" priority="181" operator="equal">
      <formula>"Media"</formula>
    </cfRule>
    <cfRule type="cellIs" dxfId="154" priority="182" operator="equal">
      <formula>"Baja"</formula>
    </cfRule>
    <cfRule type="cellIs" dxfId="153" priority="183" operator="equal">
      <formula>"Muy Baja"</formula>
    </cfRule>
  </conditionalFormatting>
  <conditionalFormatting sqref="AB34:AB39">
    <cfRule type="cellIs" dxfId="152" priority="174" operator="equal">
      <formula>"Catastrófico"</formula>
    </cfRule>
    <cfRule type="cellIs" dxfId="151" priority="175" operator="equal">
      <formula>"Mayor"</formula>
    </cfRule>
    <cfRule type="cellIs" dxfId="150" priority="176" operator="equal">
      <formula>"Moderado"</formula>
    </cfRule>
    <cfRule type="cellIs" dxfId="149" priority="177" operator="equal">
      <formula>"Menor"</formula>
    </cfRule>
    <cfRule type="cellIs" dxfId="148" priority="178" operator="equal">
      <formula>"Leve"</formula>
    </cfRule>
  </conditionalFormatting>
  <conditionalFormatting sqref="AD34:AD39">
    <cfRule type="cellIs" dxfId="147" priority="170" operator="equal">
      <formula>"Extremo"</formula>
    </cfRule>
    <cfRule type="cellIs" dxfId="146" priority="171" operator="equal">
      <formula>"Alto"</formula>
    </cfRule>
    <cfRule type="cellIs" dxfId="145" priority="172" operator="equal">
      <formula>"Moderado"</formula>
    </cfRule>
    <cfRule type="cellIs" dxfId="144" priority="173" operator="equal">
      <formula>"Bajo"</formula>
    </cfRule>
  </conditionalFormatting>
  <conditionalFormatting sqref="I40">
    <cfRule type="cellIs" dxfId="143" priority="165" operator="equal">
      <formula>"Muy Alta"</formula>
    </cfRule>
    <cfRule type="cellIs" dxfId="142" priority="166" operator="equal">
      <formula>"Alta"</formula>
    </cfRule>
    <cfRule type="cellIs" dxfId="141" priority="167" operator="equal">
      <formula>"Media"</formula>
    </cfRule>
    <cfRule type="cellIs" dxfId="140" priority="168" operator="equal">
      <formula>"Baja"</formula>
    </cfRule>
    <cfRule type="cellIs" dxfId="139" priority="169" operator="equal">
      <formula>"Muy Baja"</formula>
    </cfRule>
  </conditionalFormatting>
  <conditionalFormatting sqref="O40">
    <cfRule type="cellIs" dxfId="138" priority="156" operator="equal">
      <formula>"Extremo"</formula>
    </cfRule>
    <cfRule type="cellIs" dxfId="137" priority="157" operator="equal">
      <formula>"Alto"</formula>
    </cfRule>
    <cfRule type="cellIs" dxfId="136" priority="158" operator="equal">
      <formula>"Moderado"</formula>
    </cfRule>
    <cfRule type="cellIs" dxfId="135" priority="159" operator="equal">
      <formula>"Bajo"</formula>
    </cfRule>
  </conditionalFormatting>
  <conditionalFormatting sqref="Z40:Z45">
    <cfRule type="cellIs" dxfId="134" priority="151" operator="equal">
      <formula>"Muy Alta"</formula>
    </cfRule>
    <cfRule type="cellIs" dxfId="133" priority="152" operator="equal">
      <formula>"Alta"</formula>
    </cfRule>
    <cfRule type="cellIs" dxfId="132" priority="153" operator="equal">
      <formula>"Media"</formula>
    </cfRule>
    <cfRule type="cellIs" dxfId="131" priority="154" operator="equal">
      <formula>"Baja"</formula>
    </cfRule>
    <cfRule type="cellIs" dxfId="130" priority="155" operator="equal">
      <formula>"Muy Baja"</formula>
    </cfRule>
  </conditionalFormatting>
  <conditionalFormatting sqref="AB40:AB45">
    <cfRule type="cellIs" dxfId="129" priority="146" operator="equal">
      <formula>"Catastrófico"</formula>
    </cfRule>
    <cfRule type="cellIs" dxfId="128" priority="147" operator="equal">
      <formula>"Mayor"</formula>
    </cfRule>
    <cfRule type="cellIs" dxfId="127" priority="148" operator="equal">
      <formula>"Moderado"</formula>
    </cfRule>
    <cfRule type="cellIs" dxfId="126" priority="149" operator="equal">
      <formula>"Menor"</formula>
    </cfRule>
    <cfRule type="cellIs" dxfId="125" priority="150" operator="equal">
      <formula>"Leve"</formula>
    </cfRule>
  </conditionalFormatting>
  <conditionalFormatting sqref="AD40:AD45">
    <cfRule type="cellIs" dxfId="124" priority="142" operator="equal">
      <formula>"Extremo"</formula>
    </cfRule>
    <cfRule type="cellIs" dxfId="123" priority="143" operator="equal">
      <formula>"Alto"</formula>
    </cfRule>
    <cfRule type="cellIs" dxfId="122" priority="144" operator="equal">
      <formula>"Moderado"</formula>
    </cfRule>
    <cfRule type="cellIs" dxfId="121" priority="145" operator="equal">
      <formula>"Bajo"</formula>
    </cfRule>
  </conditionalFormatting>
  <conditionalFormatting sqref="I46">
    <cfRule type="cellIs" dxfId="120" priority="137" operator="equal">
      <formula>"Muy Alta"</formula>
    </cfRule>
    <cfRule type="cellIs" dxfId="119" priority="138" operator="equal">
      <formula>"Alta"</formula>
    </cfRule>
    <cfRule type="cellIs" dxfId="118" priority="139" operator="equal">
      <formula>"Media"</formula>
    </cfRule>
    <cfRule type="cellIs" dxfId="117" priority="140" operator="equal">
      <formula>"Baja"</formula>
    </cfRule>
    <cfRule type="cellIs" dxfId="116" priority="141" operator="equal">
      <formula>"Muy Baja"</formula>
    </cfRule>
  </conditionalFormatting>
  <conditionalFormatting sqref="O46">
    <cfRule type="cellIs" dxfId="115" priority="128" operator="equal">
      <formula>"Extremo"</formula>
    </cfRule>
    <cfRule type="cellIs" dxfId="114" priority="129" operator="equal">
      <formula>"Alto"</formula>
    </cfRule>
    <cfRule type="cellIs" dxfId="113" priority="130" operator="equal">
      <formula>"Moderado"</formula>
    </cfRule>
    <cfRule type="cellIs" dxfId="112" priority="131" operator="equal">
      <formula>"Bajo"</formula>
    </cfRule>
  </conditionalFormatting>
  <conditionalFormatting sqref="Z46:Z51">
    <cfRule type="cellIs" dxfId="111" priority="123" operator="equal">
      <formula>"Muy Alta"</formula>
    </cfRule>
    <cfRule type="cellIs" dxfId="110" priority="124" operator="equal">
      <formula>"Alta"</formula>
    </cfRule>
    <cfRule type="cellIs" dxfId="109" priority="125" operator="equal">
      <formula>"Media"</formula>
    </cfRule>
    <cfRule type="cellIs" dxfId="108" priority="126" operator="equal">
      <formula>"Baja"</formula>
    </cfRule>
    <cfRule type="cellIs" dxfId="107" priority="127" operator="equal">
      <formula>"Muy Baja"</formula>
    </cfRule>
  </conditionalFormatting>
  <conditionalFormatting sqref="AB46:AB51">
    <cfRule type="cellIs" dxfId="106" priority="118" operator="equal">
      <formula>"Catastrófico"</formula>
    </cfRule>
    <cfRule type="cellIs" dxfId="105" priority="119" operator="equal">
      <formula>"Mayor"</formula>
    </cfRule>
    <cfRule type="cellIs" dxfId="104" priority="120" operator="equal">
      <formula>"Moderado"</formula>
    </cfRule>
    <cfRule type="cellIs" dxfId="103" priority="121" operator="equal">
      <formula>"Menor"</formula>
    </cfRule>
    <cfRule type="cellIs" dxfId="102" priority="122" operator="equal">
      <formula>"Leve"</formula>
    </cfRule>
  </conditionalFormatting>
  <conditionalFormatting sqref="AD46:AD51">
    <cfRule type="cellIs" dxfId="101" priority="114" operator="equal">
      <formula>"Extremo"</formula>
    </cfRule>
    <cfRule type="cellIs" dxfId="100" priority="115" operator="equal">
      <formula>"Alto"</formula>
    </cfRule>
    <cfRule type="cellIs" dxfId="99" priority="116" operator="equal">
      <formula>"Moderado"</formula>
    </cfRule>
    <cfRule type="cellIs" dxfId="98" priority="117" operator="equal">
      <formula>"Bajo"</formula>
    </cfRule>
  </conditionalFormatting>
  <conditionalFormatting sqref="I52">
    <cfRule type="cellIs" dxfId="97" priority="109" operator="equal">
      <formula>"Muy Alta"</formula>
    </cfRule>
    <cfRule type="cellIs" dxfId="96" priority="110" operator="equal">
      <formula>"Alta"</formula>
    </cfRule>
    <cfRule type="cellIs" dxfId="95" priority="111" operator="equal">
      <formula>"Media"</formula>
    </cfRule>
    <cfRule type="cellIs" dxfId="94" priority="112" operator="equal">
      <formula>"Baja"</formula>
    </cfRule>
    <cfRule type="cellIs" dxfId="93" priority="113" operator="equal">
      <formula>"Muy Baja"</formula>
    </cfRule>
  </conditionalFormatting>
  <conditionalFormatting sqref="O52">
    <cfRule type="cellIs" dxfId="92" priority="100" operator="equal">
      <formula>"Extremo"</formula>
    </cfRule>
    <cfRule type="cellIs" dxfId="91" priority="101" operator="equal">
      <formula>"Alto"</formula>
    </cfRule>
    <cfRule type="cellIs" dxfId="90" priority="102" operator="equal">
      <formula>"Moderado"</formula>
    </cfRule>
    <cfRule type="cellIs" dxfId="89" priority="103" operator="equal">
      <formula>"Bajo"</formula>
    </cfRule>
  </conditionalFormatting>
  <conditionalFormatting sqref="Z52:Z57">
    <cfRule type="cellIs" dxfId="88" priority="95" operator="equal">
      <formula>"Muy Alta"</formula>
    </cfRule>
    <cfRule type="cellIs" dxfId="87" priority="96" operator="equal">
      <formula>"Alta"</formula>
    </cfRule>
    <cfRule type="cellIs" dxfId="86" priority="97" operator="equal">
      <formula>"Media"</formula>
    </cfRule>
    <cfRule type="cellIs" dxfId="85" priority="98" operator="equal">
      <formula>"Baja"</formula>
    </cfRule>
    <cfRule type="cellIs" dxfId="84" priority="99" operator="equal">
      <formula>"Muy Baja"</formula>
    </cfRule>
  </conditionalFormatting>
  <conditionalFormatting sqref="AB52:AB57">
    <cfRule type="cellIs" dxfId="83" priority="90" operator="equal">
      <formula>"Catastrófico"</formula>
    </cfRule>
    <cfRule type="cellIs" dxfId="82" priority="91" operator="equal">
      <formula>"Mayor"</formula>
    </cfRule>
    <cfRule type="cellIs" dxfId="81" priority="92" operator="equal">
      <formula>"Moderado"</formula>
    </cfRule>
    <cfRule type="cellIs" dxfId="80" priority="93" operator="equal">
      <formula>"Menor"</formula>
    </cfRule>
    <cfRule type="cellIs" dxfId="79" priority="94" operator="equal">
      <formula>"Leve"</formula>
    </cfRule>
  </conditionalFormatting>
  <conditionalFormatting sqref="AD52:AD57">
    <cfRule type="cellIs" dxfId="78" priority="86" operator="equal">
      <formula>"Extremo"</formula>
    </cfRule>
    <cfRule type="cellIs" dxfId="77" priority="87" operator="equal">
      <formula>"Alto"</formula>
    </cfRule>
    <cfRule type="cellIs" dxfId="76" priority="88" operator="equal">
      <formula>"Moderado"</formula>
    </cfRule>
    <cfRule type="cellIs" dxfId="75" priority="89" operator="equal">
      <formula>"Bajo"</formula>
    </cfRule>
  </conditionalFormatting>
  <conditionalFormatting sqref="I58">
    <cfRule type="cellIs" dxfId="74" priority="81" operator="equal">
      <formula>"Muy Alta"</formula>
    </cfRule>
    <cfRule type="cellIs" dxfId="73" priority="82" operator="equal">
      <formula>"Alta"</formula>
    </cfRule>
    <cfRule type="cellIs" dxfId="72" priority="83" operator="equal">
      <formula>"Media"</formula>
    </cfRule>
    <cfRule type="cellIs" dxfId="71" priority="84" operator="equal">
      <formula>"Baja"</formula>
    </cfRule>
    <cfRule type="cellIs" dxfId="70" priority="85" operator="equal">
      <formula>"Muy Baja"</formula>
    </cfRule>
  </conditionalFormatting>
  <conditionalFormatting sqref="O58">
    <cfRule type="cellIs" dxfId="69" priority="72" operator="equal">
      <formula>"Extremo"</formula>
    </cfRule>
    <cfRule type="cellIs" dxfId="68" priority="73" operator="equal">
      <formula>"Alto"</formula>
    </cfRule>
    <cfRule type="cellIs" dxfId="67" priority="74" operator="equal">
      <formula>"Moderado"</formula>
    </cfRule>
    <cfRule type="cellIs" dxfId="66" priority="75" operator="equal">
      <formula>"Bajo"</formula>
    </cfRule>
  </conditionalFormatting>
  <conditionalFormatting sqref="Z58:Z63">
    <cfRule type="cellIs" dxfId="65" priority="67" operator="equal">
      <formula>"Muy Alta"</formula>
    </cfRule>
    <cfRule type="cellIs" dxfId="64" priority="68" operator="equal">
      <formula>"Alta"</formula>
    </cfRule>
    <cfRule type="cellIs" dxfId="63" priority="69" operator="equal">
      <formula>"Media"</formula>
    </cfRule>
    <cfRule type="cellIs" dxfId="62" priority="70" operator="equal">
      <formula>"Baja"</formula>
    </cfRule>
    <cfRule type="cellIs" dxfId="61" priority="71" operator="equal">
      <formula>"Muy Baja"</formula>
    </cfRule>
  </conditionalFormatting>
  <conditionalFormatting sqref="AB58:AB63">
    <cfRule type="cellIs" dxfId="60" priority="62" operator="equal">
      <formula>"Catastrófico"</formula>
    </cfRule>
    <cfRule type="cellIs" dxfId="59" priority="63" operator="equal">
      <formula>"Mayor"</formula>
    </cfRule>
    <cfRule type="cellIs" dxfId="58" priority="64" operator="equal">
      <formula>"Moderado"</formula>
    </cfRule>
    <cfRule type="cellIs" dxfId="57" priority="65" operator="equal">
      <formula>"Menor"</formula>
    </cfRule>
    <cfRule type="cellIs" dxfId="56" priority="66" operator="equal">
      <formula>"Leve"</formula>
    </cfRule>
  </conditionalFormatting>
  <conditionalFormatting sqref="AD58:AD63">
    <cfRule type="cellIs" dxfId="55" priority="58" operator="equal">
      <formula>"Extremo"</formula>
    </cfRule>
    <cfRule type="cellIs" dxfId="54" priority="59" operator="equal">
      <formula>"Alto"</formula>
    </cfRule>
    <cfRule type="cellIs" dxfId="53" priority="60" operator="equal">
      <formula>"Moderado"</formula>
    </cfRule>
    <cfRule type="cellIs" dxfId="52" priority="61" operator="equal">
      <formula>"Bajo"</formula>
    </cfRule>
  </conditionalFormatting>
  <conditionalFormatting sqref="O64">
    <cfRule type="cellIs" dxfId="51" priority="44" operator="equal">
      <formula>"Extremo"</formula>
    </cfRule>
    <cfRule type="cellIs" dxfId="50" priority="45" operator="equal">
      <formula>"Alto"</formula>
    </cfRule>
    <cfRule type="cellIs" dxfId="49" priority="46" operator="equal">
      <formula>"Moderado"</formula>
    </cfRule>
    <cfRule type="cellIs" dxfId="48" priority="47" operator="equal">
      <formula>"Bajo"</formula>
    </cfRule>
  </conditionalFormatting>
  <conditionalFormatting sqref="Z64:Z69">
    <cfRule type="cellIs" dxfId="47" priority="39" operator="equal">
      <formula>"Muy Alta"</formula>
    </cfRule>
    <cfRule type="cellIs" dxfId="46" priority="40" operator="equal">
      <formula>"Alta"</formula>
    </cfRule>
    <cfRule type="cellIs" dxfId="45" priority="41" operator="equal">
      <formula>"Media"</formula>
    </cfRule>
    <cfRule type="cellIs" dxfId="44" priority="42" operator="equal">
      <formula>"Baja"</formula>
    </cfRule>
    <cfRule type="cellIs" dxfId="43" priority="43" operator="equal">
      <formula>"Muy Baja"</formula>
    </cfRule>
  </conditionalFormatting>
  <conditionalFormatting sqref="AB64:AB69">
    <cfRule type="cellIs" dxfId="42" priority="34" operator="equal">
      <formula>"Catastrófico"</formula>
    </cfRule>
    <cfRule type="cellIs" dxfId="41" priority="35" operator="equal">
      <formula>"Mayor"</formula>
    </cfRule>
    <cfRule type="cellIs" dxfId="40" priority="36" operator="equal">
      <formula>"Moderado"</formula>
    </cfRule>
    <cfRule type="cellIs" dxfId="39" priority="37" operator="equal">
      <formula>"Menor"</formula>
    </cfRule>
    <cfRule type="cellIs" dxfId="38" priority="38" operator="equal">
      <formula>"Leve"</formula>
    </cfRule>
  </conditionalFormatting>
  <conditionalFormatting sqref="AD64:AD69">
    <cfRule type="cellIs" dxfId="37" priority="30" operator="equal">
      <formula>"Extremo"</formula>
    </cfRule>
    <cfRule type="cellIs" dxfId="36" priority="31" operator="equal">
      <formula>"Alto"</formula>
    </cfRule>
    <cfRule type="cellIs" dxfId="35" priority="32" operator="equal">
      <formula>"Moderado"</formula>
    </cfRule>
    <cfRule type="cellIs" dxfId="34" priority="33" operator="equal">
      <formula>"Bajo"</formula>
    </cfRule>
  </conditionalFormatting>
  <conditionalFormatting sqref="I70">
    <cfRule type="cellIs" dxfId="33" priority="25" operator="equal">
      <formula>"Muy Alta"</formula>
    </cfRule>
    <cfRule type="cellIs" dxfId="32" priority="26" operator="equal">
      <formula>"Alta"</formula>
    </cfRule>
    <cfRule type="cellIs" dxfId="31" priority="27" operator="equal">
      <formula>"Media"</formula>
    </cfRule>
    <cfRule type="cellIs" dxfId="30" priority="28" operator="equal">
      <formula>"Baja"</formula>
    </cfRule>
    <cfRule type="cellIs" dxfId="29" priority="29" operator="equal">
      <formula>"Muy Baja"</formula>
    </cfRule>
  </conditionalFormatting>
  <conditionalFormatting sqref="O70">
    <cfRule type="cellIs" dxfId="28" priority="16" operator="equal">
      <formula>"Extremo"</formula>
    </cfRule>
    <cfRule type="cellIs" dxfId="27" priority="17" operator="equal">
      <formula>"Alto"</formula>
    </cfRule>
    <cfRule type="cellIs" dxfId="26" priority="18" operator="equal">
      <formula>"Moderado"</formula>
    </cfRule>
    <cfRule type="cellIs" dxfId="25" priority="19" operator="equal">
      <formula>"Bajo"</formula>
    </cfRule>
  </conditionalFormatting>
  <conditionalFormatting sqref="Z70:Z75">
    <cfRule type="cellIs" dxfId="24" priority="11" operator="equal">
      <formula>"Muy Alta"</formula>
    </cfRule>
    <cfRule type="cellIs" dxfId="23" priority="12" operator="equal">
      <formula>"Alta"</formula>
    </cfRule>
    <cfRule type="cellIs" dxfId="22" priority="13" operator="equal">
      <formula>"Media"</formula>
    </cfRule>
    <cfRule type="cellIs" dxfId="21" priority="14" operator="equal">
      <formula>"Baja"</formula>
    </cfRule>
    <cfRule type="cellIs" dxfId="20" priority="15" operator="equal">
      <formula>"Muy Baja"</formula>
    </cfRule>
  </conditionalFormatting>
  <conditionalFormatting sqref="AB70:AB75">
    <cfRule type="cellIs" dxfId="19" priority="6" operator="equal">
      <formula>"Catastrófico"</formula>
    </cfRule>
    <cfRule type="cellIs" dxfId="18" priority="7" operator="equal">
      <formula>"Mayor"</formula>
    </cfRule>
    <cfRule type="cellIs" dxfId="17" priority="8" operator="equal">
      <formula>"Moderado"</formula>
    </cfRule>
    <cfRule type="cellIs" dxfId="16" priority="9" operator="equal">
      <formula>"Menor"</formula>
    </cfRule>
    <cfRule type="cellIs" dxfId="15" priority="10" operator="equal">
      <formula>"Leve"</formula>
    </cfRule>
  </conditionalFormatting>
  <conditionalFormatting sqref="AD70:AD75">
    <cfRule type="cellIs" dxfId="14" priority="2" operator="equal">
      <formula>"Extremo"</formula>
    </cfRule>
    <cfRule type="cellIs" dxfId="13" priority="3" operator="equal">
      <formula>"Alto"</formula>
    </cfRule>
    <cfRule type="cellIs" dxfId="12" priority="4" operator="equal">
      <formula>"Moderado"</formula>
    </cfRule>
    <cfRule type="cellIs" dxfId="11" priority="5" operator="equal">
      <formula>"Bajo"</formula>
    </cfRule>
  </conditionalFormatting>
  <conditionalFormatting sqref="L16:L75">
    <cfRule type="containsText" dxfId="10" priority="1" operator="containsText" text="❌">
      <formula>NOT(ISERROR(SEARCH("❌",L16)))</formula>
    </cfRule>
  </conditionalFormatting>
  <pageMargins left="0.7" right="0.7" top="0.75" bottom="0.75" header="0.3" footer="0.3"/>
  <pageSetup orientation="portrait" r:id="rId1"/>
  <ignoredErrors>
    <ignoredError sqref="AC18" formula="1"/>
  </ignoredError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'Tabla Valoración controles'!$D$5:$D$7</xm:f>
          </x14:formula1>
          <xm:sqref>S16:S75</xm:sqref>
        </x14:dataValidation>
        <x14:dataValidation type="list" allowBlank="1" showInputMessage="1" showErrorMessage="1">
          <x14:formula1>
            <xm:f>'Tabla Valoración controles'!$D$8:$D$9</xm:f>
          </x14:formula1>
          <xm:sqref>T16:T75</xm:sqref>
        </x14:dataValidation>
        <x14:dataValidation type="list" allowBlank="1" showInputMessage="1" showErrorMessage="1">
          <x14:formula1>
            <xm:f>'Tabla Valoración controles'!$D$10:$D$11</xm:f>
          </x14:formula1>
          <xm:sqref>V16:V75</xm:sqref>
        </x14:dataValidation>
        <x14:dataValidation type="list" allowBlank="1" showInputMessage="1" showErrorMessage="1">
          <x14:formula1>
            <xm:f>'Tabla Valoración controles'!$D$12:$D$13</xm:f>
          </x14:formula1>
          <xm:sqref>W16:W75</xm:sqref>
        </x14:dataValidation>
        <x14:dataValidation type="list" allowBlank="1" showInputMessage="1" showErrorMessage="1">
          <x14:formula1>
            <xm:f>'Opciones Tratamiento'!$B$9:$B$10</xm:f>
          </x14:formula1>
          <xm:sqref>AK67:AK68 AK70:AK71 AK73:AK74 AK25:AK26 AK28:AK29 AK31:AK32 AK34:AK35 AK37:AK38 AK40:AK41 AK43:AK44 AK46:AK47 AK49:AK50 AK52:AK53 AK55:AK56 AK58:AK59 AK61:AK62 AK64:AK65</xm:sqref>
        </x14:dataValidation>
        <x14:dataValidation type="list" allowBlank="1" showInputMessage="1" showErrorMessage="1">
          <x14:formula1>
            <xm:f>'Tabla Valoración controles'!$D$14:$D$15</xm:f>
          </x14:formula1>
          <xm:sqref>X16:X75</xm:sqref>
        </x14:dataValidation>
        <x14:dataValidation type="list" allowBlank="1" showInputMessage="1" showErrorMessage="1">
          <x14:formula1>
            <xm:f>'Opciones Tratamiento'!$B$13:$B$19</xm:f>
          </x14:formula1>
          <xm:sqref>G16:G75</xm:sqref>
        </x14:dataValidation>
        <x14:dataValidation type="list" allowBlank="1" showInputMessage="1" showErrorMessage="1">
          <x14:formula1>
            <xm:f>'Opciones Tratamiento'!$E$2:$E$4</xm:f>
          </x14:formula1>
          <xm:sqref>C16:C75</xm:sqref>
        </x14:dataValidation>
        <x14:dataValidation type="list" allowBlank="1" showInputMessage="1" showErrorMessage="1">
          <x14:formula1>
            <xm:f>'Opciones Tratamiento'!$B$2:$B$5</xm:f>
          </x14:formula1>
          <xm:sqref>AE16:AE75</xm:sqref>
        </x14:dataValidation>
        <x14:dataValidation type="list" allowBlank="1" showInputMessage="1" showErrorMessage="1">
          <x14:formula1>
            <xm:f>'Tabla Impacto'!$F$211:$F$222</xm:f>
          </x14:formula1>
          <xm:sqref>K16:K75</xm:sqref>
        </x14:dataValidation>
        <x14:dataValidation type="custom" allowBlank="1" showInputMessage="1" showErrorMessage="1" error="Recuerde que las acciones se generan bajo la medida de mitigar el riesgo">
          <x14:formula1>
            <xm:f>IF(OR(AE16='Opciones Tratamiento'!$B$2,AE16='Opciones Tratamiento'!$B$3,AE16='Opciones Tratamiento'!$B$4),ISBLANK(AE16),ISTEXT(AE16))</xm:f>
          </x14:formula1>
          <xm:sqref>AF16:AF75</xm:sqref>
        </x14:dataValidation>
        <x14:dataValidation type="custom" allowBlank="1" showInputMessage="1" showErrorMessage="1" error="Recuerde que las acciones se generan bajo la medida de mitigar el riesgo">
          <x14:formula1>
            <xm:f>IF(OR(AE16='Opciones Tratamiento'!$B$2,AE16='Opciones Tratamiento'!$B$3,AE16='Opciones Tratamiento'!$B$4),ISBLANK(AE16),ISTEXT(AE16))</xm:f>
          </x14:formula1>
          <xm:sqref>AG16:AG75</xm:sqref>
        </x14:dataValidation>
        <x14:dataValidation type="custom" allowBlank="1" showInputMessage="1" showErrorMessage="1" error="Recuerde que las acciones se generan bajo la medida de mitigar el riesgo">
          <x14:formula1>
            <xm:f>IF(OR(AE16='Opciones Tratamiento'!$B$2,AE16='Opciones Tratamiento'!$B$3,AE16='Opciones Tratamiento'!$B$4),ISBLANK(AE16),ISTEXT(AE16))</xm:f>
          </x14:formula1>
          <xm:sqref>AH16:AH75 AI16:AI23</xm:sqref>
        </x14:dataValidation>
        <x14:dataValidation type="custom" allowBlank="1" showInputMessage="1" showErrorMessage="1" error="Recuerde que las acciones se generan bajo la medida de mitigar el riesgo">
          <x14:formula1>
            <xm:f>IF(OR(AE24='Opciones Tratamiento'!$B$2,AE24='Opciones Tratamiento'!$B$3,AE24='Opciones Tratamiento'!$B$4),ISBLANK(AE24),ISTEXT(AE24))</xm:f>
          </x14:formula1>
          <xm:sqref>AI24:AI75</xm:sqref>
        </x14:dataValidation>
        <x14:dataValidation type="custom" allowBlank="1" showInputMessage="1" showErrorMessage="1" error="Recuerde que las acciones se generan bajo la medida de mitigar el riesgo">
          <x14:formula1>
            <xm:f>IF(OR(AE24='Opciones Tratamiento'!$B$2,AE24='Opciones Tratamiento'!$B$3,AE24='Opciones Tratamiento'!$B$4),ISBLANK(AE24),ISTEXT(AE24))</xm:f>
          </x14:formula1>
          <xm:sqref>AJ24:AJ75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40" zoomScaleNormal="40" workbookViewId="0">
      <selection activeCell="AD24" sqref="AD24:AE25"/>
    </sheetView>
  </sheetViews>
  <sheetFormatPr baseColWidth="10" defaultRowHeight="15" x14ac:dyDescent="0.25"/>
  <cols>
    <col min="2" max="39" width="5.7109375" customWidth="1" collapsed="1"/>
    <col min="41" max="46" width="5.7109375" customWidth="1" collapsed="1"/>
  </cols>
  <sheetData>
    <row r="1" spans="1:99"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row>
    <row r="2" spans="1:99" ht="18" customHeight="1" x14ac:dyDescent="0.25">
      <c r="A2" s="55"/>
      <c r="B2" s="491" t="s">
        <v>142</v>
      </c>
      <c r="C2" s="491"/>
      <c r="D2" s="491"/>
      <c r="E2" s="491"/>
      <c r="F2" s="491"/>
      <c r="G2" s="491"/>
      <c r="H2" s="491"/>
      <c r="I2" s="491"/>
      <c r="J2" s="458" t="s">
        <v>2</v>
      </c>
      <c r="K2" s="458"/>
      <c r="L2" s="458"/>
      <c r="M2" s="458"/>
      <c r="N2" s="458"/>
      <c r="O2" s="458"/>
      <c r="P2" s="458"/>
      <c r="Q2" s="458"/>
      <c r="R2" s="458"/>
      <c r="S2" s="458"/>
      <c r="T2" s="458"/>
      <c r="U2" s="458"/>
      <c r="V2" s="458"/>
      <c r="W2" s="458"/>
      <c r="X2" s="458"/>
      <c r="Y2" s="458"/>
      <c r="Z2" s="458"/>
      <c r="AA2" s="458"/>
      <c r="AB2" s="458"/>
      <c r="AC2" s="458"/>
      <c r="AD2" s="458"/>
      <c r="AE2" s="458"/>
      <c r="AF2" s="458"/>
      <c r="AG2" s="458"/>
      <c r="AH2" s="458"/>
      <c r="AI2" s="458"/>
      <c r="AJ2" s="458"/>
      <c r="AK2" s="458"/>
      <c r="AL2" s="458"/>
      <c r="AM2" s="458"/>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row>
    <row r="3" spans="1:99" ht="18.75" customHeight="1" x14ac:dyDescent="0.25">
      <c r="A3" s="55"/>
      <c r="B3" s="491"/>
      <c r="C3" s="491"/>
      <c r="D3" s="491"/>
      <c r="E3" s="491"/>
      <c r="F3" s="491"/>
      <c r="G3" s="491"/>
      <c r="H3" s="491"/>
      <c r="I3" s="491"/>
      <c r="J3" s="458"/>
      <c r="K3" s="458"/>
      <c r="L3" s="458"/>
      <c r="M3" s="458"/>
      <c r="N3" s="458"/>
      <c r="O3" s="458"/>
      <c r="P3" s="458"/>
      <c r="Q3" s="458"/>
      <c r="R3" s="458"/>
      <c r="S3" s="458"/>
      <c r="T3" s="458"/>
      <c r="U3" s="458"/>
      <c r="V3" s="458"/>
      <c r="W3" s="458"/>
      <c r="X3" s="458"/>
      <c r="Y3" s="458"/>
      <c r="Z3" s="458"/>
      <c r="AA3" s="458"/>
      <c r="AB3" s="458"/>
      <c r="AC3" s="458"/>
      <c r="AD3" s="458"/>
      <c r="AE3" s="458"/>
      <c r="AF3" s="458"/>
      <c r="AG3" s="458"/>
      <c r="AH3" s="458"/>
      <c r="AI3" s="458"/>
      <c r="AJ3" s="458"/>
      <c r="AK3" s="458"/>
      <c r="AL3" s="458"/>
      <c r="AM3" s="458"/>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row>
    <row r="4" spans="1:99" ht="15" customHeight="1" x14ac:dyDescent="0.25">
      <c r="A4" s="55"/>
      <c r="B4" s="491"/>
      <c r="C4" s="491"/>
      <c r="D4" s="491"/>
      <c r="E4" s="491"/>
      <c r="F4" s="491"/>
      <c r="G4" s="491"/>
      <c r="H4" s="491"/>
      <c r="I4" s="491"/>
      <c r="J4" s="458"/>
      <c r="K4" s="458"/>
      <c r="L4" s="458"/>
      <c r="M4" s="458"/>
      <c r="N4" s="458"/>
      <c r="O4" s="458"/>
      <c r="P4" s="458"/>
      <c r="Q4" s="458"/>
      <c r="R4" s="458"/>
      <c r="S4" s="458"/>
      <c r="T4" s="458"/>
      <c r="U4" s="458"/>
      <c r="V4" s="458"/>
      <c r="W4" s="458"/>
      <c r="X4" s="458"/>
      <c r="Y4" s="458"/>
      <c r="Z4" s="458"/>
      <c r="AA4" s="458"/>
      <c r="AB4" s="458"/>
      <c r="AC4" s="458"/>
      <c r="AD4" s="458"/>
      <c r="AE4" s="458"/>
      <c r="AF4" s="458"/>
      <c r="AG4" s="458"/>
      <c r="AH4" s="458"/>
      <c r="AI4" s="458"/>
      <c r="AJ4" s="458"/>
      <c r="AK4" s="458"/>
      <c r="AL4" s="458"/>
      <c r="AM4" s="458"/>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row>
    <row r="5" spans="1:99" ht="15.75" thickBot="1" x14ac:dyDescent="0.3">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row>
    <row r="6" spans="1:99" ht="15" customHeight="1" x14ac:dyDescent="0.25">
      <c r="A6" s="55"/>
      <c r="B6" s="404" t="s">
        <v>4</v>
      </c>
      <c r="C6" s="404"/>
      <c r="D6" s="405"/>
      <c r="E6" s="442" t="s">
        <v>107</v>
      </c>
      <c r="F6" s="443"/>
      <c r="G6" s="443"/>
      <c r="H6" s="443"/>
      <c r="I6" s="444"/>
      <c r="J6" s="454" t="str">
        <f ca="1">IF(AND('MAPA DE RIESGO'!$I$16="Muy Alta",'MAPA DE RIESGO'!$M$16="Leve"),CONCATENATE("R",'MAPA DE RIESGO'!$B$16),"")</f>
        <v/>
      </c>
      <c r="K6" s="455"/>
      <c r="L6" s="455" t="str">
        <f ca="1">IF(AND('MAPA DE RIESGO'!$I$22="Muy Alta",'MAPA DE RIESGO'!$M$22="Leve"),CONCATENATE("R",'MAPA DE RIESGO'!$B$22),"")</f>
        <v/>
      </c>
      <c r="M6" s="455"/>
      <c r="N6" s="455" t="str">
        <f ca="1">IF(AND('MAPA DE RIESGO'!$I$28="Muy Alta",'MAPA DE RIESGO'!$M$28="Leve"),CONCATENATE("R",'MAPA DE RIESGO'!$B$28),"")</f>
        <v/>
      </c>
      <c r="O6" s="457"/>
      <c r="P6" s="454" t="str">
        <f ca="1">IF(AND('MAPA DE RIESGO'!$I$16="Muy Alta",'MAPA DE RIESGO'!$M$16="Menor"),CONCATENATE("R",'MAPA DE RIESGO'!$B$16),"")</f>
        <v/>
      </c>
      <c r="Q6" s="455"/>
      <c r="R6" s="455" t="str">
        <f ca="1">IF(AND('MAPA DE RIESGO'!$I$22="Muy Alta",'MAPA DE RIESGO'!$M$22="Menor"),CONCATENATE("R",'MAPA DE RIESGO'!$B$22),"")</f>
        <v/>
      </c>
      <c r="S6" s="455"/>
      <c r="T6" s="455" t="str">
        <f ca="1">IF(AND('MAPA DE RIESGO'!$I$28="Muy Alta",'MAPA DE RIESGO'!$M$28="Menor"),CONCATENATE("R",'MAPA DE RIESGO'!$B$28),"")</f>
        <v/>
      </c>
      <c r="U6" s="457"/>
      <c r="V6" s="454" t="str">
        <f ca="1">IF(AND('MAPA DE RIESGO'!$I$16="Muy Alta",'MAPA DE RIESGO'!$M$16="Moderado"),CONCATENATE("R",'MAPA DE RIESGO'!$B$16),"")</f>
        <v/>
      </c>
      <c r="W6" s="455"/>
      <c r="X6" s="455" t="str">
        <f ca="1">IF(AND('MAPA DE RIESGO'!$I$22="Muy Alta",'MAPA DE RIESGO'!$M$22="Moderado"),CONCATENATE("R",'MAPA DE RIESGO'!$B$22),"")</f>
        <v/>
      </c>
      <c r="Y6" s="455"/>
      <c r="Z6" s="455" t="str">
        <f ca="1">IF(AND('MAPA DE RIESGO'!$I$28="Muy Alta",'MAPA DE RIESGO'!$M$28="Moderado"),CONCATENATE("R",'MAPA DE RIESGO'!$B$28),"")</f>
        <v/>
      </c>
      <c r="AA6" s="457"/>
      <c r="AB6" s="454" t="str">
        <f ca="1">IF(AND('MAPA DE RIESGO'!$I$16="Muy Alta",'MAPA DE RIESGO'!$M$16="Mayor"),CONCATENATE("R",'MAPA DE RIESGO'!$B$16),"")</f>
        <v/>
      </c>
      <c r="AC6" s="455"/>
      <c r="AD6" s="455" t="str">
        <f ca="1">IF(AND('MAPA DE RIESGO'!$I$22="Muy Alta",'MAPA DE RIESGO'!$M$22="Mayor"),CONCATENATE("R",'MAPA DE RIESGO'!$B$22),"")</f>
        <v/>
      </c>
      <c r="AE6" s="455"/>
      <c r="AF6" s="455" t="str">
        <f ca="1">IF(AND('MAPA DE RIESGO'!$I$28="Muy Alta",'MAPA DE RIESGO'!$M$28="Mayor"),CONCATENATE("R",'MAPA DE RIESGO'!$B$28),"")</f>
        <v/>
      </c>
      <c r="AG6" s="457"/>
      <c r="AH6" s="470" t="str">
        <f ca="1">IF(AND('MAPA DE RIESGO'!$I$16="Muy Alta",'MAPA DE RIESGO'!$M$16="Catastrófico"),CONCATENATE("R",'MAPA DE RIESGO'!$B$16),"")</f>
        <v/>
      </c>
      <c r="AI6" s="471"/>
      <c r="AJ6" s="471" t="str">
        <f ca="1">IF(AND('MAPA DE RIESGO'!$I$22="Muy Alta",'MAPA DE RIESGO'!$M$22="Catastrófico"),CONCATENATE("R",'MAPA DE RIESGO'!$B$22),"")</f>
        <v/>
      </c>
      <c r="AK6" s="471"/>
      <c r="AL6" s="471" t="str">
        <f ca="1">IF(AND('MAPA DE RIESGO'!$I$28="Muy Alta",'MAPA DE RIESGO'!$M$28="Catastrófico"),CONCATENATE("R",'MAPA DE RIESGO'!$B$28),"")</f>
        <v/>
      </c>
      <c r="AM6" s="472"/>
      <c r="AO6" s="406" t="s">
        <v>71</v>
      </c>
      <c r="AP6" s="407"/>
      <c r="AQ6" s="407"/>
      <c r="AR6" s="407"/>
      <c r="AS6" s="407"/>
      <c r="AT6" s="408"/>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row>
    <row r="7" spans="1:99" ht="15" customHeight="1" x14ac:dyDescent="0.25">
      <c r="A7" s="55"/>
      <c r="B7" s="404"/>
      <c r="C7" s="404"/>
      <c r="D7" s="405"/>
      <c r="E7" s="445"/>
      <c r="F7" s="446"/>
      <c r="G7" s="446"/>
      <c r="H7" s="446"/>
      <c r="I7" s="447"/>
      <c r="J7" s="456"/>
      <c r="K7" s="453"/>
      <c r="L7" s="453"/>
      <c r="M7" s="453"/>
      <c r="N7" s="453"/>
      <c r="O7" s="452"/>
      <c r="P7" s="456"/>
      <c r="Q7" s="453"/>
      <c r="R7" s="453"/>
      <c r="S7" s="453"/>
      <c r="T7" s="453"/>
      <c r="U7" s="452"/>
      <c r="V7" s="456"/>
      <c r="W7" s="453"/>
      <c r="X7" s="453"/>
      <c r="Y7" s="453"/>
      <c r="Z7" s="453"/>
      <c r="AA7" s="452"/>
      <c r="AB7" s="456"/>
      <c r="AC7" s="453"/>
      <c r="AD7" s="453"/>
      <c r="AE7" s="453"/>
      <c r="AF7" s="453"/>
      <c r="AG7" s="452"/>
      <c r="AH7" s="464"/>
      <c r="AI7" s="465"/>
      <c r="AJ7" s="465"/>
      <c r="AK7" s="465"/>
      <c r="AL7" s="465"/>
      <c r="AM7" s="466"/>
      <c r="AN7" s="55"/>
      <c r="AO7" s="409"/>
      <c r="AP7" s="410"/>
      <c r="AQ7" s="410"/>
      <c r="AR7" s="410"/>
      <c r="AS7" s="410"/>
      <c r="AT7" s="411"/>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row>
    <row r="8" spans="1:99" ht="15" customHeight="1" x14ac:dyDescent="0.25">
      <c r="A8" s="55"/>
      <c r="B8" s="404"/>
      <c r="C8" s="404"/>
      <c r="D8" s="405"/>
      <c r="E8" s="445"/>
      <c r="F8" s="446"/>
      <c r="G8" s="446"/>
      <c r="H8" s="446"/>
      <c r="I8" s="447"/>
      <c r="J8" s="456" t="str">
        <f ca="1">IF(AND('MAPA DE RIESGO'!$I$34="Muy Alta",'MAPA DE RIESGO'!$M$34="Leve"),CONCATENATE("R",'MAPA DE RIESGO'!$B$34),"")</f>
        <v/>
      </c>
      <c r="K8" s="453"/>
      <c r="L8" s="451" t="str">
        <f ca="1">IF(AND('MAPA DE RIESGO'!$I$40="Muy Alta",'MAPA DE RIESGO'!$M$40="Leve"),CONCATENATE("R",'MAPA DE RIESGO'!$B$40),"")</f>
        <v/>
      </c>
      <c r="M8" s="451"/>
      <c r="N8" s="451" t="str">
        <f ca="1">IF(AND('MAPA DE RIESGO'!$I$46="Muy Alta",'MAPA DE RIESGO'!$M$46="Leve"),CONCATENATE("R",'MAPA DE RIESGO'!$B$46),"")</f>
        <v/>
      </c>
      <c r="O8" s="452"/>
      <c r="P8" s="456" t="str">
        <f ca="1">IF(AND('MAPA DE RIESGO'!$I$34="Muy Alta",'MAPA DE RIESGO'!$M$34="Menor"),CONCATENATE("R",'MAPA DE RIESGO'!$B$34),"")</f>
        <v/>
      </c>
      <c r="Q8" s="453"/>
      <c r="R8" s="451" t="str">
        <f ca="1">IF(AND('MAPA DE RIESGO'!$I$40="Muy Alta",'MAPA DE RIESGO'!$M$40="Menor"),CONCATENATE("R",'MAPA DE RIESGO'!$B$40),"")</f>
        <v/>
      </c>
      <c r="S8" s="451"/>
      <c r="T8" s="451" t="str">
        <f ca="1">IF(AND('MAPA DE RIESGO'!$I$46="Muy Alta",'MAPA DE RIESGO'!$M$46="Menor"),CONCATENATE("R",'MAPA DE RIESGO'!$B$46),"")</f>
        <v/>
      </c>
      <c r="U8" s="452"/>
      <c r="V8" s="456" t="str">
        <f ca="1">IF(AND('MAPA DE RIESGO'!$I$34="Muy Alta",'MAPA DE RIESGO'!$M$34="Moderado"),CONCATENATE("R",'MAPA DE RIESGO'!$B$34),"")</f>
        <v/>
      </c>
      <c r="W8" s="453"/>
      <c r="X8" s="451" t="str">
        <f ca="1">IF(AND('MAPA DE RIESGO'!$I$40="Muy Alta",'MAPA DE RIESGO'!$M$40="Moderado"),CONCATENATE("R",'MAPA DE RIESGO'!$B$40),"")</f>
        <v/>
      </c>
      <c r="Y8" s="451"/>
      <c r="Z8" s="451" t="str">
        <f ca="1">IF(AND('MAPA DE RIESGO'!$I$46="Muy Alta",'MAPA DE RIESGO'!$M$46="Moderado"),CONCATENATE("R",'MAPA DE RIESGO'!$B$46),"")</f>
        <v/>
      </c>
      <c r="AA8" s="452"/>
      <c r="AB8" s="456" t="str">
        <f ca="1">IF(AND('MAPA DE RIESGO'!$I$34="Muy Alta",'MAPA DE RIESGO'!$M$34="Mayor"),CONCATENATE("R",'MAPA DE RIESGO'!$B$34),"")</f>
        <v/>
      </c>
      <c r="AC8" s="453"/>
      <c r="AD8" s="451" t="str">
        <f ca="1">IF(AND('MAPA DE RIESGO'!$I$40="Muy Alta",'MAPA DE RIESGO'!$M$40="Mayor"),CONCATENATE("R",'MAPA DE RIESGO'!$B$40),"")</f>
        <v/>
      </c>
      <c r="AE8" s="451"/>
      <c r="AF8" s="451" t="str">
        <f ca="1">IF(AND('MAPA DE RIESGO'!$I$46="Muy Alta",'MAPA DE RIESGO'!$M$46="Mayor"),CONCATENATE("R",'MAPA DE RIESGO'!$B$46),"")</f>
        <v/>
      </c>
      <c r="AG8" s="452"/>
      <c r="AH8" s="464" t="str">
        <f ca="1">IF(AND('MAPA DE RIESGO'!$I$34="Muy Alta",'MAPA DE RIESGO'!$M$34="Catastrófico"),CONCATENATE("R",'MAPA DE RIESGO'!$B$34),"")</f>
        <v/>
      </c>
      <c r="AI8" s="465"/>
      <c r="AJ8" s="465" t="str">
        <f ca="1">IF(AND('MAPA DE RIESGO'!$I$40="Muy Alta",'MAPA DE RIESGO'!$M$40="Catastrófico"),CONCATENATE("R",'MAPA DE RIESGO'!$B$40),"")</f>
        <v/>
      </c>
      <c r="AK8" s="465"/>
      <c r="AL8" s="465" t="str">
        <f ca="1">IF(AND('MAPA DE RIESGO'!$I$46="Muy Alta",'MAPA DE RIESGO'!$M$46="Catastrófico"),CONCATENATE("R",'MAPA DE RIESGO'!$B$46),"")</f>
        <v/>
      </c>
      <c r="AM8" s="466"/>
      <c r="AN8" s="55"/>
      <c r="AO8" s="409"/>
      <c r="AP8" s="410"/>
      <c r="AQ8" s="410"/>
      <c r="AR8" s="410"/>
      <c r="AS8" s="410"/>
      <c r="AT8" s="411"/>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row>
    <row r="9" spans="1:99" ht="15" customHeight="1" x14ac:dyDescent="0.25">
      <c r="A9" s="55"/>
      <c r="B9" s="404"/>
      <c r="C9" s="404"/>
      <c r="D9" s="405"/>
      <c r="E9" s="445"/>
      <c r="F9" s="446"/>
      <c r="G9" s="446"/>
      <c r="H9" s="446"/>
      <c r="I9" s="447"/>
      <c r="J9" s="456"/>
      <c r="K9" s="453"/>
      <c r="L9" s="451"/>
      <c r="M9" s="451"/>
      <c r="N9" s="451"/>
      <c r="O9" s="452"/>
      <c r="P9" s="456"/>
      <c r="Q9" s="453"/>
      <c r="R9" s="451"/>
      <c r="S9" s="451"/>
      <c r="T9" s="451"/>
      <c r="U9" s="452"/>
      <c r="V9" s="456"/>
      <c r="W9" s="453"/>
      <c r="X9" s="451"/>
      <c r="Y9" s="451"/>
      <c r="Z9" s="451"/>
      <c r="AA9" s="452"/>
      <c r="AB9" s="456"/>
      <c r="AC9" s="453"/>
      <c r="AD9" s="451"/>
      <c r="AE9" s="451"/>
      <c r="AF9" s="451"/>
      <c r="AG9" s="452"/>
      <c r="AH9" s="464"/>
      <c r="AI9" s="465"/>
      <c r="AJ9" s="465"/>
      <c r="AK9" s="465"/>
      <c r="AL9" s="465"/>
      <c r="AM9" s="466"/>
      <c r="AN9" s="55"/>
      <c r="AO9" s="409"/>
      <c r="AP9" s="410"/>
      <c r="AQ9" s="410"/>
      <c r="AR9" s="410"/>
      <c r="AS9" s="410"/>
      <c r="AT9" s="411"/>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row>
    <row r="10" spans="1:99" ht="15" customHeight="1" x14ac:dyDescent="0.25">
      <c r="A10" s="55"/>
      <c r="B10" s="404"/>
      <c r="C10" s="404"/>
      <c r="D10" s="405"/>
      <c r="E10" s="445"/>
      <c r="F10" s="446"/>
      <c r="G10" s="446"/>
      <c r="H10" s="446"/>
      <c r="I10" s="447"/>
      <c r="J10" s="456" t="str">
        <f ca="1">IF(AND('MAPA DE RIESGO'!$I$52="Muy Alta",'MAPA DE RIESGO'!$M$52="Leve"),CONCATENATE("R",'MAPA DE RIESGO'!$B$52),"")</f>
        <v/>
      </c>
      <c r="K10" s="453"/>
      <c r="L10" s="451" t="str">
        <f ca="1">IF(AND('MAPA DE RIESGO'!$I$58="Muy Alta",'MAPA DE RIESGO'!$M$58="Leve"),CONCATENATE("R",'MAPA DE RIESGO'!$B$58),"")</f>
        <v/>
      </c>
      <c r="M10" s="451"/>
      <c r="N10" s="451" t="str">
        <f ca="1">IF(AND('MAPA DE RIESGO'!$I$64="Muy Alta",'MAPA DE RIESGO'!$M$64="Leve"),CONCATENATE("R",'MAPA DE RIESGO'!$B$64),"")</f>
        <v/>
      </c>
      <c r="O10" s="452"/>
      <c r="P10" s="456" t="str">
        <f ca="1">IF(AND('MAPA DE RIESGO'!$I$52="Muy Alta",'MAPA DE RIESGO'!$M$52="Menor"),CONCATENATE("R",'MAPA DE RIESGO'!$B$52),"")</f>
        <v/>
      </c>
      <c r="Q10" s="453"/>
      <c r="R10" s="451" t="str">
        <f ca="1">IF(AND('MAPA DE RIESGO'!$I$58="Muy Alta",'MAPA DE RIESGO'!$M$58="Menor"),CONCATENATE("R",'MAPA DE RIESGO'!$B$58),"")</f>
        <v/>
      </c>
      <c r="S10" s="451"/>
      <c r="T10" s="451" t="str">
        <f ca="1">IF(AND('MAPA DE RIESGO'!$I$64="Muy Alta",'MAPA DE RIESGO'!$M$64="Menor"),CONCATENATE("R",'MAPA DE RIESGO'!$B$64),"")</f>
        <v/>
      </c>
      <c r="U10" s="452"/>
      <c r="V10" s="456" t="str">
        <f ca="1">IF(AND('MAPA DE RIESGO'!$I$52="Muy Alta",'MAPA DE RIESGO'!$M$52="Moderado"),CONCATENATE("R",'MAPA DE RIESGO'!$B$52),"")</f>
        <v/>
      </c>
      <c r="W10" s="453"/>
      <c r="X10" s="451" t="str">
        <f ca="1">IF(AND('MAPA DE RIESGO'!$I$58="Muy Alta",'MAPA DE RIESGO'!$M$58="Moderado"),CONCATENATE("R",'MAPA DE RIESGO'!$B$58),"")</f>
        <v/>
      </c>
      <c r="Y10" s="451"/>
      <c r="Z10" s="451" t="str">
        <f ca="1">IF(AND('MAPA DE RIESGO'!$I$64="Muy Alta",'MAPA DE RIESGO'!$M$64="Moderado"),CONCATENATE("R",'MAPA DE RIESGO'!$B$64),"")</f>
        <v/>
      </c>
      <c r="AA10" s="452"/>
      <c r="AB10" s="456" t="str">
        <f ca="1">IF(AND('MAPA DE RIESGO'!$I$52="Muy Alta",'MAPA DE RIESGO'!$M$52="Mayor"),CONCATENATE("R",'MAPA DE RIESGO'!$B$52),"")</f>
        <v/>
      </c>
      <c r="AC10" s="453"/>
      <c r="AD10" s="451" t="str">
        <f ca="1">IF(AND('MAPA DE RIESGO'!$I$58="Muy Alta",'MAPA DE RIESGO'!$M$58="Mayor"),CONCATENATE("R",'MAPA DE RIESGO'!$B$58),"")</f>
        <v/>
      </c>
      <c r="AE10" s="451"/>
      <c r="AF10" s="451" t="str">
        <f ca="1">IF(AND('MAPA DE RIESGO'!$I$64="Muy Alta",'MAPA DE RIESGO'!$M$64="Mayor"),CONCATENATE("R",'MAPA DE RIESGO'!$B$64),"")</f>
        <v/>
      </c>
      <c r="AG10" s="452"/>
      <c r="AH10" s="464" t="str">
        <f ca="1">IF(AND('MAPA DE RIESGO'!$I$52="Muy Alta",'MAPA DE RIESGO'!$M$52="Catastrófico"),CONCATENATE("R",'MAPA DE RIESGO'!$B$52),"")</f>
        <v/>
      </c>
      <c r="AI10" s="465"/>
      <c r="AJ10" s="465" t="str">
        <f ca="1">IF(AND('MAPA DE RIESGO'!$I$58="Muy Alta",'MAPA DE RIESGO'!$M$58="Catastrófico"),CONCATENATE("R",'MAPA DE RIESGO'!$B$58),"")</f>
        <v/>
      </c>
      <c r="AK10" s="465"/>
      <c r="AL10" s="465" t="str">
        <f ca="1">IF(AND('MAPA DE RIESGO'!$I$64="Muy Alta",'MAPA DE RIESGO'!$M$64="Catastrófico"),CONCATENATE("R",'MAPA DE RIESGO'!$B$64),"")</f>
        <v/>
      </c>
      <c r="AM10" s="466"/>
      <c r="AN10" s="55"/>
      <c r="AO10" s="409"/>
      <c r="AP10" s="410"/>
      <c r="AQ10" s="410"/>
      <c r="AR10" s="410"/>
      <c r="AS10" s="410"/>
      <c r="AT10" s="411"/>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row>
    <row r="11" spans="1:99" ht="15" customHeight="1" x14ac:dyDescent="0.25">
      <c r="A11" s="55"/>
      <c r="B11" s="404"/>
      <c r="C11" s="404"/>
      <c r="D11" s="405"/>
      <c r="E11" s="445"/>
      <c r="F11" s="446"/>
      <c r="G11" s="446"/>
      <c r="H11" s="446"/>
      <c r="I11" s="447"/>
      <c r="J11" s="456"/>
      <c r="K11" s="453"/>
      <c r="L11" s="451"/>
      <c r="M11" s="451"/>
      <c r="N11" s="451"/>
      <c r="O11" s="452"/>
      <c r="P11" s="456"/>
      <c r="Q11" s="453"/>
      <c r="R11" s="451"/>
      <c r="S11" s="451"/>
      <c r="T11" s="451"/>
      <c r="U11" s="452"/>
      <c r="V11" s="456"/>
      <c r="W11" s="453"/>
      <c r="X11" s="451"/>
      <c r="Y11" s="451"/>
      <c r="Z11" s="451"/>
      <c r="AA11" s="452"/>
      <c r="AB11" s="456"/>
      <c r="AC11" s="453"/>
      <c r="AD11" s="451"/>
      <c r="AE11" s="451"/>
      <c r="AF11" s="451"/>
      <c r="AG11" s="452"/>
      <c r="AH11" s="464"/>
      <c r="AI11" s="465"/>
      <c r="AJ11" s="465"/>
      <c r="AK11" s="465"/>
      <c r="AL11" s="465"/>
      <c r="AM11" s="466"/>
      <c r="AN11" s="55"/>
      <c r="AO11" s="409"/>
      <c r="AP11" s="410"/>
      <c r="AQ11" s="410"/>
      <c r="AR11" s="410"/>
      <c r="AS11" s="410"/>
      <c r="AT11" s="411"/>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row>
    <row r="12" spans="1:99" ht="15" customHeight="1" x14ac:dyDescent="0.25">
      <c r="A12" s="55"/>
      <c r="B12" s="404"/>
      <c r="C12" s="404"/>
      <c r="D12" s="405"/>
      <c r="E12" s="445"/>
      <c r="F12" s="446"/>
      <c r="G12" s="446"/>
      <c r="H12" s="446"/>
      <c r="I12" s="447"/>
      <c r="J12" s="456" t="str">
        <f ca="1">IF(AND('MAPA DE RIESGO'!$I$70="Muy Alta",'MAPA DE RIESGO'!$M$70="Leve"),CONCATENATE("R",'MAPA DE RIESGO'!$B$70),"")</f>
        <v/>
      </c>
      <c r="K12" s="453"/>
      <c r="L12" s="451" t="str">
        <f>IF(AND('MAPA DE RIESGO'!$I$76="Muy Alta",'MAPA DE RIESGO'!$M$76="Leve"),CONCATENATE("R",'MAPA DE RIESGO'!$B$76),"")</f>
        <v/>
      </c>
      <c r="M12" s="451"/>
      <c r="N12" s="451" t="str">
        <f>IF(AND('MAPA DE RIESGO'!$I$82="Muy Alta",'MAPA DE RIESGO'!$M$82="Leve"),CONCATENATE("R",'MAPA DE RIESGO'!$B$82),"")</f>
        <v/>
      </c>
      <c r="O12" s="452"/>
      <c r="P12" s="456" t="str">
        <f ca="1">IF(AND('MAPA DE RIESGO'!$I$70="Muy Alta",'MAPA DE RIESGO'!$M$70="Menor"),CONCATENATE("R",'MAPA DE RIESGO'!$B$70),"")</f>
        <v/>
      </c>
      <c r="Q12" s="453"/>
      <c r="R12" s="451" t="str">
        <f>IF(AND('MAPA DE RIESGO'!$I$76="Muy Alta",'MAPA DE RIESGO'!$M$76="Menor"),CONCATENATE("R",'MAPA DE RIESGO'!$B$76),"")</f>
        <v/>
      </c>
      <c r="S12" s="451"/>
      <c r="T12" s="451" t="str">
        <f>IF(AND('MAPA DE RIESGO'!$I$82="Muy Alta",'MAPA DE RIESGO'!$M$82="Menor"),CONCATENATE("R",'MAPA DE RIESGO'!$B$82),"")</f>
        <v/>
      </c>
      <c r="U12" s="452"/>
      <c r="V12" s="456" t="str">
        <f ca="1">IF(AND('MAPA DE RIESGO'!$I$70="Muy Alta",'MAPA DE RIESGO'!$M$70="Moderado"),CONCATENATE("R",'MAPA DE RIESGO'!$B$70),"")</f>
        <v/>
      </c>
      <c r="W12" s="453"/>
      <c r="X12" s="451" t="str">
        <f>IF(AND('MAPA DE RIESGO'!$I$76="Muy Alta",'MAPA DE RIESGO'!$M$76="Moderado"),CONCATENATE("R",'MAPA DE RIESGO'!$B$76),"")</f>
        <v/>
      </c>
      <c r="Y12" s="451"/>
      <c r="Z12" s="451" t="str">
        <f>IF(AND('MAPA DE RIESGO'!$I$82="Muy Alta",'MAPA DE RIESGO'!$M$82="Moderado"),CONCATENATE("R",'MAPA DE RIESGO'!$B$82),"")</f>
        <v/>
      </c>
      <c r="AA12" s="452"/>
      <c r="AB12" s="456" t="str">
        <f ca="1">IF(AND('MAPA DE RIESGO'!$I$70="Muy Alta",'MAPA DE RIESGO'!$M$70="Mayor"),CONCATENATE("R",'MAPA DE RIESGO'!$B$70),"")</f>
        <v/>
      </c>
      <c r="AC12" s="453"/>
      <c r="AD12" s="451" t="str">
        <f>IF(AND('MAPA DE RIESGO'!$I$76="Muy Alta",'MAPA DE RIESGO'!$M$76="Mayor"),CONCATENATE("R",'MAPA DE RIESGO'!$B$76),"")</f>
        <v/>
      </c>
      <c r="AE12" s="451"/>
      <c r="AF12" s="451" t="str">
        <f>IF(AND('MAPA DE RIESGO'!$I$82="Muy Alta",'MAPA DE RIESGO'!$M$82="Mayor"),CONCATENATE("R",'MAPA DE RIESGO'!$B$82),"")</f>
        <v/>
      </c>
      <c r="AG12" s="452"/>
      <c r="AH12" s="464" t="str">
        <f ca="1">IF(AND('MAPA DE RIESGO'!$I$70="Muy Alta",'MAPA DE RIESGO'!$M$70="Catastrófico"),CONCATENATE("R",'MAPA DE RIESGO'!$B$70),"")</f>
        <v/>
      </c>
      <c r="AI12" s="465"/>
      <c r="AJ12" s="465" t="str">
        <f>IF(AND('MAPA DE RIESGO'!$I$76="Muy Alta",'MAPA DE RIESGO'!$M$76="Catastrófico"),CONCATENATE("R",'MAPA DE RIESGO'!$B$76),"")</f>
        <v/>
      </c>
      <c r="AK12" s="465"/>
      <c r="AL12" s="465" t="str">
        <f>IF(AND('MAPA DE RIESGO'!$I$82="Muy Alta",'MAPA DE RIESGO'!$M$82="Catastrófico"),CONCATENATE("R",'MAPA DE RIESGO'!$B$82),"")</f>
        <v/>
      </c>
      <c r="AM12" s="466"/>
      <c r="AN12" s="55"/>
      <c r="AO12" s="409"/>
      <c r="AP12" s="410"/>
      <c r="AQ12" s="410"/>
      <c r="AR12" s="410"/>
      <c r="AS12" s="410"/>
      <c r="AT12" s="411"/>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row>
    <row r="13" spans="1:99" ht="15.75" customHeight="1" thickBot="1" x14ac:dyDescent="0.3">
      <c r="A13" s="55"/>
      <c r="B13" s="404"/>
      <c r="C13" s="404"/>
      <c r="D13" s="405"/>
      <c r="E13" s="448"/>
      <c r="F13" s="449"/>
      <c r="G13" s="449"/>
      <c r="H13" s="449"/>
      <c r="I13" s="450"/>
      <c r="J13" s="456"/>
      <c r="K13" s="453"/>
      <c r="L13" s="453"/>
      <c r="M13" s="453"/>
      <c r="N13" s="453"/>
      <c r="O13" s="452"/>
      <c r="P13" s="456"/>
      <c r="Q13" s="453"/>
      <c r="R13" s="453"/>
      <c r="S13" s="453"/>
      <c r="T13" s="453"/>
      <c r="U13" s="452"/>
      <c r="V13" s="456"/>
      <c r="W13" s="453"/>
      <c r="X13" s="453"/>
      <c r="Y13" s="453"/>
      <c r="Z13" s="453"/>
      <c r="AA13" s="452"/>
      <c r="AB13" s="456"/>
      <c r="AC13" s="453"/>
      <c r="AD13" s="453"/>
      <c r="AE13" s="453"/>
      <c r="AF13" s="453"/>
      <c r="AG13" s="452"/>
      <c r="AH13" s="467"/>
      <c r="AI13" s="468"/>
      <c r="AJ13" s="468"/>
      <c r="AK13" s="468"/>
      <c r="AL13" s="468"/>
      <c r="AM13" s="469"/>
      <c r="AN13" s="55"/>
      <c r="AO13" s="412"/>
      <c r="AP13" s="413"/>
      <c r="AQ13" s="413"/>
      <c r="AR13" s="413"/>
      <c r="AS13" s="413"/>
      <c r="AT13" s="414"/>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row>
    <row r="14" spans="1:99" ht="15" customHeight="1" x14ac:dyDescent="0.25">
      <c r="A14" s="55"/>
      <c r="B14" s="404"/>
      <c r="C14" s="404"/>
      <c r="D14" s="405"/>
      <c r="E14" s="442" t="s">
        <v>106</v>
      </c>
      <c r="F14" s="443"/>
      <c r="G14" s="443"/>
      <c r="H14" s="443"/>
      <c r="I14" s="443"/>
      <c r="J14" s="479" t="str">
        <f ca="1">IF(AND('MAPA DE RIESGO'!$I$16="Alta",'MAPA DE RIESGO'!$M$16="Leve"),CONCATENATE("R",'MAPA DE RIESGO'!$B$16),"")</f>
        <v/>
      </c>
      <c r="K14" s="480"/>
      <c r="L14" s="480" t="str">
        <f ca="1">IF(AND('MAPA DE RIESGO'!$I$22="Alta",'MAPA DE RIESGO'!$M$22="Leve"),CONCATENATE("R",'MAPA DE RIESGO'!$B$22),"")</f>
        <v/>
      </c>
      <c r="M14" s="480"/>
      <c r="N14" s="480" t="str">
        <f ca="1">IF(AND('MAPA DE RIESGO'!$I$28="Alta",'MAPA DE RIESGO'!$M$28="Leve"),CONCATENATE("R",'MAPA DE RIESGO'!$B$28),"")</f>
        <v/>
      </c>
      <c r="O14" s="481"/>
      <c r="P14" s="479" t="str">
        <f ca="1">IF(AND('MAPA DE RIESGO'!$I$16="Alta",'MAPA DE RIESGO'!$M$16="Menor"),CONCATENATE("R",'MAPA DE RIESGO'!$B$16),"")</f>
        <v/>
      </c>
      <c r="Q14" s="480"/>
      <c r="R14" s="480" t="str">
        <f ca="1">IF(AND('MAPA DE RIESGO'!$I$22="Alta",'MAPA DE RIESGO'!$M$22="Menor"),CONCATENATE("R",'MAPA DE RIESGO'!$B$22),"")</f>
        <v/>
      </c>
      <c r="S14" s="480"/>
      <c r="T14" s="480" t="str">
        <f ca="1">IF(AND('MAPA DE RIESGO'!$I$28="Alta",'MAPA DE RIESGO'!$M$28="Menor"),CONCATENATE("R",'MAPA DE RIESGO'!$B$28),"")</f>
        <v/>
      </c>
      <c r="U14" s="481"/>
      <c r="V14" s="454" t="str">
        <f ca="1">IF(AND('MAPA DE RIESGO'!$I$16="Alta",'MAPA DE RIESGO'!$M$16="Moderado"),CONCATENATE("R",'MAPA DE RIESGO'!$B$16),"")</f>
        <v/>
      </c>
      <c r="W14" s="455"/>
      <c r="X14" s="455" t="str">
        <f ca="1">IF(AND('MAPA DE RIESGO'!$I$22="Alta",'MAPA DE RIESGO'!$M$22="Moderado"),CONCATENATE("R",'MAPA DE RIESGO'!$B$22),"")</f>
        <v/>
      </c>
      <c r="Y14" s="455"/>
      <c r="Z14" s="455" t="str">
        <f ca="1">IF(AND('MAPA DE RIESGO'!$I$28="Alta",'MAPA DE RIESGO'!$M$28="Moderado"),CONCATENATE("R",'MAPA DE RIESGO'!$B$28),"")</f>
        <v/>
      </c>
      <c r="AA14" s="457"/>
      <c r="AB14" s="454" t="str">
        <f ca="1">IF(AND('MAPA DE RIESGO'!$I$16="Alta",'MAPA DE RIESGO'!$M$16="Mayor"),CONCATENATE("R",'MAPA DE RIESGO'!$B$16),"")</f>
        <v/>
      </c>
      <c r="AC14" s="455"/>
      <c r="AD14" s="455" t="str">
        <f ca="1">IF(AND('MAPA DE RIESGO'!$I$22="Alta",'MAPA DE RIESGO'!$M$22="Mayor"),CONCATENATE("R",'MAPA DE RIESGO'!$B$22),"")</f>
        <v/>
      </c>
      <c r="AE14" s="455"/>
      <c r="AF14" s="455" t="str">
        <f ca="1">IF(AND('MAPA DE RIESGO'!$I$28="Alta",'MAPA DE RIESGO'!$M$28="Mayor"),CONCATENATE("R",'MAPA DE RIESGO'!$B$28),"")</f>
        <v/>
      </c>
      <c r="AG14" s="457"/>
      <c r="AH14" s="470" t="str">
        <f ca="1">IF(AND('MAPA DE RIESGO'!$I$16="Alta",'MAPA DE RIESGO'!$M$16="Catastrófico"),CONCATENATE("R",'MAPA DE RIESGO'!$B$16),"")</f>
        <v/>
      </c>
      <c r="AI14" s="471"/>
      <c r="AJ14" s="471" t="str">
        <f ca="1">IF(AND('MAPA DE RIESGO'!$I$22="Alta",'MAPA DE RIESGO'!$M$22="Catastrófico"),CONCATENATE("R",'MAPA DE RIESGO'!$B$22),"")</f>
        <v/>
      </c>
      <c r="AK14" s="471"/>
      <c r="AL14" s="471" t="str">
        <f ca="1">IF(AND('MAPA DE RIESGO'!$I$28="Alta",'MAPA DE RIESGO'!$M$28="Catastrófico"),CONCATENATE("R",'MAPA DE RIESGO'!$B$28),"")</f>
        <v/>
      </c>
      <c r="AM14" s="472"/>
      <c r="AN14" s="55"/>
      <c r="AO14" s="415" t="s">
        <v>72</v>
      </c>
      <c r="AP14" s="416"/>
      <c r="AQ14" s="416"/>
      <c r="AR14" s="416"/>
      <c r="AS14" s="416"/>
      <c r="AT14" s="417"/>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row>
    <row r="15" spans="1:99" ht="15" customHeight="1" x14ac:dyDescent="0.25">
      <c r="A15" s="55"/>
      <c r="B15" s="404"/>
      <c r="C15" s="404"/>
      <c r="D15" s="405"/>
      <c r="E15" s="445"/>
      <c r="F15" s="446"/>
      <c r="G15" s="446"/>
      <c r="H15" s="446"/>
      <c r="I15" s="459"/>
      <c r="J15" s="473"/>
      <c r="K15" s="474"/>
      <c r="L15" s="474"/>
      <c r="M15" s="474"/>
      <c r="N15" s="474"/>
      <c r="O15" s="475"/>
      <c r="P15" s="473"/>
      <c r="Q15" s="474"/>
      <c r="R15" s="474"/>
      <c r="S15" s="474"/>
      <c r="T15" s="474"/>
      <c r="U15" s="475"/>
      <c r="V15" s="456"/>
      <c r="W15" s="453"/>
      <c r="X15" s="453"/>
      <c r="Y15" s="453"/>
      <c r="Z15" s="453"/>
      <c r="AA15" s="452"/>
      <c r="AB15" s="456"/>
      <c r="AC15" s="453"/>
      <c r="AD15" s="453"/>
      <c r="AE15" s="453"/>
      <c r="AF15" s="453"/>
      <c r="AG15" s="452"/>
      <c r="AH15" s="464"/>
      <c r="AI15" s="465"/>
      <c r="AJ15" s="465"/>
      <c r="AK15" s="465"/>
      <c r="AL15" s="465"/>
      <c r="AM15" s="466"/>
      <c r="AN15" s="55"/>
      <c r="AO15" s="418"/>
      <c r="AP15" s="419"/>
      <c r="AQ15" s="419"/>
      <c r="AR15" s="419"/>
      <c r="AS15" s="419"/>
      <c r="AT15" s="420"/>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row>
    <row r="16" spans="1:99" ht="15" customHeight="1" x14ac:dyDescent="0.25">
      <c r="A16" s="55"/>
      <c r="B16" s="404"/>
      <c r="C16" s="404"/>
      <c r="D16" s="405"/>
      <c r="E16" s="445"/>
      <c r="F16" s="446"/>
      <c r="G16" s="446"/>
      <c r="H16" s="446"/>
      <c r="I16" s="459"/>
      <c r="J16" s="473" t="str">
        <f ca="1">IF(AND('MAPA DE RIESGO'!$I$34="Alta",'MAPA DE RIESGO'!$M$34="Leve"),CONCATENATE("R",'MAPA DE RIESGO'!$B$34),"")</f>
        <v/>
      </c>
      <c r="K16" s="474"/>
      <c r="L16" s="474" t="str">
        <f ca="1">IF(AND('MAPA DE RIESGO'!$I$40="Alta",'MAPA DE RIESGO'!$M$40="Leve"),CONCATENATE("R",'MAPA DE RIESGO'!$B$40),"")</f>
        <v/>
      </c>
      <c r="M16" s="474"/>
      <c r="N16" s="474" t="str">
        <f ca="1">IF(AND('MAPA DE RIESGO'!$I$46="Alta",'MAPA DE RIESGO'!$M$46="Leve"),CONCATENATE("R",'MAPA DE RIESGO'!$B$46),"")</f>
        <v/>
      </c>
      <c r="O16" s="475"/>
      <c r="P16" s="473" t="str">
        <f ca="1">IF(AND('MAPA DE RIESGO'!$I$34="Alta",'MAPA DE RIESGO'!$M$34="Menor"),CONCATENATE("R",'MAPA DE RIESGO'!$B$34),"")</f>
        <v/>
      </c>
      <c r="Q16" s="474"/>
      <c r="R16" s="474" t="str">
        <f ca="1">IF(AND('MAPA DE RIESGO'!$I$40="Alta",'MAPA DE RIESGO'!$M$40="Menor"),CONCATENATE("R",'MAPA DE RIESGO'!$B$40),"")</f>
        <v/>
      </c>
      <c r="S16" s="474"/>
      <c r="T16" s="474" t="str">
        <f ca="1">IF(AND('MAPA DE RIESGO'!$I$46="Alta",'MAPA DE RIESGO'!$M$46="Menor"),CONCATENATE("R",'MAPA DE RIESGO'!$B$46),"")</f>
        <v/>
      </c>
      <c r="U16" s="475"/>
      <c r="V16" s="456" t="str">
        <f ca="1">IF(AND('MAPA DE RIESGO'!$I$34="Alta",'MAPA DE RIESGO'!$M$34="Moderado"),CONCATENATE("R",'MAPA DE RIESGO'!$B$34),"")</f>
        <v/>
      </c>
      <c r="W16" s="453"/>
      <c r="X16" s="451" t="str">
        <f ca="1">IF(AND('MAPA DE RIESGO'!$I$40="Alta",'MAPA DE RIESGO'!$M$40="Moderado"),CONCATENATE("R",'MAPA DE RIESGO'!$B$40),"")</f>
        <v/>
      </c>
      <c r="Y16" s="451"/>
      <c r="Z16" s="451" t="str">
        <f ca="1">IF(AND('MAPA DE RIESGO'!$I$46="Alta",'MAPA DE RIESGO'!$M$46="Moderado"),CONCATENATE("R",'MAPA DE RIESGO'!$B$46),"")</f>
        <v/>
      </c>
      <c r="AA16" s="452"/>
      <c r="AB16" s="456" t="str">
        <f ca="1">IF(AND('MAPA DE RIESGO'!$I$34="Alta",'MAPA DE RIESGO'!$M$34="Mayor"),CONCATENATE("R",'MAPA DE RIESGO'!$B$34),"")</f>
        <v/>
      </c>
      <c r="AC16" s="453"/>
      <c r="AD16" s="451" t="str">
        <f ca="1">IF(AND('MAPA DE RIESGO'!$I$40="Alta",'MAPA DE RIESGO'!$M$40="Mayor"),CONCATENATE("R",'MAPA DE RIESGO'!$B$40),"")</f>
        <v/>
      </c>
      <c r="AE16" s="451"/>
      <c r="AF16" s="451" t="str">
        <f ca="1">IF(AND('MAPA DE RIESGO'!$I$46="Alta",'MAPA DE RIESGO'!$M$46="Mayor"),CONCATENATE("R",'MAPA DE RIESGO'!$B$46),"")</f>
        <v/>
      </c>
      <c r="AG16" s="452"/>
      <c r="AH16" s="464" t="str">
        <f ca="1">IF(AND('MAPA DE RIESGO'!$I$34="Alta",'MAPA DE RIESGO'!$M$34="Catastrófico"),CONCATENATE("R",'MAPA DE RIESGO'!$B$34),"")</f>
        <v/>
      </c>
      <c r="AI16" s="465"/>
      <c r="AJ16" s="465" t="str">
        <f ca="1">IF(AND('MAPA DE RIESGO'!$I$40="Alta",'MAPA DE RIESGO'!$M$40="Catastrófico"),CONCATENATE("R",'MAPA DE RIESGO'!$B$40),"")</f>
        <v/>
      </c>
      <c r="AK16" s="465"/>
      <c r="AL16" s="465" t="str">
        <f ca="1">IF(AND('MAPA DE RIESGO'!$I$46="Alta",'MAPA DE RIESGO'!$M$46="Catastrófico"),CONCATENATE("R",'MAPA DE RIESGO'!$B$46),"")</f>
        <v/>
      </c>
      <c r="AM16" s="466"/>
      <c r="AN16" s="55"/>
      <c r="AO16" s="418"/>
      <c r="AP16" s="419"/>
      <c r="AQ16" s="419"/>
      <c r="AR16" s="419"/>
      <c r="AS16" s="419"/>
      <c r="AT16" s="420"/>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row>
    <row r="17" spans="1:80" ht="15" customHeight="1" x14ac:dyDescent="0.25">
      <c r="A17" s="55"/>
      <c r="B17" s="404"/>
      <c r="C17" s="404"/>
      <c r="D17" s="405"/>
      <c r="E17" s="445"/>
      <c r="F17" s="446"/>
      <c r="G17" s="446"/>
      <c r="H17" s="446"/>
      <c r="I17" s="459"/>
      <c r="J17" s="473"/>
      <c r="K17" s="474"/>
      <c r="L17" s="474"/>
      <c r="M17" s="474"/>
      <c r="N17" s="474"/>
      <c r="O17" s="475"/>
      <c r="P17" s="473"/>
      <c r="Q17" s="474"/>
      <c r="R17" s="474"/>
      <c r="S17" s="474"/>
      <c r="T17" s="474"/>
      <c r="U17" s="475"/>
      <c r="V17" s="456"/>
      <c r="W17" s="453"/>
      <c r="X17" s="451"/>
      <c r="Y17" s="451"/>
      <c r="Z17" s="451"/>
      <c r="AA17" s="452"/>
      <c r="AB17" s="456"/>
      <c r="AC17" s="453"/>
      <c r="AD17" s="451"/>
      <c r="AE17" s="451"/>
      <c r="AF17" s="451"/>
      <c r="AG17" s="452"/>
      <c r="AH17" s="464"/>
      <c r="AI17" s="465"/>
      <c r="AJ17" s="465"/>
      <c r="AK17" s="465"/>
      <c r="AL17" s="465"/>
      <c r="AM17" s="466"/>
      <c r="AN17" s="55"/>
      <c r="AO17" s="418"/>
      <c r="AP17" s="419"/>
      <c r="AQ17" s="419"/>
      <c r="AR17" s="419"/>
      <c r="AS17" s="419"/>
      <c r="AT17" s="420"/>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row>
    <row r="18" spans="1:80" ht="15" customHeight="1" x14ac:dyDescent="0.25">
      <c r="A18" s="55"/>
      <c r="B18" s="404"/>
      <c r="C18" s="404"/>
      <c r="D18" s="405"/>
      <c r="E18" s="445"/>
      <c r="F18" s="446"/>
      <c r="G18" s="446"/>
      <c r="H18" s="446"/>
      <c r="I18" s="459"/>
      <c r="J18" s="473" t="str">
        <f ca="1">IF(AND('MAPA DE RIESGO'!$I$52="Alta",'MAPA DE RIESGO'!$M$52="Leve"),CONCATENATE("R",'MAPA DE RIESGO'!$B$52),"")</f>
        <v/>
      </c>
      <c r="K18" s="474"/>
      <c r="L18" s="474" t="str">
        <f ca="1">IF(AND('MAPA DE RIESGO'!$I$58="Alta",'MAPA DE RIESGO'!$M$58="Leve"),CONCATENATE("R",'MAPA DE RIESGO'!$B$58),"")</f>
        <v/>
      </c>
      <c r="M18" s="474"/>
      <c r="N18" s="474" t="str">
        <f ca="1">IF(AND('MAPA DE RIESGO'!$I$64="Alta",'MAPA DE RIESGO'!$M$64="Leve"),CONCATENATE("R",'MAPA DE RIESGO'!$B$64),"")</f>
        <v/>
      </c>
      <c r="O18" s="475"/>
      <c r="P18" s="473" t="str">
        <f ca="1">IF(AND('MAPA DE RIESGO'!$I$52="Alta",'MAPA DE RIESGO'!$M$52="Menor"),CONCATENATE("R",'MAPA DE RIESGO'!$B$52),"")</f>
        <v/>
      </c>
      <c r="Q18" s="474"/>
      <c r="R18" s="474" t="str">
        <f ca="1">IF(AND('MAPA DE RIESGO'!$I$58="Alta",'MAPA DE RIESGO'!$M$58="Menor"),CONCATENATE("R",'MAPA DE RIESGO'!$B$58),"")</f>
        <v/>
      </c>
      <c r="S18" s="474"/>
      <c r="T18" s="474" t="str">
        <f ca="1">IF(AND('MAPA DE RIESGO'!$I$64="Alta",'MAPA DE RIESGO'!$M$64="Menor"),CONCATENATE("R",'MAPA DE RIESGO'!$B$64),"")</f>
        <v/>
      </c>
      <c r="U18" s="475"/>
      <c r="V18" s="456" t="str">
        <f ca="1">IF(AND('MAPA DE RIESGO'!$I$52="Alta",'MAPA DE RIESGO'!$M$52="Moderado"),CONCATENATE("R",'MAPA DE RIESGO'!$B$52),"")</f>
        <v/>
      </c>
      <c r="W18" s="453"/>
      <c r="X18" s="451" t="str">
        <f ca="1">IF(AND('MAPA DE RIESGO'!$I$58="Alta",'MAPA DE RIESGO'!$M$58="Moderado"),CONCATENATE("R",'MAPA DE RIESGO'!$B$58),"")</f>
        <v/>
      </c>
      <c r="Y18" s="451"/>
      <c r="Z18" s="451" t="str">
        <f ca="1">IF(AND('MAPA DE RIESGO'!$I$64="Alta",'MAPA DE RIESGO'!$M$64="Moderado"),CONCATENATE("R",'MAPA DE RIESGO'!$B$64),"")</f>
        <v/>
      </c>
      <c r="AA18" s="452"/>
      <c r="AB18" s="456" t="str">
        <f ca="1">IF(AND('MAPA DE RIESGO'!$I$52="Alta",'MAPA DE RIESGO'!$M$52="Mayor"),CONCATENATE("R",'MAPA DE RIESGO'!$B$52),"")</f>
        <v/>
      </c>
      <c r="AC18" s="453"/>
      <c r="AD18" s="451" t="str">
        <f ca="1">IF(AND('MAPA DE RIESGO'!$I$58="Alta",'MAPA DE RIESGO'!$M$58="Mayor"),CONCATENATE("R",'MAPA DE RIESGO'!$B$58),"")</f>
        <v/>
      </c>
      <c r="AE18" s="451"/>
      <c r="AF18" s="451" t="str">
        <f ca="1">IF(AND('MAPA DE RIESGO'!$I$64="Alta",'MAPA DE RIESGO'!$M$64="Mayor"),CONCATENATE("R",'MAPA DE RIESGO'!$B$64),"")</f>
        <v/>
      </c>
      <c r="AG18" s="452"/>
      <c r="AH18" s="464" t="str">
        <f ca="1">IF(AND('MAPA DE RIESGO'!$I$52="Alta",'MAPA DE RIESGO'!$M$52="Catastrófico"),CONCATENATE("R",'MAPA DE RIESGO'!$B$52),"")</f>
        <v/>
      </c>
      <c r="AI18" s="465"/>
      <c r="AJ18" s="465" t="str">
        <f ca="1">IF(AND('MAPA DE RIESGO'!$I$58="Alta",'MAPA DE RIESGO'!$M$58="Catastrófico"),CONCATENATE("R",'MAPA DE RIESGO'!$B$58),"")</f>
        <v/>
      </c>
      <c r="AK18" s="465"/>
      <c r="AL18" s="465" t="str">
        <f ca="1">IF(AND('MAPA DE RIESGO'!$I$64="Alta",'MAPA DE RIESGO'!$M$64="Catastrófico"),CONCATENATE("R",'MAPA DE RIESGO'!$B$64),"")</f>
        <v/>
      </c>
      <c r="AM18" s="466"/>
      <c r="AN18" s="55"/>
      <c r="AO18" s="418"/>
      <c r="AP18" s="419"/>
      <c r="AQ18" s="419"/>
      <c r="AR18" s="419"/>
      <c r="AS18" s="419"/>
      <c r="AT18" s="420"/>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row>
    <row r="19" spans="1:80" ht="15" customHeight="1" x14ac:dyDescent="0.25">
      <c r="A19" s="55"/>
      <c r="B19" s="404"/>
      <c r="C19" s="404"/>
      <c r="D19" s="405"/>
      <c r="E19" s="445"/>
      <c r="F19" s="446"/>
      <c r="G19" s="446"/>
      <c r="H19" s="446"/>
      <c r="I19" s="459"/>
      <c r="J19" s="473"/>
      <c r="K19" s="474"/>
      <c r="L19" s="474"/>
      <c r="M19" s="474"/>
      <c r="N19" s="474"/>
      <c r="O19" s="475"/>
      <c r="P19" s="473"/>
      <c r="Q19" s="474"/>
      <c r="R19" s="474"/>
      <c r="S19" s="474"/>
      <c r="T19" s="474"/>
      <c r="U19" s="475"/>
      <c r="V19" s="456"/>
      <c r="W19" s="453"/>
      <c r="X19" s="451"/>
      <c r="Y19" s="451"/>
      <c r="Z19" s="451"/>
      <c r="AA19" s="452"/>
      <c r="AB19" s="456"/>
      <c r="AC19" s="453"/>
      <c r="AD19" s="451"/>
      <c r="AE19" s="451"/>
      <c r="AF19" s="451"/>
      <c r="AG19" s="452"/>
      <c r="AH19" s="464"/>
      <c r="AI19" s="465"/>
      <c r="AJ19" s="465"/>
      <c r="AK19" s="465"/>
      <c r="AL19" s="465"/>
      <c r="AM19" s="466"/>
      <c r="AN19" s="55"/>
      <c r="AO19" s="418"/>
      <c r="AP19" s="419"/>
      <c r="AQ19" s="419"/>
      <c r="AR19" s="419"/>
      <c r="AS19" s="419"/>
      <c r="AT19" s="420"/>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row>
    <row r="20" spans="1:80" ht="15" customHeight="1" x14ac:dyDescent="0.25">
      <c r="A20" s="55"/>
      <c r="B20" s="404"/>
      <c r="C20" s="404"/>
      <c r="D20" s="405"/>
      <c r="E20" s="445"/>
      <c r="F20" s="446"/>
      <c r="G20" s="446"/>
      <c r="H20" s="446"/>
      <c r="I20" s="459"/>
      <c r="J20" s="473" t="str">
        <f ca="1">IF(AND('MAPA DE RIESGO'!$I$70="Alta",'MAPA DE RIESGO'!$M$70="Leve"),CONCATENATE("R",'MAPA DE RIESGO'!$B$70),"")</f>
        <v/>
      </c>
      <c r="K20" s="474"/>
      <c r="L20" s="474" t="str">
        <f>IF(AND('MAPA DE RIESGO'!$I$76="Alta",'MAPA DE RIESGO'!$M$76="Leve"),CONCATENATE("R",'MAPA DE RIESGO'!$B$76),"")</f>
        <v/>
      </c>
      <c r="M20" s="474"/>
      <c r="N20" s="474" t="str">
        <f>IF(AND('MAPA DE RIESGO'!$I$82="Alta",'MAPA DE RIESGO'!$M$82="Leve"),CONCATENATE("R",'MAPA DE RIESGO'!$B$82),"")</f>
        <v/>
      </c>
      <c r="O20" s="475"/>
      <c r="P20" s="473" t="str">
        <f ca="1">IF(AND('MAPA DE RIESGO'!$I$70="Alta",'MAPA DE RIESGO'!$M$70="Menor"),CONCATENATE("R",'MAPA DE RIESGO'!$B$70),"")</f>
        <v/>
      </c>
      <c r="Q20" s="474"/>
      <c r="R20" s="474" t="str">
        <f>IF(AND('MAPA DE RIESGO'!$I$76="Alta",'MAPA DE RIESGO'!$M$76="Menor"),CONCATENATE("R",'MAPA DE RIESGO'!$B$76),"")</f>
        <v/>
      </c>
      <c r="S20" s="474"/>
      <c r="T20" s="474" t="str">
        <f>IF(AND('MAPA DE RIESGO'!$I$82="Alta",'MAPA DE RIESGO'!$M$82="Menor"),CONCATENATE("R",'MAPA DE RIESGO'!$B$82),"")</f>
        <v/>
      </c>
      <c r="U20" s="475"/>
      <c r="V20" s="456" t="str">
        <f ca="1">IF(AND('MAPA DE RIESGO'!$I$70="Alta",'MAPA DE RIESGO'!$M$70="Moderado"),CONCATENATE("R",'MAPA DE RIESGO'!$B$70),"")</f>
        <v/>
      </c>
      <c r="W20" s="453"/>
      <c r="X20" s="451" t="str">
        <f>IF(AND('MAPA DE RIESGO'!$I$76="Alta",'MAPA DE RIESGO'!$M$76="Moderado"),CONCATENATE("R",'MAPA DE RIESGO'!$B$76),"")</f>
        <v/>
      </c>
      <c r="Y20" s="451"/>
      <c r="Z20" s="451" t="str">
        <f>IF(AND('MAPA DE RIESGO'!$I$82="Alta",'MAPA DE RIESGO'!$M$82="Moderado"),CONCATENATE("R",'MAPA DE RIESGO'!$B$82),"")</f>
        <v/>
      </c>
      <c r="AA20" s="452"/>
      <c r="AB20" s="456" t="str">
        <f ca="1">IF(AND('MAPA DE RIESGO'!$I$70="Alta",'MAPA DE RIESGO'!$M$70="Mayor"),CONCATENATE("R",'MAPA DE RIESGO'!$B$70),"")</f>
        <v/>
      </c>
      <c r="AC20" s="453"/>
      <c r="AD20" s="451" t="str">
        <f>IF(AND('MAPA DE RIESGO'!$I$76="Alta",'MAPA DE RIESGO'!$M$76="Mayor"),CONCATENATE("R",'MAPA DE RIESGO'!$B$76),"")</f>
        <v/>
      </c>
      <c r="AE20" s="451"/>
      <c r="AF20" s="451" t="str">
        <f>IF(AND('MAPA DE RIESGO'!$I$82="Alta",'MAPA DE RIESGO'!$M$82="Mayor"),CONCATENATE("R",'MAPA DE RIESGO'!$B$82),"")</f>
        <v/>
      </c>
      <c r="AG20" s="452"/>
      <c r="AH20" s="464" t="str">
        <f ca="1">IF(AND('MAPA DE RIESGO'!$I$70="Alta",'MAPA DE RIESGO'!$M$70="Catastrófico"),CONCATENATE("R",'MAPA DE RIESGO'!$B$70),"")</f>
        <v/>
      </c>
      <c r="AI20" s="465"/>
      <c r="AJ20" s="465" t="str">
        <f>IF(AND('MAPA DE RIESGO'!$I$76="Alta",'MAPA DE RIESGO'!$M$76="Catastrófico"),CONCATENATE("R",'MAPA DE RIESGO'!$B$76),"")</f>
        <v/>
      </c>
      <c r="AK20" s="465"/>
      <c r="AL20" s="465" t="str">
        <f>IF(AND('MAPA DE RIESGO'!$I$82="Alta",'MAPA DE RIESGO'!$M$82="Catastrófico"),CONCATENATE("R",'MAPA DE RIESGO'!$B$82),"")</f>
        <v/>
      </c>
      <c r="AM20" s="466"/>
      <c r="AN20" s="55"/>
      <c r="AO20" s="418"/>
      <c r="AP20" s="419"/>
      <c r="AQ20" s="419"/>
      <c r="AR20" s="419"/>
      <c r="AS20" s="419"/>
      <c r="AT20" s="420"/>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row>
    <row r="21" spans="1:80" ht="15.75" customHeight="1" thickBot="1" x14ac:dyDescent="0.3">
      <c r="A21" s="55"/>
      <c r="B21" s="404"/>
      <c r="C21" s="404"/>
      <c r="D21" s="405"/>
      <c r="E21" s="448"/>
      <c r="F21" s="449"/>
      <c r="G21" s="449"/>
      <c r="H21" s="449"/>
      <c r="I21" s="449"/>
      <c r="J21" s="476"/>
      <c r="K21" s="477"/>
      <c r="L21" s="477"/>
      <c r="M21" s="477"/>
      <c r="N21" s="477"/>
      <c r="O21" s="478"/>
      <c r="P21" s="476"/>
      <c r="Q21" s="477"/>
      <c r="R21" s="477"/>
      <c r="S21" s="477"/>
      <c r="T21" s="477"/>
      <c r="U21" s="478"/>
      <c r="V21" s="461"/>
      <c r="W21" s="462"/>
      <c r="X21" s="462"/>
      <c r="Y21" s="462"/>
      <c r="Z21" s="462"/>
      <c r="AA21" s="463"/>
      <c r="AB21" s="461"/>
      <c r="AC21" s="462"/>
      <c r="AD21" s="462"/>
      <c r="AE21" s="462"/>
      <c r="AF21" s="462"/>
      <c r="AG21" s="463"/>
      <c r="AH21" s="467"/>
      <c r="AI21" s="468"/>
      <c r="AJ21" s="468"/>
      <c r="AK21" s="468"/>
      <c r="AL21" s="468"/>
      <c r="AM21" s="469"/>
      <c r="AN21" s="55"/>
      <c r="AO21" s="421"/>
      <c r="AP21" s="422"/>
      <c r="AQ21" s="422"/>
      <c r="AR21" s="422"/>
      <c r="AS21" s="422"/>
      <c r="AT21" s="423"/>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row>
    <row r="22" spans="1:80" x14ac:dyDescent="0.25">
      <c r="A22" s="55"/>
      <c r="B22" s="404"/>
      <c r="C22" s="404"/>
      <c r="D22" s="405"/>
      <c r="E22" s="442" t="s">
        <v>108</v>
      </c>
      <c r="F22" s="443"/>
      <c r="G22" s="443"/>
      <c r="H22" s="443"/>
      <c r="I22" s="444"/>
      <c r="J22" s="479" t="str">
        <f ca="1">IF(AND('MAPA DE RIESGO'!$I$16="Media",'MAPA DE RIESGO'!$M$16="Leve"),CONCATENATE("R",'MAPA DE RIESGO'!$B$16),"")</f>
        <v/>
      </c>
      <c r="K22" s="480"/>
      <c r="L22" s="480" t="str">
        <f ca="1">IF(AND('MAPA DE RIESGO'!$I$22="Media",'MAPA DE RIESGO'!$M$22="Leve"),CONCATENATE("R",'MAPA DE RIESGO'!$B$22),"")</f>
        <v/>
      </c>
      <c r="M22" s="480"/>
      <c r="N22" s="480" t="str">
        <f ca="1">IF(AND('MAPA DE RIESGO'!$I$28="Media",'MAPA DE RIESGO'!$M$28="Leve"),CONCATENATE("R",'MAPA DE RIESGO'!$B$28),"")</f>
        <v/>
      </c>
      <c r="O22" s="481"/>
      <c r="P22" s="479" t="str">
        <f ca="1">IF(AND('MAPA DE RIESGO'!$I$16="Media",'MAPA DE RIESGO'!$M$16="Menor"),CONCATENATE("R",'MAPA DE RIESGO'!$B$16),"")</f>
        <v/>
      </c>
      <c r="Q22" s="480"/>
      <c r="R22" s="480" t="str">
        <f ca="1">IF(AND('MAPA DE RIESGO'!$I$22="Media",'MAPA DE RIESGO'!$M$22="Menor"),CONCATENATE("R",'MAPA DE RIESGO'!$B$22),"")</f>
        <v/>
      </c>
      <c r="S22" s="480"/>
      <c r="T22" s="480" t="str">
        <f ca="1">IF(AND('MAPA DE RIESGO'!$I$28="Media",'MAPA DE RIESGO'!$M$28="Menor"),CONCATENATE("R",'MAPA DE RIESGO'!$B$28),"")</f>
        <v/>
      </c>
      <c r="U22" s="481"/>
      <c r="V22" s="479" t="str">
        <f ca="1">IF(AND('MAPA DE RIESGO'!$I$16="Media",'MAPA DE RIESGO'!$M$16="Moderado"),CONCATENATE("R",'MAPA DE RIESGO'!$B$16),"")</f>
        <v/>
      </c>
      <c r="W22" s="480"/>
      <c r="X22" s="480" t="str">
        <f ca="1">IF(AND('MAPA DE RIESGO'!$I$22="Media",'MAPA DE RIESGO'!$M$22="Moderado"),CONCATENATE("R",'MAPA DE RIESGO'!$B$22),"")</f>
        <v/>
      </c>
      <c r="Y22" s="480"/>
      <c r="Z22" s="480" t="str">
        <f ca="1">IF(AND('MAPA DE RIESGO'!$I$28="Media",'MAPA DE RIESGO'!$M$28="Moderado"),CONCATENATE("R",'MAPA DE RIESGO'!$B$28),"")</f>
        <v/>
      </c>
      <c r="AA22" s="481"/>
      <c r="AB22" s="454" t="str">
        <f ca="1">IF(AND('MAPA DE RIESGO'!$I$16="Media",'MAPA DE RIESGO'!$M$16="Mayor"),CONCATENATE("R",'MAPA DE RIESGO'!$B$16),"")</f>
        <v>R1</v>
      </c>
      <c r="AC22" s="455"/>
      <c r="AD22" s="455" t="str">
        <f ca="1">IF(AND('MAPA DE RIESGO'!$I$22="Media",'MAPA DE RIESGO'!$M$22="Mayor"),CONCATENATE("R",'MAPA DE RIESGO'!$B$22),"")</f>
        <v>R2</v>
      </c>
      <c r="AE22" s="455"/>
      <c r="AF22" s="455" t="str">
        <f ca="1">IF(AND('MAPA DE RIESGO'!$I$28="Media",'MAPA DE RIESGO'!$M$28="Mayor"),CONCATENATE("R",'MAPA DE RIESGO'!$B$28),"")</f>
        <v/>
      </c>
      <c r="AG22" s="457"/>
      <c r="AH22" s="470" t="str">
        <f ca="1">IF(AND('MAPA DE RIESGO'!$I$16="Media",'MAPA DE RIESGO'!$M$16="Catastrófico"),CONCATENATE("R",'MAPA DE RIESGO'!$B$16),"")</f>
        <v/>
      </c>
      <c r="AI22" s="471"/>
      <c r="AJ22" s="471" t="str">
        <f ca="1">IF(AND('MAPA DE RIESGO'!$I$22="Media",'MAPA DE RIESGO'!$M$22="Catastrófico"),CONCATENATE("R",'MAPA DE RIESGO'!$B$22),"")</f>
        <v/>
      </c>
      <c r="AK22" s="471"/>
      <c r="AL22" s="471" t="str">
        <f ca="1">IF(AND('MAPA DE RIESGO'!$I$28="Media",'MAPA DE RIESGO'!$M$28="Catastrófico"),CONCATENATE("R",'MAPA DE RIESGO'!$B$28),"")</f>
        <v/>
      </c>
      <c r="AM22" s="472"/>
      <c r="AN22" s="55"/>
      <c r="AO22" s="424" t="s">
        <v>73</v>
      </c>
      <c r="AP22" s="425"/>
      <c r="AQ22" s="425"/>
      <c r="AR22" s="425"/>
      <c r="AS22" s="425"/>
      <c r="AT22" s="426"/>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row>
    <row r="23" spans="1:80" x14ac:dyDescent="0.25">
      <c r="A23" s="55"/>
      <c r="B23" s="404"/>
      <c r="C23" s="404"/>
      <c r="D23" s="405"/>
      <c r="E23" s="445"/>
      <c r="F23" s="446"/>
      <c r="G23" s="446"/>
      <c r="H23" s="446"/>
      <c r="I23" s="447"/>
      <c r="J23" s="473"/>
      <c r="K23" s="474"/>
      <c r="L23" s="474"/>
      <c r="M23" s="474"/>
      <c r="N23" s="474"/>
      <c r="O23" s="475"/>
      <c r="P23" s="473"/>
      <c r="Q23" s="474"/>
      <c r="R23" s="474"/>
      <c r="S23" s="474"/>
      <c r="T23" s="474"/>
      <c r="U23" s="475"/>
      <c r="V23" s="473"/>
      <c r="W23" s="474"/>
      <c r="X23" s="474"/>
      <c r="Y23" s="474"/>
      <c r="Z23" s="474"/>
      <c r="AA23" s="475"/>
      <c r="AB23" s="456"/>
      <c r="AC23" s="453"/>
      <c r="AD23" s="453"/>
      <c r="AE23" s="453"/>
      <c r="AF23" s="453"/>
      <c r="AG23" s="452"/>
      <c r="AH23" s="464"/>
      <c r="AI23" s="465"/>
      <c r="AJ23" s="465"/>
      <c r="AK23" s="465"/>
      <c r="AL23" s="465"/>
      <c r="AM23" s="466"/>
      <c r="AN23" s="55"/>
      <c r="AO23" s="427"/>
      <c r="AP23" s="428"/>
      <c r="AQ23" s="428"/>
      <c r="AR23" s="428"/>
      <c r="AS23" s="428"/>
      <c r="AT23" s="429"/>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row>
    <row r="24" spans="1:80" x14ac:dyDescent="0.25">
      <c r="A24" s="55"/>
      <c r="B24" s="404"/>
      <c r="C24" s="404"/>
      <c r="D24" s="405"/>
      <c r="E24" s="445"/>
      <c r="F24" s="446"/>
      <c r="G24" s="446"/>
      <c r="H24" s="446"/>
      <c r="I24" s="447"/>
      <c r="J24" s="473" t="str">
        <f ca="1">IF(AND('MAPA DE RIESGO'!$I$34="Media",'MAPA DE RIESGO'!$M$34="Leve"),CONCATENATE("R",'MAPA DE RIESGO'!$B$34),"")</f>
        <v/>
      </c>
      <c r="K24" s="474"/>
      <c r="L24" s="474" t="str">
        <f ca="1">IF(AND('MAPA DE RIESGO'!$I$40="Media",'MAPA DE RIESGO'!$M$40="Leve"),CONCATENATE("R",'MAPA DE RIESGO'!$B$40),"")</f>
        <v/>
      </c>
      <c r="M24" s="474"/>
      <c r="N24" s="474" t="str">
        <f ca="1">IF(AND('MAPA DE RIESGO'!$I$46="Media",'MAPA DE RIESGO'!$M$46="Leve"),CONCATENATE("R",'MAPA DE RIESGO'!$B$46),"")</f>
        <v/>
      </c>
      <c r="O24" s="475"/>
      <c r="P24" s="473" t="str">
        <f ca="1">IF(AND('MAPA DE RIESGO'!$I$34="Media",'MAPA DE RIESGO'!$M$34="Menor"),CONCATENATE("R",'MAPA DE RIESGO'!$B$34),"")</f>
        <v/>
      </c>
      <c r="Q24" s="474"/>
      <c r="R24" s="474" t="str">
        <f ca="1">IF(AND('MAPA DE RIESGO'!$I$40="Media",'MAPA DE RIESGO'!$M$40="Menor"),CONCATENATE("R",'MAPA DE RIESGO'!$B$40),"")</f>
        <v/>
      </c>
      <c r="S24" s="474"/>
      <c r="T24" s="474" t="str">
        <f ca="1">IF(AND('MAPA DE RIESGO'!$I$46="Media",'MAPA DE RIESGO'!$M$46="Menor"),CONCATENATE("R",'MAPA DE RIESGO'!$B$46),"")</f>
        <v/>
      </c>
      <c r="U24" s="475"/>
      <c r="V24" s="473" t="str">
        <f ca="1">IF(AND('MAPA DE RIESGO'!$I$34="Media",'MAPA DE RIESGO'!$M$34="Moderado"),CONCATENATE("R",'MAPA DE RIESGO'!$B$34),"")</f>
        <v/>
      </c>
      <c r="W24" s="474"/>
      <c r="X24" s="474" t="str">
        <f ca="1">IF(AND('MAPA DE RIESGO'!$I$40="Media",'MAPA DE RIESGO'!$M$40="Moderado"),CONCATENATE("R",'MAPA DE RIESGO'!$B$40),"")</f>
        <v/>
      </c>
      <c r="Y24" s="474"/>
      <c r="Z24" s="474" t="str">
        <f ca="1">IF(AND('MAPA DE RIESGO'!$I$46="Media",'MAPA DE RIESGO'!$M$46="Moderado"),CONCATENATE("R",'MAPA DE RIESGO'!$B$46),"")</f>
        <v/>
      </c>
      <c r="AA24" s="475"/>
      <c r="AB24" s="456" t="str">
        <f ca="1">IF(AND('MAPA DE RIESGO'!$I$34="Media",'MAPA DE RIESGO'!$M$34="Mayor"),CONCATENATE("R",'MAPA DE RIESGO'!$B$34),"")</f>
        <v/>
      </c>
      <c r="AC24" s="453"/>
      <c r="AD24" s="451" t="str">
        <f ca="1">IF(AND('MAPA DE RIESGO'!$I$40="Media",'MAPA DE RIESGO'!$M$40="Mayor"),CONCATENATE("R",'MAPA DE RIESGO'!$B$40),"")</f>
        <v/>
      </c>
      <c r="AE24" s="451"/>
      <c r="AF24" s="451" t="str">
        <f ca="1">IF(AND('MAPA DE RIESGO'!$I$46="Media",'MAPA DE RIESGO'!$M$46="Mayor"),CONCATENATE("R",'MAPA DE RIESGO'!$B$46),"")</f>
        <v/>
      </c>
      <c r="AG24" s="452"/>
      <c r="AH24" s="464" t="str">
        <f ca="1">IF(AND('MAPA DE RIESGO'!$I$34="Media",'MAPA DE RIESGO'!$M$34="Catastrófico"),CONCATENATE("R",'MAPA DE RIESGO'!$B$34),"")</f>
        <v/>
      </c>
      <c r="AI24" s="465"/>
      <c r="AJ24" s="465" t="str">
        <f ca="1">IF(AND('MAPA DE RIESGO'!$I$40="Media",'MAPA DE RIESGO'!$M$40="Catastrófico"),CONCATENATE("R",'MAPA DE RIESGO'!$B$40),"")</f>
        <v/>
      </c>
      <c r="AK24" s="465"/>
      <c r="AL24" s="465" t="str">
        <f ca="1">IF(AND('MAPA DE RIESGO'!$I$46="Media",'MAPA DE RIESGO'!$M$46="Catastrófico"),CONCATENATE("R",'MAPA DE RIESGO'!$B$46),"")</f>
        <v/>
      </c>
      <c r="AM24" s="466"/>
      <c r="AN24" s="55"/>
      <c r="AO24" s="427"/>
      <c r="AP24" s="428"/>
      <c r="AQ24" s="428"/>
      <c r="AR24" s="428"/>
      <c r="AS24" s="428"/>
      <c r="AT24" s="429"/>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row>
    <row r="25" spans="1:80" x14ac:dyDescent="0.25">
      <c r="A25" s="55"/>
      <c r="B25" s="404"/>
      <c r="C25" s="404"/>
      <c r="D25" s="405"/>
      <c r="E25" s="445"/>
      <c r="F25" s="446"/>
      <c r="G25" s="446"/>
      <c r="H25" s="446"/>
      <c r="I25" s="447"/>
      <c r="J25" s="473"/>
      <c r="K25" s="474"/>
      <c r="L25" s="474"/>
      <c r="M25" s="474"/>
      <c r="N25" s="474"/>
      <c r="O25" s="475"/>
      <c r="P25" s="473"/>
      <c r="Q25" s="474"/>
      <c r="R25" s="474"/>
      <c r="S25" s="474"/>
      <c r="T25" s="474"/>
      <c r="U25" s="475"/>
      <c r="V25" s="473"/>
      <c r="W25" s="474"/>
      <c r="X25" s="474"/>
      <c r="Y25" s="474"/>
      <c r="Z25" s="474"/>
      <c r="AA25" s="475"/>
      <c r="AB25" s="456"/>
      <c r="AC25" s="453"/>
      <c r="AD25" s="451"/>
      <c r="AE25" s="451"/>
      <c r="AF25" s="451"/>
      <c r="AG25" s="452"/>
      <c r="AH25" s="464"/>
      <c r="AI25" s="465"/>
      <c r="AJ25" s="465"/>
      <c r="AK25" s="465"/>
      <c r="AL25" s="465"/>
      <c r="AM25" s="466"/>
      <c r="AN25" s="55"/>
      <c r="AO25" s="427"/>
      <c r="AP25" s="428"/>
      <c r="AQ25" s="428"/>
      <c r="AR25" s="428"/>
      <c r="AS25" s="428"/>
      <c r="AT25" s="429"/>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row>
    <row r="26" spans="1:80" x14ac:dyDescent="0.25">
      <c r="A26" s="55"/>
      <c r="B26" s="404"/>
      <c r="C26" s="404"/>
      <c r="D26" s="405"/>
      <c r="E26" s="445"/>
      <c r="F26" s="446"/>
      <c r="G26" s="446"/>
      <c r="H26" s="446"/>
      <c r="I26" s="447"/>
      <c r="J26" s="473" t="str">
        <f ca="1">IF(AND('MAPA DE RIESGO'!$I$52="Media",'MAPA DE RIESGO'!$M$52="Leve"),CONCATENATE("R",'MAPA DE RIESGO'!$B$52),"")</f>
        <v/>
      </c>
      <c r="K26" s="474"/>
      <c r="L26" s="474" t="str">
        <f ca="1">IF(AND('MAPA DE RIESGO'!$I$58="Media",'MAPA DE RIESGO'!$M$58="Leve"),CONCATENATE("R",'MAPA DE RIESGO'!$B$58),"")</f>
        <v/>
      </c>
      <c r="M26" s="474"/>
      <c r="N26" s="474" t="str">
        <f ca="1">IF(AND('MAPA DE RIESGO'!$I$64="Media",'MAPA DE RIESGO'!$M$64="Leve"),CONCATENATE("R",'MAPA DE RIESGO'!$B$64),"")</f>
        <v/>
      </c>
      <c r="O26" s="475"/>
      <c r="P26" s="473" t="str">
        <f ca="1">IF(AND('MAPA DE RIESGO'!$I$52="Media",'MAPA DE RIESGO'!$M$52="Menor"),CONCATENATE("R",'MAPA DE RIESGO'!$B$52),"")</f>
        <v/>
      </c>
      <c r="Q26" s="474"/>
      <c r="R26" s="474" t="str">
        <f ca="1">IF(AND('MAPA DE RIESGO'!$I$58="Media",'MAPA DE RIESGO'!$M$58="Menor"),CONCATENATE("R",'MAPA DE RIESGO'!$B$58),"")</f>
        <v/>
      </c>
      <c r="S26" s="474"/>
      <c r="T26" s="474" t="str">
        <f ca="1">IF(AND('MAPA DE RIESGO'!$I$64="Media",'MAPA DE RIESGO'!$M$64="Menor"),CONCATENATE("R",'MAPA DE RIESGO'!$B$64),"")</f>
        <v/>
      </c>
      <c r="U26" s="475"/>
      <c r="V26" s="473" t="str">
        <f ca="1">IF(AND('MAPA DE RIESGO'!$I$52="Media",'MAPA DE RIESGO'!$M$52="Moderado"),CONCATENATE("R",'MAPA DE RIESGO'!$B$52),"")</f>
        <v/>
      </c>
      <c r="W26" s="474"/>
      <c r="X26" s="474" t="str">
        <f ca="1">IF(AND('MAPA DE RIESGO'!$I$58="Media",'MAPA DE RIESGO'!$M$58="Moderado"),CONCATENATE("R",'MAPA DE RIESGO'!$B$58),"")</f>
        <v/>
      </c>
      <c r="Y26" s="474"/>
      <c r="Z26" s="474" t="str">
        <f ca="1">IF(AND('MAPA DE RIESGO'!$I$64="Media",'MAPA DE RIESGO'!$M$64="Moderado"),CONCATENATE("R",'MAPA DE RIESGO'!$B$64),"")</f>
        <v/>
      </c>
      <c r="AA26" s="475"/>
      <c r="AB26" s="456" t="str">
        <f ca="1">IF(AND('MAPA DE RIESGO'!$I$52="Media",'MAPA DE RIESGO'!$M$52="Mayor"),CONCATENATE("R",'MAPA DE RIESGO'!$B$52),"")</f>
        <v/>
      </c>
      <c r="AC26" s="453"/>
      <c r="AD26" s="451" t="str">
        <f ca="1">IF(AND('MAPA DE RIESGO'!$I$58="Media",'MAPA DE RIESGO'!$M$58="Mayor"),CONCATENATE("R",'MAPA DE RIESGO'!$B$58),"")</f>
        <v/>
      </c>
      <c r="AE26" s="451"/>
      <c r="AF26" s="451" t="str">
        <f ca="1">IF(AND('MAPA DE RIESGO'!$I$64="Media",'MAPA DE RIESGO'!$M$64="Mayor"),CONCATENATE("R",'MAPA DE RIESGO'!$B$64),"")</f>
        <v/>
      </c>
      <c r="AG26" s="452"/>
      <c r="AH26" s="464" t="str">
        <f ca="1">IF(AND('MAPA DE RIESGO'!$I$52="Media",'MAPA DE RIESGO'!$M$52="Catastrófico"),CONCATENATE("R",'MAPA DE RIESGO'!$B$52),"")</f>
        <v/>
      </c>
      <c r="AI26" s="465"/>
      <c r="AJ26" s="465" t="str">
        <f ca="1">IF(AND('MAPA DE RIESGO'!$I$58="Media",'MAPA DE RIESGO'!$M$58="Catastrófico"),CONCATENATE("R",'MAPA DE RIESGO'!$B$58),"")</f>
        <v/>
      </c>
      <c r="AK26" s="465"/>
      <c r="AL26" s="465" t="str">
        <f ca="1">IF(AND('MAPA DE RIESGO'!$I$64="Media",'MAPA DE RIESGO'!$M$64="Catastrófico"),CONCATENATE("R",'MAPA DE RIESGO'!$B$64),"")</f>
        <v/>
      </c>
      <c r="AM26" s="466"/>
      <c r="AN26" s="55"/>
      <c r="AO26" s="427"/>
      <c r="AP26" s="428"/>
      <c r="AQ26" s="428"/>
      <c r="AR26" s="428"/>
      <c r="AS26" s="428"/>
      <c r="AT26" s="429"/>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row>
    <row r="27" spans="1:80" x14ac:dyDescent="0.25">
      <c r="A27" s="55"/>
      <c r="B27" s="404"/>
      <c r="C27" s="404"/>
      <c r="D27" s="405"/>
      <c r="E27" s="445"/>
      <c r="F27" s="446"/>
      <c r="G27" s="446"/>
      <c r="H27" s="446"/>
      <c r="I27" s="447"/>
      <c r="J27" s="473"/>
      <c r="K27" s="474"/>
      <c r="L27" s="474"/>
      <c r="M27" s="474"/>
      <c r="N27" s="474"/>
      <c r="O27" s="475"/>
      <c r="P27" s="473"/>
      <c r="Q27" s="474"/>
      <c r="R27" s="474"/>
      <c r="S27" s="474"/>
      <c r="T27" s="474"/>
      <c r="U27" s="475"/>
      <c r="V27" s="473"/>
      <c r="W27" s="474"/>
      <c r="X27" s="474"/>
      <c r="Y27" s="474"/>
      <c r="Z27" s="474"/>
      <c r="AA27" s="475"/>
      <c r="AB27" s="456"/>
      <c r="AC27" s="453"/>
      <c r="AD27" s="451"/>
      <c r="AE27" s="451"/>
      <c r="AF27" s="451"/>
      <c r="AG27" s="452"/>
      <c r="AH27" s="464"/>
      <c r="AI27" s="465"/>
      <c r="AJ27" s="465"/>
      <c r="AK27" s="465"/>
      <c r="AL27" s="465"/>
      <c r="AM27" s="466"/>
      <c r="AN27" s="55"/>
      <c r="AO27" s="427"/>
      <c r="AP27" s="428"/>
      <c r="AQ27" s="428"/>
      <c r="AR27" s="428"/>
      <c r="AS27" s="428"/>
      <c r="AT27" s="429"/>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row>
    <row r="28" spans="1:80" x14ac:dyDescent="0.25">
      <c r="A28" s="55"/>
      <c r="B28" s="404"/>
      <c r="C28" s="404"/>
      <c r="D28" s="405"/>
      <c r="E28" s="445"/>
      <c r="F28" s="446"/>
      <c r="G28" s="446"/>
      <c r="H28" s="446"/>
      <c r="I28" s="447"/>
      <c r="J28" s="473" t="str">
        <f ca="1">IF(AND('MAPA DE RIESGO'!$I$70="Media",'MAPA DE RIESGO'!$M$70="Leve"),CONCATENATE("R",'MAPA DE RIESGO'!$B$70),"")</f>
        <v/>
      </c>
      <c r="K28" s="474"/>
      <c r="L28" s="474" t="str">
        <f>IF(AND('MAPA DE RIESGO'!$I$76="Media",'MAPA DE RIESGO'!$M$76="Leve"),CONCATENATE("R",'MAPA DE RIESGO'!$B$76),"")</f>
        <v/>
      </c>
      <c r="M28" s="474"/>
      <c r="N28" s="474" t="str">
        <f>IF(AND('MAPA DE RIESGO'!$I$82="Media",'MAPA DE RIESGO'!$M$82="Leve"),CONCATENATE("R",'MAPA DE RIESGO'!$B$82),"")</f>
        <v/>
      </c>
      <c r="O28" s="475"/>
      <c r="P28" s="473" t="str">
        <f ca="1">IF(AND('MAPA DE RIESGO'!$I$70="Media",'MAPA DE RIESGO'!$M$70="Menor"),CONCATENATE("R",'MAPA DE RIESGO'!$B$70),"")</f>
        <v/>
      </c>
      <c r="Q28" s="474"/>
      <c r="R28" s="474" t="str">
        <f>IF(AND('MAPA DE RIESGO'!$I$76="Media",'MAPA DE RIESGO'!$M$76="Menor"),CONCATENATE("R",'MAPA DE RIESGO'!$B$76),"")</f>
        <v/>
      </c>
      <c r="S28" s="474"/>
      <c r="T28" s="474" t="str">
        <f>IF(AND('MAPA DE RIESGO'!$I$82="Media",'MAPA DE RIESGO'!$M$82="Menor"),CONCATENATE("R",'MAPA DE RIESGO'!$B$82),"")</f>
        <v/>
      </c>
      <c r="U28" s="475"/>
      <c r="V28" s="473" t="str">
        <f ca="1">IF(AND('MAPA DE RIESGO'!$I$70="Media",'MAPA DE RIESGO'!$M$70="Moderado"),CONCATENATE("R",'MAPA DE RIESGO'!$B$70),"")</f>
        <v/>
      </c>
      <c r="W28" s="474"/>
      <c r="X28" s="474" t="str">
        <f>IF(AND('MAPA DE RIESGO'!$I$76="Media",'MAPA DE RIESGO'!$M$76="Moderado"),CONCATENATE("R",'MAPA DE RIESGO'!$B$76),"")</f>
        <v/>
      </c>
      <c r="Y28" s="474"/>
      <c r="Z28" s="474" t="str">
        <f>IF(AND('MAPA DE RIESGO'!$I$82="Media",'MAPA DE RIESGO'!$M$82="Moderado"),CONCATENATE("R",'MAPA DE RIESGO'!$B$82),"")</f>
        <v/>
      </c>
      <c r="AA28" s="475"/>
      <c r="AB28" s="456" t="str">
        <f ca="1">IF(AND('MAPA DE RIESGO'!$I$70="Media",'MAPA DE RIESGO'!$M$70="Mayor"),CONCATENATE("R",'MAPA DE RIESGO'!$B$70),"")</f>
        <v/>
      </c>
      <c r="AC28" s="453"/>
      <c r="AD28" s="451" t="str">
        <f>IF(AND('MAPA DE RIESGO'!$I$76="Media",'MAPA DE RIESGO'!$M$76="Mayor"),CONCATENATE("R",'MAPA DE RIESGO'!$B$76),"")</f>
        <v/>
      </c>
      <c r="AE28" s="451"/>
      <c r="AF28" s="451" t="str">
        <f>IF(AND('MAPA DE RIESGO'!$I$82="Media",'MAPA DE RIESGO'!$M$82="Mayor"),CONCATENATE("R",'MAPA DE RIESGO'!$B$82),"")</f>
        <v/>
      </c>
      <c r="AG28" s="452"/>
      <c r="AH28" s="464" t="str">
        <f ca="1">IF(AND('MAPA DE RIESGO'!$I$70="Media",'MAPA DE RIESGO'!$M$70="Catastrófico"),CONCATENATE("R",'MAPA DE RIESGO'!$B$70),"")</f>
        <v/>
      </c>
      <c r="AI28" s="465"/>
      <c r="AJ28" s="465" t="str">
        <f>IF(AND('MAPA DE RIESGO'!$I$76="Media",'MAPA DE RIESGO'!$M$76="Catastrófico"),CONCATENATE("R",'MAPA DE RIESGO'!$B$76),"")</f>
        <v/>
      </c>
      <c r="AK28" s="465"/>
      <c r="AL28" s="465" t="str">
        <f>IF(AND('MAPA DE RIESGO'!$I$82="Media",'MAPA DE RIESGO'!$M$82="Catastrófico"),CONCATENATE("R",'MAPA DE RIESGO'!$B$82),"")</f>
        <v/>
      </c>
      <c r="AM28" s="466"/>
      <c r="AN28" s="55"/>
      <c r="AO28" s="427"/>
      <c r="AP28" s="428"/>
      <c r="AQ28" s="428"/>
      <c r="AR28" s="428"/>
      <c r="AS28" s="428"/>
      <c r="AT28" s="429"/>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row>
    <row r="29" spans="1:80" ht="15.75" thickBot="1" x14ac:dyDescent="0.3">
      <c r="A29" s="55"/>
      <c r="B29" s="404"/>
      <c r="C29" s="404"/>
      <c r="D29" s="405"/>
      <c r="E29" s="448"/>
      <c r="F29" s="449"/>
      <c r="G29" s="449"/>
      <c r="H29" s="449"/>
      <c r="I29" s="450"/>
      <c r="J29" s="473"/>
      <c r="K29" s="474"/>
      <c r="L29" s="474"/>
      <c r="M29" s="474"/>
      <c r="N29" s="474"/>
      <c r="O29" s="475"/>
      <c r="P29" s="476"/>
      <c r="Q29" s="477"/>
      <c r="R29" s="477"/>
      <c r="S29" s="477"/>
      <c r="T29" s="477"/>
      <c r="U29" s="478"/>
      <c r="V29" s="476"/>
      <c r="W29" s="477"/>
      <c r="X29" s="477"/>
      <c r="Y29" s="477"/>
      <c r="Z29" s="477"/>
      <c r="AA29" s="478"/>
      <c r="AB29" s="461"/>
      <c r="AC29" s="462"/>
      <c r="AD29" s="462"/>
      <c r="AE29" s="462"/>
      <c r="AF29" s="462"/>
      <c r="AG29" s="463"/>
      <c r="AH29" s="467"/>
      <c r="AI29" s="468"/>
      <c r="AJ29" s="468"/>
      <c r="AK29" s="468"/>
      <c r="AL29" s="468"/>
      <c r="AM29" s="469"/>
      <c r="AN29" s="55"/>
      <c r="AO29" s="430"/>
      <c r="AP29" s="431"/>
      <c r="AQ29" s="431"/>
      <c r="AR29" s="431"/>
      <c r="AS29" s="431"/>
      <c r="AT29" s="432"/>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row>
    <row r="30" spans="1:80" x14ac:dyDescent="0.25">
      <c r="A30" s="55"/>
      <c r="B30" s="404"/>
      <c r="C30" s="404"/>
      <c r="D30" s="405"/>
      <c r="E30" s="442" t="s">
        <v>105</v>
      </c>
      <c r="F30" s="443"/>
      <c r="G30" s="443"/>
      <c r="H30" s="443"/>
      <c r="I30" s="443"/>
      <c r="J30" s="488" t="str">
        <f ca="1">IF(AND('MAPA DE RIESGO'!$I$16="Baja",'MAPA DE RIESGO'!$M$16="Leve"),CONCATENATE("R",'MAPA DE RIESGO'!$B$16),"")</f>
        <v/>
      </c>
      <c r="K30" s="489"/>
      <c r="L30" s="489" t="str">
        <f ca="1">IF(AND('MAPA DE RIESGO'!$I$22="Baja",'MAPA DE RIESGO'!$M$22="Leve"),CONCATENATE("R",'MAPA DE RIESGO'!$B$22),"")</f>
        <v/>
      </c>
      <c r="M30" s="489"/>
      <c r="N30" s="489" t="str">
        <f ca="1">IF(AND('MAPA DE RIESGO'!$I$28="Baja",'MAPA DE RIESGO'!$M$28="Leve"),CONCATENATE("R",'MAPA DE RIESGO'!$B$28),"")</f>
        <v/>
      </c>
      <c r="O30" s="490"/>
      <c r="P30" s="480" t="str">
        <f ca="1">IF(AND('MAPA DE RIESGO'!$I$16="Baja",'MAPA DE RIESGO'!$M$16="Menor"),CONCATENATE("R",'MAPA DE RIESGO'!$B$16),"")</f>
        <v/>
      </c>
      <c r="Q30" s="480"/>
      <c r="R30" s="480" t="str">
        <f ca="1">IF(AND('MAPA DE RIESGO'!$I$22="Baja",'MAPA DE RIESGO'!$M$22="Menor"),CONCATENATE("R",'MAPA DE RIESGO'!$B$22),"")</f>
        <v/>
      </c>
      <c r="S30" s="480"/>
      <c r="T30" s="480" t="str">
        <f ca="1">IF(AND('MAPA DE RIESGO'!$I$28="Baja",'MAPA DE RIESGO'!$M$28="Menor"),CONCATENATE("R",'MAPA DE RIESGO'!$B$28),"")</f>
        <v/>
      </c>
      <c r="U30" s="481"/>
      <c r="V30" s="479" t="str">
        <f ca="1">IF(AND('MAPA DE RIESGO'!$I$16="Baja",'MAPA DE RIESGO'!$M$16="Moderado"),CONCATENATE("R",'MAPA DE RIESGO'!$B$16),"")</f>
        <v/>
      </c>
      <c r="W30" s="480"/>
      <c r="X30" s="480" t="str">
        <f ca="1">IF(AND('MAPA DE RIESGO'!$I$22="Baja",'MAPA DE RIESGO'!$M$22="Moderado"),CONCATENATE("R",'MAPA DE RIESGO'!$B$22),"")</f>
        <v/>
      </c>
      <c r="Y30" s="480"/>
      <c r="Z30" s="480" t="str">
        <f ca="1">IF(AND('MAPA DE RIESGO'!$I$28="Baja",'MAPA DE RIESGO'!$M$28="Moderado"),CONCATENATE("R",'MAPA DE RIESGO'!$B$28),"")</f>
        <v/>
      </c>
      <c r="AA30" s="481"/>
      <c r="AB30" s="454" t="str">
        <f ca="1">IF(AND('MAPA DE RIESGO'!$I$16="Baja",'MAPA DE RIESGO'!$M$16="Mayor"),CONCATENATE("R",'MAPA DE RIESGO'!$B$16),"")</f>
        <v/>
      </c>
      <c r="AC30" s="455"/>
      <c r="AD30" s="455" t="str">
        <f ca="1">IF(AND('MAPA DE RIESGO'!$I$22="Baja",'MAPA DE RIESGO'!$M$22="Mayor"),CONCATENATE("R",'MAPA DE RIESGO'!$B$22),"")</f>
        <v/>
      </c>
      <c r="AE30" s="455"/>
      <c r="AF30" s="455" t="str">
        <f ca="1">IF(AND('MAPA DE RIESGO'!$I$28="Baja",'MAPA DE RIESGO'!$M$28="Mayor"),CONCATENATE("R",'MAPA DE RIESGO'!$B$28),"")</f>
        <v/>
      </c>
      <c r="AG30" s="457"/>
      <c r="AH30" s="470" t="str">
        <f ca="1">IF(AND('MAPA DE RIESGO'!$I$16="Baja",'MAPA DE RIESGO'!$M$16="Catastrófico"),CONCATENATE("R",'MAPA DE RIESGO'!$B$16),"")</f>
        <v/>
      </c>
      <c r="AI30" s="471"/>
      <c r="AJ30" s="471" t="str">
        <f ca="1">IF(AND('MAPA DE RIESGO'!$I$22="Baja",'MAPA DE RIESGO'!$M$22="Catastrófico"),CONCATENATE("R",'MAPA DE RIESGO'!$B$22),"")</f>
        <v/>
      </c>
      <c r="AK30" s="471"/>
      <c r="AL30" s="471" t="str">
        <f ca="1">IF(AND('MAPA DE RIESGO'!$I$28="Baja",'MAPA DE RIESGO'!$M$28="Catastrófico"),CONCATENATE("R",'MAPA DE RIESGO'!$B$28),"")</f>
        <v/>
      </c>
      <c r="AM30" s="472"/>
      <c r="AN30" s="55"/>
      <c r="AO30" s="433" t="s">
        <v>74</v>
      </c>
      <c r="AP30" s="434"/>
      <c r="AQ30" s="434"/>
      <c r="AR30" s="434"/>
      <c r="AS30" s="434"/>
      <c r="AT30" s="43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row>
    <row r="31" spans="1:80" x14ac:dyDescent="0.25">
      <c r="A31" s="55"/>
      <c r="B31" s="404"/>
      <c r="C31" s="404"/>
      <c r="D31" s="405"/>
      <c r="E31" s="445"/>
      <c r="F31" s="446"/>
      <c r="G31" s="446"/>
      <c r="H31" s="446"/>
      <c r="I31" s="459"/>
      <c r="J31" s="484"/>
      <c r="K31" s="482"/>
      <c r="L31" s="482"/>
      <c r="M31" s="482"/>
      <c r="N31" s="482"/>
      <c r="O31" s="483"/>
      <c r="P31" s="474"/>
      <c r="Q31" s="474"/>
      <c r="R31" s="474"/>
      <c r="S31" s="474"/>
      <c r="T31" s="474"/>
      <c r="U31" s="475"/>
      <c r="V31" s="473"/>
      <c r="W31" s="474"/>
      <c r="X31" s="474"/>
      <c r="Y31" s="474"/>
      <c r="Z31" s="474"/>
      <c r="AA31" s="475"/>
      <c r="AB31" s="456"/>
      <c r="AC31" s="453"/>
      <c r="AD31" s="453"/>
      <c r="AE31" s="453"/>
      <c r="AF31" s="453"/>
      <c r="AG31" s="452"/>
      <c r="AH31" s="464"/>
      <c r="AI31" s="465"/>
      <c r="AJ31" s="465"/>
      <c r="AK31" s="465"/>
      <c r="AL31" s="465"/>
      <c r="AM31" s="466"/>
      <c r="AN31" s="55"/>
      <c r="AO31" s="436"/>
      <c r="AP31" s="437"/>
      <c r="AQ31" s="437"/>
      <c r="AR31" s="437"/>
      <c r="AS31" s="437"/>
      <c r="AT31" s="438"/>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row>
    <row r="32" spans="1:80" x14ac:dyDescent="0.25">
      <c r="A32" s="55"/>
      <c r="B32" s="404"/>
      <c r="C32" s="404"/>
      <c r="D32" s="405"/>
      <c r="E32" s="445"/>
      <c r="F32" s="446"/>
      <c r="G32" s="446"/>
      <c r="H32" s="446"/>
      <c r="I32" s="459"/>
      <c r="J32" s="484" t="str">
        <f ca="1">IF(AND('MAPA DE RIESGO'!$I$34="Baja",'MAPA DE RIESGO'!$M$34="Leve"),CONCATENATE("R",'MAPA DE RIESGO'!$B$34),"")</f>
        <v/>
      </c>
      <c r="K32" s="482"/>
      <c r="L32" s="482" t="str">
        <f ca="1">IF(AND('MAPA DE RIESGO'!$I$40="Baja",'MAPA DE RIESGO'!$M$40="Leve"),CONCATENATE("R",'MAPA DE RIESGO'!$B$40),"")</f>
        <v/>
      </c>
      <c r="M32" s="482"/>
      <c r="N32" s="482" t="str">
        <f ca="1">IF(AND('MAPA DE RIESGO'!$I$46="Baja",'MAPA DE RIESGO'!$M$46="Leve"),CONCATENATE("R",'MAPA DE RIESGO'!$B$46),"")</f>
        <v/>
      </c>
      <c r="O32" s="483"/>
      <c r="P32" s="474" t="str">
        <f ca="1">IF(AND('MAPA DE RIESGO'!$I$34="Baja",'MAPA DE RIESGO'!$M$34="Menor"),CONCATENATE("R",'MAPA DE RIESGO'!$B$34),"")</f>
        <v/>
      </c>
      <c r="Q32" s="474"/>
      <c r="R32" s="474" t="str">
        <f ca="1">IF(AND('MAPA DE RIESGO'!$I$40="Baja",'MAPA DE RIESGO'!$M$40="Menor"),CONCATENATE("R",'MAPA DE RIESGO'!$B$40),"")</f>
        <v/>
      </c>
      <c r="S32" s="474"/>
      <c r="T32" s="474" t="str">
        <f ca="1">IF(AND('MAPA DE RIESGO'!$I$46="Baja",'MAPA DE RIESGO'!$M$46="Menor"),CONCATENATE("R",'MAPA DE RIESGO'!$B$46),"")</f>
        <v/>
      </c>
      <c r="U32" s="475"/>
      <c r="V32" s="473" t="str">
        <f ca="1">IF(AND('MAPA DE RIESGO'!$I$34="Baja",'MAPA DE RIESGO'!$M$34="Moderado"),CONCATENATE("R",'MAPA DE RIESGO'!$B$34),"")</f>
        <v/>
      </c>
      <c r="W32" s="474"/>
      <c r="X32" s="474" t="str">
        <f ca="1">IF(AND('MAPA DE RIESGO'!$I$40="Baja",'MAPA DE RIESGO'!$M$40="Moderado"),CONCATENATE("R",'MAPA DE RIESGO'!$B$40),"")</f>
        <v/>
      </c>
      <c r="Y32" s="474"/>
      <c r="Z32" s="474" t="str">
        <f ca="1">IF(AND('MAPA DE RIESGO'!$I$46="Baja",'MAPA DE RIESGO'!$M$46="Moderado"),CONCATENATE("R",'MAPA DE RIESGO'!$B$46),"")</f>
        <v/>
      </c>
      <c r="AA32" s="475"/>
      <c r="AB32" s="456" t="str">
        <f ca="1">IF(AND('MAPA DE RIESGO'!$I$34="Baja",'MAPA DE RIESGO'!$M$34="Mayor"),CONCATENATE("R",'MAPA DE RIESGO'!$B$34),"")</f>
        <v/>
      </c>
      <c r="AC32" s="453"/>
      <c r="AD32" s="451" t="str">
        <f ca="1">IF(AND('MAPA DE RIESGO'!$I$40="Baja",'MAPA DE RIESGO'!$M$40="Mayor"),CONCATENATE("R",'MAPA DE RIESGO'!$B$40),"")</f>
        <v/>
      </c>
      <c r="AE32" s="451"/>
      <c r="AF32" s="451" t="str">
        <f ca="1">IF(AND('MAPA DE RIESGO'!$I$46="Baja",'MAPA DE RIESGO'!$M$46="Mayor"),CONCATENATE("R",'MAPA DE RIESGO'!$B$46),"")</f>
        <v/>
      </c>
      <c r="AG32" s="452"/>
      <c r="AH32" s="464" t="str">
        <f ca="1">IF(AND('MAPA DE RIESGO'!$I$34="Baja",'MAPA DE RIESGO'!$M$34="Catastrófico"),CONCATENATE("R",'MAPA DE RIESGO'!$B$34),"")</f>
        <v/>
      </c>
      <c r="AI32" s="465"/>
      <c r="AJ32" s="465" t="str">
        <f ca="1">IF(AND('MAPA DE RIESGO'!$I$40="Baja",'MAPA DE RIESGO'!$M$40="Catastrófico"),CONCATENATE("R",'MAPA DE RIESGO'!$B$40),"")</f>
        <v/>
      </c>
      <c r="AK32" s="465"/>
      <c r="AL32" s="465" t="str">
        <f ca="1">IF(AND('MAPA DE RIESGO'!$I$46="Baja",'MAPA DE RIESGO'!$M$46="Catastrófico"),CONCATENATE("R",'MAPA DE RIESGO'!$B$46),"")</f>
        <v/>
      </c>
      <c r="AM32" s="466"/>
      <c r="AN32" s="55"/>
      <c r="AO32" s="436"/>
      <c r="AP32" s="437"/>
      <c r="AQ32" s="437"/>
      <c r="AR32" s="437"/>
      <c r="AS32" s="437"/>
      <c r="AT32" s="438"/>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row>
    <row r="33" spans="1:80" x14ac:dyDescent="0.25">
      <c r="A33" s="55"/>
      <c r="B33" s="404"/>
      <c r="C33" s="404"/>
      <c r="D33" s="405"/>
      <c r="E33" s="445"/>
      <c r="F33" s="446"/>
      <c r="G33" s="446"/>
      <c r="H33" s="446"/>
      <c r="I33" s="459"/>
      <c r="J33" s="484"/>
      <c r="K33" s="482"/>
      <c r="L33" s="482"/>
      <c r="M33" s="482"/>
      <c r="N33" s="482"/>
      <c r="O33" s="483"/>
      <c r="P33" s="474"/>
      <c r="Q33" s="474"/>
      <c r="R33" s="474"/>
      <c r="S33" s="474"/>
      <c r="T33" s="474"/>
      <c r="U33" s="475"/>
      <c r="V33" s="473"/>
      <c r="W33" s="474"/>
      <c r="X33" s="474"/>
      <c r="Y33" s="474"/>
      <c r="Z33" s="474"/>
      <c r="AA33" s="475"/>
      <c r="AB33" s="456"/>
      <c r="AC33" s="453"/>
      <c r="AD33" s="451"/>
      <c r="AE33" s="451"/>
      <c r="AF33" s="451"/>
      <c r="AG33" s="452"/>
      <c r="AH33" s="464"/>
      <c r="AI33" s="465"/>
      <c r="AJ33" s="465"/>
      <c r="AK33" s="465"/>
      <c r="AL33" s="465"/>
      <c r="AM33" s="466"/>
      <c r="AN33" s="55"/>
      <c r="AO33" s="436"/>
      <c r="AP33" s="437"/>
      <c r="AQ33" s="437"/>
      <c r="AR33" s="437"/>
      <c r="AS33" s="437"/>
      <c r="AT33" s="438"/>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row>
    <row r="34" spans="1:80" x14ac:dyDescent="0.25">
      <c r="A34" s="55"/>
      <c r="B34" s="404"/>
      <c r="C34" s="404"/>
      <c r="D34" s="405"/>
      <c r="E34" s="445"/>
      <c r="F34" s="446"/>
      <c r="G34" s="446"/>
      <c r="H34" s="446"/>
      <c r="I34" s="459"/>
      <c r="J34" s="484" t="str">
        <f ca="1">IF(AND('MAPA DE RIESGO'!$I$52="Baja",'MAPA DE RIESGO'!$M$52="Leve"),CONCATENATE("R",'MAPA DE RIESGO'!$B$52),"")</f>
        <v/>
      </c>
      <c r="K34" s="482"/>
      <c r="L34" s="482" t="str">
        <f ca="1">IF(AND('MAPA DE RIESGO'!$I$58="Baja",'MAPA DE RIESGO'!$M$58="Leve"),CONCATENATE("R",'MAPA DE RIESGO'!$B$58),"")</f>
        <v/>
      </c>
      <c r="M34" s="482"/>
      <c r="N34" s="482" t="str">
        <f ca="1">IF(AND('MAPA DE RIESGO'!$I$64="Baja",'MAPA DE RIESGO'!$M$64="Leve"),CONCATENATE("R",'MAPA DE RIESGO'!$B$64),"")</f>
        <v/>
      </c>
      <c r="O34" s="483"/>
      <c r="P34" s="474" t="str">
        <f ca="1">IF(AND('MAPA DE RIESGO'!$I$52="Baja",'MAPA DE RIESGO'!$M$52="Menor"),CONCATENATE("R",'MAPA DE RIESGO'!$B$52),"")</f>
        <v/>
      </c>
      <c r="Q34" s="474"/>
      <c r="R34" s="474" t="str">
        <f ca="1">IF(AND('MAPA DE RIESGO'!$I$58="Baja",'MAPA DE RIESGO'!$M$58="Menor"),CONCATENATE("R",'MAPA DE RIESGO'!$B$58),"")</f>
        <v/>
      </c>
      <c r="S34" s="474"/>
      <c r="T34" s="474" t="str">
        <f ca="1">IF(AND('MAPA DE RIESGO'!$I$64="Baja",'MAPA DE RIESGO'!$M$64="Menor"),CONCATENATE("R",'MAPA DE RIESGO'!$B$64),"")</f>
        <v/>
      </c>
      <c r="U34" s="475"/>
      <c r="V34" s="473" t="str">
        <f ca="1">IF(AND('MAPA DE RIESGO'!$I$52="Baja",'MAPA DE RIESGO'!$M$52="Moderado"),CONCATENATE("R",'MAPA DE RIESGO'!$B$52),"")</f>
        <v/>
      </c>
      <c r="W34" s="474"/>
      <c r="X34" s="474" t="str">
        <f ca="1">IF(AND('MAPA DE RIESGO'!$I$58="Baja",'MAPA DE RIESGO'!$M$58="Moderado"),CONCATENATE("R",'MAPA DE RIESGO'!$B$58),"")</f>
        <v/>
      </c>
      <c r="Y34" s="474"/>
      <c r="Z34" s="474" t="str">
        <f ca="1">IF(AND('MAPA DE RIESGO'!$I$64="Baja",'MAPA DE RIESGO'!$M$64="Moderado"),CONCATENATE("R",'MAPA DE RIESGO'!$B$64),"")</f>
        <v/>
      </c>
      <c r="AA34" s="475"/>
      <c r="AB34" s="456" t="str">
        <f ca="1">IF(AND('MAPA DE RIESGO'!$I$52="Baja",'MAPA DE RIESGO'!$M$52="Mayor"),CONCATENATE("R",'MAPA DE RIESGO'!$B$52),"")</f>
        <v/>
      </c>
      <c r="AC34" s="453"/>
      <c r="AD34" s="451" t="str">
        <f ca="1">IF(AND('MAPA DE RIESGO'!$I$58="Baja",'MAPA DE RIESGO'!$M$58="Mayor"),CONCATENATE("R",'MAPA DE RIESGO'!$B$58),"")</f>
        <v/>
      </c>
      <c r="AE34" s="451"/>
      <c r="AF34" s="451" t="str">
        <f ca="1">IF(AND('MAPA DE RIESGO'!$I$64="Baja",'MAPA DE RIESGO'!$M$64="Mayor"),CONCATENATE("R",'MAPA DE RIESGO'!$B$64),"")</f>
        <v/>
      </c>
      <c r="AG34" s="452"/>
      <c r="AH34" s="464" t="str">
        <f ca="1">IF(AND('MAPA DE RIESGO'!$I$52="Baja",'MAPA DE RIESGO'!$M$52="Catastrófico"),CONCATENATE("R",'MAPA DE RIESGO'!$B$52),"")</f>
        <v/>
      </c>
      <c r="AI34" s="465"/>
      <c r="AJ34" s="465" t="str">
        <f ca="1">IF(AND('MAPA DE RIESGO'!$I$58="Baja",'MAPA DE RIESGO'!$M$58="Catastrófico"),CONCATENATE("R",'MAPA DE RIESGO'!$B$58),"")</f>
        <v/>
      </c>
      <c r="AK34" s="465"/>
      <c r="AL34" s="465" t="str">
        <f ca="1">IF(AND('MAPA DE RIESGO'!$I$64="Baja",'MAPA DE RIESGO'!$M$64="Catastrófico"),CONCATENATE("R",'MAPA DE RIESGO'!$B$64),"")</f>
        <v/>
      </c>
      <c r="AM34" s="466"/>
      <c r="AN34" s="55"/>
      <c r="AO34" s="436"/>
      <c r="AP34" s="437"/>
      <c r="AQ34" s="437"/>
      <c r="AR34" s="437"/>
      <c r="AS34" s="437"/>
      <c r="AT34" s="438"/>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row>
    <row r="35" spans="1:80" x14ac:dyDescent="0.25">
      <c r="A35" s="55"/>
      <c r="B35" s="404"/>
      <c r="C35" s="404"/>
      <c r="D35" s="405"/>
      <c r="E35" s="445"/>
      <c r="F35" s="446"/>
      <c r="G35" s="446"/>
      <c r="H35" s="446"/>
      <c r="I35" s="459"/>
      <c r="J35" s="484"/>
      <c r="K35" s="482"/>
      <c r="L35" s="482"/>
      <c r="M35" s="482"/>
      <c r="N35" s="482"/>
      <c r="O35" s="483"/>
      <c r="P35" s="474"/>
      <c r="Q35" s="474"/>
      <c r="R35" s="474"/>
      <c r="S35" s="474"/>
      <c r="T35" s="474"/>
      <c r="U35" s="475"/>
      <c r="V35" s="473"/>
      <c r="W35" s="474"/>
      <c r="X35" s="474"/>
      <c r="Y35" s="474"/>
      <c r="Z35" s="474"/>
      <c r="AA35" s="475"/>
      <c r="AB35" s="456"/>
      <c r="AC35" s="453"/>
      <c r="AD35" s="451"/>
      <c r="AE35" s="451"/>
      <c r="AF35" s="451"/>
      <c r="AG35" s="452"/>
      <c r="AH35" s="464"/>
      <c r="AI35" s="465"/>
      <c r="AJ35" s="465"/>
      <c r="AK35" s="465"/>
      <c r="AL35" s="465"/>
      <c r="AM35" s="466"/>
      <c r="AN35" s="55"/>
      <c r="AO35" s="436"/>
      <c r="AP35" s="437"/>
      <c r="AQ35" s="437"/>
      <c r="AR35" s="437"/>
      <c r="AS35" s="437"/>
      <c r="AT35" s="438"/>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row>
    <row r="36" spans="1:80" x14ac:dyDescent="0.25">
      <c r="A36" s="55"/>
      <c r="B36" s="404"/>
      <c r="C36" s="404"/>
      <c r="D36" s="405"/>
      <c r="E36" s="445"/>
      <c r="F36" s="446"/>
      <c r="G36" s="446"/>
      <c r="H36" s="446"/>
      <c r="I36" s="459"/>
      <c r="J36" s="484" t="str">
        <f ca="1">IF(AND('MAPA DE RIESGO'!$I$70="Baja",'MAPA DE RIESGO'!$M$70="Leve"),CONCATENATE("R",'MAPA DE RIESGO'!$B$70),"")</f>
        <v/>
      </c>
      <c r="K36" s="482"/>
      <c r="L36" s="482" t="str">
        <f>IF(AND('MAPA DE RIESGO'!$I$76="Baja",'MAPA DE RIESGO'!$M$76="Leve"),CONCATENATE("R",'MAPA DE RIESGO'!$B$76),"")</f>
        <v/>
      </c>
      <c r="M36" s="482"/>
      <c r="N36" s="482" t="str">
        <f>IF(AND('MAPA DE RIESGO'!$I$82="Baja",'MAPA DE RIESGO'!$M$82="Leve"),CONCATENATE("R",'MAPA DE RIESGO'!$B$82),"")</f>
        <v/>
      </c>
      <c r="O36" s="483"/>
      <c r="P36" s="474" t="str">
        <f ca="1">IF(AND('MAPA DE RIESGO'!$I$70="Baja",'MAPA DE RIESGO'!$M$70="Menor"),CONCATENATE("R",'MAPA DE RIESGO'!$B$70),"")</f>
        <v/>
      </c>
      <c r="Q36" s="474"/>
      <c r="R36" s="474" t="str">
        <f>IF(AND('MAPA DE RIESGO'!$I$76="Baja",'MAPA DE RIESGO'!$M$76="Menor"),CONCATENATE("R",'MAPA DE RIESGO'!$B$76),"")</f>
        <v/>
      </c>
      <c r="S36" s="474"/>
      <c r="T36" s="474" t="str">
        <f>IF(AND('MAPA DE RIESGO'!$I$82="Baja",'MAPA DE RIESGO'!$M$82="Menor"),CONCATENATE("R",'MAPA DE RIESGO'!$B$82),"")</f>
        <v/>
      </c>
      <c r="U36" s="475"/>
      <c r="V36" s="473" t="str">
        <f ca="1">IF(AND('MAPA DE RIESGO'!$I$70="Baja",'MAPA DE RIESGO'!$M$70="Moderado"),CONCATENATE("R",'MAPA DE RIESGO'!$B$70),"")</f>
        <v/>
      </c>
      <c r="W36" s="474"/>
      <c r="X36" s="474" t="str">
        <f>IF(AND('MAPA DE RIESGO'!$I$76="Baja",'MAPA DE RIESGO'!$M$76="Moderado"),CONCATENATE("R",'MAPA DE RIESGO'!$B$76),"")</f>
        <v/>
      </c>
      <c r="Y36" s="474"/>
      <c r="Z36" s="474" t="str">
        <f>IF(AND('MAPA DE RIESGO'!$I$82="Baja",'MAPA DE RIESGO'!$M$82="Moderado"),CONCATENATE("R",'MAPA DE RIESGO'!$B$82),"")</f>
        <v/>
      </c>
      <c r="AA36" s="475"/>
      <c r="AB36" s="456" t="str">
        <f ca="1">IF(AND('MAPA DE RIESGO'!$I$70="Baja",'MAPA DE RIESGO'!$M$70="Mayor"),CONCATENATE("R",'MAPA DE RIESGO'!$B$70),"")</f>
        <v/>
      </c>
      <c r="AC36" s="453"/>
      <c r="AD36" s="451" t="str">
        <f>IF(AND('MAPA DE RIESGO'!$I$76="Baja",'MAPA DE RIESGO'!$M$76="Mayor"),CONCATENATE("R",'MAPA DE RIESGO'!$B$76),"")</f>
        <v/>
      </c>
      <c r="AE36" s="451"/>
      <c r="AF36" s="451" t="str">
        <f>IF(AND('MAPA DE RIESGO'!$I$82="Baja",'MAPA DE RIESGO'!$M$82="Mayor"),CONCATENATE("R",'MAPA DE RIESGO'!$B$82),"")</f>
        <v/>
      </c>
      <c r="AG36" s="452"/>
      <c r="AH36" s="464" t="str">
        <f ca="1">IF(AND('MAPA DE RIESGO'!$I$70="Baja",'MAPA DE RIESGO'!$M$70="Catastrófico"),CONCATENATE("R",'MAPA DE RIESGO'!$B$70),"")</f>
        <v/>
      </c>
      <c r="AI36" s="465"/>
      <c r="AJ36" s="465" t="str">
        <f>IF(AND('MAPA DE RIESGO'!$I$76="Baja",'MAPA DE RIESGO'!$M$76="Catastrófico"),CONCATENATE("R",'MAPA DE RIESGO'!$B$76),"")</f>
        <v/>
      </c>
      <c r="AK36" s="465"/>
      <c r="AL36" s="465" t="str">
        <f>IF(AND('MAPA DE RIESGO'!$I$82="Baja",'MAPA DE RIESGO'!$M$82="Catastrófico"),CONCATENATE("R",'MAPA DE RIESGO'!$B$82),"")</f>
        <v/>
      </c>
      <c r="AM36" s="466"/>
      <c r="AN36" s="55"/>
      <c r="AO36" s="436"/>
      <c r="AP36" s="437"/>
      <c r="AQ36" s="437"/>
      <c r="AR36" s="437"/>
      <c r="AS36" s="437"/>
      <c r="AT36" s="438"/>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row>
    <row r="37" spans="1:80" ht="15.75" thickBot="1" x14ac:dyDescent="0.3">
      <c r="A37" s="55"/>
      <c r="B37" s="404"/>
      <c r="C37" s="404"/>
      <c r="D37" s="405"/>
      <c r="E37" s="448"/>
      <c r="F37" s="449"/>
      <c r="G37" s="449"/>
      <c r="H37" s="449"/>
      <c r="I37" s="449"/>
      <c r="J37" s="485"/>
      <c r="K37" s="486"/>
      <c r="L37" s="486"/>
      <c r="M37" s="486"/>
      <c r="N37" s="486"/>
      <c r="O37" s="487"/>
      <c r="P37" s="477"/>
      <c r="Q37" s="477"/>
      <c r="R37" s="477"/>
      <c r="S37" s="477"/>
      <c r="T37" s="477"/>
      <c r="U37" s="478"/>
      <c r="V37" s="476"/>
      <c r="W37" s="477"/>
      <c r="X37" s="477"/>
      <c r="Y37" s="477"/>
      <c r="Z37" s="477"/>
      <c r="AA37" s="478"/>
      <c r="AB37" s="461"/>
      <c r="AC37" s="462"/>
      <c r="AD37" s="462"/>
      <c r="AE37" s="462"/>
      <c r="AF37" s="462"/>
      <c r="AG37" s="463"/>
      <c r="AH37" s="467"/>
      <c r="AI37" s="468"/>
      <c r="AJ37" s="468"/>
      <c r="AK37" s="468"/>
      <c r="AL37" s="468"/>
      <c r="AM37" s="469"/>
      <c r="AN37" s="55"/>
      <c r="AO37" s="439"/>
      <c r="AP37" s="440"/>
      <c r="AQ37" s="440"/>
      <c r="AR37" s="440"/>
      <c r="AS37" s="440"/>
      <c r="AT37" s="441"/>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row>
    <row r="38" spans="1:80" x14ac:dyDescent="0.25">
      <c r="A38" s="55"/>
      <c r="B38" s="404"/>
      <c r="C38" s="404"/>
      <c r="D38" s="405"/>
      <c r="E38" s="442" t="s">
        <v>104</v>
      </c>
      <c r="F38" s="443"/>
      <c r="G38" s="443"/>
      <c r="H38" s="443"/>
      <c r="I38" s="444"/>
      <c r="J38" s="488" t="str">
        <f ca="1">IF(AND('MAPA DE RIESGO'!$I$16="Muy Baja",'MAPA DE RIESGO'!$M$16="Leve"),CONCATENATE("R",'MAPA DE RIESGO'!$B$16),"")</f>
        <v/>
      </c>
      <c r="K38" s="489"/>
      <c r="L38" s="489" t="str">
        <f ca="1">IF(AND('MAPA DE RIESGO'!$I$22="Muy Baja",'MAPA DE RIESGO'!$M$22="Leve"),CONCATENATE("R",'MAPA DE RIESGO'!$B$22),"")</f>
        <v/>
      </c>
      <c r="M38" s="489"/>
      <c r="N38" s="489" t="str">
        <f ca="1">IF(AND('MAPA DE RIESGO'!$I$28="Muy Baja",'MAPA DE RIESGO'!$M$28="Leve"),CONCATENATE("R",'MAPA DE RIESGO'!$B$28),"")</f>
        <v/>
      </c>
      <c r="O38" s="490"/>
      <c r="P38" s="488" t="str">
        <f ca="1">IF(AND('MAPA DE RIESGO'!$I$16="Muy Baja",'MAPA DE RIESGO'!$M$16="Menor"),CONCATENATE("R",'MAPA DE RIESGO'!$B$16),"")</f>
        <v/>
      </c>
      <c r="Q38" s="489"/>
      <c r="R38" s="489" t="str">
        <f ca="1">IF(AND('MAPA DE RIESGO'!$I$22="Muy Baja",'MAPA DE RIESGO'!$M$22="Menor"),CONCATENATE("R",'MAPA DE RIESGO'!$B$22),"")</f>
        <v/>
      </c>
      <c r="S38" s="489"/>
      <c r="T38" s="489" t="str">
        <f ca="1">IF(AND('MAPA DE RIESGO'!$I$28="Muy Baja",'MAPA DE RIESGO'!$M$28="Menor"),CONCATENATE("R",'MAPA DE RIESGO'!$B$28),"")</f>
        <v/>
      </c>
      <c r="U38" s="490"/>
      <c r="V38" s="479" t="str">
        <f ca="1">IF(AND('MAPA DE RIESGO'!$I$16="Muy Baja",'MAPA DE RIESGO'!$M$16="Moderado"),CONCATENATE("R",'MAPA DE RIESGO'!$B$16),"")</f>
        <v/>
      </c>
      <c r="W38" s="480"/>
      <c r="X38" s="480" t="str">
        <f ca="1">IF(AND('MAPA DE RIESGO'!$I$22="Muy Baja",'MAPA DE RIESGO'!$M$22="Moderado"),CONCATENATE("R",'MAPA DE RIESGO'!$B$22),"")</f>
        <v/>
      </c>
      <c r="Y38" s="480"/>
      <c r="Z38" s="480" t="str">
        <f ca="1">IF(AND('MAPA DE RIESGO'!$I$28="Muy Baja",'MAPA DE RIESGO'!$M$28="Moderado"),CONCATENATE("R",'MAPA DE RIESGO'!$B$28),"")</f>
        <v/>
      </c>
      <c r="AA38" s="481"/>
      <c r="AB38" s="454" t="str">
        <f ca="1">IF(AND('MAPA DE RIESGO'!$I$16="Muy Baja",'MAPA DE RIESGO'!$M$16="Mayor"),CONCATENATE("R",'MAPA DE RIESGO'!$B$16),"")</f>
        <v/>
      </c>
      <c r="AC38" s="455"/>
      <c r="AD38" s="455" t="str">
        <f ca="1">IF(AND('MAPA DE RIESGO'!$I$22="Muy Baja",'MAPA DE RIESGO'!$M$22="Mayor"),CONCATENATE("R",'MAPA DE RIESGO'!$B$22),"")</f>
        <v/>
      </c>
      <c r="AE38" s="455"/>
      <c r="AF38" s="455" t="str">
        <f ca="1">IF(AND('MAPA DE RIESGO'!$I$28="Muy Baja",'MAPA DE RIESGO'!$M$28="Mayor"),CONCATENATE("R",'MAPA DE RIESGO'!$B$28),"")</f>
        <v/>
      </c>
      <c r="AG38" s="457"/>
      <c r="AH38" s="470" t="str">
        <f ca="1">IF(AND('MAPA DE RIESGO'!$I$16="Muy Baja",'MAPA DE RIESGO'!$M$16="Catastrófico"),CONCATENATE("R",'MAPA DE RIESGO'!$B$16),"")</f>
        <v/>
      </c>
      <c r="AI38" s="471"/>
      <c r="AJ38" s="471" t="str">
        <f ca="1">IF(AND('MAPA DE RIESGO'!$I$22="Muy Baja",'MAPA DE RIESGO'!$M$22="Catastrófico"),CONCATENATE("R",'MAPA DE RIESGO'!$B$22),"")</f>
        <v/>
      </c>
      <c r="AK38" s="471"/>
      <c r="AL38" s="471" t="str">
        <f ca="1">IF(AND('MAPA DE RIESGO'!$I$28="Muy Baja",'MAPA DE RIESGO'!$M$28="Catastrófico"),CONCATENATE("R",'MAPA DE RIESGO'!$B$28),"")</f>
        <v/>
      </c>
      <c r="AM38" s="472"/>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row>
    <row r="39" spans="1:80" x14ac:dyDescent="0.25">
      <c r="A39" s="55"/>
      <c r="B39" s="404"/>
      <c r="C39" s="404"/>
      <c r="D39" s="405"/>
      <c r="E39" s="445"/>
      <c r="F39" s="446"/>
      <c r="G39" s="446"/>
      <c r="H39" s="446"/>
      <c r="I39" s="447"/>
      <c r="J39" s="484"/>
      <c r="K39" s="482"/>
      <c r="L39" s="482"/>
      <c r="M39" s="482"/>
      <c r="N39" s="482"/>
      <c r="O39" s="483"/>
      <c r="P39" s="484"/>
      <c r="Q39" s="482"/>
      <c r="R39" s="482"/>
      <c r="S39" s="482"/>
      <c r="T39" s="482"/>
      <c r="U39" s="483"/>
      <c r="V39" s="473"/>
      <c r="W39" s="474"/>
      <c r="X39" s="474"/>
      <c r="Y39" s="474"/>
      <c r="Z39" s="474"/>
      <c r="AA39" s="475"/>
      <c r="AB39" s="456"/>
      <c r="AC39" s="453"/>
      <c r="AD39" s="453"/>
      <c r="AE39" s="453"/>
      <c r="AF39" s="453"/>
      <c r="AG39" s="452"/>
      <c r="AH39" s="464"/>
      <c r="AI39" s="465"/>
      <c r="AJ39" s="465"/>
      <c r="AK39" s="465"/>
      <c r="AL39" s="465"/>
      <c r="AM39" s="466"/>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row>
    <row r="40" spans="1:80" x14ac:dyDescent="0.25">
      <c r="A40" s="55"/>
      <c r="B40" s="404"/>
      <c r="C40" s="404"/>
      <c r="D40" s="405"/>
      <c r="E40" s="445"/>
      <c r="F40" s="446"/>
      <c r="G40" s="446"/>
      <c r="H40" s="446"/>
      <c r="I40" s="447"/>
      <c r="J40" s="484" t="str">
        <f ca="1">IF(AND('MAPA DE RIESGO'!$I$34="Muy Baja",'MAPA DE RIESGO'!$M$34="Leve"),CONCATENATE("R",'MAPA DE RIESGO'!$B$34),"")</f>
        <v/>
      </c>
      <c r="K40" s="482"/>
      <c r="L40" s="482" t="str">
        <f ca="1">IF(AND('MAPA DE RIESGO'!$I$40="Muy Baja",'MAPA DE RIESGO'!$M$40="Leve"),CONCATENATE("R",'MAPA DE RIESGO'!$B$40),"")</f>
        <v/>
      </c>
      <c r="M40" s="482"/>
      <c r="N40" s="482" t="str">
        <f ca="1">IF(AND('MAPA DE RIESGO'!$I$46="Muy Baja",'MAPA DE RIESGO'!$M$46="Leve"),CONCATENATE("R",'MAPA DE RIESGO'!$B$46),"")</f>
        <v/>
      </c>
      <c r="O40" s="483"/>
      <c r="P40" s="484" t="str">
        <f ca="1">IF(AND('MAPA DE RIESGO'!$I$34="Muy Baja",'MAPA DE RIESGO'!$M$34="Menor"),CONCATENATE("R",'MAPA DE RIESGO'!$B$34),"")</f>
        <v/>
      </c>
      <c r="Q40" s="482"/>
      <c r="R40" s="482" t="str">
        <f ca="1">IF(AND('MAPA DE RIESGO'!$I$40="Muy Baja",'MAPA DE RIESGO'!$M$40="Menor"),CONCATENATE("R",'MAPA DE RIESGO'!$B$40),"")</f>
        <v/>
      </c>
      <c r="S40" s="482"/>
      <c r="T40" s="482" t="str">
        <f ca="1">IF(AND('MAPA DE RIESGO'!$I$46="Muy Baja",'MAPA DE RIESGO'!$M$46="Menor"),CONCATENATE("R",'MAPA DE RIESGO'!$B$46),"")</f>
        <v/>
      </c>
      <c r="U40" s="483"/>
      <c r="V40" s="473" t="str">
        <f ca="1">IF(AND('MAPA DE RIESGO'!$I$34="Muy Baja",'MAPA DE RIESGO'!$M$34="Moderado"),CONCATENATE("R",'MAPA DE RIESGO'!$B$34),"")</f>
        <v/>
      </c>
      <c r="W40" s="474"/>
      <c r="X40" s="474" t="str">
        <f ca="1">IF(AND('MAPA DE RIESGO'!$I$40="Muy Baja",'MAPA DE RIESGO'!$M$40="Moderado"),CONCATENATE("R",'MAPA DE RIESGO'!$B$40),"")</f>
        <v/>
      </c>
      <c r="Y40" s="474"/>
      <c r="Z40" s="474" t="str">
        <f ca="1">IF(AND('MAPA DE RIESGO'!$I$46="Muy Baja",'MAPA DE RIESGO'!$M$46="Moderado"),CONCATENATE("R",'MAPA DE RIESGO'!$B$46),"")</f>
        <v/>
      </c>
      <c r="AA40" s="475"/>
      <c r="AB40" s="456" t="str">
        <f ca="1">IF(AND('MAPA DE RIESGO'!$I$34="Muy Baja",'MAPA DE RIESGO'!$M$34="Mayor"),CONCATENATE("R",'MAPA DE RIESGO'!$B$34),"")</f>
        <v/>
      </c>
      <c r="AC40" s="453"/>
      <c r="AD40" s="451" t="str">
        <f ca="1">IF(AND('MAPA DE RIESGO'!$I$40="Muy Baja",'MAPA DE RIESGO'!$M$40="Mayor"),CONCATENATE("R",'MAPA DE RIESGO'!$B$40),"")</f>
        <v/>
      </c>
      <c r="AE40" s="451"/>
      <c r="AF40" s="451" t="str">
        <f ca="1">IF(AND('MAPA DE RIESGO'!$I$46="Muy Baja",'MAPA DE RIESGO'!$M$46="Mayor"),CONCATENATE("R",'MAPA DE RIESGO'!$B$46),"")</f>
        <v/>
      </c>
      <c r="AG40" s="452"/>
      <c r="AH40" s="464" t="str">
        <f ca="1">IF(AND('MAPA DE RIESGO'!$I$34="Muy Baja",'MAPA DE RIESGO'!$M$34="Catastrófico"),CONCATENATE("R",'MAPA DE RIESGO'!$B$34),"")</f>
        <v/>
      </c>
      <c r="AI40" s="465"/>
      <c r="AJ40" s="465" t="str">
        <f ca="1">IF(AND('MAPA DE RIESGO'!$I$40="Muy Baja",'MAPA DE RIESGO'!$M$40="Catastrófico"),CONCATENATE("R",'MAPA DE RIESGO'!$B$40),"")</f>
        <v/>
      </c>
      <c r="AK40" s="465"/>
      <c r="AL40" s="465" t="str">
        <f ca="1">IF(AND('MAPA DE RIESGO'!$I$46="Muy Baja",'MAPA DE RIESGO'!$M$46="Catastrófico"),CONCATENATE("R",'MAPA DE RIESGO'!$B$46),"")</f>
        <v/>
      </c>
      <c r="AM40" s="466"/>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row>
    <row r="41" spans="1:80" x14ac:dyDescent="0.25">
      <c r="A41" s="55"/>
      <c r="B41" s="404"/>
      <c r="C41" s="404"/>
      <c r="D41" s="405"/>
      <c r="E41" s="445"/>
      <c r="F41" s="446"/>
      <c r="G41" s="446"/>
      <c r="H41" s="446"/>
      <c r="I41" s="447"/>
      <c r="J41" s="484"/>
      <c r="K41" s="482"/>
      <c r="L41" s="482"/>
      <c r="M41" s="482"/>
      <c r="N41" s="482"/>
      <c r="O41" s="483"/>
      <c r="P41" s="484"/>
      <c r="Q41" s="482"/>
      <c r="R41" s="482"/>
      <c r="S41" s="482"/>
      <c r="T41" s="482"/>
      <c r="U41" s="483"/>
      <c r="V41" s="473"/>
      <c r="W41" s="474"/>
      <c r="X41" s="474"/>
      <c r="Y41" s="474"/>
      <c r="Z41" s="474"/>
      <c r="AA41" s="475"/>
      <c r="AB41" s="456"/>
      <c r="AC41" s="453"/>
      <c r="AD41" s="451"/>
      <c r="AE41" s="451"/>
      <c r="AF41" s="451"/>
      <c r="AG41" s="452"/>
      <c r="AH41" s="464"/>
      <c r="AI41" s="465"/>
      <c r="AJ41" s="465"/>
      <c r="AK41" s="465"/>
      <c r="AL41" s="465"/>
      <c r="AM41" s="466"/>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row>
    <row r="42" spans="1:80" x14ac:dyDescent="0.25">
      <c r="A42" s="55"/>
      <c r="B42" s="404"/>
      <c r="C42" s="404"/>
      <c r="D42" s="405"/>
      <c r="E42" s="445"/>
      <c r="F42" s="446"/>
      <c r="G42" s="446"/>
      <c r="H42" s="446"/>
      <c r="I42" s="447"/>
      <c r="J42" s="484" t="str">
        <f ca="1">IF(AND('MAPA DE RIESGO'!$I$52="Muy Baja",'MAPA DE RIESGO'!$M$52="Leve"),CONCATENATE("R",'MAPA DE RIESGO'!$B$52),"")</f>
        <v/>
      </c>
      <c r="K42" s="482"/>
      <c r="L42" s="482" t="str">
        <f ca="1">IF(AND('MAPA DE RIESGO'!$I$58="Muy Baja",'MAPA DE RIESGO'!$M$58="Leve"),CONCATENATE("R",'MAPA DE RIESGO'!$B$58),"")</f>
        <v/>
      </c>
      <c r="M42" s="482"/>
      <c r="N42" s="482" t="str">
        <f ca="1">IF(AND('MAPA DE RIESGO'!$I$64="Muy Baja",'MAPA DE RIESGO'!$M$64="Leve"),CONCATENATE("R",'MAPA DE RIESGO'!$B$64),"")</f>
        <v/>
      </c>
      <c r="O42" s="483"/>
      <c r="P42" s="484" t="str">
        <f ca="1">IF(AND('MAPA DE RIESGO'!$I$52="Muy Baja",'MAPA DE RIESGO'!$M$52="Menor"),CONCATENATE("R",'MAPA DE RIESGO'!$B$52),"")</f>
        <v/>
      </c>
      <c r="Q42" s="482"/>
      <c r="R42" s="482" t="str">
        <f ca="1">IF(AND('MAPA DE RIESGO'!$I$58="Muy Baja",'MAPA DE RIESGO'!$M$58="Menor"),CONCATENATE("R",'MAPA DE RIESGO'!$B$58),"")</f>
        <v/>
      </c>
      <c r="S42" s="482"/>
      <c r="T42" s="482" t="str">
        <f ca="1">IF(AND('MAPA DE RIESGO'!$I$64="Muy Baja",'MAPA DE RIESGO'!$M$64="Menor"),CONCATENATE("R",'MAPA DE RIESGO'!$B$64),"")</f>
        <v/>
      </c>
      <c r="U42" s="483"/>
      <c r="V42" s="473" t="str">
        <f ca="1">IF(AND('MAPA DE RIESGO'!$I$52="Muy Baja",'MAPA DE RIESGO'!$M$52="Moderado"),CONCATENATE("R",'MAPA DE RIESGO'!$B$52),"")</f>
        <v/>
      </c>
      <c r="W42" s="474"/>
      <c r="X42" s="474" t="str">
        <f ca="1">IF(AND('MAPA DE RIESGO'!$I$58="Muy Baja",'MAPA DE RIESGO'!$M$58="Moderado"),CONCATENATE("R",'MAPA DE RIESGO'!$B$58),"")</f>
        <v/>
      </c>
      <c r="Y42" s="474"/>
      <c r="Z42" s="474" t="str">
        <f ca="1">IF(AND('MAPA DE RIESGO'!$I$64="Muy Baja",'MAPA DE RIESGO'!$M$64="Moderado"),CONCATENATE("R",'MAPA DE RIESGO'!$B$64),"")</f>
        <v/>
      </c>
      <c r="AA42" s="475"/>
      <c r="AB42" s="456" t="str">
        <f ca="1">IF(AND('MAPA DE RIESGO'!$I$52="Muy Baja",'MAPA DE RIESGO'!$M$52="Mayor"),CONCATENATE("R",'MAPA DE RIESGO'!$B$52),"")</f>
        <v/>
      </c>
      <c r="AC42" s="453"/>
      <c r="AD42" s="451" t="str">
        <f ca="1">IF(AND('MAPA DE RIESGO'!$I$58="Muy Baja",'MAPA DE RIESGO'!$M$58="Mayor"),CONCATENATE("R",'MAPA DE RIESGO'!$B$58),"")</f>
        <v/>
      </c>
      <c r="AE42" s="451"/>
      <c r="AF42" s="451" t="str">
        <f ca="1">IF(AND('MAPA DE RIESGO'!$I$64="Muy Baja",'MAPA DE RIESGO'!$M$64="Mayor"),CONCATENATE("R",'MAPA DE RIESGO'!$B$64),"")</f>
        <v/>
      </c>
      <c r="AG42" s="452"/>
      <c r="AH42" s="464" t="str">
        <f ca="1">IF(AND('MAPA DE RIESGO'!$I$52="Muy Baja",'MAPA DE RIESGO'!$M$52="Catastrófico"),CONCATENATE("R",'MAPA DE RIESGO'!$B$52),"")</f>
        <v/>
      </c>
      <c r="AI42" s="465"/>
      <c r="AJ42" s="465" t="str">
        <f ca="1">IF(AND('MAPA DE RIESGO'!$I$58="Muy Baja",'MAPA DE RIESGO'!$M$58="Catastrófico"),CONCATENATE("R",'MAPA DE RIESGO'!$B$58),"")</f>
        <v/>
      </c>
      <c r="AK42" s="465"/>
      <c r="AL42" s="465" t="str">
        <f ca="1">IF(AND('MAPA DE RIESGO'!$I$64="Muy Baja",'MAPA DE RIESGO'!$M$64="Catastrófico"),CONCATENATE("R",'MAPA DE RIESGO'!$B$64),"")</f>
        <v/>
      </c>
      <c r="AM42" s="466"/>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row>
    <row r="43" spans="1:80" x14ac:dyDescent="0.25">
      <c r="A43" s="55"/>
      <c r="B43" s="404"/>
      <c r="C43" s="404"/>
      <c r="D43" s="405"/>
      <c r="E43" s="445"/>
      <c r="F43" s="446"/>
      <c r="G43" s="446"/>
      <c r="H43" s="446"/>
      <c r="I43" s="447"/>
      <c r="J43" s="484"/>
      <c r="K43" s="482"/>
      <c r="L43" s="482"/>
      <c r="M43" s="482"/>
      <c r="N43" s="482"/>
      <c r="O43" s="483"/>
      <c r="P43" s="484"/>
      <c r="Q43" s="482"/>
      <c r="R43" s="482"/>
      <c r="S43" s="482"/>
      <c r="T43" s="482"/>
      <c r="U43" s="483"/>
      <c r="V43" s="473"/>
      <c r="W43" s="474"/>
      <c r="X43" s="474"/>
      <c r="Y43" s="474"/>
      <c r="Z43" s="474"/>
      <c r="AA43" s="475"/>
      <c r="AB43" s="456"/>
      <c r="AC43" s="453"/>
      <c r="AD43" s="451"/>
      <c r="AE43" s="451"/>
      <c r="AF43" s="451"/>
      <c r="AG43" s="452"/>
      <c r="AH43" s="464"/>
      <c r="AI43" s="465"/>
      <c r="AJ43" s="465"/>
      <c r="AK43" s="465"/>
      <c r="AL43" s="465"/>
      <c r="AM43" s="466"/>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row>
    <row r="44" spans="1:80" x14ac:dyDescent="0.25">
      <c r="A44" s="55"/>
      <c r="B44" s="404"/>
      <c r="C44" s="404"/>
      <c r="D44" s="405"/>
      <c r="E44" s="445"/>
      <c r="F44" s="446"/>
      <c r="G44" s="446"/>
      <c r="H44" s="446"/>
      <c r="I44" s="447"/>
      <c r="J44" s="484" t="str">
        <f ca="1">IF(AND('MAPA DE RIESGO'!$I$70="Muy Baja",'MAPA DE RIESGO'!$M$70="Leve"),CONCATENATE("R",'MAPA DE RIESGO'!$B$70),"")</f>
        <v/>
      </c>
      <c r="K44" s="482"/>
      <c r="L44" s="482" t="str">
        <f>IF(AND('MAPA DE RIESGO'!$I$76="Muy Baja",'MAPA DE RIESGO'!$M$76="Leve"),CONCATENATE("R",'MAPA DE RIESGO'!$B$76),"")</f>
        <v/>
      </c>
      <c r="M44" s="482"/>
      <c r="N44" s="482" t="str">
        <f>IF(AND('MAPA DE RIESGO'!$I$82="Muy Baja",'MAPA DE RIESGO'!$M$82="Leve"),CONCATENATE("R",'MAPA DE RIESGO'!$B$82),"")</f>
        <v/>
      </c>
      <c r="O44" s="483"/>
      <c r="P44" s="484" t="str">
        <f ca="1">IF(AND('MAPA DE RIESGO'!$I$70="Muy Baja",'MAPA DE RIESGO'!$M$70="Menor"),CONCATENATE("R",'MAPA DE RIESGO'!$B$70),"")</f>
        <v/>
      </c>
      <c r="Q44" s="482"/>
      <c r="R44" s="482" t="str">
        <f>IF(AND('MAPA DE RIESGO'!$I$76="Muy Baja",'MAPA DE RIESGO'!$M$76="Menor"),CONCATENATE("R",'MAPA DE RIESGO'!$B$76),"")</f>
        <v/>
      </c>
      <c r="S44" s="482"/>
      <c r="T44" s="482" t="str">
        <f>IF(AND('MAPA DE RIESGO'!$I$82="Muy Baja",'MAPA DE RIESGO'!$M$82="Menor"),CONCATENATE("R",'MAPA DE RIESGO'!$B$82),"")</f>
        <v/>
      </c>
      <c r="U44" s="483"/>
      <c r="V44" s="473" t="str">
        <f ca="1">IF(AND('MAPA DE RIESGO'!$I$70="Muy Baja",'MAPA DE RIESGO'!$M$70="Moderado"),CONCATENATE("R",'MAPA DE RIESGO'!$B$70),"")</f>
        <v/>
      </c>
      <c r="W44" s="474"/>
      <c r="X44" s="474" t="str">
        <f>IF(AND('MAPA DE RIESGO'!$I$76="Muy Baja",'MAPA DE RIESGO'!$M$76="Moderado"),CONCATENATE("R",'MAPA DE RIESGO'!$B$76),"")</f>
        <v/>
      </c>
      <c r="Y44" s="474"/>
      <c r="Z44" s="474" t="str">
        <f>IF(AND('MAPA DE RIESGO'!$I$82="Muy Baja",'MAPA DE RIESGO'!$M$82="Moderado"),CONCATENATE("R",'MAPA DE RIESGO'!$B$82),"")</f>
        <v/>
      </c>
      <c r="AA44" s="475"/>
      <c r="AB44" s="456" t="str">
        <f ca="1">IF(AND('MAPA DE RIESGO'!$I$70="Muy Baja",'MAPA DE RIESGO'!$M$70="Mayor"),CONCATENATE("R",'MAPA DE RIESGO'!$B$70),"")</f>
        <v/>
      </c>
      <c r="AC44" s="453"/>
      <c r="AD44" s="451" t="str">
        <f>IF(AND('MAPA DE RIESGO'!$I$76="Muy Baja",'MAPA DE RIESGO'!$M$76="Mayor"),CONCATENATE("R",'MAPA DE RIESGO'!$B$76),"")</f>
        <v/>
      </c>
      <c r="AE44" s="451"/>
      <c r="AF44" s="451" t="str">
        <f>IF(AND('MAPA DE RIESGO'!$I$82="Muy Baja",'MAPA DE RIESGO'!$M$82="Mayor"),CONCATENATE("R",'MAPA DE RIESGO'!$B$82),"")</f>
        <v/>
      </c>
      <c r="AG44" s="452"/>
      <c r="AH44" s="464" t="str">
        <f ca="1">IF(AND('MAPA DE RIESGO'!$I$70="Muy Baja",'MAPA DE RIESGO'!$M$70="Catastrófico"),CONCATENATE("R",'MAPA DE RIESGO'!$B$70),"")</f>
        <v/>
      </c>
      <c r="AI44" s="465"/>
      <c r="AJ44" s="465" t="str">
        <f>IF(AND('MAPA DE RIESGO'!$I$76="Muy Baja",'MAPA DE RIESGO'!$M$76="Catastrófico"),CONCATENATE("R",'MAPA DE RIESGO'!$B$76),"")</f>
        <v/>
      </c>
      <c r="AK44" s="465"/>
      <c r="AL44" s="465" t="str">
        <f>IF(AND('MAPA DE RIESGO'!$I$82="Muy Baja",'MAPA DE RIESGO'!$M$82="Catastrófico"),CONCATENATE("R",'MAPA DE RIESGO'!$B$82),"")</f>
        <v/>
      </c>
      <c r="AM44" s="466"/>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row>
    <row r="45" spans="1:80" ht="15.75" thickBot="1" x14ac:dyDescent="0.3">
      <c r="A45" s="55"/>
      <c r="B45" s="404"/>
      <c r="C45" s="404"/>
      <c r="D45" s="405"/>
      <c r="E45" s="448"/>
      <c r="F45" s="449"/>
      <c r="G45" s="449"/>
      <c r="H45" s="449"/>
      <c r="I45" s="450"/>
      <c r="J45" s="485"/>
      <c r="K45" s="486"/>
      <c r="L45" s="486"/>
      <c r="M45" s="486"/>
      <c r="N45" s="486"/>
      <c r="O45" s="487"/>
      <c r="P45" s="485"/>
      <c r="Q45" s="486"/>
      <c r="R45" s="486"/>
      <c r="S45" s="486"/>
      <c r="T45" s="486"/>
      <c r="U45" s="487"/>
      <c r="V45" s="476"/>
      <c r="W45" s="477"/>
      <c r="X45" s="477"/>
      <c r="Y45" s="477"/>
      <c r="Z45" s="477"/>
      <c r="AA45" s="478"/>
      <c r="AB45" s="461"/>
      <c r="AC45" s="462"/>
      <c r="AD45" s="462"/>
      <c r="AE45" s="462"/>
      <c r="AF45" s="462"/>
      <c r="AG45" s="463"/>
      <c r="AH45" s="467"/>
      <c r="AI45" s="468"/>
      <c r="AJ45" s="468"/>
      <c r="AK45" s="468"/>
      <c r="AL45" s="468"/>
      <c r="AM45" s="469"/>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row>
    <row r="46" spans="1:80" x14ac:dyDescent="0.25">
      <c r="A46" s="55"/>
      <c r="B46" s="55"/>
      <c r="C46" s="55"/>
      <c r="D46" s="55"/>
      <c r="E46" s="55"/>
      <c r="F46" s="55"/>
      <c r="G46" s="55"/>
      <c r="H46" s="55"/>
      <c r="I46" s="55"/>
      <c r="J46" s="442" t="s">
        <v>103</v>
      </c>
      <c r="K46" s="443"/>
      <c r="L46" s="443"/>
      <c r="M46" s="443"/>
      <c r="N46" s="443"/>
      <c r="O46" s="444"/>
      <c r="P46" s="442" t="s">
        <v>102</v>
      </c>
      <c r="Q46" s="443"/>
      <c r="R46" s="443"/>
      <c r="S46" s="443"/>
      <c r="T46" s="443"/>
      <c r="U46" s="444"/>
      <c r="V46" s="442" t="s">
        <v>101</v>
      </c>
      <c r="W46" s="443"/>
      <c r="X46" s="443"/>
      <c r="Y46" s="443"/>
      <c r="Z46" s="443"/>
      <c r="AA46" s="444"/>
      <c r="AB46" s="442" t="s">
        <v>100</v>
      </c>
      <c r="AC46" s="460"/>
      <c r="AD46" s="443"/>
      <c r="AE46" s="443"/>
      <c r="AF46" s="443"/>
      <c r="AG46" s="444"/>
      <c r="AH46" s="442" t="s">
        <v>99</v>
      </c>
      <c r="AI46" s="443"/>
      <c r="AJ46" s="443"/>
      <c r="AK46" s="443"/>
      <c r="AL46" s="443"/>
      <c r="AM46" s="444"/>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row>
    <row r="47" spans="1:80" x14ac:dyDescent="0.25">
      <c r="A47" s="55"/>
      <c r="B47" s="55"/>
      <c r="C47" s="55"/>
      <c r="D47" s="55"/>
      <c r="E47" s="55"/>
      <c r="F47" s="55"/>
      <c r="G47" s="55"/>
      <c r="H47" s="55"/>
      <c r="I47" s="55"/>
      <c r="J47" s="445"/>
      <c r="K47" s="446"/>
      <c r="L47" s="446"/>
      <c r="M47" s="446"/>
      <c r="N47" s="446"/>
      <c r="O47" s="447"/>
      <c r="P47" s="445"/>
      <c r="Q47" s="446"/>
      <c r="R47" s="446"/>
      <c r="S47" s="446"/>
      <c r="T47" s="446"/>
      <c r="U47" s="447"/>
      <c r="V47" s="445"/>
      <c r="W47" s="446"/>
      <c r="X47" s="446"/>
      <c r="Y47" s="446"/>
      <c r="Z47" s="446"/>
      <c r="AA47" s="447"/>
      <c r="AB47" s="445"/>
      <c r="AC47" s="446"/>
      <c r="AD47" s="446"/>
      <c r="AE47" s="446"/>
      <c r="AF47" s="446"/>
      <c r="AG47" s="447"/>
      <c r="AH47" s="445"/>
      <c r="AI47" s="446"/>
      <c r="AJ47" s="446"/>
      <c r="AK47" s="446"/>
      <c r="AL47" s="446"/>
      <c r="AM47" s="447"/>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row>
    <row r="48" spans="1:80" x14ac:dyDescent="0.25">
      <c r="A48" s="55"/>
      <c r="B48" s="55"/>
      <c r="C48" s="55"/>
      <c r="D48" s="55"/>
      <c r="E48" s="55"/>
      <c r="F48" s="55"/>
      <c r="G48" s="55"/>
      <c r="H48" s="55"/>
      <c r="I48" s="55"/>
      <c r="J48" s="445"/>
      <c r="K48" s="446"/>
      <c r="L48" s="446"/>
      <c r="M48" s="446"/>
      <c r="N48" s="446"/>
      <c r="O48" s="447"/>
      <c r="P48" s="445"/>
      <c r="Q48" s="446"/>
      <c r="R48" s="446"/>
      <c r="S48" s="446"/>
      <c r="T48" s="446"/>
      <c r="U48" s="447"/>
      <c r="V48" s="445"/>
      <c r="W48" s="446"/>
      <c r="X48" s="446"/>
      <c r="Y48" s="446"/>
      <c r="Z48" s="446"/>
      <c r="AA48" s="447"/>
      <c r="AB48" s="445"/>
      <c r="AC48" s="446"/>
      <c r="AD48" s="446"/>
      <c r="AE48" s="446"/>
      <c r="AF48" s="446"/>
      <c r="AG48" s="447"/>
      <c r="AH48" s="445"/>
      <c r="AI48" s="446"/>
      <c r="AJ48" s="446"/>
      <c r="AK48" s="446"/>
      <c r="AL48" s="446"/>
      <c r="AM48" s="447"/>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row>
    <row r="49" spans="1:80" x14ac:dyDescent="0.25">
      <c r="A49" s="55"/>
      <c r="B49" s="55"/>
      <c r="C49" s="55"/>
      <c r="D49" s="55"/>
      <c r="E49" s="55"/>
      <c r="F49" s="55"/>
      <c r="G49" s="55"/>
      <c r="H49" s="55"/>
      <c r="I49" s="55"/>
      <c r="J49" s="445"/>
      <c r="K49" s="446"/>
      <c r="L49" s="446"/>
      <c r="M49" s="446"/>
      <c r="N49" s="446"/>
      <c r="O49" s="447"/>
      <c r="P49" s="445"/>
      <c r="Q49" s="446"/>
      <c r="R49" s="446"/>
      <c r="S49" s="446"/>
      <c r="T49" s="446"/>
      <c r="U49" s="447"/>
      <c r="V49" s="445"/>
      <c r="W49" s="446"/>
      <c r="X49" s="446"/>
      <c r="Y49" s="446"/>
      <c r="Z49" s="446"/>
      <c r="AA49" s="447"/>
      <c r="AB49" s="445"/>
      <c r="AC49" s="446"/>
      <c r="AD49" s="446"/>
      <c r="AE49" s="446"/>
      <c r="AF49" s="446"/>
      <c r="AG49" s="447"/>
      <c r="AH49" s="445"/>
      <c r="AI49" s="446"/>
      <c r="AJ49" s="446"/>
      <c r="AK49" s="446"/>
      <c r="AL49" s="446"/>
      <c r="AM49" s="447"/>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row>
    <row r="50" spans="1:80" x14ac:dyDescent="0.25">
      <c r="A50" s="55"/>
      <c r="B50" s="55"/>
      <c r="C50" s="55"/>
      <c r="D50" s="55"/>
      <c r="E50" s="55"/>
      <c r="F50" s="55"/>
      <c r="G50" s="55"/>
      <c r="H50" s="55"/>
      <c r="I50" s="55"/>
      <c r="J50" s="445"/>
      <c r="K50" s="446"/>
      <c r="L50" s="446"/>
      <c r="M50" s="446"/>
      <c r="N50" s="446"/>
      <c r="O50" s="447"/>
      <c r="P50" s="445"/>
      <c r="Q50" s="446"/>
      <c r="R50" s="446"/>
      <c r="S50" s="446"/>
      <c r="T50" s="446"/>
      <c r="U50" s="447"/>
      <c r="V50" s="445"/>
      <c r="W50" s="446"/>
      <c r="X50" s="446"/>
      <c r="Y50" s="446"/>
      <c r="Z50" s="446"/>
      <c r="AA50" s="447"/>
      <c r="AB50" s="445"/>
      <c r="AC50" s="446"/>
      <c r="AD50" s="446"/>
      <c r="AE50" s="446"/>
      <c r="AF50" s="446"/>
      <c r="AG50" s="447"/>
      <c r="AH50" s="445"/>
      <c r="AI50" s="446"/>
      <c r="AJ50" s="446"/>
      <c r="AK50" s="446"/>
      <c r="AL50" s="446"/>
      <c r="AM50" s="447"/>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row>
    <row r="51" spans="1:80" ht="15.75" thickBot="1" x14ac:dyDescent="0.3">
      <c r="A51" s="55"/>
      <c r="B51" s="55"/>
      <c r="C51" s="55"/>
      <c r="D51" s="55"/>
      <c r="E51" s="55"/>
      <c r="F51" s="55"/>
      <c r="G51" s="55"/>
      <c r="H51" s="55"/>
      <c r="I51" s="55"/>
      <c r="J51" s="448"/>
      <c r="K51" s="449"/>
      <c r="L51" s="449"/>
      <c r="M51" s="449"/>
      <c r="N51" s="449"/>
      <c r="O51" s="450"/>
      <c r="P51" s="448"/>
      <c r="Q51" s="449"/>
      <c r="R51" s="449"/>
      <c r="S51" s="449"/>
      <c r="T51" s="449"/>
      <c r="U51" s="450"/>
      <c r="V51" s="448"/>
      <c r="W51" s="449"/>
      <c r="X51" s="449"/>
      <c r="Y51" s="449"/>
      <c r="Z51" s="449"/>
      <c r="AA51" s="450"/>
      <c r="AB51" s="448"/>
      <c r="AC51" s="449"/>
      <c r="AD51" s="449"/>
      <c r="AE51" s="449"/>
      <c r="AF51" s="449"/>
      <c r="AG51" s="450"/>
      <c r="AH51" s="448"/>
      <c r="AI51" s="449"/>
      <c r="AJ51" s="449"/>
      <c r="AK51" s="449"/>
      <c r="AL51" s="449"/>
      <c r="AM51" s="450"/>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row>
    <row r="52" spans="1:80" x14ac:dyDescent="0.25">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row>
    <row r="53" spans="1:80" ht="15" customHeight="1" x14ac:dyDescent="0.25">
      <c r="A53" s="55"/>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row>
    <row r="54" spans="1:80" ht="15" customHeight="1" x14ac:dyDescent="0.25">
      <c r="A54" s="55"/>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row>
    <row r="55" spans="1:80" x14ac:dyDescent="0.25">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row>
    <row r="56" spans="1:80" x14ac:dyDescent="0.25">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row>
    <row r="57" spans="1:80" x14ac:dyDescent="0.25">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row>
    <row r="58" spans="1:80" x14ac:dyDescent="0.25">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row>
    <row r="59" spans="1:80" x14ac:dyDescent="0.25">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row>
    <row r="60" spans="1:80" x14ac:dyDescent="0.25">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row>
    <row r="61" spans="1:80" x14ac:dyDescent="0.25">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row>
    <row r="62" spans="1:80"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S62" s="55"/>
      <c r="BT62" s="55"/>
      <c r="BU62" s="55"/>
      <c r="BV62" s="55"/>
      <c r="BW62" s="55"/>
      <c r="BX62" s="55"/>
      <c r="BY62" s="55"/>
      <c r="BZ62" s="55"/>
      <c r="CA62" s="55"/>
      <c r="CB62" s="55"/>
    </row>
    <row r="63" spans="1:80" x14ac:dyDescent="0.25">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S63" s="55"/>
      <c r="BT63" s="55"/>
      <c r="BU63" s="55"/>
      <c r="BV63" s="55"/>
      <c r="BW63" s="55"/>
      <c r="BX63" s="55"/>
      <c r="BY63" s="55"/>
      <c r="BZ63" s="55"/>
      <c r="CA63" s="55"/>
      <c r="CB63" s="55"/>
    </row>
    <row r="64" spans="1:80" x14ac:dyDescent="0.2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S64" s="55"/>
      <c r="BT64" s="55"/>
      <c r="BU64" s="55"/>
      <c r="BV64" s="55"/>
      <c r="BW64" s="55"/>
      <c r="BX64" s="55"/>
      <c r="BY64" s="55"/>
      <c r="BZ64" s="55"/>
      <c r="CA64" s="55"/>
      <c r="CB64" s="55"/>
    </row>
    <row r="65" spans="1:80"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c r="BZ65" s="55"/>
      <c r="CA65" s="55"/>
      <c r="CB65" s="55"/>
    </row>
    <row r="66" spans="1:80"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c r="BZ66" s="55"/>
      <c r="CA66" s="55"/>
      <c r="CB66" s="55"/>
    </row>
    <row r="67" spans="1:80"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row>
    <row r="68" spans="1:80"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row>
    <row r="69" spans="1:80"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c r="BZ69" s="55"/>
      <c r="CA69" s="55"/>
      <c r="CB69" s="55"/>
    </row>
    <row r="70" spans="1:80"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c r="BZ70" s="55"/>
      <c r="CA70" s="55"/>
      <c r="CB70" s="55"/>
    </row>
    <row r="71" spans="1:80"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row>
    <row r="72" spans="1:80"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c r="BZ72" s="55"/>
      <c r="CA72" s="55"/>
      <c r="CB72" s="55"/>
    </row>
    <row r="73" spans="1:80"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c r="BR73" s="55"/>
      <c r="BS73" s="55"/>
      <c r="BT73" s="55"/>
      <c r="BU73" s="55"/>
      <c r="BV73" s="55"/>
      <c r="BW73" s="55"/>
      <c r="BX73" s="55"/>
      <c r="BY73" s="55"/>
      <c r="BZ73" s="55"/>
      <c r="CA73" s="55"/>
      <c r="CB73" s="55"/>
    </row>
    <row r="74" spans="1:80"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55"/>
      <c r="BS74" s="55"/>
      <c r="BT74" s="55"/>
      <c r="BU74" s="55"/>
      <c r="BV74" s="55"/>
      <c r="BW74" s="55"/>
      <c r="BX74" s="55"/>
      <c r="BY74" s="55"/>
      <c r="BZ74" s="55"/>
      <c r="CA74" s="55"/>
      <c r="CB74" s="55"/>
    </row>
    <row r="75" spans="1:80"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55"/>
      <c r="BS75" s="55"/>
      <c r="BT75" s="55"/>
      <c r="BU75" s="55"/>
      <c r="BV75" s="55"/>
      <c r="BW75" s="55"/>
      <c r="BX75" s="55"/>
      <c r="BY75" s="55"/>
      <c r="BZ75" s="55"/>
      <c r="CA75" s="55"/>
      <c r="CB75" s="55"/>
    </row>
    <row r="76" spans="1:80"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5"/>
      <c r="BQ76" s="55"/>
      <c r="BR76" s="55"/>
      <c r="BS76" s="55"/>
      <c r="BT76" s="55"/>
      <c r="BU76" s="55"/>
      <c r="BV76" s="55"/>
      <c r="BW76" s="55"/>
      <c r="BX76" s="55"/>
      <c r="BY76" s="55"/>
      <c r="BZ76" s="55"/>
      <c r="CA76" s="55"/>
      <c r="CB76" s="55"/>
    </row>
    <row r="77" spans="1:80"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5"/>
      <c r="BR77" s="55"/>
      <c r="BS77" s="55"/>
      <c r="BT77" s="55"/>
      <c r="BU77" s="55"/>
      <c r="BV77" s="55"/>
      <c r="BW77" s="55"/>
      <c r="BX77" s="55"/>
      <c r="BY77" s="55"/>
      <c r="BZ77" s="55"/>
      <c r="CA77" s="55"/>
      <c r="CB77" s="55"/>
    </row>
    <row r="78" spans="1:80"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c r="BM78" s="55"/>
      <c r="BN78" s="55"/>
      <c r="BO78" s="55"/>
      <c r="BP78" s="55"/>
      <c r="BQ78" s="55"/>
      <c r="BR78" s="55"/>
      <c r="BS78" s="55"/>
      <c r="BT78" s="55"/>
      <c r="BU78" s="55"/>
      <c r="BV78" s="55"/>
      <c r="BW78" s="55"/>
      <c r="BX78" s="55"/>
      <c r="BY78" s="55"/>
      <c r="BZ78" s="55"/>
      <c r="CA78" s="55"/>
      <c r="CB78" s="55"/>
    </row>
    <row r="79" spans="1:80"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c r="BJ79" s="55"/>
      <c r="BK79" s="55"/>
    </row>
    <row r="80" spans="1:80"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c r="BJ80" s="55"/>
      <c r="BK80" s="55"/>
    </row>
    <row r="81" spans="1:63"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c r="BJ81" s="55"/>
      <c r="BK81" s="55"/>
    </row>
    <row r="82" spans="1:63"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c r="BI82" s="55"/>
      <c r="BJ82" s="55"/>
      <c r="BK82" s="55"/>
    </row>
    <row r="83" spans="1:63"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c r="BJ83" s="55"/>
      <c r="BK83" s="55"/>
    </row>
    <row r="84" spans="1:63"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c r="BI84" s="55"/>
      <c r="BJ84" s="55"/>
      <c r="BK84" s="55"/>
    </row>
    <row r="85" spans="1:63"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c r="BI85" s="55"/>
      <c r="BJ85" s="55"/>
      <c r="BK85" s="55"/>
    </row>
    <row r="86" spans="1:63"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c r="BI86" s="55"/>
      <c r="BJ86" s="55"/>
      <c r="BK86" s="55"/>
    </row>
    <row r="87" spans="1:63"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c r="BI87" s="55"/>
      <c r="BJ87" s="55"/>
      <c r="BK87" s="55"/>
    </row>
    <row r="88" spans="1:63"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c r="BJ88" s="55"/>
      <c r="BK88" s="55"/>
    </row>
    <row r="89" spans="1:63"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c r="BI89" s="55"/>
      <c r="BJ89" s="55"/>
      <c r="BK89" s="55"/>
    </row>
    <row r="90" spans="1:63"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c r="BJ90" s="55"/>
      <c r="BK90" s="55"/>
    </row>
    <row r="91" spans="1:63"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c r="BJ91" s="55"/>
      <c r="BK91" s="55"/>
    </row>
    <row r="92" spans="1:63"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c r="BJ92" s="55"/>
      <c r="BK92" s="55"/>
    </row>
    <row r="93" spans="1:63"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c r="BJ93" s="55"/>
      <c r="BK93" s="55"/>
    </row>
    <row r="94" spans="1:63"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c r="BJ94" s="55"/>
      <c r="BK94" s="55"/>
    </row>
    <row r="95" spans="1:63"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c r="BI95" s="55"/>
      <c r="BJ95" s="55"/>
      <c r="BK95" s="55"/>
    </row>
    <row r="96" spans="1:63"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c r="BI96" s="55"/>
      <c r="BJ96" s="55"/>
      <c r="BK96" s="55"/>
    </row>
    <row r="97" spans="1:63"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row>
    <row r="98" spans="1:63"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row>
    <row r="99" spans="1:63"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c r="BI99" s="55"/>
      <c r="BJ99" s="55"/>
      <c r="BK99" s="55"/>
    </row>
    <row r="100" spans="1:63"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c r="BI100" s="55"/>
      <c r="BJ100" s="55"/>
      <c r="BK100" s="55"/>
    </row>
    <row r="101" spans="1:63"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c r="BJ101" s="55"/>
      <c r="BK101" s="55"/>
    </row>
    <row r="102" spans="1:63"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c r="BJ102" s="55"/>
      <c r="BK102" s="55"/>
    </row>
    <row r="103" spans="1:63"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c r="BJ103" s="55"/>
      <c r="BK103" s="55"/>
    </row>
    <row r="104" spans="1:63"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c r="BJ104" s="55"/>
      <c r="BK104" s="55"/>
    </row>
    <row r="105" spans="1:63"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row>
    <row r="106" spans="1:63"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row>
    <row r="107" spans="1:63"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row>
    <row r="108" spans="1:63"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c r="BI108" s="55"/>
      <c r="BJ108" s="55"/>
      <c r="BK108" s="55"/>
    </row>
    <row r="109" spans="1:63"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c r="BJ109" s="55"/>
      <c r="BK109" s="55"/>
    </row>
    <row r="110" spans="1:63"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c r="BJ110" s="55"/>
      <c r="BK110" s="55"/>
    </row>
    <row r="111" spans="1:63"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c r="BI111" s="55"/>
      <c r="BJ111" s="55"/>
      <c r="BK111" s="55"/>
    </row>
    <row r="112" spans="1:63"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c r="BJ112" s="55"/>
      <c r="BK112" s="55"/>
    </row>
    <row r="113" spans="1:63"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c r="BI113" s="55"/>
      <c r="BJ113" s="55"/>
      <c r="BK113" s="55"/>
    </row>
    <row r="114" spans="1:63"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c r="BJ114" s="55"/>
      <c r="BK114" s="55"/>
    </row>
    <row r="115" spans="1:63"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c r="BJ115" s="55"/>
      <c r="BK115" s="55"/>
    </row>
    <row r="116" spans="1:63"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row>
    <row r="117" spans="1:63"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c r="BJ117" s="55"/>
      <c r="BK117" s="55"/>
    </row>
    <row r="118" spans="1:63"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c r="BI118" s="55"/>
      <c r="BJ118" s="55"/>
      <c r="BK118" s="55"/>
    </row>
    <row r="119" spans="1:63"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c r="BI119" s="55"/>
      <c r="BJ119" s="55"/>
      <c r="BK119" s="55"/>
    </row>
    <row r="120" spans="1:63"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c r="BI120" s="55"/>
      <c r="BJ120" s="55"/>
      <c r="BK120" s="55"/>
    </row>
    <row r="121" spans="1:63"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c r="BI121" s="55"/>
      <c r="BJ121" s="55"/>
      <c r="BK121" s="55"/>
    </row>
    <row r="122" spans="1:63" x14ac:dyDescent="0.2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c r="BI122" s="55"/>
      <c r="BJ122" s="55"/>
      <c r="BK122" s="55"/>
    </row>
    <row r="123" spans="1:63" x14ac:dyDescent="0.2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c r="BI123" s="55"/>
      <c r="BJ123" s="55"/>
      <c r="BK123" s="55"/>
    </row>
    <row r="124" spans="1:63" x14ac:dyDescent="0.2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c r="BI124" s="55"/>
      <c r="BJ124" s="55"/>
      <c r="BK124" s="55"/>
    </row>
    <row r="125" spans="1:63" x14ac:dyDescent="0.2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c r="BI125" s="55"/>
      <c r="BJ125" s="55"/>
      <c r="BK125" s="55"/>
    </row>
    <row r="126" spans="1:63" x14ac:dyDescent="0.2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c r="BI126" s="55"/>
      <c r="BJ126" s="55"/>
      <c r="BK126" s="55"/>
    </row>
    <row r="127" spans="1:63" x14ac:dyDescent="0.2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c r="BI127" s="55"/>
      <c r="BJ127" s="55"/>
      <c r="BK127" s="55"/>
    </row>
    <row r="128" spans="1:63" x14ac:dyDescent="0.2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c r="BI128" s="55"/>
      <c r="BJ128" s="55"/>
      <c r="BK128" s="55"/>
    </row>
    <row r="129" spans="2:63" x14ac:dyDescent="0.2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c r="BI129" s="55"/>
      <c r="BJ129" s="55"/>
      <c r="BK129" s="55"/>
    </row>
    <row r="130" spans="2:63" x14ac:dyDescent="0.2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c r="BI130" s="55"/>
      <c r="BJ130" s="55"/>
      <c r="BK130" s="55"/>
    </row>
    <row r="131" spans="2:63" x14ac:dyDescent="0.2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c r="BI131" s="55"/>
      <c r="BJ131" s="55"/>
      <c r="BK131" s="55"/>
    </row>
    <row r="132" spans="2:63" x14ac:dyDescent="0.2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c r="BI132" s="55"/>
      <c r="BJ132" s="55"/>
      <c r="BK132" s="55"/>
    </row>
    <row r="133" spans="2:63" x14ac:dyDescent="0.2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c r="BI133" s="55"/>
      <c r="BJ133" s="55"/>
      <c r="BK133" s="55"/>
    </row>
    <row r="134" spans="2:63" x14ac:dyDescent="0.2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c r="BI134" s="55"/>
      <c r="BJ134" s="55"/>
      <c r="BK134" s="55"/>
    </row>
    <row r="135" spans="2:63" x14ac:dyDescent="0.2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c r="BI135" s="55"/>
      <c r="BJ135" s="55"/>
      <c r="BK135" s="55"/>
    </row>
    <row r="136" spans="2:63" x14ac:dyDescent="0.2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row>
    <row r="137" spans="2:63" x14ac:dyDescent="0.25">
      <c r="B137" s="55"/>
      <c r="C137" s="55"/>
      <c r="D137" s="55"/>
      <c r="E137" s="55"/>
      <c r="F137" s="55"/>
      <c r="G137" s="55"/>
      <c r="H137" s="55"/>
      <c r="I137" s="55"/>
    </row>
    <row r="138" spans="2:63" x14ac:dyDescent="0.25">
      <c r="B138" s="55"/>
      <c r="C138" s="55"/>
      <c r="D138" s="55"/>
      <c r="E138" s="55"/>
      <c r="F138" s="55"/>
      <c r="G138" s="55"/>
      <c r="H138" s="55"/>
      <c r="I138" s="55"/>
    </row>
    <row r="139" spans="2:63" x14ac:dyDescent="0.25">
      <c r="B139" s="55"/>
      <c r="C139" s="55"/>
      <c r="D139" s="55"/>
      <c r="E139" s="55"/>
      <c r="F139" s="55"/>
      <c r="G139" s="55"/>
      <c r="H139" s="55"/>
      <c r="I139" s="55"/>
    </row>
    <row r="140" spans="2:63" x14ac:dyDescent="0.25">
      <c r="B140" s="55"/>
      <c r="C140" s="55"/>
      <c r="D140" s="55"/>
      <c r="E140" s="55"/>
      <c r="F140" s="55"/>
      <c r="G140" s="55"/>
      <c r="H140" s="55"/>
      <c r="I140" s="55"/>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zoomScale="40" zoomScaleNormal="40" workbookViewId="0"/>
  </sheetViews>
  <sheetFormatPr baseColWidth="10" defaultRowHeight="15" x14ac:dyDescent="0.25"/>
  <cols>
    <col min="2" max="18" width="5.7109375" customWidth="1" collapsed="1"/>
    <col min="19" max="19" width="8.42578125" customWidth="1" collapsed="1"/>
    <col min="20" max="23" width="5.7109375" customWidth="1" collapsed="1"/>
    <col min="24" max="24" width="8.5703125" customWidth="1" collapsed="1"/>
    <col min="25" max="26" width="5.7109375" customWidth="1" collapsed="1"/>
    <col min="27" max="27" width="10.7109375" customWidth="1" collapsed="1"/>
    <col min="28" max="28" width="7.140625" customWidth="1" collapsed="1"/>
    <col min="29" max="29" width="7.42578125" customWidth="1" collapsed="1"/>
    <col min="30" max="33" width="5.7109375" customWidth="1" collapsed="1"/>
    <col min="34" max="34" width="8.5703125" customWidth="1" collapsed="1"/>
    <col min="35" max="39" width="5.7109375" customWidth="1" collapsed="1"/>
    <col min="41" max="46" width="5.7109375" customWidth="1" collapsed="1"/>
  </cols>
  <sheetData>
    <row r="1" spans="1:91"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row>
    <row r="2" spans="1:91" ht="18" customHeight="1" x14ac:dyDescent="0.25">
      <c r="A2" s="55"/>
      <c r="B2" s="491" t="s">
        <v>141</v>
      </c>
      <c r="C2" s="491"/>
      <c r="D2" s="491"/>
      <c r="E2" s="491"/>
      <c r="F2" s="491"/>
      <c r="G2" s="491"/>
      <c r="H2" s="491"/>
      <c r="I2" s="491"/>
      <c r="J2" s="458" t="s">
        <v>2</v>
      </c>
      <c r="K2" s="458"/>
      <c r="L2" s="458"/>
      <c r="M2" s="458"/>
      <c r="N2" s="458"/>
      <c r="O2" s="458"/>
      <c r="P2" s="458"/>
      <c r="Q2" s="458"/>
      <c r="R2" s="458"/>
      <c r="S2" s="458"/>
      <c r="T2" s="458"/>
      <c r="U2" s="458"/>
      <c r="V2" s="458"/>
      <c r="W2" s="458"/>
      <c r="X2" s="458"/>
      <c r="Y2" s="458"/>
      <c r="Z2" s="458"/>
      <c r="AA2" s="458"/>
      <c r="AB2" s="458"/>
      <c r="AC2" s="458"/>
      <c r="AD2" s="458"/>
      <c r="AE2" s="458"/>
      <c r="AF2" s="458"/>
      <c r="AG2" s="458"/>
      <c r="AH2" s="458"/>
      <c r="AI2" s="458"/>
      <c r="AJ2" s="458"/>
      <c r="AK2" s="458"/>
      <c r="AL2" s="458"/>
      <c r="AM2" s="458"/>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row>
    <row r="3" spans="1:91" ht="18.75" customHeight="1" x14ac:dyDescent="0.25">
      <c r="A3" s="55"/>
      <c r="B3" s="491"/>
      <c r="C3" s="491"/>
      <c r="D3" s="491"/>
      <c r="E3" s="491"/>
      <c r="F3" s="491"/>
      <c r="G3" s="491"/>
      <c r="H3" s="491"/>
      <c r="I3" s="491"/>
      <c r="J3" s="458"/>
      <c r="K3" s="458"/>
      <c r="L3" s="458"/>
      <c r="M3" s="458"/>
      <c r="N3" s="458"/>
      <c r="O3" s="458"/>
      <c r="P3" s="458"/>
      <c r="Q3" s="458"/>
      <c r="R3" s="458"/>
      <c r="S3" s="458"/>
      <c r="T3" s="458"/>
      <c r="U3" s="458"/>
      <c r="V3" s="458"/>
      <c r="W3" s="458"/>
      <c r="X3" s="458"/>
      <c r="Y3" s="458"/>
      <c r="Z3" s="458"/>
      <c r="AA3" s="458"/>
      <c r="AB3" s="458"/>
      <c r="AC3" s="458"/>
      <c r="AD3" s="458"/>
      <c r="AE3" s="458"/>
      <c r="AF3" s="458"/>
      <c r="AG3" s="458"/>
      <c r="AH3" s="458"/>
      <c r="AI3" s="458"/>
      <c r="AJ3" s="458"/>
      <c r="AK3" s="458"/>
      <c r="AL3" s="458"/>
      <c r="AM3" s="458"/>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row>
    <row r="4" spans="1:91" ht="15" customHeight="1" x14ac:dyDescent="0.25">
      <c r="A4" s="55"/>
      <c r="B4" s="491"/>
      <c r="C4" s="491"/>
      <c r="D4" s="491"/>
      <c r="E4" s="491"/>
      <c r="F4" s="491"/>
      <c r="G4" s="491"/>
      <c r="H4" s="491"/>
      <c r="I4" s="491"/>
      <c r="J4" s="458"/>
      <c r="K4" s="458"/>
      <c r="L4" s="458"/>
      <c r="M4" s="458"/>
      <c r="N4" s="458"/>
      <c r="O4" s="458"/>
      <c r="P4" s="458"/>
      <c r="Q4" s="458"/>
      <c r="R4" s="458"/>
      <c r="S4" s="458"/>
      <c r="T4" s="458"/>
      <c r="U4" s="458"/>
      <c r="V4" s="458"/>
      <c r="W4" s="458"/>
      <c r="X4" s="458"/>
      <c r="Y4" s="458"/>
      <c r="Z4" s="458"/>
      <c r="AA4" s="458"/>
      <c r="AB4" s="458"/>
      <c r="AC4" s="458"/>
      <c r="AD4" s="458"/>
      <c r="AE4" s="458"/>
      <c r="AF4" s="458"/>
      <c r="AG4" s="458"/>
      <c r="AH4" s="458"/>
      <c r="AI4" s="458"/>
      <c r="AJ4" s="458"/>
      <c r="AK4" s="458"/>
      <c r="AL4" s="458"/>
      <c r="AM4" s="458"/>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row>
    <row r="5" spans="1:91" ht="15.75" thickBot="1" x14ac:dyDescent="0.3">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row>
    <row r="6" spans="1:91" ht="15" customHeight="1" x14ac:dyDescent="0.25">
      <c r="A6" s="55"/>
      <c r="B6" s="404" t="s">
        <v>4</v>
      </c>
      <c r="C6" s="404"/>
      <c r="D6" s="405"/>
      <c r="E6" s="501" t="s">
        <v>107</v>
      </c>
      <c r="F6" s="502"/>
      <c r="G6" s="502"/>
      <c r="H6" s="502"/>
      <c r="I6" s="518"/>
      <c r="J6" s="17" t="str">
        <f ca="1">IF(AND('MAPA DE RIESGO'!$Z$16="Muy Alta",'MAPA DE RIESGO'!$AB$16="Leve"),CONCATENATE("R1C",'MAPA DE RIESGO'!$P$16),"")</f>
        <v/>
      </c>
      <c r="K6" s="18" t="str">
        <f ca="1">IF(AND('MAPA DE RIESGO'!$Z$17="Muy Alta",'MAPA DE RIESGO'!$AB$17="Leve"),CONCATENATE("R1C",'MAPA DE RIESGO'!$P$17),"")</f>
        <v/>
      </c>
      <c r="L6" s="18" t="str">
        <f>IF(AND('MAPA DE RIESGO'!$Z$18="Muy Alta",'MAPA DE RIESGO'!$AB$18="Leve"),CONCATENATE("R1C",'MAPA DE RIESGO'!$P$18),"")</f>
        <v/>
      </c>
      <c r="M6" s="18" t="str">
        <f>IF(AND('MAPA DE RIESGO'!$Z$19="Muy Alta",'MAPA DE RIESGO'!$AB$19="Leve"),CONCATENATE("R1C",'MAPA DE RIESGO'!$P$19),"")</f>
        <v/>
      </c>
      <c r="N6" s="18" t="str">
        <f>IF(AND('MAPA DE RIESGO'!$Z$20="Muy Alta",'MAPA DE RIESGO'!$AB$20="Leve"),CONCATENATE("R1C",'MAPA DE RIESGO'!$P$20),"")</f>
        <v/>
      </c>
      <c r="O6" s="19" t="str">
        <f>IF(AND('MAPA DE RIESGO'!$Z$21="Muy Alta",'MAPA DE RIESGO'!$AB$21="Leve"),CONCATENATE("R1C",'MAPA DE RIESGO'!$P$21),"")</f>
        <v/>
      </c>
      <c r="P6" s="17" t="str">
        <f ca="1">IF(AND('MAPA DE RIESGO'!$Z$16="Muy Alta",'MAPA DE RIESGO'!$AB$16="Menor"),CONCATENATE("R1C",'MAPA DE RIESGO'!$P$16),"")</f>
        <v/>
      </c>
      <c r="Q6" s="18" t="str">
        <f ca="1">IF(AND('MAPA DE RIESGO'!$Z$17="Muy Alta",'MAPA DE RIESGO'!$AB$17="Menor"),CONCATENATE("R1C",'MAPA DE RIESGO'!$P$17),"")</f>
        <v/>
      </c>
      <c r="R6" s="18" t="str">
        <f>IF(AND('MAPA DE RIESGO'!$Z$18="Muy Alta",'MAPA DE RIESGO'!$AB$18="Menor"),CONCATENATE("R1C",'MAPA DE RIESGO'!$P$18),"")</f>
        <v/>
      </c>
      <c r="S6" s="18" t="str">
        <f>IF(AND('MAPA DE RIESGO'!$Z$19="Muy Alta",'MAPA DE RIESGO'!$AB$19="Menor"),CONCATENATE("R1C",'MAPA DE RIESGO'!$P$19),"")</f>
        <v/>
      </c>
      <c r="T6" s="18" t="str">
        <f>IF(AND('MAPA DE RIESGO'!$Z$20="Muy Alta",'MAPA DE RIESGO'!$AB$20="Menor"),CONCATENATE("R1C",'MAPA DE RIESGO'!$P$20),"")</f>
        <v/>
      </c>
      <c r="U6" s="19" t="str">
        <f>IF(AND('MAPA DE RIESGO'!$Z$21="Muy Alta",'MAPA DE RIESGO'!$AB$21="Menor"),CONCATENATE("R1C",'MAPA DE RIESGO'!$P$21),"")</f>
        <v/>
      </c>
      <c r="V6" s="17" t="str">
        <f ca="1">IF(AND('MAPA DE RIESGO'!$Z$16="Muy Alta",'MAPA DE RIESGO'!$AB$16="Moderado"),CONCATENATE("R1C",'MAPA DE RIESGO'!$P$16),"")</f>
        <v/>
      </c>
      <c r="W6" s="18" t="str">
        <f ca="1">IF(AND('MAPA DE RIESGO'!$Z$17="Muy Alta",'MAPA DE RIESGO'!$AB$17="Moderado"),CONCATENATE("R1C",'MAPA DE RIESGO'!$P$17),"")</f>
        <v/>
      </c>
      <c r="X6" s="18" t="str">
        <f>IF(AND('MAPA DE RIESGO'!$Z$18="Muy Alta",'MAPA DE RIESGO'!$AB$18="Moderado"),CONCATENATE("R1C",'MAPA DE RIESGO'!$P$18),"")</f>
        <v/>
      </c>
      <c r="Y6" s="18" t="str">
        <f>IF(AND('MAPA DE RIESGO'!$Z$19="Muy Alta",'MAPA DE RIESGO'!$AB$19="Moderado"),CONCATENATE("R1C",'MAPA DE RIESGO'!$P$19),"")</f>
        <v/>
      </c>
      <c r="Z6" s="18" t="str">
        <f>IF(AND('MAPA DE RIESGO'!$Z$20="Muy Alta",'MAPA DE RIESGO'!$AB$20="Moderado"),CONCATENATE("R1C",'MAPA DE RIESGO'!$P$20),"")</f>
        <v/>
      </c>
      <c r="AA6" s="19" t="str">
        <f>IF(AND('MAPA DE RIESGO'!$Z$21="Muy Alta",'MAPA DE RIESGO'!$AB$21="Moderado"),CONCATENATE("R1C",'MAPA DE RIESGO'!$P$21),"")</f>
        <v/>
      </c>
      <c r="AB6" s="17" t="str">
        <f ca="1">IF(AND('MAPA DE RIESGO'!$Z$16="Muy Alta",'MAPA DE RIESGO'!$AB$16="Mayor"),CONCATENATE("R1C",'MAPA DE RIESGO'!$P$16),"")</f>
        <v/>
      </c>
      <c r="AC6" s="18" t="str">
        <f ca="1">IF(AND('MAPA DE RIESGO'!$Z$17="Muy Alta",'MAPA DE RIESGO'!$AB$17="Mayor"),CONCATENATE("R1C",'MAPA DE RIESGO'!$P$17),"")</f>
        <v/>
      </c>
      <c r="AD6" s="18" t="str">
        <f>IF(AND('MAPA DE RIESGO'!$Z$18="Muy Alta",'MAPA DE RIESGO'!$AB$18="Mayor"),CONCATENATE("R1C",'MAPA DE RIESGO'!$P$18),"")</f>
        <v/>
      </c>
      <c r="AE6" s="18" t="str">
        <f>IF(AND('MAPA DE RIESGO'!$Z$19="Muy Alta",'MAPA DE RIESGO'!$AB$19="Mayor"),CONCATENATE("R1C",'MAPA DE RIESGO'!$P$19),"")</f>
        <v/>
      </c>
      <c r="AF6" s="18" t="str">
        <f>IF(AND('MAPA DE RIESGO'!$Z$20="Muy Alta",'MAPA DE RIESGO'!$AB$20="Mayor"),CONCATENATE("R1C",'MAPA DE RIESGO'!$P$20),"")</f>
        <v/>
      </c>
      <c r="AG6" s="19" t="str">
        <f>IF(AND('MAPA DE RIESGO'!$Z$21="Muy Alta",'MAPA DE RIESGO'!$AB$21="Mayor"),CONCATENATE("R1C",'MAPA DE RIESGO'!$P$21),"")</f>
        <v/>
      </c>
      <c r="AH6" s="20" t="str">
        <f ca="1">IF(AND('MAPA DE RIESGO'!$Z$16="Muy Alta",'MAPA DE RIESGO'!$AB$16="Catastrófico"),CONCATENATE("R1C",'MAPA DE RIESGO'!$P$16),"")</f>
        <v/>
      </c>
      <c r="AI6" s="21" t="str">
        <f ca="1">IF(AND('MAPA DE RIESGO'!$Z$17="Muy Alta",'MAPA DE RIESGO'!$AB$17="Catastrófico"),CONCATENATE("R1C",'MAPA DE RIESGO'!$P$17),"")</f>
        <v/>
      </c>
      <c r="AJ6" s="21" t="str">
        <f>IF(AND('MAPA DE RIESGO'!$Z$18="Muy Alta",'MAPA DE RIESGO'!$AB$18="Catastrófico"),CONCATENATE("R1C",'MAPA DE RIESGO'!$P$18),"")</f>
        <v/>
      </c>
      <c r="AK6" s="21" t="str">
        <f>IF(AND('MAPA DE RIESGO'!$Z$19="Muy Alta",'MAPA DE RIESGO'!$AB$19="Catastrófico"),CONCATENATE("R1C",'MAPA DE RIESGO'!$P$19),"")</f>
        <v/>
      </c>
      <c r="AL6" s="21" t="str">
        <f>IF(AND('MAPA DE RIESGO'!$Z$20="Muy Alta",'MAPA DE RIESGO'!$AB$20="Catastrófico"),CONCATENATE("R1C",'MAPA DE RIESGO'!$P$20),"")</f>
        <v/>
      </c>
      <c r="AM6" s="22" t="str">
        <f>IF(AND('MAPA DE RIESGO'!$Z$21="Muy Alta",'MAPA DE RIESGO'!$AB$21="Catastrófico"),CONCATENATE("R1C",'MAPA DE RIESGO'!$P$21),"")</f>
        <v/>
      </c>
      <c r="AN6" s="55"/>
      <c r="AO6" s="509" t="s">
        <v>71</v>
      </c>
      <c r="AP6" s="510"/>
      <c r="AQ6" s="510"/>
      <c r="AR6" s="510"/>
      <c r="AS6" s="510"/>
      <c r="AT6" s="511"/>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row>
    <row r="7" spans="1:91" ht="15" customHeight="1" x14ac:dyDescent="0.25">
      <c r="A7" s="55"/>
      <c r="B7" s="404"/>
      <c r="C7" s="404"/>
      <c r="D7" s="405"/>
      <c r="E7" s="505"/>
      <c r="F7" s="506"/>
      <c r="G7" s="506"/>
      <c r="H7" s="506"/>
      <c r="I7" s="519"/>
      <c r="J7" s="23" t="str">
        <f ca="1">IF(AND('MAPA DE RIESGO'!$Z$22="Muy Alta",'MAPA DE RIESGO'!$AB$22="Leve"),CONCATENATE("R2C",'MAPA DE RIESGO'!$P$22),"")</f>
        <v/>
      </c>
      <c r="K7" s="24" t="str">
        <f ca="1">IF(AND('MAPA DE RIESGO'!$Z$23="Muy Alta",'MAPA DE RIESGO'!$AB$23="Leve"),CONCATENATE("R2C",'MAPA DE RIESGO'!$P$23),"")</f>
        <v/>
      </c>
      <c r="L7" s="24" t="str">
        <f>IF(AND('MAPA DE RIESGO'!$Z$24="Muy Alta",'MAPA DE RIESGO'!$AB$24="Leve"),CONCATENATE("R2C",'MAPA DE RIESGO'!$P$24),"")</f>
        <v/>
      </c>
      <c r="M7" s="24" t="str">
        <f>IF(AND('MAPA DE RIESGO'!$Z$25="Muy Alta",'MAPA DE RIESGO'!$AB$25="Leve"),CONCATENATE("R2C",'MAPA DE RIESGO'!$P$25),"")</f>
        <v/>
      </c>
      <c r="N7" s="24" t="str">
        <f>IF(AND('MAPA DE RIESGO'!$Z$26="Muy Alta",'MAPA DE RIESGO'!$AB$26="Leve"),CONCATENATE("R2C",'MAPA DE RIESGO'!$P$26),"")</f>
        <v/>
      </c>
      <c r="O7" s="25" t="str">
        <f>IF(AND('MAPA DE RIESGO'!$Z$27="Muy Alta",'MAPA DE RIESGO'!$AB$27="Leve"),CONCATENATE("R2C",'MAPA DE RIESGO'!$P$27),"")</f>
        <v/>
      </c>
      <c r="P7" s="23" t="str">
        <f ca="1">IF(AND('MAPA DE RIESGO'!$Z$22="Muy Alta",'MAPA DE RIESGO'!$AB$22="Menor"),CONCATENATE("R2C",'MAPA DE RIESGO'!$P$22),"")</f>
        <v/>
      </c>
      <c r="Q7" s="24" t="str">
        <f ca="1">IF(AND('MAPA DE RIESGO'!$Z$23="Muy Alta",'MAPA DE RIESGO'!$AB$23="Menor"),CONCATENATE("R2C",'MAPA DE RIESGO'!$P$23),"")</f>
        <v/>
      </c>
      <c r="R7" s="24" t="str">
        <f>IF(AND('MAPA DE RIESGO'!$Z$24="Muy Alta",'MAPA DE RIESGO'!$AB$24="Menor"),CONCATENATE("R2C",'MAPA DE RIESGO'!$P$24),"")</f>
        <v/>
      </c>
      <c r="S7" s="24" t="str">
        <f>IF(AND('MAPA DE RIESGO'!$Z$25="Muy Alta",'MAPA DE RIESGO'!$AB$25="Menor"),CONCATENATE("R2C",'MAPA DE RIESGO'!$P$25),"")</f>
        <v/>
      </c>
      <c r="T7" s="24" t="str">
        <f>IF(AND('MAPA DE RIESGO'!$Z$26="Muy Alta",'MAPA DE RIESGO'!$AB$26="Menor"),CONCATENATE("R2C",'MAPA DE RIESGO'!$P$26),"")</f>
        <v/>
      </c>
      <c r="U7" s="25" t="str">
        <f>IF(AND('MAPA DE RIESGO'!$Z$27="Muy Alta",'MAPA DE RIESGO'!$AB$27="Menor"),CONCATENATE("R2C",'MAPA DE RIESGO'!$P$27),"")</f>
        <v/>
      </c>
      <c r="V7" s="23" t="str">
        <f ca="1">IF(AND('MAPA DE RIESGO'!$Z$22="Muy Alta",'MAPA DE RIESGO'!$AB$22="Moderado"),CONCATENATE("R2C",'MAPA DE RIESGO'!$P$22),"")</f>
        <v/>
      </c>
      <c r="W7" s="24" t="str">
        <f ca="1">IF(AND('MAPA DE RIESGO'!$Z$23="Muy Alta",'MAPA DE RIESGO'!$AB$23="Moderado"),CONCATENATE("R2C",'MAPA DE RIESGO'!$P$23),"")</f>
        <v/>
      </c>
      <c r="X7" s="24" t="str">
        <f>IF(AND('MAPA DE RIESGO'!$Z$24="Muy Alta",'MAPA DE RIESGO'!$AB$24="Moderado"),CONCATENATE("R2C",'MAPA DE RIESGO'!$P$24),"")</f>
        <v/>
      </c>
      <c r="Y7" s="24" t="str">
        <f>IF(AND('MAPA DE RIESGO'!$Z$25="Muy Alta",'MAPA DE RIESGO'!$AB$25="Moderado"),CONCATENATE("R2C",'MAPA DE RIESGO'!$P$25),"")</f>
        <v/>
      </c>
      <c r="Z7" s="24" t="str">
        <f>IF(AND('MAPA DE RIESGO'!$Z$26="Muy Alta",'MAPA DE RIESGO'!$AB$26="Moderado"),CONCATENATE("R2C",'MAPA DE RIESGO'!$P$26),"")</f>
        <v/>
      </c>
      <c r="AA7" s="25" t="str">
        <f>IF(AND('MAPA DE RIESGO'!$Z$27="Muy Alta",'MAPA DE RIESGO'!$AB$27="Moderado"),CONCATENATE("R2C",'MAPA DE RIESGO'!$P$27),"")</f>
        <v/>
      </c>
      <c r="AB7" s="23" t="str">
        <f ca="1">IF(AND('MAPA DE RIESGO'!$Z$22="Muy Alta",'MAPA DE RIESGO'!$AB$22="Mayor"),CONCATENATE("R2C",'MAPA DE RIESGO'!$P$22),"")</f>
        <v/>
      </c>
      <c r="AC7" s="24" t="str">
        <f ca="1">IF(AND('MAPA DE RIESGO'!$Z$23="Muy Alta",'MAPA DE RIESGO'!$AB$23="Mayor"),CONCATENATE("R2C",'MAPA DE RIESGO'!$P$23),"")</f>
        <v/>
      </c>
      <c r="AD7" s="24" t="str">
        <f>IF(AND('MAPA DE RIESGO'!$Z$24="Muy Alta",'MAPA DE RIESGO'!$AB$24="Mayor"),CONCATENATE("R2C",'MAPA DE RIESGO'!$P$24),"")</f>
        <v/>
      </c>
      <c r="AE7" s="24" t="str">
        <f>IF(AND('MAPA DE RIESGO'!$Z$25="Muy Alta",'MAPA DE RIESGO'!$AB$25="Mayor"),CONCATENATE("R2C",'MAPA DE RIESGO'!$P$25),"")</f>
        <v/>
      </c>
      <c r="AF7" s="24" t="str">
        <f>IF(AND('MAPA DE RIESGO'!$Z$26="Muy Alta",'MAPA DE RIESGO'!$AB$26="Mayor"),CONCATENATE("R2C",'MAPA DE RIESGO'!$P$26),"")</f>
        <v/>
      </c>
      <c r="AG7" s="25" t="str">
        <f>IF(AND('MAPA DE RIESGO'!$Z$27="Muy Alta",'MAPA DE RIESGO'!$AB$27="Mayor"),CONCATENATE("R2C",'MAPA DE RIESGO'!$P$27),"")</f>
        <v/>
      </c>
      <c r="AH7" s="26" t="str">
        <f ca="1">IF(AND('MAPA DE RIESGO'!$Z$22="Muy Alta",'MAPA DE RIESGO'!$AB$22="Catastrófico"),CONCATENATE("R2C",'MAPA DE RIESGO'!$P$22),"")</f>
        <v/>
      </c>
      <c r="AI7" s="27" t="str">
        <f ca="1">IF(AND('MAPA DE RIESGO'!$Z$23="Muy Alta",'MAPA DE RIESGO'!$AB$23="Catastrófico"),CONCATENATE("R2C",'MAPA DE RIESGO'!$P$23),"")</f>
        <v/>
      </c>
      <c r="AJ7" s="27" t="str">
        <f>IF(AND('MAPA DE RIESGO'!$Z$24="Muy Alta",'MAPA DE RIESGO'!$AB$24="Catastrófico"),CONCATENATE("R2C",'MAPA DE RIESGO'!$P$24),"")</f>
        <v/>
      </c>
      <c r="AK7" s="27" t="str">
        <f>IF(AND('MAPA DE RIESGO'!$Z$25="Muy Alta",'MAPA DE RIESGO'!$AB$25="Catastrófico"),CONCATENATE("R2C",'MAPA DE RIESGO'!$P$25),"")</f>
        <v/>
      </c>
      <c r="AL7" s="27" t="str">
        <f>IF(AND('MAPA DE RIESGO'!$Z$26="Muy Alta",'MAPA DE RIESGO'!$AB$26="Catastrófico"),CONCATENATE("R2C",'MAPA DE RIESGO'!$P$26),"")</f>
        <v/>
      </c>
      <c r="AM7" s="28" t="str">
        <f>IF(AND('MAPA DE RIESGO'!$Z$27="Muy Alta",'MAPA DE RIESGO'!$AB$27="Catastrófico"),CONCATENATE("R2C",'MAPA DE RIESGO'!$P$27),"")</f>
        <v/>
      </c>
      <c r="AN7" s="55"/>
      <c r="AO7" s="512"/>
      <c r="AP7" s="513"/>
      <c r="AQ7" s="513"/>
      <c r="AR7" s="513"/>
      <c r="AS7" s="513"/>
      <c r="AT7" s="514"/>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row>
    <row r="8" spans="1:91" ht="15" customHeight="1" x14ac:dyDescent="0.25">
      <c r="A8" s="55"/>
      <c r="B8" s="404"/>
      <c r="C8" s="404"/>
      <c r="D8" s="405"/>
      <c r="E8" s="505"/>
      <c r="F8" s="506"/>
      <c r="G8" s="506"/>
      <c r="H8" s="506"/>
      <c r="I8" s="519"/>
      <c r="J8" s="23" t="str">
        <f>IF(AND('MAPA DE RIESGO'!$Z$28="Muy Alta",'MAPA DE RIESGO'!$AB$28="Leve"),CONCATENATE("R3C",'MAPA DE RIESGO'!$P$28),"")</f>
        <v/>
      </c>
      <c r="K8" s="24" t="str">
        <f>IF(AND('MAPA DE RIESGO'!$Z$29="Muy Alta",'MAPA DE RIESGO'!$AB$29="Leve"),CONCATENATE("R3C",'MAPA DE RIESGO'!$P$29),"")</f>
        <v/>
      </c>
      <c r="L8" s="24" t="str">
        <f>IF(AND('MAPA DE RIESGO'!$Z$30="Muy Alta",'MAPA DE RIESGO'!$AB$30="Leve"),CONCATENATE("R3C",'MAPA DE RIESGO'!$P$30),"")</f>
        <v/>
      </c>
      <c r="M8" s="24" t="str">
        <f>IF(AND('MAPA DE RIESGO'!$Z$31="Muy Alta",'MAPA DE RIESGO'!$AB$31="Leve"),CONCATENATE("R3C",'MAPA DE RIESGO'!$P$31),"")</f>
        <v/>
      </c>
      <c r="N8" s="24" t="str">
        <f>IF(AND('MAPA DE RIESGO'!$Z$32="Muy Alta",'MAPA DE RIESGO'!$AB$32="Leve"),CONCATENATE("R3C",'MAPA DE RIESGO'!$P$32),"")</f>
        <v/>
      </c>
      <c r="O8" s="25" t="str">
        <f>IF(AND('MAPA DE RIESGO'!$Z$33="Muy Alta",'MAPA DE RIESGO'!$AB$33="Leve"),CONCATENATE("R3C",'MAPA DE RIESGO'!$P$33),"")</f>
        <v/>
      </c>
      <c r="P8" s="23" t="str">
        <f>IF(AND('MAPA DE RIESGO'!$Z$28="Muy Alta",'MAPA DE RIESGO'!$AB$28="Menor"),CONCATENATE("R3C",'MAPA DE RIESGO'!$P$28),"")</f>
        <v/>
      </c>
      <c r="Q8" s="24" t="str">
        <f>IF(AND('MAPA DE RIESGO'!$Z$29="Muy Alta",'MAPA DE RIESGO'!$AB$29="Menor"),CONCATENATE("R3C",'MAPA DE RIESGO'!$P$29),"")</f>
        <v/>
      </c>
      <c r="R8" s="24" t="str">
        <f>IF(AND('MAPA DE RIESGO'!$Z$30="Muy Alta",'MAPA DE RIESGO'!$AB$30="Menor"),CONCATENATE("R3C",'MAPA DE RIESGO'!$P$30),"")</f>
        <v/>
      </c>
      <c r="S8" s="24" t="str">
        <f>IF(AND('MAPA DE RIESGO'!$Z$31="Muy Alta",'MAPA DE RIESGO'!$AB$31="Menor"),CONCATENATE("R3C",'MAPA DE RIESGO'!$P$31),"")</f>
        <v/>
      </c>
      <c r="T8" s="24" t="str">
        <f>IF(AND('MAPA DE RIESGO'!$Z$32="Muy Alta",'MAPA DE RIESGO'!$AB$32="Menor"),CONCATENATE("R3C",'MAPA DE RIESGO'!$P$32),"")</f>
        <v/>
      </c>
      <c r="U8" s="25" t="str">
        <f>IF(AND('MAPA DE RIESGO'!$Z$33="Muy Alta",'MAPA DE RIESGO'!$AB$33="Menor"),CONCATENATE("R3C",'MAPA DE RIESGO'!$P$33),"")</f>
        <v/>
      </c>
      <c r="V8" s="23" t="str">
        <f>IF(AND('MAPA DE RIESGO'!$Z$28="Muy Alta",'MAPA DE RIESGO'!$AB$28="Moderado"),CONCATENATE("R3C",'MAPA DE RIESGO'!$P$28),"")</f>
        <v/>
      </c>
      <c r="W8" s="24" t="str">
        <f>IF(AND('MAPA DE RIESGO'!$Z$29="Muy Alta",'MAPA DE RIESGO'!$AB$29="Moderado"),CONCATENATE("R3C",'MAPA DE RIESGO'!$P$29),"")</f>
        <v/>
      </c>
      <c r="X8" s="24" t="str">
        <f>IF(AND('MAPA DE RIESGO'!$Z$30="Muy Alta",'MAPA DE RIESGO'!$AB$30="Moderado"),CONCATENATE("R3C",'MAPA DE RIESGO'!$P$30),"")</f>
        <v/>
      </c>
      <c r="Y8" s="24" t="str">
        <f>IF(AND('MAPA DE RIESGO'!$Z$31="Muy Alta",'MAPA DE RIESGO'!$AB$31="Moderado"),CONCATENATE("R3C",'MAPA DE RIESGO'!$P$31),"")</f>
        <v/>
      </c>
      <c r="Z8" s="24" t="str">
        <f>IF(AND('MAPA DE RIESGO'!$Z$32="Muy Alta",'MAPA DE RIESGO'!$AB$32="Moderado"),CONCATENATE("R3C",'MAPA DE RIESGO'!$P$32),"")</f>
        <v/>
      </c>
      <c r="AA8" s="25" t="str">
        <f>IF(AND('MAPA DE RIESGO'!$Z$33="Muy Alta",'MAPA DE RIESGO'!$AB$33="Moderado"),CONCATENATE("R3C",'MAPA DE RIESGO'!$P$33),"")</f>
        <v/>
      </c>
      <c r="AB8" s="23" t="str">
        <f>IF(AND('MAPA DE RIESGO'!$Z$28="Muy Alta",'MAPA DE RIESGO'!$AB$28="Mayor"),CONCATENATE("R3C",'MAPA DE RIESGO'!$P$28),"")</f>
        <v/>
      </c>
      <c r="AC8" s="24" t="str">
        <f>IF(AND('MAPA DE RIESGO'!$Z$29="Muy Alta",'MAPA DE RIESGO'!$AB$29="Mayor"),CONCATENATE("R3C",'MAPA DE RIESGO'!$P$29),"")</f>
        <v/>
      </c>
      <c r="AD8" s="24" t="str">
        <f>IF(AND('MAPA DE RIESGO'!$Z$30="Muy Alta",'MAPA DE RIESGO'!$AB$30="Mayor"),CONCATENATE("R3C",'MAPA DE RIESGO'!$P$30),"")</f>
        <v/>
      </c>
      <c r="AE8" s="24" t="str">
        <f>IF(AND('MAPA DE RIESGO'!$Z$31="Muy Alta",'MAPA DE RIESGO'!$AB$31="Mayor"),CONCATENATE("R3C",'MAPA DE RIESGO'!$P$31),"")</f>
        <v/>
      </c>
      <c r="AF8" s="24" t="str">
        <f>IF(AND('MAPA DE RIESGO'!$Z$32="Muy Alta",'MAPA DE RIESGO'!$AB$32="Mayor"),CONCATENATE("R3C",'MAPA DE RIESGO'!$P$32),"")</f>
        <v/>
      </c>
      <c r="AG8" s="25" t="str">
        <f>IF(AND('MAPA DE RIESGO'!$Z$33="Muy Alta",'MAPA DE RIESGO'!$AB$33="Mayor"),CONCATENATE("R3C",'MAPA DE RIESGO'!$P$33),"")</f>
        <v/>
      </c>
      <c r="AH8" s="26" t="str">
        <f>IF(AND('MAPA DE RIESGO'!$Z$28="Muy Alta",'MAPA DE RIESGO'!$AB$28="Catastrófico"),CONCATENATE("R3C",'MAPA DE RIESGO'!$P$28),"")</f>
        <v/>
      </c>
      <c r="AI8" s="27" t="str">
        <f>IF(AND('MAPA DE RIESGO'!$Z$29="Muy Alta",'MAPA DE RIESGO'!$AB$29="Catastrófico"),CONCATENATE("R3C",'MAPA DE RIESGO'!$P$29),"")</f>
        <v/>
      </c>
      <c r="AJ8" s="27" t="str">
        <f>IF(AND('MAPA DE RIESGO'!$Z$30="Muy Alta",'MAPA DE RIESGO'!$AB$30="Catastrófico"),CONCATENATE("R3C",'MAPA DE RIESGO'!$P$30),"")</f>
        <v/>
      </c>
      <c r="AK8" s="27" t="str">
        <f>IF(AND('MAPA DE RIESGO'!$Z$31="Muy Alta",'MAPA DE RIESGO'!$AB$31="Catastrófico"),CONCATENATE("R3C",'MAPA DE RIESGO'!$P$31),"")</f>
        <v/>
      </c>
      <c r="AL8" s="27" t="str">
        <f>IF(AND('MAPA DE RIESGO'!$Z$32="Muy Alta",'MAPA DE RIESGO'!$AB$32="Catastrófico"),CONCATENATE("R3C",'MAPA DE RIESGO'!$P$32),"")</f>
        <v/>
      </c>
      <c r="AM8" s="28" t="str">
        <f>IF(AND('MAPA DE RIESGO'!$Z$33="Muy Alta",'MAPA DE RIESGO'!$AB$33="Catastrófico"),CONCATENATE("R3C",'MAPA DE RIESGO'!$P$33),"")</f>
        <v/>
      </c>
      <c r="AN8" s="55"/>
      <c r="AO8" s="512"/>
      <c r="AP8" s="513"/>
      <c r="AQ8" s="513"/>
      <c r="AR8" s="513"/>
      <c r="AS8" s="513"/>
      <c r="AT8" s="514"/>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row>
    <row r="9" spans="1:91" ht="15" customHeight="1" x14ac:dyDescent="0.25">
      <c r="A9" s="55"/>
      <c r="B9" s="404"/>
      <c r="C9" s="404"/>
      <c r="D9" s="405"/>
      <c r="E9" s="505"/>
      <c r="F9" s="506"/>
      <c r="G9" s="506"/>
      <c r="H9" s="506"/>
      <c r="I9" s="519"/>
      <c r="J9" s="23" t="str">
        <f>IF(AND('MAPA DE RIESGO'!$Z$34="Muy Alta",'MAPA DE RIESGO'!$AB$34="Leve"),CONCATENATE("R4C",'MAPA DE RIESGO'!$P$34),"")</f>
        <v/>
      </c>
      <c r="K9" s="24" t="str">
        <f>IF(AND('MAPA DE RIESGO'!$Z$35="Muy Alta",'MAPA DE RIESGO'!$AB$35="Leve"),CONCATENATE("R4C",'MAPA DE RIESGO'!$P$35),"")</f>
        <v/>
      </c>
      <c r="L9" s="29" t="str">
        <f>IF(AND('MAPA DE RIESGO'!$Z$36="Muy Alta",'MAPA DE RIESGO'!$AB$36="Leve"),CONCATENATE("R4C",'MAPA DE RIESGO'!$P$36),"")</f>
        <v/>
      </c>
      <c r="M9" s="29" t="str">
        <f>IF(AND('MAPA DE RIESGO'!$Z$37="Muy Alta",'MAPA DE RIESGO'!$AB$37="Leve"),CONCATENATE("R4C",'MAPA DE RIESGO'!$P$37),"")</f>
        <v/>
      </c>
      <c r="N9" s="29" t="str">
        <f>IF(AND('MAPA DE RIESGO'!$Z$38="Muy Alta",'MAPA DE RIESGO'!$AB$38="Leve"),CONCATENATE("R4C",'MAPA DE RIESGO'!$P$38),"")</f>
        <v/>
      </c>
      <c r="O9" s="25" t="str">
        <f>IF(AND('MAPA DE RIESGO'!$Z$39="Muy Alta",'MAPA DE RIESGO'!$AB$39="Leve"),CONCATENATE("R4C",'MAPA DE RIESGO'!$P$39),"")</f>
        <v/>
      </c>
      <c r="P9" s="23" t="str">
        <f>IF(AND('MAPA DE RIESGO'!$Z$34="Muy Alta",'MAPA DE RIESGO'!$AB$34="Menor"),CONCATENATE("R4C",'MAPA DE RIESGO'!$P$34),"")</f>
        <v/>
      </c>
      <c r="Q9" s="24" t="str">
        <f>IF(AND('MAPA DE RIESGO'!$Z$35="Muy Alta",'MAPA DE RIESGO'!$AB$35="Menor"),CONCATENATE("R4C",'MAPA DE RIESGO'!$P$35),"")</f>
        <v/>
      </c>
      <c r="R9" s="29" t="str">
        <f>IF(AND('MAPA DE RIESGO'!$Z$36="Muy Alta",'MAPA DE RIESGO'!$AB$36="Menor"),CONCATENATE("R4C",'MAPA DE RIESGO'!$P$36),"")</f>
        <v/>
      </c>
      <c r="S9" s="29" t="str">
        <f>IF(AND('MAPA DE RIESGO'!$Z$37="Muy Alta",'MAPA DE RIESGO'!$AB$37="Menor"),CONCATENATE("R4C",'MAPA DE RIESGO'!$P$37),"")</f>
        <v/>
      </c>
      <c r="T9" s="29" t="str">
        <f>IF(AND('MAPA DE RIESGO'!$Z$38="Muy Alta",'MAPA DE RIESGO'!$AB$38="Menor"),CONCATENATE("R4C",'MAPA DE RIESGO'!$P$38),"")</f>
        <v/>
      </c>
      <c r="U9" s="25" t="str">
        <f>IF(AND('MAPA DE RIESGO'!$Z$39="Muy Alta",'MAPA DE RIESGO'!$AB$39="Menor"),CONCATENATE("R4C",'MAPA DE RIESGO'!$P$39),"")</f>
        <v/>
      </c>
      <c r="V9" s="23" t="str">
        <f>IF(AND('MAPA DE RIESGO'!$Z$34="Muy Alta",'MAPA DE RIESGO'!$AB$34="Moderado"),CONCATENATE("R4C",'MAPA DE RIESGO'!$P$34),"")</f>
        <v/>
      </c>
      <c r="W9" s="24" t="str">
        <f>IF(AND('MAPA DE RIESGO'!$Z$35="Muy Alta",'MAPA DE RIESGO'!$AB$35="Moderado"),CONCATENATE("R4C",'MAPA DE RIESGO'!$P$35),"")</f>
        <v/>
      </c>
      <c r="X9" s="29" t="str">
        <f>IF(AND('MAPA DE RIESGO'!$Z$36="Muy Alta",'MAPA DE RIESGO'!$AB$36="Moderado"),CONCATENATE("R4C",'MAPA DE RIESGO'!$P$36),"")</f>
        <v/>
      </c>
      <c r="Y9" s="29" t="str">
        <f>IF(AND('MAPA DE RIESGO'!$Z$37="Muy Alta",'MAPA DE RIESGO'!$AB$37="Moderado"),CONCATENATE("R4C",'MAPA DE RIESGO'!$P$37),"")</f>
        <v/>
      </c>
      <c r="Z9" s="29" t="str">
        <f>IF(AND('MAPA DE RIESGO'!$Z$38="Muy Alta",'MAPA DE RIESGO'!$AB$38="Moderado"),CONCATENATE("R4C",'MAPA DE RIESGO'!$P$38),"")</f>
        <v/>
      </c>
      <c r="AA9" s="25" t="str">
        <f>IF(AND('MAPA DE RIESGO'!$Z$39="Muy Alta",'MAPA DE RIESGO'!$AB$39="Moderado"),CONCATENATE("R4C",'MAPA DE RIESGO'!$P$39),"")</f>
        <v/>
      </c>
      <c r="AB9" s="23" t="str">
        <f>IF(AND('MAPA DE RIESGO'!$Z$34="Muy Alta",'MAPA DE RIESGO'!$AB$34="Mayor"),CONCATENATE("R4C",'MAPA DE RIESGO'!$P$34),"")</f>
        <v/>
      </c>
      <c r="AC9" s="24" t="str">
        <f>IF(AND('MAPA DE RIESGO'!$Z$35="Muy Alta",'MAPA DE RIESGO'!$AB$35="Mayor"),CONCATENATE("R4C",'MAPA DE RIESGO'!$P$35),"")</f>
        <v/>
      </c>
      <c r="AD9" s="29" t="str">
        <f>IF(AND('MAPA DE RIESGO'!$Z$36="Muy Alta",'MAPA DE RIESGO'!$AB$36="Mayor"),CONCATENATE("R4C",'MAPA DE RIESGO'!$P$36),"")</f>
        <v/>
      </c>
      <c r="AE9" s="29" t="str">
        <f>IF(AND('MAPA DE RIESGO'!$Z$37="Muy Alta",'MAPA DE RIESGO'!$AB$37="Mayor"),CONCATENATE("R4C",'MAPA DE RIESGO'!$P$37),"")</f>
        <v/>
      </c>
      <c r="AF9" s="29" t="str">
        <f>IF(AND('MAPA DE RIESGO'!$Z$38="Muy Alta",'MAPA DE RIESGO'!$AB$38="Mayor"),CONCATENATE("R4C",'MAPA DE RIESGO'!$P$38),"")</f>
        <v/>
      </c>
      <c r="AG9" s="25" t="str">
        <f>IF(AND('MAPA DE RIESGO'!$Z$39="Muy Alta",'MAPA DE RIESGO'!$AB$39="Mayor"),CONCATENATE("R4C",'MAPA DE RIESGO'!$P$39),"")</f>
        <v/>
      </c>
      <c r="AH9" s="26" t="str">
        <f>IF(AND('MAPA DE RIESGO'!$Z$34="Muy Alta",'MAPA DE RIESGO'!$AB$34="Catastrófico"),CONCATENATE("R4C",'MAPA DE RIESGO'!$P$34),"")</f>
        <v/>
      </c>
      <c r="AI9" s="27" t="str">
        <f>IF(AND('MAPA DE RIESGO'!$Z$35="Muy Alta",'MAPA DE RIESGO'!$AB$35="Catastrófico"),CONCATENATE("R4C",'MAPA DE RIESGO'!$P$35),"")</f>
        <v/>
      </c>
      <c r="AJ9" s="27" t="str">
        <f>IF(AND('MAPA DE RIESGO'!$Z$36="Muy Alta",'MAPA DE RIESGO'!$AB$36="Catastrófico"),CONCATENATE("R4C",'MAPA DE RIESGO'!$P$36),"")</f>
        <v/>
      </c>
      <c r="AK9" s="27" t="str">
        <f>IF(AND('MAPA DE RIESGO'!$Z$37="Muy Alta",'MAPA DE RIESGO'!$AB$37="Catastrófico"),CONCATENATE("R4C",'MAPA DE RIESGO'!$P$37),"")</f>
        <v/>
      </c>
      <c r="AL9" s="27" t="str">
        <f>IF(AND('MAPA DE RIESGO'!$Z$38="Muy Alta",'MAPA DE RIESGO'!$AB$38="Catastrófico"),CONCATENATE("R4C",'MAPA DE RIESGO'!$P$38),"")</f>
        <v/>
      </c>
      <c r="AM9" s="28" t="str">
        <f>IF(AND('MAPA DE RIESGO'!$Z$39="Muy Alta",'MAPA DE RIESGO'!$AB$39="Catastrófico"),CONCATENATE("R4C",'MAPA DE RIESGO'!$P$39),"")</f>
        <v/>
      </c>
      <c r="AN9" s="55"/>
      <c r="AO9" s="512"/>
      <c r="AP9" s="513"/>
      <c r="AQ9" s="513"/>
      <c r="AR9" s="513"/>
      <c r="AS9" s="513"/>
      <c r="AT9" s="514"/>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row>
    <row r="10" spans="1:91" ht="15" customHeight="1" x14ac:dyDescent="0.25">
      <c r="A10" s="55"/>
      <c r="B10" s="404"/>
      <c r="C10" s="404"/>
      <c r="D10" s="405"/>
      <c r="E10" s="505"/>
      <c r="F10" s="506"/>
      <c r="G10" s="506"/>
      <c r="H10" s="506"/>
      <c r="I10" s="519"/>
      <c r="J10" s="23" t="str">
        <f>IF(AND('MAPA DE RIESGO'!$Z$40="Muy Alta",'MAPA DE RIESGO'!$AB$40="Leve"),CONCATENATE("R5C",'MAPA DE RIESGO'!$P$40),"")</f>
        <v/>
      </c>
      <c r="K10" s="24" t="str">
        <f>IF(AND('MAPA DE RIESGO'!$Z$41="Muy Alta",'MAPA DE RIESGO'!$AB$41="Leve"),CONCATENATE("R5C",'MAPA DE RIESGO'!$P$41),"")</f>
        <v/>
      </c>
      <c r="L10" s="29" t="str">
        <f>IF(AND('MAPA DE RIESGO'!$Z$42="Muy Alta",'MAPA DE RIESGO'!$AB$42="Leve"),CONCATENATE("R5C",'MAPA DE RIESGO'!$P$42),"")</f>
        <v/>
      </c>
      <c r="M10" s="29" t="str">
        <f>IF(AND('MAPA DE RIESGO'!$Z$43="Muy Alta",'MAPA DE RIESGO'!$AB$43="Leve"),CONCATENATE("R5C",'MAPA DE RIESGO'!$P$43),"")</f>
        <v/>
      </c>
      <c r="N10" s="29" t="str">
        <f>IF(AND('MAPA DE RIESGO'!$Z$44="Muy Alta",'MAPA DE RIESGO'!$AB$44="Leve"),CONCATENATE("R5C",'MAPA DE RIESGO'!$P$44),"")</f>
        <v/>
      </c>
      <c r="O10" s="25" t="str">
        <f>IF(AND('MAPA DE RIESGO'!$Z$45="Muy Alta",'MAPA DE RIESGO'!$AB$45="Leve"),CONCATENATE("R5C",'MAPA DE RIESGO'!$P$45),"")</f>
        <v/>
      </c>
      <c r="P10" s="23" t="str">
        <f>IF(AND('MAPA DE RIESGO'!$Z$40="Muy Alta",'MAPA DE RIESGO'!$AB$40="Menor"),CONCATENATE("R5C",'MAPA DE RIESGO'!$P$40),"")</f>
        <v/>
      </c>
      <c r="Q10" s="24" t="str">
        <f>IF(AND('MAPA DE RIESGO'!$Z$41="Muy Alta",'MAPA DE RIESGO'!$AB$41="Menor"),CONCATENATE("R5C",'MAPA DE RIESGO'!$P$41),"")</f>
        <v/>
      </c>
      <c r="R10" s="29" t="str">
        <f>IF(AND('MAPA DE RIESGO'!$Z$42="Muy Alta",'MAPA DE RIESGO'!$AB$42="Menor"),CONCATENATE("R5C",'MAPA DE RIESGO'!$P$42),"")</f>
        <v/>
      </c>
      <c r="S10" s="29" t="str">
        <f>IF(AND('MAPA DE RIESGO'!$Z$43="Muy Alta",'MAPA DE RIESGO'!$AB$43="Menor"),CONCATENATE("R5C",'MAPA DE RIESGO'!$P$43),"")</f>
        <v/>
      </c>
      <c r="T10" s="29" t="str">
        <f>IF(AND('MAPA DE RIESGO'!$Z$44="Muy Alta",'MAPA DE RIESGO'!$AB$44="Menor"),CONCATENATE("R5C",'MAPA DE RIESGO'!$P$44),"")</f>
        <v/>
      </c>
      <c r="U10" s="25" t="str">
        <f>IF(AND('MAPA DE RIESGO'!$Z$45="Muy Alta",'MAPA DE RIESGO'!$AB$45="Menor"),CONCATENATE("R5C",'MAPA DE RIESGO'!$P$45),"")</f>
        <v/>
      </c>
      <c r="V10" s="23" t="str">
        <f>IF(AND('MAPA DE RIESGO'!$Z$40="Muy Alta",'MAPA DE RIESGO'!$AB$40="Moderado"),CONCATENATE("R5C",'MAPA DE RIESGO'!$P$40),"")</f>
        <v/>
      </c>
      <c r="W10" s="24" t="str">
        <f>IF(AND('MAPA DE RIESGO'!$Z$41="Muy Alta",'MAPA DE RIESGO'!$AB$41="Moderado"),CONCATENATE("R5C",'MAPA DE RIESGO'!$P$41),"")</f>
        <v/>
      </c>
      <c r="X10" s="29" t="str">
        <f>IF(AND('MAPA DE RIESGO'!$Z$42="Muy Alta",'MAPA DE RIESGO'!$AB$42="Moderado"),CONCATENATE("R5C",'MAPA DE RIESGO'!$P$42),"")</f>
        <v/>
      </c>
      <c r="Y10" s="29" t="str">
        <f>IF(AND('MAPA DE RIESGO'!$Z$43="Muy Alta",'MAPA DE RIESGO'!$AB$43="Moderado"),CONCATENATE("R5C",'MAPA DE RIESGO'!$P$43),"")</f>
        <v/>
      </c>
      <c r="Z10" s="29" t="str">
        <f>IF(AND('MAPA DE RIESGO'!$Z$44="Muy Alta",'MAPA DE RIESGO'!$AB$44="Moderado"),CONCATENATE("R5C",'MAPA DE RIESGO'!$P$44),"")</f>
        <v/>
      </c>
      <c r="AA10" s="25" t="str">
        <f>IF(AND('MAPA DE RIESGO'!$Z$45="Muy Alta",'MAPA DE RIESGO'!$AB$45="Moderado"),CONCATENATE("R5C",'MAPA DE RIESGO'!$P$45),"")</f>
        <v/>
      </c>
      <c r="AB10" s="23" t="str">
        <f>IF(AND('MAPA DE RIESGO'!$Z$40="Muy Alta",'MAPA DE RIESGO'!$AB$40="Mayor"),CONCATENATE("R5C",'MAPA DE RIESGO'!$P$40),"")</f>
        <v/>
      </c>
      <c r="AC10" s="24" t="str">
        <f>IF(AND('MAPA DE RIESGO'!$Z$41="Muy Alta",'MAPA DE RIESGO'!$AB$41="Mayor"),CONCATENATE("R5C",'MAPA DE RIESGO'!$P$41),"")</f>
        <v/>
      </c>
      <c r="AD10" s="29" t="str">
        <f>IF(AND('MAPA DE RIESGO'!$Z$42="Muy Alta",'MAPA DE RIESGO'!$AB$42="Mayor"),CONCATENATE("R5C",'MAPA DE RIESGO'!$P$42),"")</f>
        <v/>
      </c>
      <c r="AE10" s="29" t="str">
        <f>IF(AND('MAPA DE RIESGO'!$Z$43="Muy Alta",'MAPA DE RIESGO'!$AB$43="Mayor"),CONCATENATE("R5C",'MAPA DE RIESGO'!$P$43),"")</f>
        <v/>
      </c>
      <c r="AF10" s="29" t="str">
        <f>IF(AND('MAPA DE RIESGO'!$Z$44="Muy Alta",'MAPA DE RIESGO'!$AB$44="Mayor"),CONCATENATE("R5C",'MAPA DE RIESGO'!$P$44),"")</f>
        <v/>
      </c>
      <c r="AG10" s="25" t="str">
        <f>IF(AND('MAPA DE RIESGO'!$Z$45="Muy Alta",'MAPA DE RIESGO'!$AB$45="Mayor"),CONCATENATE("R5C",'MAPA DE RIESGO'!$P$45),"")</f>
        <v/>
      </c>
      <c r="AH10" s="26" t="str">
        <f>IF(AND('MAPA DE RIESGO'!$Z$40="Muy Alta",'MAPA DE RIESGO'!$AB$40="Catastrófico"),CONCATENATE("R5C",'MAPA DE RIESGO'!$P$40),"")</f>
        <v/>
      </c>
      <c r="AI10" s="27" t="str">
        <f>IF(AND('MAPA DE RIESGO'!$Z$41="Muy Alta",'MAPA DE RIESGO'!$AB$41="Catastrófico"),CONCATENATE("R5C",'MAPA DE RIESGO'!$P$41),"")</f>
        <v/>
      </c>
      <c r="AJ10" s="27" t="str">
        <f>IF(AND('MAPA DE RIESGO'!$Z$42="Muy Alta",'MAPA DE RIESGO'!$AB$42="Catastrófico"),CONCATENATE("R5C",'MAPA DE RIESGO'!$P$42),"")</f>
        <v/>
      </c>
      <c r="AK10" s="27" t="str">
        <f>IF(AND('MAPA DE RIESGO'!$Z$43="Muy Alta",'MAPA DE RIESGO'!$AB$43="Catastrófico"),CONCATENATE("R5C",'MAPA DE RIESGO'!$P$43),"")</f>
        <v/>
      </c>
      <c r="AL10" s="27" t="str">
        <f>IF(AND('MAPA DE RIESGO'!$Z$44="Muy Alta",'MAPA DE RIESGO'!$AB$44="Catastrófico"),CONCATENATE("R5C",'MAPA DE RIESGO'!$P$44),"")</f>
        <v/>
      </c>
      <c r="AM10" s="28" t="str">
        <f>IF(AND('MAPA DE RIESGO'!$Z$45="Muy Alta",'MAPA DE RIESGO'!$AB$45="Catastrófico"),CONCATENATE("R5C",'MAPA DE RIESGO'!$P$45),"")</f>
        <v/>
      </c>
      <c r="AN10" s="55"/>
      <c r="AO10" s="512"/>
      <c r="AP10" s="513"/>
      <c r="AQ10" s="513"/>
      <c r="AR10" s="513"/>
      <c r="AS10" s="513"/>
      <c r="AT10" s="514"/>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row>
    <row r="11" spans="1:91" ht="15" customHeight="1" x14ac:dyDescent="0.25">
      <c r="A11" s="55"/>
      <c r="B11" s="404"/>
      <c r="C11" s="404"/>
      <c r="D11" s="405"/>
      <c r="E11" s="505"/>
      <c r="F11" s="506"/>
      <c r="G11" s="506"/>
      <c r="H11" s="506"/>
      <c r="I11" s="519"/>
      <c r="J11" s="23" t="str">
        <f>IF(AND('MAPA DE RIESGO'!$Z$46="Muy Alta",'MAPA DE RIESGO'!$AB$46="Leve"),CONCATENATE("R6C",'MAPA DE RIESGO'!$P$46),"")</f>
        <v/>
      </c>
      <c r="K11" s="24" t="str">
        <f>IF(AND('MAPA DE RIESGO'!$Z$47="Muy Alta",'MAPA DE RIESGO'!$AB$47="Leve"),CONCATENATE("R6C",'MAPA DE RIESGO'!$P$47),"")</f>
        <v/>
      </c>
      <c r="L11" s="29" t="str">
        <f>IF(AND('MAPA DE RIESGO'!$Z$48="Muy Alta",'MAPA DE RIESGO'!$AB$48="Leve"),CONCATENATE("R6C",'MAPA DE RIESGO'!$P$48),"")</f>
        <v/>
      </c>
      <c r="M11" s="29" t="str">
        <f>IF(AND('MAPA DE RIESGO'!$Z$49="Muy Alta",'MAPA DE RIESGO'!$AB$49="Leve"),CONCATENATE("R6C",'MAPA DE RIESGO'!$P$49),"")</f>
        <v/>
      </c>
      <c r="N11" s="29" t="str">
        <f>IF(AND('MAPA DE RIESGO'!$Z$50="Muy Alta",'MAPA DE RIESGO'!$AB$50="Leve"),CONCATENATE("R6C",'MAPA DE RIESGO'!$P$50),"")</f>
        <v/>
      </c>
      <c r="O11" s="25" t="str">
        <f>IF(AND('MAPA DE RIESGO'!$Z$51="Muy Alta",'MAPA DE RIESGO'!$AB$51="Leve"),CONCATENATE("R6C",'MAPA DE RIESGO'!$P$51),"")</f>
        <v/>
      </c>
      <c r="P11" s="23" t="str">
        <f>IF(AND('MAPA DE RIESGO'!$Z$46="Muy Alta",'MAPA DE RIESGO'!$AB$46="Menor"),CONCATENATE("R6C",'MAPA DE RIESGO'!$P$46),"")</f>
        <v/>
      </c>
      <c r="Q11" s="24" t="str">
        <f>IF(AND('MAPA DE RIESGO'!$Z$47="Muy Alta",'MAPA DE RIESGO'!$AB$47="Menor"),CONCATENATE("R6C",'MAPA DE RIESGO'!$P$47),"")</f>
        <v/>
      </c>
      <c r="R11" s="29" t="str">
        <f>IF(AND('MAPA DE RIESGO'!$Z$48="Muy Alta",'MAPA DE RIESGO'!$AB$48="Menor"),CONCATENATE("R6C",'MAPA DE RIESGO'!$P$48),"")</f>
        <v/>
      </c>
      <c r="S11" s="29" t="str">
        <f>IF(AND('MAPA DE RIESGO'!$Z$49="Muy Alta",'MAPA DE RIESGO'!$AB$49="Menor"),CONCATENATE("R6C",'MAPA DE RIESGO'!$P$49),"")</f>
        <v/>
      </c>
      <c r="T11" s="29" t="str">
        <f>IF(AND('MAPA DE RIESGO'!$Z$50="Muy Alta",'MAPA DE RIESGO'!$AB$50="Menor"),CONCATENATE("R6C",'MAPA DE RIESGO'!$P$50),"")</f>
        <v/>
      </c>
      <c r="U11" s="25" t="str">
        <f>IF(AND('MAPA DE RIESGO'!$Z$51="Muy Alta",'MAPA DE RIESGO'!$AB$51="Menor"),CONCATENATE("R6C",'MAPA DE RIESGO'!$P$51),"")</f>
        <v/>
      </c>
      <c r="V11" s="23" t="str">
        <f>IF(AND('MAPA DE RIESGO'!$Z$46="Muy Alta",'MAPA DE RIESGO'!$AB$46="Moderado"),CONCATENATE("R6C",'MAPA DE RIESGO'!$P$46),"")</f>
        <v/>
      </c>
      <c r="W11" s="24" t="str">
        <f>IF(AND('MAPA DE RIESGO'!$Z$47="Muy Alta",'MAPA DE RIESGO'!$AB$47="Moderado"),CONCATENATE("R6C",'MAPA DE RIESGO'!$P$47),"")</f>
        <v/>
      </c>
      <c r="X11" s="29" t="str">
        <f>IF(AND('MAPA DE RIESGO'!$Z$48="Muy Alta",'MAPA DE RIESGO'!$AB$48="Moderado"),CONCATENATE("R6C",'MAPA DE RIESGO'!$P$48),"")</f>
        <v/>
      </c>
      <c r="Y11" s="29" t="str">
        <f>IF(AND('MAPA DE RIESGO'!$Z$49="Muy Alta",'MAPA DE RIESGO'!$AB$49="Moderado"),CONCATENATE("R6C",'MAPA DE RIESGO'!$P$49),"")</f>
        <v/>
      </c>
      <c r="Z11" s="29" t="str">
        <f>IF(AND('MAPA DE RIESGO'!$Z$50="Muy Alta",'MAPA DE RIESGO'!$AB$50="Moderado"),CONCATENATE("R6C",'MAPA DE RIESGO'!$P$50),"")</f>
        <v/>
      </c>
      <c r="AA11" s="25" t="str">
        <f>IF(AND('MAPA DE RIESGO'!$Z$51="Muy Alta",'MAPA DE RIESGO'!$AB$51="Moderado"),CONCATENATE("R6C",'MAPA DE RIESGO'!$P$51),"")</f>
        <v/>
      </c>
      <c r="AB11" s="23" t="str">
        <f>IF(AND('MAPA DE RIESGO'!$Z$46="Muy Alta",'MAPA DE RIESGO'!$AB$46="Mayor"),CONCATENATE("R6C",'MAPA DE RIESGO'!$P$46),"")</f>
        <v/>
      </c>
      <c r="AC11" s="24" t="str">
        <f>IF(AND('MAPA DE RIESGO'!$Z$47="Muy Alta",'MAPA DE RIESGO'!$AB$47="Mayor"),CONCATENATE("R6C",'MAPA DE RIESGO'!$P$47),"")</f>
        <v/>
      </c>
      <c r="AD11" s="29" t="str">
        <f>IF(AND('MAPA DE RIESGO'!$Z$48="Muy Alta",'MAPA DE RIESGO'!$AB$48="Mayor"),CONCATENATE("R6C",'MAPA DE RIESGO'!$P$48),"")</f>
        <v/>
      </c>
      <c r="AE11" s="29" t="str">
        <f>IF(AND('MAPA DE RIESGO'!$Z$49="Muy Alta",'MAPA DE RIESGO'!$AB$49="Mayor"),CONCATENATE("R6C",'MAPA DE RIESGO'!$P$49),"")</f>
        <v/>
      </c>
      <c r="AF11" s="29" t="str">
        <f>IF(AND('MAPA DE RIESGO'!$Z$50="Muy Alta",'MAPA DE RIESGO'!$AB$50="Mayor"),CONCATENATE("R6C",'MAPA DE RIESGO'!$P$50),"")</f>
        <v/>
      </c>
      <c r="AG11" s="25" t="str">
        <f>IF(AND('MAPA DE RIESGO'!$Z$51="Muy Alta",'MAPA DE RIESGO'!$AB$51="Mayor"),CONCATENATE("R6C",'MAPA DE RIESGO'!$P$51),"")</f>
        <v/>
      </c>
      <c r="AH11" s="26" t="str">
        <f>IF(AND('MAPA DE RIESGO'!$Z$46="Muy Alta",'MAPA DE RIESGO'!$AB$46="Catastrófico"),CONCATENATE("R6C",'MAPA DE RIESGO'!$P$46),"")</f>
        <v/>
      </c>
      <c r="AI11" s="27" t="str">
        <f>IF(AND('MAPA DE RIESGO'!$Z$47="Muy Alta",'MAPA DE RIESGO'!$AB$47="Catastrófico"),CONCATENATE("R6C",'MAPA DE RIESGO'!$P$47),"")</f>
        <v/>
      </c>
      <c r="AJ11" s="27" t="str">
        <f>IF(AND('MAPA DE RIESGO'!$Z$48="Muy Alta",'MAPA DE RIESGO'!$AB$48="Catastrófico"),CONCATENATE("R6C",'MAPA DE RIESGO'!$P$48),"")</f>
        <v/>
      </c>
      <c r="AK11" s="27" t="str">
        <f>IF(AND('MAPA DE RIESGO'!$Z$49="Muy Alta",'MAPA DE RIESGO'!$AB$49="Catastrófico"),CONCATENATE("R6C",'MAPA DE RIESGO'!$P$49),"")</f>
        <v/>
      </c>
      <c r="AL11" s="27" t="str">
        <f>IF(AND('MAPA DE RIESGO'!$Z$50="Muy Alta",'MAPA DE RIESGO'!$AB$50="Catastrófico"),CONCATENATE("R6C",'MAPA DE RIESGO'!$P$50),"")</f>
        <v/>
      </c>
      <c r="AM11" s="28" t="str">
        <f>IF(AND('MAPA DE RIESGO'!$Z$51="Muy Alta",'MAPA DE RIESGO'!$AB$51="Catastrófico"),CONCATENATE("R6C",'MAPA DE RIESGO'!$P$51),"")</f>
        <v/>
      </c>
      <c r="AN11" s="55"/>
      <c r="AO11" s="512"/>
      <c r="AP11" s="513"/>
      <c r="AQ11" s="513"/>
      <c r="AR11" s="513"/>
      <c r="AS11" s="513"/>
      <c r="AT11" s="514"/>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row>
    <row r="12" spans="1:91" ht="15" customHeight="1" x14ac:dyDescent="0.25">
      <c r="A12" s="55"/>
      <c r="B12" s="404"/>
      <c r="C12" s="404"/>
      <c r="D12" s="405"/>
      <c r="E12" s="505"/>
      <c r="F12" s="506"/>
      <c r="G12" s="506"/>
      <c r="H12" s="506"/>
      <c r="I12" s="519"/>
      <c r="J12" s="23" t="str">
        <f>IF(AND('MAPA DE RIESGO'!$Z$52="Muy Alta",'MAPA DE RIESGO'!$AB$52="Leve"),CONCATENATE("R7C",'MAPA DE RIESGO'!$P$52),"")</f>
        <v/>
      </c>
      <c r="K12" s="24" t="str">
        <f>IF(AND('MAPA DE RIESGO'!$Z$53="Muy Alta",'MAPA DE RIESGO'!$AB$53="Leve"),CONCATENATE("R7C",'MAPA DE RIESGO'!$P$53),"")</f>
        <v/>
      </c>
      <c r="L12" s="29" t="str">
        <f>IF(AND('MAPA DE RIESGO'!$Z$54="Muy Alta",'MAPA DE RIESGO'!$AB$54="Leve"),CONCATENATE("R7C",'MAPA DE RIESGO'!$P$54),"")</f>
        <v/>
      </c>
      <c r="M12" s="29" t="str">
        <f>IF(AND('MAPA DE RIESGO'!$Z$55="Muy Alta",'MAPA DE RIESGO'!$AB$55="Leve"),CONCATENATE("R7C",'MAPA DE RIESGO'!$P$55),"")</f>
        <v/>
      </c>
      <c r="N12" s="29" t="str">
        <f>IF(AND('MAPA DE RIESGO'!$Z$56="Muy Alta",'MAPA DE RIESGO'!$AB$56="Leve"),CONCATENATE("R7C",'MAPA DE RIESGO'!$P$56),"")</f>
        <v/>
      </c>
      <c r="O12" s="25" t="str">
        <f>IF(AND('MAPA DE RIESGO'!$Z$57="Muy Alta",'MAPA DE RIESGO'!$AB$57="Leve"),CONCATENATE("R7C",'MAPA DE RIESGO'!$P$57),"")</f>
        <v/>
      </c>
      <c r="P12" s="23" t="str">
        <f>IF(AND('MAPA DE RIESGO'!$Z$52="Muy Alta",'MAPA DE RIESGO'!$AB$52="Menor"),CONCATENATE("R7C",'MAPA DE RIESGO'!$P$52),"")</f>
        <v/>
      </c>
      <c r="Q12" s="24" t="str">
        <f>IF(AND('MAPA DE RIESGO'!$Z$53="Muy Alta",'MAPA DE RIESGO'!$AB$53="Menor"),CONCATENATE("R7C",'MAPA DE RIESGO'!$P$53),"")</f>
        <v/>
      </c>
      <c r="R12" s="29" t="str">
        <f>IF(AND('MAPA DE RIESGO'!$Z$54="Muy Alta",'MAPA DE RIESGO'!$AB$54="Menor"),CONCATENATE("R7C",'MAPA DE RIESGO'!$P$54),"")</f>
        <v/>
      </c>
      <c r="S12" s="29" t="str">
        <f>IF(AND('MAPA DE RIESGO'!$Z$55="Muy Alta",'MAPA DE RIESGO'!$AB$55="Menor"),CONCATENATE("R7C",'MAPA DE RIESGO'!$P$55),"")</f>
        <v/>
      </c>
      <c r="T12" s="29" t="str">
        <f>IF(AND('MAPA DE RIESGO'!$Z$56="Muy Alta",'MAPA DE RIESGO'!$AB$56="Menor"),CONCATENATE("R7C",'MAPA DE RIESGO'!$P$56),"")</f>
        <v/>
      </c>
      <c r="U12" s="25" t="str">
        <f>IF(AND('MAPA DE RIESGO'!$Z$57="Muy Alta",'MAPA DE RIESGO'!$AB$57="Menor"),CONCATENATE("R7C",'MAPA DE RIESGO'!$P$57),"")</f>
        <v/>
      </c>
      <c r="V12" s="23" t="str">
        <f>IF(AND('MAPA DE RIESGO'!$Z$52="Muy Alta",'MAPA DE RIESGO'!$AB$52="Moderado"),CONCATENATE("R7C",'MAPA DE RIESGO'!$P$52),"")</f>
        <v/>
      </c>
      <c r="W12" s="24" t="str">
        <f>IF(AND('MAPA DE RIESGO'!$Z$53="Muy Alta",'MAPA DE RIESGO'!$AB$53="Moderado"),CONCATENATE("R7C",'MAPA DE RIESGO'!$P$53),"")</f>
        <v/>
      </c>
      <c r="X12" s="29" t="str">
        <f>IF(AND('MAPA DE RIESGO'!$Z$54="Muy Alta",'MAPA DE RIESGO'!$AB$54="Moderado"),CONCATENATE("R7C",'MAPA DE RIESGO'!$P$54),"")</f>
        <v/>
      </c>
      <c r="Y12" s="29" t="str">
        <f>IF(AND('MAPA DE RIESGO'!$Z$55="Muy Alta",'MAPA DE RIESGO'!$AB$55="Moderado"),CONCATENATE("R7C",'MAPA DE RIESGO'!$P$55),"")</f>
        <v/>
      </c>
      <c r="Z12" s="29" t="str">
        <f>IF(AND('MAPA DE RIESGO'!$Z$56="Muy Alta",'MAPA DE RIESGO'!$AB$56="Moderado"),CONCATENATE("R7C",'MAPA DE RIESGO'!$P$56),"")</f>
        <v/>
      </c>
      <c r="AA12" s="25" t="str">
        <f>IF(AND('MAPA DE RIESGO'!$Z$57="Muy Alta",'MAPA DE RIESGO'!$AB$57="Moderado"),CONCATENATE("R7C",'MAPA DE RIESGO'!$P$57),"")</f>
        <v/>
      </c>
      <c r="AB12" s="23" t="str">
        <f>IF(AND('MAPA DE RIESGO'!$Z$52="Muy Alta",'MAPA DE RIESGO'!$AB$52="Mayor"),CONCATENATE("R7C",'MAPA DE RIESGO'!$P$52),"")</f>
        <v/>
      </c>
      <c r="AC12" s="24" t="str">
        <f>IF(AND('MAPA DE RIESGO'!$Z$53="Muy Alta",'MAPA DE RIESGO'!$AB$53="Mayor"),CONCATENATE("R7C",'MAPA DE RIESGO'!$P$53),"")</f>
        <v/>
      </c>
      <c r="AD12" s="29" t="str">
        <f>IF(AND('MAPA DE RIESGO'!$Z$54="Muy Alta",'MAPA DE RIESGO'!$AB$54="Mayor"),CONCATENATE("R7C",'MAPA DE RIESGO'!$P$54),"")</f>
        <v/>
      </c>
      <c r="AE12" s="29" t="str">
        <f>IF(AND('MAPA DE RIESGO'!$Z$55="Muy Alta",'MAPA DE RIESGO'!$AB$55="Mayor"),CONCATENATE("R7C",'MAPA DE RIESGO'!$P$55),"")</f>
        <v/>
      </c>
      <c r="AF12" s="29" t="str">
        <f>IF(AND('MAPA DE RIESGO'!$Z$56="Muy Alta",'MAPA DE RIESGO'!$AB$56="Mayor"),CONCATENATE("R7C",'MAPA DE RIESGO'!$P$56),"")</f>
        <v/>
      </c>
      <c r="AG12" s="25" t="str">
        <f>IF(AND('MAPA DE RIESGO'!$Z$57="Muy Alta",'MAPA DE RIESGO'!$AB$57="Mayor"),CONCATENATE("R7C",'MAPA DE RIESGO'!$P$57),"")</f>
        <v/>
      </c>
      <c r="AH12" s="26" t="str">
        <f>IF(AND('MAPA DE RIESGO'!$Z$52="Muy Alta",'MAPA DE RIESGO'!$AB$52="Catastrófico"),CONCATENATE("R7C",'MAPA DE RIESGO'!$P$52),"")</f>
        <v/>
      </c>
      <c r="AI12" s="27" t="str">
        <f>IF(AND('MAPA DE RIESGO'!$Z$53="Muy Alta",'MAPA DE RIESGO'!$AB$53="Catastrófico"),CONCATENATE("R7C",'MAPA DE RIESGO'!$P$53),"")</f>
        <v/>
      </c>
      <c r="AJ12" s="27" t="str">
        <f>IF(AND('MAPA DE RIESGO'!$Z$54="Muy Alta",'MAPA DE RIESGO'!$AB$54="Catastrófico"),CONCATENATE("R7C",'MAPA DE RIESGO'!$P$54),"")</f>
        <v/>
      </c>
      <c r="AK12" s="27" t="str">
        <f>IF(AND('MAPA DE RIESGO'!$Z$55="Muy Alta",'MAPA DE RIESGO'!$AB$55="Catastrófico"),CONCATENATE("R7C",'MAPA DE RIESGO'!$P$55),"")</f>
        <v/>
      </c>
      <c r="AL12" s="27" t="str">
        <f>IF(AND('MAPA DE RIESGO'!$Z$56="Muy Alta",'MAPA DE RIESGO'!$AB$56="Catastrófico"),CONCATENATE("R7C",'MAPA DE RIESGO'!$P$56),"")</f>
        <v/>
      </c>
      <c r="AM12" s="28" t="str">
        <f>IF(AND('MAPA DE RIESGO'!$Z$57="Muy Alta",'MAPA DE RIESGO'!$AB$57="Catastrófico"),CONCATENATE("R7C",'MAPA DE RIESGO'!$P$57),"")</f>
        <v/>
      </c>
      <c r="AN12" s="55"/>
      <c r="AO12" s="512"/>
      <c r="AP12" s="513"/>
      <c r="AQ12" s="513"/>
      <c r="AR12" s="513"/>
      <c r="AS12" s="513"/>
      <c r="AT12" s="514"/>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row>
    <row r="13" spans="1:91" ht="15" customHeight="1" x14ac:dyDescent="0.25">
      <c r="A13" s="55"/>
      <c r="B13" s="404"/>
      <c r="C13" s="404"/>
      <c r="D13" s="405"/>
      <c r="E13" s="505"/>
      <c r="F13" s="506"/>
      <c r="G13" s="506"/>
      <c r="H13" s="506"/>
      <c r="I13" s="519"/>
      <c r="J13" s="23" t="str">
        <f>IF(AND('MAPA DE RIESGO'!$Z$58="Muy Alta",'MAPA DE RIESGO'!$AB$58="Leve"),CONCATENATE("R8C",'MAPA DE RIESGO'!$P$58),"")</f>
        <v/>
      </c>
      <c r="K13" s="24" t="str">
        <f>IF(AND('MAPA DE RIESGO'!$Z$59="Muy Alta",'MAPA DE RIESGO'!$AB$59="Leve"),CONCATENATE("R8C",'MAPA DE RIESGO'!$P$59),"")</f>
        <v/>
      </c>
      <c r="L13" s="29" t="str">
        <f>IF(AND('MAPA DE RIESGO'!$Z$60="Muy Alta",'MAPA DE RIESGO'!$AB$60="Leve"),CONCATENATE("R8C",'MAPA DE RIESGO'!$P$60),"")</f>
        <v/>
      </c>
      <c r="M13" s="29" t="str">
        <f>IF(AND('MAPA DE RIESGO'!$Z$61="Muy Alta",'MAPA DE RIESGO'!$AB$61="Leve"),CONCATENATE("R8C",'MAPA DE RIESGO'!$P$61),"")</f>
        <v/>
      </c>
      <c r="N13" s="29" t="str">
        <f>IF(AND('MAPA DE RIESGO'!$Z$62="Muy Alta",'MAPA DE RIESGO'!$AB$62="Leve"),CONCATENATE("R8C",'MAPA DE RIESGO'!$P$62),"")</f>
        <v/>
      </c>
      <c r="O13" s="25" t="str">
        <f>IF(AND('MAPA DE RIESGO'!$Z$63="Muy Alta",'MAPA DE RIESGO'!$AB$63="Leve"),CONCATENATE("R8C",'MAPA DE RIESGO'!$P$63),"")</f>
        <v/>
      </c>
      <c r="P13" s="23" t="str">
        <f>IF(AND('MAPA DE RIESGO'!$Z$58="Muy Alta",'MAPA DE RIESGO'!$AB$58="Menor"),CONCATENATE("R8C",'MAPA DE RIESGO'!$P$58),"")</f>
        <v/>
      </c>
      <c r="Q13" s="24" t="str">
        <f>IF(AND('MAPA DE RIESGO'!$Z$59="Muy Alta",'MAPA DE RIESGO'!$AB$59="Menor"),CONCATENATE("R8C",'MAPA DE RIESGO'!$P$59),"")</f>
        <v/>
      </c>
      <c r="R13" s="29" t="str">
        <f>IF(AND('MAPA DE RIESGO'!$Z$60="Muy Alta",'MAPA DE RIESGO'!$AB$60="Menor"),CONCATENATE("R8C",'MAPA DE RIESGO'!$P$60),"")</f>
        <v/>
      </c>
      <c r="S13" s="29" t="str">
        <f>IF(AND('MAPA DE RIESGO'!$Z$61="Muy Alta",'MAPA DE RIESGO'!$AB$61="Menor"),CONCATENATE("R8C",'MAPA DE RIESGO'!$P$61),"")</f>
        <v/>
      </c>
      <c r="T13" s="29" t="str">
        <f>IF(AND('MAPA DE RIESGO'!$Z$62="Muy Alta",'MAPA DE RIESGO'!$AB$62="Menor"),CONCATENATE("R8C",'MAPA DE RIESGO'!$P$62),"")</f>
        <v/>
      </c>
      <c r="U13" s="25" t="str">
        <f>IF(AND('MAPA DE RIESGO'!$Z$63="Muy Alta",'MAPA DE RIESGO'!$AB$63="Menor"),CONCATENATE("R8C",'MAPA DE RIESGO'!$P$63),"")</f>
        <v/>
      </c>
      <c r="V13" s="23" t="str">
        <f>IF(AND('MAPA DE RIESGO'!$Z$58="Muy Alta",'MAPA DE RIESGO'!$AB$58="Moderado"),CONCATENATE("R8C",'MAPA DE RIESGO'!$P$58),"")</f>
        <v/>
      </c>
      <c r="W13" s="24" t="str">
        <f>IF(AND('MAPA DE RIESGO'!$Z$59="Muy Alta",'MAPA DE RIESGO'!$AB$59="Moderado"),CONCATENATE("R8C",'MAPA DE RIESGO'!$P$59),"")</f>
        <v/>
      </c>
      <c r="X13" s="29" t="str">
        <f>IF(AND('MAPA DE RIESGO'!$Z$60="Muy Alta",'MAPA DE RIESGO'!$AB$60="Moderado"),CONCATENATE("R8C",'MAPA DE RIESGO'!$P$60),"")</f>
        <v/>
      </c>
      <c r="Y13" s="29" t="str">
        <f>IF(AND('MAPA DE RIESGO'!$Z$61="Muy Alta",'MAPA DE RIESGO'!$AB$61="Moderado"),CONCATENATE("R8C",'MAPA DE RIESGO'!$P$61),"")</f>
        <v/>
      </c>
      <c r="Z13" s="29" t="str">
        <f>IF(AND('MAPA DE RIESGO'!$Z$62="Muy Alta",'MAPA DE RIESGO'!$AB$62="Moderado"),CONCATENATE("R8C",'MAPA DE RIESGO'!$P$62),"")</f>
        <v/>
      </c>
      <c r="AA13" s="25" t="str">
        <f>IF(AND('MAPA DE RIESGO'!$Z$63="Muy Alta",'MAPA DE RIESGO'!$AB$63="Moderado"),CONCATENATE("R8C",'MAPA DE RIESGO'!$P$63),"")</f>
        <v/>
      </c>
      <c r="AB13" s="23" t="str">
        <f>IF(AND('MAPA DE RIESGO'!$Z$58="Muy Alta",'MAPA DE RIESGO'!$AB$58="Mayor"),CONCATENATE("R8C",'MAPA DE RIESGO'!$P$58),"")</f>
        <v/>
      </c>
      <c r="AC13" s="24" t="str">
        <f>IF(AND('MAPA DE RIESGO'!$Z$59="Muy Alta",'MAPA DE RIESGO'!$AB$59="Mayor"),CONCATENATE("R8C",'MAPA DE RIESGO'!$P$59),"")</f>
        <v/>
      </c>
      <c r="AD13" s="29" t="str">
        <f>IF(AND('MAPA DE RIESGO'!$Z$60="Muy Alta",'MAPA DE RIESGO'!$AB$60="Mayor"),CONCATENATE("R8C",'MAPA DE RIESGO'!$P$60),"")</f>
        <v/>
      </c>
      <c r="AE13" s="29" t="str">
        <f>IF(AND('MAPA DE RIESGO'!$Z$61="Muy Alta",'MAPA DE RIESGO'!$AB$61="Mayor"),CONCATENATE("R8C",'MAPA DE RIESGO'!$P$61),"")</f>
        <v/>
      </c>
      <c r="AF13" s="29" t="str">
        <f>IF(AND('MAPA DE RIESGO'!$Z$62="Muy Alta",'MAPA DE RIESGO'!$AB$62="Mayor"),CONCATENATE("R8C",'MAPA DE RIESGO'!$P$62),"")</f>
        <v/>
      </c>
      <c r="AG13" s="25" t="str">
        <f>IF(AND('MAPA DE RIESGO'!$Z$63="Muy Alta",'MAPA DE RIESGO'!$AB$63="Mayor"),CONCATENATE("R8C",'MAPA DE RIESGO'!$P$63),"")</f>
        <v/>
      </c>
      <c r="AH13" s="26" t="str">
        <f>IF(AND('MAPA DE RIESGO'!$Z$58="Muy Alta",'MAPA DE RIESGO'!$AB$58="Catastrófico"),CONCATENATE("R8C",'MAPA DE RIESGO'!$P$58),"")</f>
        <v/>
      </c>
      <c r="AI13" s="27" t="str">
        <f>IF(AND('MAPA DE RIESGO'!$Z$59="Muy Alta",'MAPA DE RIESGO'!$AB$59="Catastrófico"),CONCATENATE("R8C",'MAPA DE RIESGO'!$P$59),"")</f>
        <v/>
      </c>
      <c r="AJ13" s="27" t="str">
        <f>IF(AND('MAPA DE RIESGO'!$Z$60="Muy Alta",'MAPA DE RIESGO'!$AB$60="Catastrófico"),CONCATENATE("R8C",'MAPA DE RIESGO'!$P$60),"")</f>
        <v/>
      </c>
      <c r="AK13" s="27" t="str">
        <f>IF(AND('MAPA DE RIESGO'!$Z$61="Muy Alta",'MAPA DE RIESGO'!$AB$61="Catastrófico"),CONCATENATE("R8C",'MAPA DE RIESGO'!$P$61),"")</f>
        <v/>
      </c>
      <c r="AL13" s="27" t="str">
        <f>IF(AND('MAPA DE RIESGO'!$Z$62="Muy Alta",'MAPA DE RIESGO'!$AB$62="Catastrófico"),CONCATENATE("R8C",'MAPA DE RIESGO'!$P$62),"")</f>
        <v/>
      </c>
      <c r="AM13" s="28" t="str">
        <f>IF(AND('MAPA DE RIESGO'!$Z$63="Muy Alta",'MAPA DE RIESGO'!$AB$63="Catastrófico"),CONCATENATE("R8C",'MAPA DE RIESGO'!$P$63),"")</f>
        <v/>
      </c>
      <c r="AN13" s="55"/>
      <c r="AO13" s="512"/>
      <c r="AP13" s="513"/>
      <c r="AQ13" s="513"/>
      <c r="AR13" s="513"/>
      <c r="AS13" s="513"/>
      <c r="AT13" s="514"/>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row>
    <row r="14" spans="1:91" ht="15" customHeight="1" x14ac:dyDescent="0.25">
      <c r="A14" s="55"/>
      <c r="B14" s="404"/>
      <c r="C14" s="404"/>
      <c r="D14" s="405"/>
      <c r="E14" s="505"/>
      <c r="F14" s="506"/>
      <c r="G14" s="506"/>
      <c r="H14" s="506"/>
      <c r="I14" s="519"/>
      <c r="J14" s="23" t="str">
        <f>IF(AND('MAPA DE RIESGO'!$Z$64="Muy Alta",'MAPA DE RIESGO'!$AB$64="Leve"),CONCATENATE("R9C",'MAPA DE RIESGO'!$P$64),"")</f>
        <v/>
      </c>
      <c r="K14" s="24" t="str">
        <f>IF(AND('MAPA DE RIESGO'!$Z$65="Muy Alta",'MAPA DE RIESGO'!$AB$65="Leve"),CONCATENATE("R9C",'MAPA DE RIESGO'!$P$65),"")</f>
        <v/>
      </c>
      <c r="L14" s="29" t="str">
        <f>IF(AND('MAPA DE RIESGO'!$Z$66="Muy Alta",'MAPA DE RIESGO'!$AB$66="Leve"),CONCATENATE("R9C",'MAPA DE RIESGO'!$P$66),"")</f>
        <v/>
      </c>
      <c r="M14" s="29" t="str">
        <f>IF(AND('MAPA DE RIESGO'!$Z$67="Muy Alta",'MAPA DE RIESGO'!$AB$67="Leve"),CONCATENATE("R9C",'MAPA DE RIESGO'!$P$67),"")</f>
        <v/>
      </c>
      <c r="N14" s="29" t="str">
        <f>IF(AND('MAPA DE RIESGO'!$Z$68="Muy Alta",'MAPA DE RIESGO'!$AB$68="Leve"),CONCATENATE("R9C",'MAPA DE RIESGO'!$P$68),"")</f>
        <v/>
      </c>
      <c r="O14" s="25" t="str">
        <f>IF(AND('MAPA DE RIESGO'!$Z$69="Muy Alta",'MAPA DE RIESGO'!$AB$69="Leve"),CONCATENATE("R9C",'MAPA DE RIESGO'!$P$69),"")</f>
        <v/>
      </c>
      <c r="P14" s="23" t="str">
        <f>IF(AND('MAPA DE RIESGO'!$Z$64="Muy Alta",'MAPA DE RIESGO'!$AB$64="Menor"),CONCATENATE("R9C",'MAPA DE RIESGO'!$P$64),"")</f>
        <v/>
      </c>
      <c r="Q14" s="24" t="str">
        <f>IF(AND('MAPA DE RIESGO'!$Z$65="Muy Alta",'MAPA DE RIESGO'!$AB$65="Menor"),CONCATENATE("R9C",'MAPA DE RIESGO'!$P$65),"")</f>
        <v/>
      </c>
      <c r="R14" s="29" t="str">
        <f>IF(AND('MAPA DE RIESGO'!$Z$66="Muy Alta",'MAPA DE RIESGO'!$AB$66="Menor"),CONCATENATE("R9C",'MAPA DE RIESGO'!$P$66),"")</f>
        <v/>
      </c>
      <c r="S14" s="29" t="str">
        <f>IF(AND('MAPA DE RIESGO'!$Z$67="Muy Alta",'MAPA DE RIESGO'!$AB$67="Menor"),CONCATENATE("R9C",'MAPA DE RIESGO'!$P$67),"")</f>
        <v/>
      </c>
      <c r="T14" s="29" t="str">
        <f>IF(AND('MAPA DE RIESGO'!$Z$68="Muy Alta",'MAPA DE RIESGO'!$AB$68="Menor"),CONCATENATE("R9C",'MAPA DE RIESGO'!$P$68),"")</f>
        <v/>
      </c>
      <c r="U14" s="25" t="str">
        <f>IF(AND('MAPA DE RIESGO'!$Z$69="Muy Alta",'MAPA DE RIESGO'!$AB$69="Menor"),CONCATENATE("R9C",'MAPA DE RIESGO'!$P$69),"")</f>
        <v/>
      </c>
      <c r="V14" s="23" t="str">
        <f>IF(AND('MAPA DE RIESGO'!$Z$64="Muy Alta",'MAPA DE RIESGO'!$AB$64="Moderado"),CONCATENATE("R9C",'MAPA DE RIESGO'!$P$64),"")</f>
        <v/>
      </c>
      <c r="W14" s="24" t="str">
        <f>IF(AND('MAPA DE RIESGO'!$Z$65="Muy Alta",'MAPA DE RIESGO'!$AB$65="Moderado"),CONCATENATE("R9C",'MAPA DE RIESGO'!$P$65),"")</f>
        <v/>
      </c>
      <c r="X14" s="29" t="str">
        <f>IF(AND('MAPA DE RIESGO'!$Z$66="Muy Alta",'MAPA DE RIESGO'!$AB$66="Moderado"),CONCATENATE("R9C",'MAPA DE RIESGO'!$P$66),"")</f>
        <v/>
      </c>
      <c r="Y14" s="29" t="str">
        <f>IF(AND('MAPA DE RIESGO'!$Z$67="Muy Alta",'MAPA DE RIESGO'!$AB$67="Moderado"),CONCATENATE("R9C",'MAPA DE RIESGO'!$P$67),"")</f>
        <v/>
      </c>
      <c r="Z14" s="29" t="str">
        <f>IF(AND('MAPA DE RIESGO'!$Z$68="Muy Alta",'MAPA DE RIESGO'!$AB$68="Moderado"),CONCATENATE("R9C",'MAPA DE RIESGO'!$P$68),"")</f>
        <v/>
      </c>
      <c r="AA14" s="25" t="str">
        <f>IF(AND('MAPA DE RIESGO'!$Z$69="Muy Alta",'MAPA DE RIESGO'!$AB$69="Moderado"),CONCATENATE("R9C",'MAPA DE RIESGO'!$P$69),"")</f>
        <v/>
      </c>
      <c r="AB14" s="23" t="str">
        <f>IF(AND('MAPA DE RIESGO'!$Z$64="Muy Alta",'MAPA DE RIESGO'!$AB$64="Mayor"),CONCATENATE("R9C",'MAPA DE RIESGO'!$P$64),"")</f>
        <v/>
      </c>
      <c r="AC14" s="24" t="str">
        <f>IF(AND('MAPA DE RIESGO'!$Z$65="Muy Alta",'MAPA DE RIESGO'!$AB$65="Mayor"),CONCATENATE("R9C",'MAPA DE RIESGO'!$P$65),"")</f>
        <v/>
      </c>
      <c r="AD14" s="29" t="str">
        <f>IF(AND('MAPA DE RIESGO'!$Z$66="Muy Alta",'MAPA DE RIESGO'!$AB$66="Mayor"),CONCATENATE("R9C",'MAPA DE RIESGO'!$P$66),"")</f>
        <v/>
      </c>
      <c r="AE14" s="29" t="str">
        <f>IF(AND('MAPA DE RIESGO'!$Z$67="Muy Alta",'MAPA DE RIESGO'!$AB$67="Mayor"),CONCATENATE("R9C",'MAPA DE RIESGO'!$P$67),"")</f>
        <v/>
      </c>
      <c r="AF14" s="29" t="str">
        <f>IF(AND('MAPA DE RIESGO'!$Z$68="Muy Alta",'MAPA DE RIESGO'!$AB$68="Mayor"),CONCATENATE("R9C",'MAPA DE RIESGO'!$P$68),"")</f>
        <v/>
      </c>
      <c r="AG14" s="25" t="str">
        <f>IF(AND('MAPA DE RIESGO'!$Z$69="Muy Alta",'MAPA DE RIESGO'!$AB$69="Mayor"),CONCATENATE("R9C",'MAPA DE RIESGO'!$P$69),"")</f>
        <v/>
      </c>
      <c r="AH14" s="26" t="str">
        <f>IF(AND('MAPA DE RIESGO'!$Z$64="Muy Alta",'MAPA DE RIESGO'!$AB$64="Catastrófico"),CONCATENATE("R9C",'MAPA DE RIESGO'!$P$64),"")</f>
        <v/>
      </c>
      <c r="AI14" s="27" t="str">
        <f>IF(AND('MAPA DE RIESGO'!$Z$65="Muy Alta",'MAPA DE RIESGO'!$AB$65="Catastrófico"),CONCATENATE("R9C",'MAPA DE RIESGO'!$P$65),"")</f>
        <v/>
      </c>
      <c r="AJ14" s="27" t="str">
        <f>IF(AND('MAPA DE RIESGO'!$Z$66="Muy Alta",'MAPA DE RIESGO'!$AB$66="Catastrófico"),CONCATENATE("R9C",'MAPA DE RIESGO'!$P$66),"")</f>
        <v/>
      </c>
      <c r="AK14" s="27" t="str">
        <f>IF(AND('MAPA DE RIESGO'!$Z$67="Muy Alta",'MAPA DE RIESGO'!$AB$67="Catastrófico"),CONCATENATE("R9C",'MAPA DE RIESGO'!$P$67),"")</f>
        <v/>
      </c>
      <c r="AL14" s="27" t="str">
        <f>IF(AND('MAPA DE RIESGO'!$Z$68="Muy Alta",'MAPA DE RIESGO'!$AB$68="Catastrófico"),CONCATENATE("R9C",'MAPA DE RIESGO'!$P$68),"")</f>
        <v/>
      </c>
      <c r="AM14" s="28" t="str">
        <f>IF(AND('MAPA DE RIESGO'!$Z$69="Muy Alta",'MAPA DE RIESGO'!$AB$69="Catastrófico"),CONCATENATE("R9C",'MAPA DE RIESGO'!$P$69),"")</f>
        <v/>
      </c>
      <c r="AN14" s="55"/>
      <c r="AO14" s="512"/>
      <c r="AP14" s="513"/>
      <c r="AQ14" s="513"/>
      <c r="AR14" s="513"/>
      <c r="AS14" s="513"/>
      <c r="AT14" s="514"/>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row>
    <row r="15" spans="1:91" ht="15.75" customHeight="1" thickBot="1" x14ac:dyDescent="0.3">
      <c r="A15" s="55"/>
      <c r="B15" s="404"/>
      <c r="C15" s="404"/>
      <c r="D15" s="405"/>
      <c r="E15" s="507"/>
      <c r="F15" s="508"/>
      <c r="G15" s="508"/>
      <c r="H15" s="508"/>
      <c r="I15" s="520"/>
      <c r="J15" s="30" t="str">
        <f>IF(AND('MAPA DE RIESGO'!$Z$70="Muy Alta",'MAPA DE RIESGO'!$AB$70="Leve"),CONCATENATE("R10C",'MAPA DE RIESGO'!$P$70),"")</f>
        <v/>
      </c>
      <c r="K15" s="31" t="str">
        <f>IF(AND('MAPA DE RIESGO'!$Z$71="Muy Alta",'MAPA DE RIESGO'!$AB$71="Leve"),CONCATENATE("R10C",'MAPA DE RIESGO'!$P$71),"")</f>
        <v/>
      </c>
      <c r="L15" s="31" t="str">
        <f>IF(AND('MAPA DE RIESGO'!$Z$72="Muy Alta",'MAPA DE RIESGO'!$AB$72="Leve"),CONCATENATE("R10C",'MAPA DE RIESGO'!$P$72),"")</f>
        <v/>
      </c>
      <c r="M15" s="31" t="str">
        <f>IF(AND('MAPA DE RIESGO'!$Z$73="Muy Alta",'MAPA DE RIESGO'!$AB$73="Leve"),CONCATENATE("R10C",'MAPA DE RIESGO'!$P$73),"")</f>
        <v/>
      </c>
      <c r="N15" s="31" t="str">
        <f>IF(AND('MAPA DE RIESGO'!$Z$74="Muy Alta",'MAPA DE RIESGO'!$AB$74="Leve"),CONCATENATE("R10C",'MAPA DE RIESGO'!$P$74),"")</f>
        <v/>
      </c>
      <c r="O15" s="32" t="str">
        <f>IF(AND('MAPA DE RIESGO'!$Z$75="Muy Alta",'MAPA DE RIESGO'!$AB$75="Leve"),CONCATENATE("R10C",'MAPA DE RIESGO'!$P$75),"")</f>
        <v/>
      </c>
      <c r="P15" s="23" t="str">
        <f>IF(AND('MAPA DE RIESGO'!$Z$70="Muy Alta",'MAPA DE RIESGO'!$AB$70="Menor"),CONCATENATE("R10C",'MAPA DE RIESGO'!$P$70),"")</f>
        <v/>
      </c>
      <c r="Q15" s="24" t="str">
        <f>IF(AND('MAPA DE RIESGO'!$Z$71="Muy Alta",'MAPA DE RIESGO'!$AB$71="Menor"),CONCATENATE("R10C",'MAPA DE RIESGO'!$P$71),"")</f>
        <v/>
      </c>
      <c r="R15" s="24" t="str">
        <f>IF(AND('MAPA DE RIESGO'!$Z$72="Muy Alta",'MAPA DE RIESGO'!$AB$72="Menor"),CONCATENATE("R10C",'MAPA DE RIESGO'!$P$72),"")</f>
        <v/>
      </c>
      <c r="S15" s="24" t="str">
        <f>IF(AND('MAPA DE RIESGO'!$Z$73="Muy Alta",'MAPA DE RIESGO'!$AB$73="Menor"),CONCATENATE("R10C",'MAPA DE RIESGO'!$P$73),"")</f>
        <v/>
      </c>
      <c r="T15" s="24" t="str">
        <f>IF(AND('MAPA DE RIESGO'!$Z$74="Muy Alta",'MAPA DE RIESGO'!$AB$74="Menor"),CONCATENATE("R10C",'MAPA DE RIESGO'!$P$74),"")</f>
        <v/>
      </c>
      <c r="U15" s="25" t="str">
        <f>IF(AND('MAPA DE RIESGO'!$Z$75="Muy Alta",'MAPA DE RIESGO'!$AB$75="Menor"),CONCATENATE("R10C",'MAPA DE RIESGO'!$P$75),"")</f>
        <v/>
      </c>
      <c r="V15" s="30" t="str">
        <f>IF(AND('MAPA DE RIESGO'!$Z$70="Muy Alta",'MAPA DE RIESGO'!$AB$70="Moderado"),CONCATENATE("R10C",'MAPA DE RIESGO'!$P$70),"")</f>
        <v/>
      </c>
      <c r="W15" s="31" t="str">
        <f>IF(AND('MAPA DE RIESGO'!$Z$71="Muy Alta",'MAPA DE RIESGO'!$AB$71="Moderado"),CONCATENATE("R10C",'MAPA DE RIESGO'!$P$71),"")</f>
        <v/>
      </c>
      <c r="X15" s="31" t="str">
        <f>IF(AND('MAPA DE RIESGO'!$Z$72="Muy Alta",'MAPA DE RIESGO'!$AB$72="Moderado"),CONCATENATE("R10C",'MAPA DE RIESGO'!$P$72),"")</f>
        <v/>
      </c>
      <c r="Y15" s="31" t="str">
        <f>IF(AND('MAPA DE RIESGO'!$Z$73="Muy Alta",'MAPA DE RIESGO'!$AB$73="Moderado"),CONCATENATE("R10C",'MAPA DE RIESGO'!$P$73),"")</f>
        <v/>
      </c>
      <c r="Z15" s="31" t="str">
        <f>IF(AND('MAPA DE RIESGO'!$Z$74="Muy Alta",'MAPA DE RIESGO'!$AB$74="Moderado"),CONCATENATE("R10C",'MAPA DE RIESGO'!$P$74),"")</f>
        <v/>
      </c>
      <c r="AA15" s="32" t="str">
        <f>IF(AND('MAPA DE RIESGO'!$Z$75="Muy Alta",'MAPA DE RIESGO'!$AB$75="Moderado"),CONCATENATE("R10C",'MAPA DE RIESGO'!$P$75),"")</f>
        <v/>
      </c>
      <c r="AB15" s="23" t="str">
        <f>IF(AND('MAPA DE RIESGO'!$Z$70="Muy Alta",'MAPA DE RIESGO'!$AB$70="Mayor"),CONCATENATE("R10C",'MAPA DE RIESGO'!$P$70),"")</f>
        <v/>
      </c>
      <c r="AC15" s="24" t="str">
        <f>IF(AND('MAPA DE RIESGO'!$Z$71="Muy Alta",'MAPA DE RIESGO'!$AB$71="Mayor"),CONCATENATE("R10C",'MAPA DE RIESGO'!$P$71),"")</f>
        <v/>
      </c>
      <c r="AD15" s="24" t="str">
        <f>IF(AND('MAPA DE RIESGO'!$Z$72="Muy Alta",'MAPA DE RIESGO'!$AB$72="Mayor"),CONCATENATE("R10C",'MAPA DE RIESGO'!$P$72),"")</f>
        <v/>
      </c>
      <c r="AE15" s="24" t="str">
        <f>IF(AND('MAPA DE RIESGO'!$Z$73="Muy Alta",'MAPA DE RIESGO'!$AB$73="Mayor"),CONCATENATE("R10C",'MAPA DE RIESGO'!$P$73),"")</f>
        <v/>
      </c>
      <c r="AF15" s="24" t="str">
        <f>IF(AND('MAPA DE RIESGO'!$Z$74="Muy Alta",'MAPA DE RIESGO'!$AB$74="Mayor"),CONCATENATE("R10C",'MAPA DE RIESGO'!$P$74),"")</f>
        <v/>
      </c>
      <c r="AG15" s="25" t="str">
        <f>IF(AND('MAPA DE RIESGO'!$Z$75="Muy Alta",'MAPA DE RIESGO'!$AB$75="Mayor"),CONCATENATE("R10C",'MAPA DE RIESGO'!$P$75),"")</f>
        <v/>
      </c>
      <c r="AH15" s="33" t="str">
        <f>IF(AND('MAPA DE RIESGO'!$Z$70="Muy Alta",'MAPA DE RIESGO'!$AB$70="Catastrófico"),CONCATENATE("R10C",'MAPA DE RIESGO'!$P$70),"")</f>
        <v/>
      </c>
      <c r="AI15" s="34" t="str">
        <f>IF(AND('MAPA DE RIESGO'!$Z$71="Muy Alta",'MAPA DE RIESGO'!$AB$71="Catastrófico"),CONCATENATE("R10C",'MAPA DE RIESGO'!$P$71),"")</f>
        <v/>
      </c>
      <c r="AJ15" s="34" t="str">
        <f>IF(AND('MAPA DE RIESGO'!$Z$72="Muy Alta",'MAPA DE RIESGO'!$AB$72="Catastrófico"),CONCATENATE("R10C",'MAPA DE RIESGO'!$P$72),"")</f>
        <v/>
      </c>
      <c r="AK15" s="34" t="str">
        <f>IF(AND('MAPA DE RIESGO'!$Z$73="Muy Alta",'MAPA DE RIESGO'!$AB$73="Catastrófico"),CONCATENATE("R10C",'MAPA DE RIESGO'!$P$73),"")</f>
        <v/>
      </c>
      <c r="AL15" s="34" t="str">
        <f>IF(AND('MAPA DE RIESGO'!$Z$74="Muy Alta",'MAPA DE RIESGO'!$AB$74="Catastrófico"),CONCATENATE("R10C",'MAPA DE RIESGO'!$P$74),"")</f>
        <v/>
      </c>
      <c r="AM15" s="35" t="str">
        <f>IF(AND('MAPA DE RIESGO'!$Z$75="Muy Alta",'MAPA DE RIESGO'!$AB$75="Catastrófico"),CONCATENATE("R10C",'MAPA DE RIESGO'!$P$75),"")</f>
        <v/>
      </c>
      <c r="AN15" s="55"/>
      <c r="AO15" s="515"/>
      <c r="AP15" s="516"/>
      <c r="AQ15" s="516"/>
      <c r="AR15" s="516"/>
      <c r="AS15" s="516"/>
      <c r="AT15" s="517"/>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row>
    <row r="16" spans="1:91" ht="15" customHeight="1" x14ac:dyDescent="0.25">
      <c r="A16" s="55"/>
      <c r="B16" s="404"/>
      <c r="C16" s="404"/>
      <c r="D16" s="405"/>
      <c r="E16" s="501" t="s">
        <v>106</v>
      </c>
      <c r="F16" s="502"/>
      <c r="G16" s="502"/>
      <c r="H16" s="502"/>
      <c r="I16" s="502"/>
      <c r="J16" s="36" t="str">
        <f ca="1">IF(AND('MAPA DE RIESGO'!$Z$16="Alta",'MAPA DE RIESGO'!$AB$16="Leve"),CONCATENATE("R1C",'MAPA DE RIESGO'!$P$16),"")</f>
        <v/>
      </c>
      <c r="K16" s="37" t="str">
        <f ca="1">IF(AND('MAPA DE RIESGO'!$Z$17="Alta",'MAPA DE RIESGO'!$AB$17="Leve"),CONCATENATE("R1C",'MAPA DE RIESGO'!$P$17),"")</f>
        <v/>
      </c>
      <c r="L16" s="37" t="str">
        <f>IF(AND('MAPA DE RIESGO'!$Z$18="Alta",'MAPA DE RIESGO'!$AB$18="Leve"),CONCATENATE("R1C",'MAPA DE RIESGO'!$P$18),"")</f>
        <v/>
      </c>
      <c r="M16" s="37" t="str">
        <f>IF(AND('MAPA DE RIESGO'!$Z$19="Alta",'MAPA DE RIESGO'!$AB$19="Leve"),CONCATENATE("R1C",'MAPA DE RIESGO'!$P$19),"")</f>
        <v/>
      </c>
      <c r="N16" s="37" t="str">
        <f>IF(AND('MAPA DE RIESGO'!$Z$20="Alta",'MAPA DE RIESGO'!$AB$20="Leve"),CONCATENATE("R1C",'MAPA DE RIESGO'!$P$20),"")</f>
        <v/>
      </c>
      <c r="O16" s="38" t="str">
        <f>IF(AND('MAPA DE RIESGO'!$Z$21="Alta",'MAPA DE RIESGO'!$AB$21="Leve"),CONCATENATE("R1C",'MAPA DE RIESGO'!$P$21),"")</f>
        <v/>
      </c>
      <c r="P16" s="36" t="str">
        <f ca="1">IF(AND('MAPA DE RIESGO'!$Z$16="Alta",'MAPA DE RIESGO'!$AB$16="Menor"),CONCATENATE("R1C",'MAPA DE RIESGO'!$P$16),"")</f>
        <v/>
      </c>
      <c r="Q16" s="37" t="str">
        <f ca="1">IF(AND('MAPA DE RIESGO'!$Z$17="Alta",'MAPA DE RIESGO'!$AB$17="Menor"),CONCATENATE("R1C",'MAPA DE RIESGO'!$P$17),"")</f>
        <v/>
      </c>
      <c r="R16" s="37" t="str">
        <f>IF(AND('MAPA DE RIESGO'!$Z$18="Alta",'MAPA DE RIESGO'!$AB$18="Menor"),CONCATENATE("R1C",'MAPA DE RIESGO'!$P$18),"")</f>
        <v/>
      </c>
      <c r="S16" s="37" t="str">
        <f>IF(AND('MAPA DE RIESGO'!$Z$19="Alta",'MAPA DE RIESGO'!$AB$19="Menor"),CONCATENATE("R1C",'MAPA DE RIESGO'!$P$19),"")</f>
        <v/>
      </c>
      <c r="T16" s="37" t="str">
        <f>IF(AND('MAPA DE RIESGO'!$Z$20="Alta",'MAPA DE RIESGO'!$AB$20="Menor"),CONCATENATE("R1C",'MAPA DE RIESGO'!$P$20),"")</f>
        <v/>
      </c>
      <c r="U16" s="38" t="str">
        <f>IF(AND('MAPA DE RIESGO'!$Z$21="Alta",'MAPA DE RIESGO'!$AB$21="Menor"),CONCATENATE("R1C",'MAPA DE RIESGO'!$P$21),"")</f>
        <v/>
      </c>
      <c r="V16" s="17" t="str">
        <f ca="1">IF(AND('MAPA DE RIESGO'!$Z$16="Alta",'MAPA DE RIESGO'!$AB$16="Moderado"),CONCATENATE("R1C",'MAPA DE RIESGO'!$P$16),"")</f>
        <v/>
      </c>
      <c r="W16" s="18" t="str">
        <f ca="1">IF(AND('MAPA DE RIESGO'!$Z$17="Alta",'MAPA DE RIESGO'!$AB$17="Moderado"),CONCATENATE("R1C",'MAPA DE RIESGO'!$P$17),"")</f>
        <v/>
      </c>
      <c r="X16" s="18" t="str">
        <f>IF(AND('MAPA DE RIESGO'!$Z$18="Alta",'MAPA DE RIESGO'!$AB$18="Moderado"),CONCATENATE("R1C",'MAPA DE RIESGO'!$P$18),"")</f>
        <v/>
      </c>
      <c r="Y16" s="18" t="str">
        <f>IF(AND('MAPA DE RIESGO'!$Z$19="Alta",'MAPA DE RIESGO'!$AB$19="Moderado"),CONCATENATE("R1C",'MAPA DE RIESGO'!$P$19),"")</f>
        <v/>
      </c>
      <c r="Z16" s="18" t="str">
        <f>IF(AND('MAPA DE RIESGO'!$Z$20="Alta",'MAPA DE RIESGO'!$AB$20="Moderado"),CONCATENATE("R1C",'MAPA DE RIESGO'!$P$20),"")</f>
        <v/>
      </c>
      <c r="AA16" s="19" t="str">
        <f>IF(AND('MAPA DE RIESGO'!$Z$21="Alta",'MAPA DE RIESGO'!$AB$21="Moderado"),CONCATENATE("R1C",'MAPA DE RIESGO'!$P$21),"")</f>
        <v/>
      </c>
      <c r="AB16" s="17" t="str">
        <f ca="1">IF(AND('MAPA DE RIESGO'!$Z$16="Alta",'MAPA DE RIESGO'!$AB$16="Mayor"),CONCATENATE("R1C",'MAPA DE RIESGO'!$P$16),"")</f>
        <v/>
      </c>
      <c r="AC16" s="18" t="str">
        <f ca="1">IF(AND('MAPA DE RIESGO'!$Z$17="Alta",'MAPA DE RIESGO'!$AB$17="Mayor"),CONCATENATE("R1C",'MAPA DE RIESGO'!$P$17),"")</f>
        <v/>
      </c>
      <c r="AD16" s="18" t="str">
        <f>IF(AND('MAPA DE RIESGO'!$Z$18="Alta",'MAPA DE RIESGO'!$AB$18="Mayor"),CONCATENATE("R1C",'MAPA DE RIESGO'!$P$18),"")</f>
        <v/>
      </c>
      <c r="AE16" s="18" t="str">
        <f>IF(AND('MAPA DE RIESGO'!$Z$19="Alta",'MAPA DE RIESGO'!$AB$19="Mayor"),CONCATENATE("R1C",'MAPA DE RIESGO'!$P$19),"")</f>
        <v/>
      </c>
      <c r="AF16" s="18" t="str">
        <f>IF(AND('MAPA DE RIESGO'!$Z$20="Alta",'MAPA DE RIESGO'!$AB$20="Mayor"),CONCATENATE("R1C",'MAPA DE RIESGO'!$P$20),"")</f>
        <v/>
      </c>
      <c r="AG16" s="19" t="str">
        <f>IF(AND('MAPA DE RIESGO'!$Z$21="Alta",'MAPA DE RIESGO'!$AB$21="Mayor"),CONCATENATE("R1C",'MAPA DE RIESGO'!$P$21),"")</f>
        <v/>
      </c>
      <c r="AH16" s="20" t="str">
        <f ca="1">IF(AND('MAPA DE RIESGO'!$Z$16="Alta",'MAPA DE RIESGO'!$AB$16="Catastrófico"),CONCATENATE("R1C",'MAPA DE RIESGO'!$P$16),"")</f>
        <v/>
      </c>
      <c r="AI16" s="21" t="str">
        <f ca="1">IF(AND('MAPA DE RIESGO'!$Z$17="Alta",'MAPA DE RIESGO'!$AB$17="Catastrófico"),CONCATENATE("R1C",'MAPA DE RIESGO'!$P$17),"")</f>
        <v/>
      </c>
      <c r="AJ16" s="21" t="str">
        <f>IF(AND('MAPA DE RIESGO'!$Z$18="Alta",'MAPA DE RIESGO'!$AB$18="Catastrófico"),CONCATENATE("R1C",'MAPA DE RIESGO'!$P$18),"")</f>
        <v/>
      </c>
      <c r="AK16" s="21" t="str">
        <f>IF(AND('MAPA DE RIESGO'!$Z$19="Alta",'MAPA DE RIESGO'!$AB$19="Catastrófico"),CONCATENATE("R1C",'MAPA DE RIESGO'!$P$19),"")</f>
        <v/>
      </c>
      <c r="AL16" s="21" t="str">
        <f>IF(AND('MAPA DE RIESGO'!$Z$20="Alta",'MAPA DE RIESGO'!$AB$20="Catastrófico"),CONCATENATE("R1C",'MAPA DE RIESGO'!$P$20),"")</f>
        <v/>
      </c>
      <c r="AM16" s="22" t="str">
        <f>IF(AND('MAPA DE RIESGO'!$Z$21="Alta",'MAPA DE RIESGO'!$AB$21="Catastrófico"),CONCATENATE("R1C",'MAPA DE RIESGO'!$P$21),"")</f>
        <v/>
      </c>
      <c r="AN16" s="55"/>
      <c r="AO16" s="492" t="s">
        <v>72</v>
      </c>
      <c r="AP16" s="493"/>
      <c r="AQ16" s="493"/>
      <c r="AR16" s="493"/>
      <c r="AS16" s="493"/>
      <c r="AT16" s="494"/>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row>
    <row r="17" spans="1:76" ht="15" customHeight="1" x14ac:dyDescent="0.25">
      <c r="A17" s="55"/>
      <c r="B17" s="404"/>
      <c r="C17" s="404"/>
      <c r="D17" s="405"/>
      <c r="E17" s="503"/>
      <c r="F17" s="504"/>
      <c r="G17" s="504"/>
      <c r="H17" s="504"/>
      <c r="I17" s="504"/>
      <c r="J17" s="39" t="str">
        <f ca="1">IF(AND('MAPA DE RIESGO'!$Z$22="Alta",'MAPA DE RIESGO'!$AB$22="Leve"),CONCATENATE("R2C",'MAPA DE RIESGO'!$P$22),"")</f>
        <v/>
      </c>
      <c r="K17" s="40" t="str">
        <f ca="1">IF(AND('MAPA DE RIESGO'!$Z$23="Alta",'MAPA DE RIESGO'!$AB$23="Leve"),CONCATENATE("R2C",'MAPA DE RIESGO'!$P$23),"")</f>
        <v/>
      </c>
      <c r="L17" s="40" t="str">
        <f>IF(AND('MAPA DE RIESGO'!$Z$24="Alta",'MAPA DE RIESGO'!$AB$24="Leve"),CONCATENATE("R2C",'MAPA DE RIESGO'!$P$24),"")</f>
        <v/>
      </c>
      <c r="M17" s="40" t="str">
        <f>IF(AND('MAPA DE RIESGO'!$Z$25="Alta",'MAPA DE RIESGO'!$AB$25="Leve"),CONCATENATE("R2C",'MAPA DE RIESGO'!$P$25),"")</f>
        <v/>
      </c>
      <c r="N17" s="40" t="str">
        <f>IF(AND('MAPA DE RIESGO'!$Z$26="Alta",'MAPA DE RIESGO'!$AB$26="Leve"),CONCATENATE("R2C",'MAPA DE RIESGO'!$P$26),"")</f>
        <v/>
      </c>
      <c r="O17" s="41" t="str">
        <f>IF(AND('MAPA DE RIESGO'!$Z$27="Alta",'MAPA DE RIESGO'!$AB$27="Leve"),CONCATENATE("R2C",'MAPA DE RIESGO'!$P$27),"")</f>
        <v/>
      </c>
      <c r="P17" s="39" t="str">
        <f ca="1">IF(AND('MAPA DE RIESGO'!$Z$22="Alta",'MAPA DE RIESGO'!$AB$22="Menor"),CONCATENATE("R2C",'MAPA DE RIESGO'!$P$22),"")</f>
        <v/>
      </c>
      <c r="Q17" s="40" t="str">
        <f ca="1">IF(AND('MAPA DE RIESGO'!$Z$23="Alta",'MAPA DE RIESGO'!$AB$23="Menor"),CONCATENATE("R2C",'MAPA DE RIESGO'!$P$23),"")</f>
        <v/>
      </c>
      <c r="R17" s="40" t="str">
        <f>IF(AND('MAPA DE RIESGO'!$Z$24="Alta",'MAPA DE RIESGO'!$AB$24="Menor"),CONCATENATE("R2C",'MAPA DE RIESGO'!$P$24),"")</f>
        <v/>
      </c>
      <c r="S17" s="40" t="str">
        <f>IF(AND('MAPA DE RIESGO'!$Z$25="Alta",'MAPA DE RIESGO'!$AB$25="Menor"),CONCATENATE("R2C",'MAPA DE RIESGO'!$P$25),"")</f>
        <v/>
      </c>
      <c r="T17" s="40" t="str">
        <f>IF(AND('MAPA DE RIESGO'!$Z$26="Alta",'MAPA DE RIESGO'!$AB$26="Menor"),CONCATENATE("R2C",'MAPA DE RIESGO'!$P$26),"")</f>
        <v/>
      </c>
      <c r="U17" s="41" t="str">
        <f>IF(AND('MAPA DE RIESGO'!$Z$27="Alta",'MAPA DE RIESGO'!$AB$27="Menor"),CONCATENATE("R2C",'MAPA DE RIESGO'!$P$27),"")</f>
        <v/>
      </c>
      <c r="V17" s="23" t="str">
        <f ca="1">IF(AND('MAPA DE RIESGO'!$Z$22="Alta",'MAPA DE RIESGO'!$AB$22="Moderado"),CONCATENATE("R2C",'MAPA DE RIESGO'!$P$22),"")</f>
        <v/>
      </c>
      <c r="W17" s="24" t="str">
        <f ca="1">IF(AND('MAPA DE RIESGO'!$Z$23="Alta",'MAPA DE RIESGO'!$AB$23="Moderado"),CONCATENATE("R2C",'MAPA DE RIESGO'!$P$23),"")</f>
        <v/>
      </c>
      <c r="X17" s="24" t="str">
        <f>IF(AND('MAPA DE RIESGO'!$Z$24="Alta",'MAPA DE RIESGO'!$AB$24="Moderado"),CONCATENATE("R2C",'MAPA DE RIESGO'!$P$24),"")</f>
        <v/>
      </c>
      <c r="Y17" s="24" t="str">
        <f>IF(AND('MAPA DE RIESGO'!$Z$25="Alta",'MAPA DE RIESGO'!$AB$25="Moderado"),CONCATENATE("R2C",'MAPA DE RIESGO'!$P$25),"")</f>
        <v/>
      </c>
      <c r="Z17" s="24" t="str">
        <f>IF(AND('MAPA DE RIESGO'!$Z$26="Alta",'MAPA DE RIESGO'!$AB$26="Moderado"),CONCATENATE("R2C",'MAPA DE RIESGO'!$P$26),"")</f>
        <v/>
      </c>
      <c r="AA17" s="25" t="str">
        <f>IF(AND('MAPA DE RIESGO'!$Z$27="Alta",'MAPA DE RIESGO'!$AB$27="Moderado"),CONCATENATE("R2C",'MAPA DE RIESGO'!$P$27),"")</f>
        <v/>
      </c>
      <c r="AB17" s="23" t="str">
        <f ca="1">IF(AND('MAPA DE RIESGO'!$Z$22="Alta",'MAPA DE RIESGO'!$AB$22="Mayor"),CONCATENATE("R2C",'MAPA DE RIESGO'!$P$22),"")</f>
        <v/>
      </c>
      <c r="AC17" s="24" t="str">
        <f ca="1">IF(AND('MAPA DE RIESGO'!$Z$23="Alta",'MAPA DE RIESGO'!$AB$23="Mayor"),CONCATENATE("R2C",'MAPA DE RIESGO'!$P$23),"")</f>
        <v/>
      </c>
      <c r="AD17" s="24" t="str">
        <f>IF(AND('MAPA DE RIESGO'!$Z$24="Alta",'MAPA DE RIESGO'!$AB$24="Mayor"),CONCATENATE("R2C",'MAPA DE RIESGO'!$P$24),"")</f>
        <v/>
      </c>
      <c r="AE17" s="24" t="str">
        <f>IF(AND('MAPA DE RIESGO'!$Z$25="Alta",'MAPA DE RIESGO'!$AB$25="Mayor"),CONCATENATE("R2C",'MAPA DE RIESGO'!$P$25),"")</f>
        <v/>
      </c>
      <c r="AF17" s="24" t="str">
        <f>IF(AND('MAPA DE RIESGO'!$Z$26="Alta",'MAPA DE RIESGO'!$AB$26="Mayor"),CONCATENATE("R2C",'MAPA DE RIESGO'!$P$26),"")</f>
        <v/>
      </c>
      <c r="AG17" s="25" t="str">
        <f>IF(AND('MAPA DE RIESGO'!$Z$27="Alta",'MAPA DE RIESGO'!$AB$27="Mayor"),CONCATENATE("R2C",'MAPA DE RIESGO'!$P$27),"")</f>
        <v/>
      </c>
      <c r="AH17" s="26" t="str">
        <f ca="1">IF(AND('MAPA DE RIESGO'!$Z$22="Alta",'MAPA DE RIESGO'!$AB$22="Catastrófico"),CONCATENATE("R2C",'MAPA DE RIESGO'!$P$22),"")</f>
        <v/>
      </c>
      <c r="AI17" s="27" t="str">
        <f ca="1">IF(AND('MAPA DE RIESGO'!$Z$23="Alta",'MAPA DE RIESGO'!$AB$23="Catastrófico"),CONCATENATE("R2C",'MAPA DE RIESGO'!$P$23),"")</f>
        <v/>
      </c>
      <c r="AJ17" s="27" t="str">
        <f>IF(AND('MAPA DE RIESGO'!$Z$24="Alta",'MAPA DE RIESGO'!$AB$24="Catastrófico"),CONCATENATE("R2C",'MAPA DE RIESGO'!$P$24),"")</f>
        <v/>
      </c>
      <c r="AK17" s="27" t="str">
        <f>IF(AND('MAPA DE RIESGO'!$Z$25="Alta",'MAPA DE RIESGO'!$AB$25="Catastrófico"),CONCATENATE("R2C",'MAPA DE RIESGO'!$P$25),"")</f>
        <v/>
      </c>
      <c r="AL17" s="27" t="str">
        <f>IF(AND('MAPA DE RIESGO'!$Z$26="Alta",'MAPA DE RIESGO'!$AB$26="Catastrófico"),CONCATENATE("R2C",'MAPA DE RIESGO'!$P$26),"")</f>
        <v/>
      </c>
      <c r="AM17" s="28" t="str">
        <f>IF(AND('MAPA DE RIESGO'!$Z$27="Alta",'MAPA DE RIESGO'!$AB$27="Catastrófico"),CONCATENATE("R2C",'MAPA DE RIESGO'!$P$27),"")</f>
        <v/>
      </c>
      <c r="AN17" s="55"/>
      <c r="AO17" s="495"/>
      <c r="AP17" s="496"/>
      <c r="AQ17" s="496"/>
      <c r="AR17" s="496"/>
      <c r="AS17" s="496"/>
      <c r="AT17" s="497"/>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row>
    <row r="18" spans="1:76" ht="15" customHeight="1" x14ac:dyDescent="0.25">
      <c r="A18" s="55"/>
      <c r="B18" s="404"/>
      <c r="C18" s="404"/>
      <c r="D18" s="405"/>
      <c r="E18" s="505"/>
      <c r="F18" s="506"/>
      <c r="G18" s="506"/>
      <c r="H18" s="506"/>
      <c r="I18" s="504"/>
      <c r="J18" s="39" t="str">
        <f>IF(AND('MAPA DE RIESGO'!$Z$28="Alta",'MAPA DE RIESGO'!$AB$28="Leve"),CONCATENATE("R3C",'MAPA DE RIESGO'!$P$28),"")</f>
        <v/>
      </c>
      <c r="K18" s="40" t="str">
        <f>IF(AND('MAPA DE RIESGO'!$Z$29="Alta",'MAPA DE RIESGO'!$AB$29="Leve"),CONCATENATE("R3C",'MAPA DE RIESGO'!$P$29),"")</f>
        <v/>
      </c>
      <c r="L18" s="40" t="str">
        <f>IF(AND('MAPA DE RIESGO'!$Z$30="Alta",'MAPA DE RIESGO'!$AB$30="Leve"),CONCATENATE("R3C",'MAPA DE RIESGO'!$P$30),"")</f>
        <v/>
      </c>
      <c r="M18" s="40" t="str">
        <f>IF(AND('MAPA DE RIESGO'!$Z$31="Alta",'MAPA DE RIESGO'!$AB$31="Leve"),CONCATENATE("R3C",'MAPA DE RIESGO'!$P$31),"")</f>
        <v/>
      </c>
      <c r="N18" s="40" t="str">
        <f>IF(AND('MAPA DE RIESGO'!$Z$32="Alta",'MAPA DE RIESGO'!$AB$32="Leve"),CONCATENATE("R3C",'MAPA DE RIESGO'!$P$32),"")</f>
        <v/>
      </c>
      <c r="O18" s="41" t="str">
        <f>IF(AND('MAPA DE RIESGO'!$Z$33="Alta",'MAPA DE RIESGO'!$AB$33="Leve"),CONCATENATE("R3C",'MAPA DE RIESGO'!$P$33),"")</f>
        <v/>
      </c>
      <c r="P18" s="39" t="str">
        <f>IF(AND('MAPA DE RIESGO'!$Z$28="Alta",'MAPA DE RIESGO'!$AB$28="Menor"),CONCATENATE("R3C",'MAPA DE RIESGO'!$P$28),"")</f>
        <v/>
      </c>
      <c r="Q18" s="40" t="str">
        <f>IF(AND('MAPA DE RIESGO'!$Z$29="Alta",'MAPA DE RIESGO'!$AB$29="Menor"),CONCATENATE("R3C",'MAPA DE RIESGO'!$P$29),"")</f>
        <v/>
      </c>
      <c r="R18" s="40" t="str">
        <f>IF(AND('MAPA DE RIESGO'!$Z$30="Alta",'MAPA DE RIESGO'!$AB$30="Menor"),CONCATENATE("R3C",'MAPA DE RIESGO'!$P$30),"")</f>
        <v/>
      </c>
      <c r="S18" s="40" t="str">
        <f>IF(AND('MAPA DE RIESGO'!$Z$31="Alta",'MAPA DE RIESGO'!$AB$31="Menor"),CONCATENATE("R3C",'MAPA DE RIESGO'!$P$31),"")</f>
        <v/>
      </c>
      <c r="T18" s="40" t="str">
        <f>IF(AND('MAPA DE RIESGO'!$Z$32="Alta",'MAPA DE RIESGO'!$AB$32="Menor"),CONCATENATE("R3C",'MAPA DE RIESGO'!$P$32),"")</f>
        <v/>
      </c>
      <c r="U18" s="41" t="str">
        <f>IF(AND('MAPA DE RIESGO'!$Z$33="Alta",'MAPA DE RIESGO'!$AB$33="Menor"),CONCATENATE("R3C",'MAPA DE RIESGO'!$P$33),"")</f>
        <v/>
      </c>
      <c r="V18" s="23" t="str">
        <f>IF(AND('MAPA DE RIESGO'!$Z$28="Alta",'MAPA DE RIESGO'!$AB$28="Moderado"),CONCATENATE("R3C",'MAPA DE RIESGO'!$P$28),"")</f>
        <v/>
      </c>
      <c r="W18" s="24" t="str">
        <f>IF(AND('MAPA DE RIESGO'!$Z$29="Alta",'MAPA DE RIESGO'!$AB$29="Moderado"),CONCATENATE("R3C",'MAPA DE RIESGO'!$P$29),"")</f>
        <v/>
      </c>
      <c r="X18" s="24" t="str">
        <f>IF(AND('MAPA DE RIESGO'!$Z$30="Alta",'MAPA DE RIESGO'!$AB$30="Moderado"),CONCATENATE("R3C",'MAPA DE RIESGO'!$P$30),"")</f>
        <v/>
      </c>
      <c r="Y18" s="24" t="str">
        <f>IF(AND('MAPA DE RIESGO'!$Z$31="Alta",'MAPA DE RIESGO'!$AB$31="Moderado"),CONCATENATE("R3C",'MAPA DE RIESGO'!$P$31),"")</f>
        <v/>
      </c>
      <c r="Z18" s="24" t="str">
        <f>IF(AND('MAPA DE RIESGO'!$Z$32="Alta",'MAPA DE RIESGO'!$AB$32="Moderado"),CONCATENATE("R3C",'MAPA DE RIESGO'!$P$32),"")</f>
        <v/>
      </c>
      <c r="AA18" s="25" t="str">
        <f>IF(AND('MAPA DE RIESGO'!$Z$33="Alta",'MAPA DE RIESGO'!$AB$33="Moderado"),CONCATENATE("R3C",'MAPA DE RIESGO'!$P$33),"")</f>
        <v/>
      </c>
      <c r="AB18" s="23" t="str">
        <f>IF(AND('MAPA DE RIESGO'!$Z$28="Alta",'MAPA DE RIESGO'!$AB$28="Mayor"),CONCATENATE("R3C",'MAPA DE RIESGO'!$P$28),"")</f>
        <v/>
      </c>
      <c r="AC18" s="24" t="str">
        <f>IF(AND('MAPA DE RIESGO'!$Z$29="Alta",'MAPA DE RIESGO'!$AB$29="Mayor"),CONCATENATE("R3C",'MAPA DE RIESGO'!$P$29),"")</f>
        <v/>
      </c>
      <c r="AD18" s="24" t="str">
        <f>IF(AND('MAPA DE RIESGO'!$Z$30="Alta",'MAPA DE RIESGO'!$AB$30="Mayor"),CONCATENATE("R3C",'MAPA DE RIESGO'!$P$30),"")</f>
        <v/>
      </c>
      <c r="AE18" s="24" t="str">
        <f>IF(AND('MAPA DE RIESGO'!$Z$31="Alta",'MAPA DE RIESGO'!$AB$31="Mayor"),CONCATENATE("R3C",'MAPA DE RIESGO'!$P$31),"")</f>
        <v/>
      </c>
      <c r="AF18" s="24" t="str">
        <f>IF(AND('MAPA DE RIESGO'!$Z$32="Alta",'MAPA DE RIESGO'!$AB$32="Mayor"),CONCATENATE("R3C",'MAPA DE RIESGO'!$P$32),"")</f>
        <v/>
      </c>
      <c r="AG18" s="25" t="str">
        <f>IF(AND('MAPA DE RIESGO'!$Z$33="Alta",'MAPA DE RIESGO'!$AB$33="Mayor"),CONCATENATE("R3C",'MAPA DE RIESGO'!$P$33),"")</f>
        <v/>
      </c>
      <c r="AH18" s="26" t="str">
        <f>IF(AND('MAPA DE RIESGO'!$Z$28="Alta",'MAPA DE RIESGO'!$AB$28="Catastrófico"),CONCATENATE("R3C",'MAPA DE RIESGO'!$P$28),"")</f>
        <v/>
      </c>
      <c r="AI18" s="27" t="str">
        <f>IF(AND('MAPA DE RIESGO'!$Z$29="Alta",'MAPA DE RIESGO'!$AB$29="Catastrófico"),CONCATENATE("R3C",'MAPA DE RIESGO'!$P$29),"")</f>
        <v/>
      </c>
      <c r="AJ18" s="27" t="str">
        <f>IF(AND('MAPA DE RIESGO'!$Z$30="Alta",'MAPA DE RIESGO'!$AB$30="Catastrófico"),CONCATENATE("R3C",'MAPA DE RIESGO'!$P$30),"")</f>
        <v/>
      </c>
      <c r="AK18" s="27" t="str">
        <f>IF(AND('MAPA DE RIESGO'!$Z$31="Alta",'MAPA DE RIESGO'!$AB$31="Catastrófico"),CONCATENATE("R3C",'MAPA DE RIESGO'!$P$31),"")</f>
        <v/>
      </c>
      <c r="AL18" s="27" t="str">
        <f>IF(AND('MAPA DE RIESGO'!$Z$32="Alta",'MAPA DE RIESGO'!$AB$32="Catastrófico"),CONCATENATE("R3C",'MAPA DE RIESGO'!$P$32),"")</f>
        <v/>
      </c>
      <c r="AM18" s="28" t="str">
        <f>IF(AND('MAPA DE RIESGO'!$Z$33="Alta",'MAPA DE RIESGO'!$AB$33="Catastrófico"),CONCATENATE("R3C",'MAPA DE RIESGO'!$P$33),"")</f>
        <v/>
      </c>
      <c r="AN18" s="55"/>
      <c r="AO18" s="495"/>
      <c r="AP18" s="496"/>
      <c r="AQ18" s="496"/>
      <c r="AR18" s="496"/>
      <c r="AS18" s="496"/>
      <c r="AT18" s="497"/>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row>
    <row r="19" spans="1:76" ht="15" customHeight="1" x14ac:dyDescent="0.25">
      <c r="A19" s="55"/>
      <c r="B19" s="404"/>
      <c r="C19" s="404"/>
      <c r="D19" s="405"/>
      <c r="E19" s="505"/>
      <c r="F19" s="506"/>
      <c r="G19" s="506"/>
      <c r="H19" s="506"/>
      <c r="I19" s="504"/>
      <c r="J19" s="39" t="str">
        <f>IF(AND('MAPA DE RIESGO'!$Z$34="Alta",'MAPA DE RIESGO'!$AB$34="Leve"),CONCATENATE("R4C",'MAPA DE RIESGO'!$P$34),"")</f>
        <v/>
      </c>
      <c r="K19" s="40" t="str">
        <f>IF(AND('MAPA DE RIESGO'!$Z$35="Alta",'MAPA DE RIESGO'!$AB$35="Leve"),CONCATENATE("R4C",'MAPA DE RIESGO'!$P$35),"")</f>
        <v/>
      </c>
      <c r="L19" s="40" t="str">
        <f>IF(AND('MAPA DE RIESGO'!$Z$36="Alta",'MAPA DE RIESGO'!$AB$36="Leve"),CONCATENATE("R4C",'MAPA DE RIESGO'!$P$36),"")</f>
        <v/>
      </c>
      <c r="M19" s="40" t="str">
        <f>IF(AND('MAPA DE RIESGO'!$Z$37="Alta",'MAPA DE RIESGO'!$AB$37="Leve"),CONCATENATE("R4C",'MAPA DE RIESGO'!$P$37),"")</f>
        <v/>
      </c>
      <c r="N19" s="40" t="str">
        <f>IF(AND('MAPA DE RIESGO'!$Z$38="Alta",'MAPA DE RIESGO'!$AB$38="Leve"),CONCATENATE("R4C",'MAPA DE RIESGO'!$P$38),"")</f>
        <v/>
      </c>
      <c r="O19" s="41" t="str">
        <f>IF(AND('MAPA DE RIESGO'!$Z$39="Alta",'MAPA DE RIESGO'!$AB$39="Leve"),CONCATENATE("R4C",'MAPA DE RIESGO'!$P$39),"")</f>
        <v/>
      </c>
      <c r="P19" s="39" t="str">
        <f>IF(AND('MAPA DE RIESGO'!$Z$34="Alta",'MAPA DE RIESGO'!$AB$34="Menor"),CONCATENATE("R4C",'MAPA DE RIESGO'!$P$34),"")</f>
        <v/>
      </c>
      <c r="Q19" s="40" t="str">
        <f>IF(AND('MAPA DE RIESGO'!$Z$35="Alta",'MAPA DE RIESGO'!$AB$35="Menor"),CONCATENATE("R4C",'MAPA DE RIESGO'!$P$35),"")</f>
        <v/>
      </c>
      <c r="R19" s="40" t="str">
        <f>IF(AND('MAPA DE RIESGO'!$Z$36="Alta",'MAPA DE RIESGO'!$AB$36="Menor"),CONCATENATE("R4C",'MAPA DE RIESGO'!$P$36),"")</f>
        <v/>
      </c>
      <c r="S19" s="40" t="str">
        <f>IF(AND('MAPA DE RIESGO'!$Z$37="Alta",'MAPA DE RIESGO'!$AB$37="Menor"),CONCATENATE("R4C",'MAPA DE RIESGO'!$P$37),"")</f>
        <v/>
      </c>
      <c r="T19" s="40" t="str">
        <f>IF(AND('MAPA DE RIESGO'!$Z$38="Alta",'MAPA DE RIESGO'!$AB$38="Menor"),CONCATENATE("R4C",'MAPA DE RIESGO'!$P$38),"")</f>
        <v/>
      </c>
      <c r="U19" s="41" t="str">
        <f>IF(AND('MAPA DE RIESGO'!$Z$39="Alta",'MAPA DE RIESGO'!$AB$39="Menor"),CONCATENATE("R4C",'MAPA DE RIESGO'!$P$39),"")</f>
        <v/>
      </c>
      <c r="V19" s="23" t="str">
        <f>IF(AND('MAPA DE RIESGO'!$Z$34="Alta",'MAPA DE RIESGO'!$AB$34="Moderado"),CONCATENATE("R4C",'MAPA DE RIESGO'!$P$34),"")</f>
        <v/>
      </c>
      <c r="W19" s="24" t="str">
        <f>IF(AND('MAPA DE RIESGO'!$Z$35="Alta",'MAPA DE RIESGO'!$AB$35="Moderado"),CONCATENATE("R4C",'MAPA DE RIESGO'!$P$35),"")</f>
        <v/>
      </c>
      <c r="X19" s="29" t="str">
        <f>IF(AND('MAPA DE RIESGO'!$Z$36="Alta",'MAPA DE RIESGO'!$AB$36="Moderado"),CONCATENATE("R4C",'MAPA DE RIESGO'!$P$36),"")</f>
        <v/>
      </c>
      <c r="Y19" s="29" t="str">
        <f>IF(AND('MAPA DE RIESGO'!$Z$37="Alta",'MAPA DE RIESGO'!$AB$37="Moderado"),CONCATENATE("R4C",'MAPA DE RIESGO'!$P$37),"")</f>
        <v/>
      </c>
      <c r="Z19" s="29" t="str">
        <f>IF(AND('MAPA DE RIESGO'!$Z$38="Alta",'MAPA DE RIESGO'!$AB$38="Moderado"),CONCATENATE("R4C",'MAPA DE RIESGO'!$P$38),"")</f>
        <v/>
      </c>
      <c r="AA19" s="25" t="str">
        <f>IF(AND('MAPA DE RIESGO'!$Z$39="Alta",'MAPA DE RIESGO'!$AB$39="Moderado"),CONCATENATE("R4C",'MAPA DE RIESGO'!$P$39),"")</f>
        <v/>
      </c>
      <c r="AB19" s="23" t="str">
        <f>IF(AND('MAPA DE RIESGO'!$Z$34="Alta",'MAPA DE RIESGO'!$AB$34="Mayor"),CONCATENATE("R4C",'MAPA DE RIESGO'!$P$34),"")</f>
        <v/>
      </c>
      <c r="AC19" s="24" t="str">
        <f>IF(AND('MAPA DE RIESGO'!$Z$35="Alta",'MAPA DE RIESGO'!$AB$35="Mayor"),CONCATENATE("R4C",'MAPA DE RIESGO'!$P$35),"")</f>
        <v/>
      </c>
      <c r="AD19" s="29" t="str">
        <f>IF(AND('MAPA DE RIESGO'!$Z$36="Alta",'MAPA DE RIESGO'!$AB$36="Mayor"),CONCATENATE("R4C",'MAPA DE RIESGO'!$P$36),"")</f>
        <v/>
      </c>
      <c r="AE19" s="29" t="str">
        <f>IF(AND('MAPA DE RIESGO'!$Z$37="Alta",'MAPA DE RIESGO'!$AB$37="Mayor"),CONCATENATE("R4C",'MAPA DE RIESGO'!$P$37),"")</f>
        <v/>
      </c>
      <c r="AF19" s="29" t="str">
        <f>IF(AND('MAPA DE RIESGO'!$Z$38="Alta",'MAPA DE RIESGO'!$AB$38="Mayor"),CONCATENATE("R4C",'MAPA DE RIESGO'!$P$38),"")</f>
        <v/>
      </c>
      <c r="AG19" s="25" t="str">
        <f>IF(AND('MAPA DE RIESGO'!$Z$39="Alta",'MAPA DE RIESGO'!$AB$39="Mayor"),CONCATENATE("R4C",'MAPA DE RIESGO'!$P$39),"")</f>
        <v/>
      </c>
      <c r="AH19" s="26" t="str">
        <f>IF(AND('MAPA DE RIESGO'!$Z$34="Alta",'MAPA DE RIESGO'!$AB$34="Catastrófico"),CONCATENATE("R4C",'MAPA DE RIESGO'!$P$34),"")</f>
        <v/>
      </c>
      <c r="AI19" s="27" t="str">
        <f>IF(AND('MAPA DE RIESGO'!$Z$35="Alta",'MAPA DE RIESGO'!$AB$35="Catastrófico"),CONCATENATE("R4C",'MAPA DE RIESGO'!$P$35),"")</f>
        <v/>
      </c>
      <c r="AJ19" s="27" t="str">
        <f>IF(AND('MAPA DE RIESGO'!$Z$36="Alta",'MAPA DE RIESGO'!$AB$36="Catastrófico"),CONCATENATE("R4C",'MAPA DE RIESGO'!$P$36),"")</f>
        <v/>
      </c>
      <c r="AK19" s="27" t="str">
        <f>IF(AND('MAPA DE RIESGO'!$Z$37="Alta",'MAPA DE RIESGO'!$AB$37="Catastrófico"),CONCATENATE("R4C",'MAPA DE RIESGO'!$P$37),"")</f>
        <v/>
      </c>
      <c r="AL19" s="27" t="str">
        <f>IF(AND('MAPA DE RIESGO'!$Z$38="Alta",'MAPA DE RIESGO'!$AB$38="Catastrófico"),CONCATENATE("R4C",'MAPA DE RIESGO'!$P$38),"")</f>
        <v/>
      </c>
      <c r="AM19" s="28" t="str">
        <f>IF(AND('MAPA DE RIESGO'!$Z$39="Alta",'MAPA DE RIESGO'!$AB$39="Catastrófico"),CONCATENATE("R4C",'MAPA DE RIESGO'!$P$39),"")</f>
        <v/>
      </c>
      <c r="AN19" s="55"/>
      <c r="AO19" s="495"/>
      <c r="AP19" s="496"/>
      <c r="AQ19" s="496"/>
      <c r="AR19" s="496"/>
      <c r="AS19" s="496"/>
      <c r="AT19" s="497"/>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row>
    <row r="20" spans="1:76" ht="15" customHeight="1" x14ac:dyDescent="0.25">
      <c r="A20" s="55"/>
      <c r="B20" s="404"/>
      <c r="C20" s="404"/>
      <c r="D20" s="405"/>
      <c r="E20" s="505"/>
      <c r="F20" s="506"/>
      <c r="G20" s="506"/>
      <c r="H20" s="506"/>
      <c r="I20" s="504"/>
      <c r="J20" s="39" t="str">
        <f>IF(AND('MAPA DE RIESGO'!$Z$40="Alta",'MAPA DE RIESGO'!$AB$40="Leve"),CONCATENATE("R5C",'MAPA DE RIESGO'!$P$40),"")</f>
        <v/>
      </c>
      <c r="K20" s="40" t="str">
        <f>IF(AND('MAPA DE RIESGO'!$Z$41="Alta",'MAPA DE RIESGO'!$AB$41="Leve"),CONCATENATE("R5C",'MAPA DE RIESGO'!$P$41),"")</f>
        <v/>
      </c>
      <c r="L20" s="40" t="str">
        <f>IF(AND('MAPA DE RIESGO'!$Z$42="Alta",'MAPA DE RIESGO'!$AB$42="Leve"),CONCATENATE("R5C",'MAPA DE RIESGO'!$P$42),"")</f>
        <v/>
      </c>
      <c r="M20" s="40" t="str">
        <f>IF(AND('MAPA DE RIESGO'!$Z$43="Alta",'MAPA DE RIESGO'!$AB$43="Leve"),CONCATENATE("R5C",'MAPA DE RIESGO'!$P$43),"")</f>
        <v/>
      </c>
      <c r="N20" s="40" t="str">
        <f>IF(AND('MAPA DE RIESGO'!$Z$44="Alta",'MAPA DE RIESGO'!$AB$44="Leve"),CONCATENATE("R5C",'MAPA DE RIESGO'!$P$44),"")</f>
        <v/>
      </c>
      <c r="O20" s="41" t="str">
        <f>IF(AND('MAPA DE RIESGO'!$Z$45="Alta",'MAPA DE RIESGO'!$AB$45="Leve"),CONCATENATE("R5C",'MAPA DE RIESGO'!$P$45),"")</f>
        <v/>
      </c>
      <c r="P20" s="39" t="str">
        <f>IF(AND('MAPA DE RIESGO'!$Z$40="Alta",'MAPA DE RIESGO'!$AB$40="Menor"),CONCATENATE("R5C",'MAPA DE RIESGO'!$P$40),"")</f>
        <v/>
      </c>
      <c r="Q20" s="40" t="str">
        <f>IF(AND('MAPA DE RIESGO'!$Z$41="Alta",'MAPA DE RIESGO'!$AB$41="Menor"),CONCATENATE("R5C",'MAPA DE RIESGO'!$P$41),"")</f>
        <v/>
      </c>
      <c r="R20" s="40" t="str">
        <f>IF(AND('MAPA DE RIESGO'!$Z$42="Alta",'MAPA DE RIESGO'!$AB$42="Menor"),CONCATENATE("R5C",'MAPA DE RIESGO'!$P$42),"")</f>
        <v/>
      </c>
      <c r="S20" s="40" t="str">
        <f>IF(AND('MAPA DE RIESGO'!$Z$43="Alta",'MAPA DE RIESGO'!$AB$43="Menor"),CONCATENATE("R5C",'MAPA DE RIESGO'!$P$43),"")</f>
        <v/>
      </c>
      <c r="T20" s="40" t="str">
        <f>IF(AND('MAPA DE RIESGO'!$Z$44="Alta",'MAPA DE RIESGO'!$AB$44="Menor"),CONCATENATE("R5C",'MAPA DE RIESGO'!$P$44),"")</f>
        <v/>
      </c>
      <c r="U20" s="41" t="str">
        <f>IF(AND('MAPA DE RIESGO'!$Z$45="Alta",'MAPA DE RIESGO'!$AB$45="Menor"),CONCATENATE("R5C",'MAPA DE RIESGO'!$P$45),"")</f>
        <v/>
      </c>
      <c r="V20" s="23" t="str">
        <f>IF(AND('MAPA DE RIESGO'!$Z$40="Alta",'MAPA DE RIESGO'!$AB$40="Moderado"),CONCATENATE("R5C",'MAPA DE RIESGO'!$P$40),"")</f>
        <v/>
      </c>
      <c r="W20" s="24" t="str">
        <f>IF(AND('MAPA DE RIESGO'!$Z$41="Alta",'MAPA DE RIESGO'!$AB$41="Moderado"),CONCATENATE("R5C",'MAPA DE RIESGO'!$P$41),"")</f>
        <v/>
      </c>
      <c r="X20" s="29" t="str">
        <f>IF(AND('MAPA DE RIESGO'!$Z$42="Alta",'MAPA DE RIESGO'!$AB$42="Moderado"),CONCATENATE("R5C",'MAPA DE RIESGO'!$P$42),"")</f>
        <v/>
      </c>
      <c r="Y20" s="29" t="str">
        <f>IF(AND('MAPA DE RIESGO'!$Z$43="Alta",'MAPA DE RIESGO'!$AB$43="Moderado"),CONCATENATE("R5C",'MAPA DE RIESGO'!$P$43),"")</f>
        <v/>
      </c>
      <c r="Z20" s="29" t="str">
        <f>IF(AND('MAPA DE RIESGO'!$Z$44="Alta",'MAPA DE RIESGO'!$AB$44="Moderado"),CONCATENATE("R5C",'MAPA DE RIESGO'!$P$44),"")</f>
        <v/>
      </c>
      <c r="AA20" s="25" t="str">
        <f>IF(AND('MAPA DE RIESGO'!$Z$45="Alta",'MAPA DE RIESGO'!$AB$45="Moderado"),CONCATENATE("R5C",'MAPA DE RIESGO'!$P$45),"")</f>
        <v/>
      </c>
      <c r="AB20" s="23" t="str">
        <f>IF(AND('MAPA DE RIESGO'!$Z$40="Alta",'MAPA DE RIESGO'!$AB$40="Mayor"),CONCATENATE("R5C",'MAPA DE RIESGO'!$P$40),"")</f>
        <v/>
      </c>
      <c r="AC20" s="24" t="str">
        <f>IF(AND('MAPA DE RIESGO'!$Z$41="Alta",'MAPA DE RIESGO'!$AB$41="Mayor"),CONCATENATE("R5C",'MAPA DE RIESGO'!$P$41),"")</f>
        <v/>
      </c>
      <c r="AD20" s="29" t="str">
        <f>IF(AND('MAPA DE RIESGO'!$Z$42="Alta",'MAPA DE RIESGO'!$AB$42="Mayor"),CONCATENATE("R5C",'MAPA DE RIESGO'!$P$42),"")</f>
        <v/>
      </c>
      <c r="AE20" s="29" t="str">
        <f>IF(AND('MAPA DE RIESGO'!$Z$43="Alta",'MAPA DE RIESGO'!$AB$43="Mayor"),CONCATENATE("R5C",'MAPA DE RIESGO'!$P$43),"")</f>
        <v/>
      </c>
      <c r="AF20" s="29" t="str">
        <f>IF(AND('MAPA DE RIESGO'!$Z$44="Alta",'MAPA DE RIESGO'!$AB$44="Mayor"),CONCATENATE("R5C",'MAPA DE RIESGO'!$P$44),"")</f>
        <v/>
      </c>
      <c r="AG20" s="25" t="str">
        <f>IF(AND('MAPA DE RIESGO'!$Z$45="Alta",'MAPA DE RIESGO'!$AB$45="Mayor"),CONCATENATE("R5C",'MAPA DE RIESGO'!$P$45),"")</f>
        <v/>
      </c>
      <c r="AH20" s="26" t="str">
        <f>IF(AND('MAPA DE RIESGO'!$Z$40="Alta",'MAPA DE RIESGO'!$AB$40="Catastrófico"),CONCATENATE("R5C",'MAPA DE RIESGO'!$P$40),"")</f>
        <v/>
      </c>
      <c r="AI20" s="27" t="str">
        <f>IF(AND('MAPA DE RIESGO'!$Z$41="Alta",'MAPA DE RIESGO'!$AB$41="Catastrófico"),CONCATENATE("R5C",'MAPA DE RIESGO'!$P$41),"")</f>
        <v/>
      </c>
      <c r="AJ20" s="27" t="str">
        <f>IF(AND('MAPA DE RIESGO'!$Z$42="Alta",'MAPA DE RIESGO'!$AB$42="Catastrófico"),CONCATENATE("R5C",'MAPA DE RIESGO'!$P$42),"")</f>
        <v/>
      </c>
      <c r="AK20" s="27" t="str">
        <f>IF(AND('MAPA DE RIESGO'!$Z$43="Alta",'MAPA DE RIESGO'!$AB$43="Catastrófico"),CONCATENATE("R5C",'MAPA DE RIESGO'!$P$43),"")</f>
        <v/>
      </c>
      <c r="AL20" s="27" t="str">
        <f>IF(AND('MAPA DE RIESGO'!$Z$44="Alta",'MAPA DE RIESGO'!$AB$44="Catastrófico"),CONCATENATE("R5C",'MAPA DE RIESGO'!$P$44),"")</f>
        <v/>
      </c>
      <c r="AM20" s="28" t="str">
        <f>IF(AND('MAPA DE RIESGO'!$Z$45="Alta",'MAPA DE RIESGO'!$AB$45="Catastrófico"),CONCATENATE("R5C",'MAPA DE RIESGO'!$P$45),"")</f>
        <v/>
      </c>
      <c r="AN20" s="55"/>
      <c r="AO20" s="495"/>
      <c r="AP20" s="496"/>
      <c r="AQ20" s="496"/>
      <c r="AR20" s="496"/>
      <c r="AS20" s="496"/>
      <c r="AT20" s="497"/>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row>
    <row r="21" spans="1:76" ht="15" customHeight="1" x14ac:dyDescent="0.25">
      <c r="A21" s="55"/>
      <c r="B21" s="404"/>
      <c r="C21" s="404"/>
      <c r="D21" s="405"/>
      <c r="E21" s="505"/>
      <c r="F21" s="506"/>
      <c r="G21" s="506"/>
      <c r="H21" s="506"/>
      <c r="I21" s="504"/>
      <c r="J21" s="39" t="str">
        <f>IF(AND('MAPA DE RIESGO'!$Z$46="Alta",'MAPA DE RIESGO'!$AB$46="Leve"),CONCATENATE("R6C",'MAPA DE RIESGO'!$P$46),"")</f>
        <v/>
      </c>
      <c r="K21" s="40" t="str">
        <f>IF(AND('MAPA DE RIESGO'!$Z$47="Alta",'MAPA DE RIESGO'!$AB$47="Leve"),CONCATENATE("R6C",'MAPA DE RIESGO'!$P$47),"")</f>
        <v/>
      </c>
      <c r="L21" s="40" t="str">
        <f>IF(AND('MAPA DE RIESGO'!$Z$48="Alta",'MAPA DE RIESGO'!$AB$48="Leve"),CONCATENATE("R6C",'MAPA DE RIESGO'!$P$48),"")</f>
        <v/>
      </c>
      <c r="M21" s="40" t="str">
        <f>IF(AND('MAPA DE RIESGO'!$Z$49="Alta",'MAPA DE RIESGO'!$AB$49="Leve"),CONCATENATE("R6C",'MAPA DE RIESGO'!$P$49),"")</f>
        <v/>
      </c>
      <c r="N21" s="40" t="str">
        <f>IF(AND('MAPA DE RIESGO'!$Z$50="Alta",'MAPA DE RIESGO'!$AB$50="Leve"),CONCATENATE("R6C",'MAPA DE RIESGO'!$P$50),"")</f>
        <v/>
      </c>
      <c r="O21" s="41" t="str">
        <f>IF(AND('MAPA DE RIESGO'!$Z$51="Alta",'MAPA DE RIESGO'!$AB$51="Leve"),CONCATENATE("R6C",'MAPA DE RIESGO'!$P$51),"")</f>
        <v/>
      </c>
      <c r="P21" s="39" t="str">
        <f>IF(AND('MAPA DE RIESGO'!$Z$46="Alta",'MAPA DE RIESGO'!$AB$46="Menor"),CONCATENATE("R6C",'MAPA DE RIESGO'!$P$46),"")</f>
        <v/>
      </c>
      <c r="Q21" s="40" t="str">
        <f>IF(AND('MAPA DE RIESGO'!$Z$47="Alta",'MAPA DE RIESGO'!$AB$47="Menor"),CONCATENATE("R6C",'MAPA DE RIESGO'!$P$47),"")</f>
        <v/>
      </c>
      <c r="R21" s="40" t="str">
        <f>IF(AND('MAPA DE RIESGO'!$Z$48="Alta",'MAPA DE RIESGO'!$AB$48="Menor"),CONCATENATE("R6C",'MAPA DE RIESGO'!$P$48),"")</f>
        <v/>
      </c>
      <c r="S21" s="40" t="str">
        <f>IF(AND('MAPA DE RIESGO'!$Z$49="Alta",'MAPA DE RIESGO'!$AB$49="Menor"),CONCATENATE("R6C",'MAPA DE RIESGO'!$P$49),"")</f>
        <v/>
      </c>
      <c r="T21" s="40" t="str">
        <f>IF(AND('MAPA DE RIESGO'!$Z$50="Alta",'MAPA DE RIESGO'!$AB$50="Menor"),CONCATENATE("R6C",'MAPA DE RIESGO'!$P$50),"")</f>
        <v/>
      </c>
      <c r="U21" s="41" t="str">
        <f>IF(AND('MAPA DE RIESGO'!$Z$51="Alta",'MAPA DE RIESGO'!$AB$51="Menor"),CONCATENATE("R6C",'MAPA DE RIESGO'!$P$51),"")</f>
        <v/>
      </c>
      <c r="V21" s="23" t="str">
        <f>IF(AND('MAPA DE RIESGO'!$Z$46="Alta",'MAPA DE RIESGO'!$AB$46="Moderado"),CONCATENATE("R6C",'MAPA DE RIESGO'!$P$46),"")</f>
        <v/>
      </c>
      <c r="W21" s="24" t="str">
        <f>IF(AND('MAPA DE RIESGO'!$Z$47="Alta",'MAPA DE RIESGO'!$AB$47="Moderado"),CONCATENATE("R6C",'MAPA DE RIESGO'!$P$47),"")</f>
        <v/>
      </c>
      <c r="X21" s="29" t="str">
        <f>IF(AND('MAPA DE RIESGO'!$Z$48="Alta",'MAPA DE RIESGO'!$AB$48="Moderado"),CONCATENATE("R6C",'MAPA DE RIESGO'!$P$48),"")</f>
        <v/>
      </c>
      <c r="Y21" s="29" t="str">
        <f>IF(AND('MAPA DE RIESGO'!$Z$49="Alta",'MAPA DE RIESGO'!$AB$49="Moderado"),CONCATENATE("R6C",'MAPA DE RIESGO'!$P$49),"")</f>
        <v/>
      </c>
      <c r="Z21" s="29" t="str">
        <f>IF(AND('MAPA DE RIESGO'!$Z$50="Alta",'MAPA DE RIESGO'!$AB$50="Moderado"),CONCATENATE("R6C",'MAPA DE RIESGO'!$P$50),"")</f>
        <v/>
      </c>
      <c r="AA21" s="25" t="str">
        <f>IF(AND('MAPA DE RIESGO'!$Z$51="Alta",'MAPA DE RIESGO'!$AB$51="Moderado"),CONCATENATE("R6C",'MAPA DE RIESGO'!$P$51),"")</f>
        <v/>
      </c>
      <c r="AB21" s="23" t="str">
        <f>IF(AND('MAPA DE RIESGO'!$Z$46="Alta",'MAPA DE RIESGO'!$AB$46="Mayor"),CONCATENATE("R6C",'MAPA DE RIESGO'!$P$46),"")</f>
        <v/>
      </c>
      <c r="AC21" s="24" t="str">
        <f>IF(AND('MAPA DE RIESGO'!$Z$47="Alta",'MAPA DE RIESGO'!$AB$47="Mayor"),CONCATENATE("R6C",'MAPA DE RIESGO'!$P$47),"")</f>
        <v/>
      </c>
      <c r="AD21" s="29" t="str">
        <f>IF(AND('MAPA DE RIESGO'!$Z$48="Alta",'MAPA DE RIESGO'!$AB$48="Mayor"),CONCATENATE("R6C",'MAPA DE RIESGO'!$P$48),"")</f>
        <v/>
      </c>
      <c r="AE21" s="29" t="str">
        <f>IF(AND('MAPA DE RIESGO'!$Z$49="Alta",'MAPA DE RIESGO'!$AB$49="Mayor"),CONCATENATE("R6C",'MAPA DE RIESGO'!$P$49),"")</f>
        <v/>
      </c>
      <c r="AF21" s="29" t="str">
        <f>IF(AND('MAPA DE RIESGO'!$Z$50="Alta",'MAPA DE RIESGO'!$AB$50="Mayor"),CONCATENATE("R6C",'MAPA DE RIESGO'!$P$50),"")</f>
        <v/>
      </c>
      <c r="AG21" s="25" t="str">
        <f>IF(AND('MAPA DE RIESGO'!$Z$51="Alta",'MAPA DE RIESGO'!$AB$51="Mayor"),CONCATENATE("R6C",'MAPA DE RIESGO'!$P$51),"")</f>
        <v/>
      </c>
      <c r="AH21" s="26" t="str">
        <f>IF(AND('MAPA DE RIESGO'!$Z$46="Alta",'MAPA DE RIESGO'!$AB$46="Catastrófico"),CONCATENATE("R6C",'MAPA DE RIESGO'!$P$46),"")</f>
        <v/>
      </c>
      <c r="AI21" s="27" t="str">
        <f>IF(AND('MAPA DE RIESGO'!$Z$47="Alta",'MAPA DE RIESGO'!$AB$47="Catastrófico"),CONCATENATE("R6C",'MAPA DE RIESGO'!$P$47),"")</f>
        <v/>
      </c>
      <c r="AJ21" s="27" t="str">
        <f>IF(AND('MAPA DE RIESGO'!$Z$48="Alta",'MAPA DE RIESGO'!$AB$48="Catastrófico"),CONCATENATE("R6C",'MAPA DE RIESGO'!$P$48),"")</f>
        <v/>
      </c>
      <c r="AK21" s="27" t="str">
        <f>IF(AND('MAPA DE RIESGO'!$Z$49="Alta",'MAPA DE RIESGO'!$AB$49="Catastrófico"),CONCATENATE("R6C",'MAPA DE RIESGO'!$P$49),"")</f>
        <v/>
      </c>
      <c r="AL21" s="27" t="str">
        <f>IF(AND('MAPA DE RIESGO'!$Z$50="Alta",'MAPA DE RIESGO'!$AB$50="Catastrófico"),CONCATENATE("R6C",'MAPA DE RIESGO'!$P$50),"")</f>
        <v/>
      </c>
      <c r="AM21" s="28" t="str">
        <f>IF(AND('MAPA DE RIESGO'!$Z$51="Alta",'MAPA DE RIESGO'!$AB$51="Catastrófico"),CONCATENATE("R6C",'MAPA DE RIESGO'!$P$51),"")</f>
        <v/>
      </c>
      <c r="AN21" s="55"/>
      <c r="AO21" s="495"/>
      <c r="AP21" s="496"/>
      <c r="AQ21" s="496"/>
      <c r="AR21" s="496"/>
      <c r="AS21" s="496"/>
      <c r="AT21" s="497"/>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row>
    <row r="22" spans="1:76" ht="15" customHeight="1" x14ac:dyDescent="0.25">
      <c r="A22" s="55"/>
      <c r="B22" s="404"/>
      <c r="C22" s="404"/>
      <c r="D22" s="405"/>
      <c r="E22" s="505"/>
      <c r="F22" s="506"/>
      <c r="G22" s="506"/>
      <c r="H22" s="506"/>
      <c r="I22" s="504"/>
      <c r="J22" s="39" t="str">
        <f>IF(AND('MAPA DE RIESGO'!$Z$52="Alta",'MAPA DE RIESGO'!$AB$52="Leve"),CONCATENATE("R7C",'MAPA DE RIESGO'!$P$52),"")</f>
        <v/>
      </c>
      <c r="K22" s="40" t="str">
        <f>IF(AND('MAPA DE RIESGO'!$Z$53="Alta",'MAPA DE RIESGO'!$AB$53="Leve"),CONCATENATE("R7C",'MAPA DE RIESGO'!$P$53),"")</f>
        <v/>
      </c>
      <c r="L22" s="40" t="str">
        <f>IF(AND('MAPA DE RIESGO'!$Z$54="Alta",'MAPA DE RIESGO'!$AB$54="Leve"),CONCATENATE("R7C",'MAPA DE RIESGO'!$P$54),"")</f>
        <v/>
      </c>
      <c r="M22" s="40" t="str">
        <f>IF(AND('MAPA DE RIESGO'!$Z$55="Alta",'MAPA DE RIESGO'!$AB$55="Leve"),CONCATENATE("R7C",'MAPA DE RIESGO'!$P$55),"")</f>
        <v/>
      </c>
      <c r="N22" s="40" t="str">
        <f>IF(AND('MAPA DE RIESGO'!$Z$56="Alta",'MAPA DE RIESGO'!$AB$56="Leve"),CONCATENATE("R7C",'MAPA DE RIESGO'!$P$56),"")</f>
        <v/>
      </c>
      <c r="O22" s="41" t="str">
        <f>IF(AND('MAPA DE RIESGO'!$Z$57="Alta",'MAPA DE RIESGO'!$AB$57="Leve"),CONCATENATE("R7C",'MAPA DE RIESGO'!$P$57),"")</f>
        <v/>
      </c>
      <c r="P22" s="39" t="str">
        <f>IF(AND('MAPA DE RIESGO'!$Z$52="Alta",'MAPA DE RIESGO'!$AB$52="Menor"),CONCATENATE("R7C",'MAPA DE RIESGO'!$P$52),"")</f>
        <v/>
      </c>
      <c r="Q22" s="40" t="str">
        <f>IF(AND('MAPA DE RIESGO'!$Z$53="Alta",'MAPA DE RIESGO'!$AB$53="Menor"),CONCATENATE("R7C",'MAPA DE RIESGO'!$P$53),"")</f>
        <v/>
      </c>
      <c r="R22" s="40" t="str">
        <f>IF(AND('MAPA DE RIESGO'!$Z$54="Alta",'MAPA DE RIESGO'!$AB$54="Menor"),CONCATENATE("R7C",'MAPA DE RIESGO'!$P$54),"")</f>
        <v/>
      </c>
      <c r="S22" s="40" t="str">
        <f>IF(AND('MAPA DE RIESGO'!$Z$55="Alta",'MAPA DE RIESGO'!$AB$55="Menor"),CONCATENATE("R7C",'MAPA DE RIESGO'!$P$55),"")</f>
        <v/>
      </c>
      <c r="T22" s="40" t="str">
        <f>IF(AND('MAPA DE RIESGO'!$Z$56="Alta",'MAPA DE RIESGO'!$AB$56="Menor"),CONCATENATE("R7C",'MAPA DE RIESGO'!$P$56),"")</f>
        <v/>
      </c>
      <c r="U22" s="41" t="str">
        <f>IF(AND('MAPA DE RIESGO'!$Z$57="Alta",'MAPA DE RIESGO'!$AB$57="Menor"),CONCATENATE("R7C",'MAPA DE RIESGO'!$P$57),"")</f>
        <v/>
      </c>
      <c r="V22" s="23" t="str">
        <f>IF(AND('MAPA DE RIESGO'!$Z$52="Alta",'MAPA DE RIESGO'!$AB$52="Moderado"),CONCATENATE("R7C",'MAPA DE RIESGO'!$P$52),"")</f>
        <v/>
      </c>
      <c r="W22" s="24" t="str">
        <f>IF(AND('MAPA DE RIESGO'!$Z$53="Alta",'MAPA DE RIESGO'!$AB$53="Moderado"),CONCATENATE("R7C",'MAPA DE RIESGO'!$P$53),"")</f>
        <v/>
      </c>
      <c r="X22" s="29" t="str">
        <f>IF(AND('MAPA DE RIESGO'!$Z$54="Alta",'MAPA DE RIESGO'!$AB$54="Moderado"),CONCATENATE("R7C",'MAPA DE RIESGO'!$P$54),"")</f>
        <v/>
      </c>
      <c r="Y22" s="29" t="str">
        <f>IF(AND('MAPA DE RIESGO'!$Z$55="Alta",'MAPA DE RIESGO'!$AB$55="Moderado"),CONCATENATE("R7C",'MAPA DE RIESGO'!$P$55),"")</f>
        <v/>
      </c>
      <c r="Z22" s="29" t="str">
        <f>IF(AND('MAPA DE RIESGO'!$Z$56="Alta",'MAPA DE RIESGO'!$AB$56="Moderado"),CONCATENATE("R7C",'MAPA DE RIESGO'!$P$56),"")</f>
        <v/>
      </c>
      <c r="AA22" s="25" t="str">
        <f>IF(AND('MAPA DE RIESGO'!$Z$57="Alta",'MAPA DE RIESGO'!$AB$57="Moderado"),CONCATENATE("R7C",'MAPA DE RIESGO'!$P$57),"")</f>
        <v/>
      </c>
      <c r="AB22" s="23" t="str">
        <f>IF(AND('MAPA DE RIESGO'!$Z$52="Alta",'MAPA DE RIESGO'!$AB$52="Mayor"),CONCATENATE("R7C",'MAPA DE RIESGO'!$P$52),"")</f>
        <v/>
      </c>
      <c r="AC22" s="24" t="str">
        <f>IF(AND('MAPA DE RIESGO'!$Z$53="Alta",'MAPA DE RIESGO'!$AB$53="Mayor"),CONCATENATE("R7C",'MAPA DE RIESGO'!$P$53),"")</f>
        <v/>
      </c>
      <c r="AD22" s="29" t="str">
        <f>IF(AND('MAPA DE RIESGO'!$Z$54="Alta",'MAPA DE RIESGO'!$AB$54="Mayor"),CONCATENATE("R7C",'MAPA DE RIESGO'!$P$54),"")</f>
        <v/>
      </c>
      <c r="AE22" s="29" t="str">
        <f>IF(AND('MAPA DE RIESGO'!$Z$55="Alta",'MAPA DE RIESGO'!$AB$55="Mayor"),CONCATENATE("R7C",'MAPA DE RIESGO'!$P$55),"")</f>
        <v/>
      </c>
      <c r="AF22" s="29" t="str">
        <f>IF(AND('MAPA DE RIESGO'!$Z$56="Alta",'MAPA DE RIESGO'!$AB$56="Mayor"),CONCATENATE("R7C",'MAPA DE RIESGO'!$P$56),"")</f>
        <v/>
      </c>
      <c r="AG22" s="25" t="str">
        <f>IF(AND('MAPA DE RIESGO'!$Z$57="Alta",'MAPA DE RIESGO'!$AB$57="Mayor"),CONCATENATE("R7C",'MAPA DE RIESGO'!$P$57),"")</f>
        <v/>
      </c>
      <c r="AH22" s="26" t="str">
        <f>IF(AND('MAPA DE RIESGO'!$Z$52="Alta",'MAPA DE RIESGO'!$AB$52="Catastrófico"),CONCATENATE("R7C",'MAPA DE RIESGO'!$P$52),"")</f>
        <v/>
      </c>
      <c r="AI22" s="27" t="str">
        <f>IF(AND('MAPA DE RIESGO'!$Z$53="Alta",'MAPA DE RIESGO'!$AB$53="Catastrófico"),CONCATENATE("R7C",'MAPA DE RIESGO'!$P$53),"")</f>
        <v/>
      </c>
      <c r="AJ22" s="27" t="str">
        <f>IF(AND('MAPA DE RIESGO'!$Z$54="Alta",'MAPA DE RIESGO'!$AB$54="Catastrófico"),CONCATENATE("R7C",'MAPA DE RIESGO'!$P$54),"")</f>
        <v/>
      </c>
      <c r="AK22" s="27" t="str">
        <f>IF(AND('MAPA DE RIESGO'!$Z$55="Alta",'MAPA DE RIESGO'!$AB$55="Catastrófico"),CONCATENATE("R7C",'MAPA DE RIESGO'!$P$55),"")</f>
        <v/>
      </c>
      <c r="AL22" s="27" t="str">
        <f>IF(AND('MAPA DE RIESGO'!$Z$56="Alta",'MAPA DE RIESGO'!$AB$56="Catastrófico"),CONCATENATE("R7C",'MAPA DE RIESGO'!$P$56),"")</f>
        <v/>
      </c>
      <c r="AM22" s="28" t="str">
        <f>IF(AND('MAPA DE RIESGO'!$Z$57="Alta",'MAPA DE RIESGO'!$AB$57="Catastrófico"),CONCATENATE("R7C",'MAPA DE RIESGO'!$P$57),"")</f>
        <v/>
      </c>
      <c r="AN22" s="55"/>
      <c r="AO22" s="495"/>
      <c r="AP22" s="496"/>
      <c r="AQ22" s="496"/>
      <c r="AR22" s="496"/>
      <c r="AS22" s="496"/>
      <c r="AT22" s="497"/>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row>
    <row r="23" spans="1:76" ht="15" customHeight="1" x14ac:dyDescent="0.25">
      <c r="A23" s="55"/>
      <c r="B23" s="404"/>
      <c r="C23" s="404"/>
      <c r="D23" s="405"/>
      <c r="E23" s="505"/>
      <c r="F23" s="506"/>
      <c r="G23" s="506"/>
      <c r="H23" s="506"/>
      <c r="I23" s="504"/>
      <c r="J23" s="39" t="str">
        <f>IF(AND('MAPA DE RIESGO'!$Z$58="Alta",'MAPA DE RIESGO'!$AB$58="Leve"),CONCATENATE("R8C",'MAPA DE RIESGO'!$P$58),"")</f>
        <v/>
      </c>
      <c r="K23" s="40" t="str">
        <f>IF(AND('MAPA DE RIESGO'!$Z$59="Alta",'MAPA DE RIESGO'!$AB$59="Leve"),CONCATENATE("R8C",'MAPA DE RIESGO'!$P$59),"")</f>
        <v/>
      </c>
      <c r="L23" s="40" t="str">
        <f>IF(AND('MAPA DE RIESGO'!$Z$60="Alta",'MAPA DE RIESGO'!$AB$60="Leve"),CONCATENATE("R8C",'MAPA DE RIESGO'!$P$60),"")</f>
        <v/>
      </c>
      <c r="M23" s="40" t="str">
        <f>IF(AND('MAPA DE RIESGO'!$Z$61="Alta",'MAPA DE RIESGO'!$AB$61="Leve"),CONCATENATE("R8C",'MAPA DE RIESGO'!$P$61),"")</f>
        <v/>
      </c>
      <c r="N23" s="40" t="str">
        <f>IF(AND('MAPA DE RIESGO'!$Z$62="Alta",'MAPA DE RIESGO'!$AB$62="Leve"),CONCATENATE("R8C",'MAPA DE RIESGO'!$P$62),"")</f>
        <v/>
      </c>
      <c r="O23" s="41" t="str">
        <f>IF(AND('MAPA DE RIESGO'!$Z$63="Alta",'MAPA DE RIESGO'!$AB$63="Leve"),CONCATENATE("R8C",'MAPA DE RIESGO'!$P$63),"")</f>
        <v/>
      </c>
      <c r="P23" s="39" t="str">
        <f>IF(AND('MAPA DE RIESGO'!$Z$58="Alta",'MAPA DE RIESGO'!$AB$58="Menor"),CONCATENATE("R8C",'MAPA DE RIESGO'!$P$58),"")</f>
        <v/>
      </c>
      <c r="Q23" s="40" t="str">
        <f>IF(AND('MAPA DE RIESGO'!$Z$59="Alta",'MAPA DE RIESGO'!$AB$59="Menor"),CONCATENATE("R8C",'MAPA DE RIESGO'!$P$59),"")</f>
        <v/>
      </c>
      <c r="R23" s="40" t="str">
        <f>IF(AND('MAPA DE RIESGO'!$Z$60="Alta",'MAPA DE RIESGO'!$AB$60="Menor"),CONCATENATE("R8C",'MAPA DE RIESGO'!$P$60),"")</f>
        <v/>
      </c>
      <c r="S23" s="40" t="str">
        <f>IF(AND('MAPA DE RIESGO'!$Z$61="Alta",'MAPA DE RIESGO'!$AB$61="Menor"),CONCATENATE("R8C",'MAPA DE RIESGO'!$P$61),"")</f>
        <v/>
      </c>
      <c r="T23" s="40" t="str">
        <f>IF(AND('MAPA DE RIESGO'!$Z$62="Alta",'MAPA DE RIESGO'!$AB$62="Menor"),CONCATENATE("R8C",'MAPA DE RIESGO'!$P$62),"")</f>
        <v/>
      </c>
      <c r="U23" s="41" t="str">
        <f>IF(AND('MAPA DE RIESGO'!$Z$63="Alta",'MAPA DE RIESGO'!$AB$63="Menor"),CONCATENATE("R8C",'MAPA DE RIESGO'!$P$63),"")</f>
        <v/>
      </c>
      <c r="V23" s="23" t="str">
        <f>IF(AND('MAPA DE RIESGO'!$Z$58="Alta",'MAPA DE RIESGO'!$AB$58="Moderado"),CONCATENATE("R8C",'MAPA DE RIESGO'!$P$58),"")</f>
        <v/>
      </c>
      <c r="W23" s="24" t="str">
        <f>IF(AND('MAPA DE RIESGO'!$Z$59="Alta",'MAPA DE RIESGO'!$AB$59="Moderado"),CONCATENATE("R8C",'MAPA DE RIESGO'!$P$59),"")</f>
        <v/>
      </c>
      <c r="X23" s="29" t="str">
        <f>IF(AND('MAPA DE RIESGO'!$Z$60="Alta",'MAPA DE RIESGO'!$AB$60="Moderado"),CONCATENATE("R8C",'MAPA DE RIESGO'!$P$60),"")</f>
        <v/>
      </c>
      <c r="Y23" s="29" t="str">
        <f>IF(AND('MAPA DE RIESGO'!$Z$61="Alta",'MAPA DE RIESGO'!$AB$61="Moderado"),CONCATENATE("R8C",'MAPA DE RIESGO'!$P$61),"")</f>
        <v/>
      </c>
      <c r="Z23" s="29" t="str">
        <f>IF(AND('MAPA DE RIESGO'!$Z$62="Alta",'MAPA DE RIESGO'!$AB$62="Moderado"),CONCATENATE("R8C",'MAPA DE RIESGO'!$P$62),"")</f>
        <v/>
      </c>
      <c r="AA23" s="25" t="str">
        <f>IF(AND('MAPA DE RIESGO'!$Z$63="Alta",'MAPA DE RIESGO'!$AB$63="Moderado"),CONCATENATE("R8C",'MAPA DE RIESGO'!$P$63),"")</f>
        <v/>
      </c>
      <c r="AB23" s="23" t="str">
        <f>IF(AND('MAPA DE RIESGO'!$Z$58="Alta",'MAPA DE RIESGO'!$AB$58="Mayor"),CONCATENATE("R8C",'MAPA DE RIESGO'!$P$58),"")</f>
        <v/>
      </c>
      <c r="AC23" s="24" t="str">
        <f>IF(AND('MAPA DE RIESGO'!$Z$59="Alta",'MAPA DE RIESGO'!$AB$59="Mayor"),CONCATENATE("R8C",'MAPA DE RIESGO'!$P$59),"")</f>
        <v/>
      </c>
      <c r="AD23" s="29" t="str">
        <f>IF(AND('MAPA DE RIESGO'!$Z$60="Alta",'MAPA DE RIESGO'!$AB$60="Mayor"),CONCATENATE("R8C",'MAPA DE RIESGO'!$P$60),"")</f>
        <v/>
      </c>
      <c r="AE23" s="29" t="str">
        <f>IF(AND('MAPA DE RIESGO'!$Z$61="Alta",'MAPA DE RIESGO'!$AB$61="Mayor"),CONCATENATE("R8C",'MAPA DE RIESGO'!$P$61),"")</f>
        <v/>
      </c>
      <c r="AF23" s="29" t="str">
        <f>IF(AND('MAPA DE RIESGO'!$Z$62="Alta",'MAPA DE RIESGO'!$AB$62="Mayor"),CONCATENATE("R8C",'MAPA DE RIESGO'!$P$62),"")</f>
        <v/>
      </c>
      <c r="AG23" s="25" t="str">
        <f>IF(AND('MAPA DE RIESGO'!$Z$63="Alta",'MAPA DE RIESGO'!$AB$63="Mayor"),CONCATENATE("R8C",'MAPA DE RIESGO'!$P$63),"")</f>
        <v/>
      </c>
      <c r="AH23" s="26" t="str">
        <f>IF(AND('MAPA DE RIESGO'!$Z$58="Alta",'MAPA DE RIESGO'!$AB$58="Catastrófico"),CONCATENATE("R8C",'MAPA DE RIESGO'!$P$58),"")</f>
        <v/>
      </c>
      <c r="AI23" s="27" t="str">
        <f>IF(AND('MAPA DE RIESGO'!$Z$59="Alta",'MAPA DE RIESGO'!$AB$59="Catastrófico"),CONCATENATE("R8C",'MAPA DE RIESGO'!$P$59),"")</f>
        <v/>
      </c>
      <c r="AJ23" s="27" t="str">
        <f>IF(AND('MAPA DE RIESGO'!$Z$60="Alta",'MAPA DE RIESGO'!$AB$60="Catastrófico"),CONCATENATE("R8C",'MAPA DE RIESGO'!$P$60),"")</f>
        <v/>
      </c>
      <c r="AK23" s="27" t="str">
        <f>IF(AND('MAPA DE RIESGO'!$Z$61="Alta",'MAPA DE RIESGO'!$AB$61="Catastrófico"),CONCATENATE("R8C",'MAPA DE RIESGO'!$P$61),"")</f>
        <v/>
      </c>
      <c r="AL23" s="27" t="str">
        <f>IF(AND('MAPA DE RIESGO'!$Z$62="Alta",'MAPA DE RIESGO'!$AB$62="Catastrófico"),CONCATENATE("R8C",'MAPA DE RIESGO'!$P$62),"")</f>
        <v/>
      </c>
      <c r="AM23" s="28" t="str">
        <f>IF(AND('MAPA DE RIESGO'!$Z$63="Alta",'MAPA DE RIESGO'!$AB$63="Catastrófico"),CONCATENATE("R8C",'MAPA DE RIESGO'!$P$63),"")</f>
        <v/>
      </c>
      <c r="AN23" s="55"/>
      <c r="AO23" s="495"/>
      <c r="AP23" s="496"/>
      <c r="AQ23" s="496"/>
      <c r="AR23" s="496"/>
      <c r="AS23" s="496"/>
      <c r="AT23" s="497"/>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row>
    <row r="24" spans="1:76" ht="15" customHeight="1" x14ac:dyDescent="0.25">
      <c r="A24" s="55"/>
      <c r="B24" s="404"/>
      <c r="C24" s="404"/>
      <c r="D24" s="405"/>
      <c r="E24" s="505"/>
      <c r="F24" s="506"/>
      <c r="G24" s="506"/>
      <c r="H24" s="506"/>
      <c r="I24" s="504"/>
      <c r="J24" s="39" t="str">
        <f>IF(AND('MAPA DE RIESGO'!$Z$64="Alta",'MAPA DE RIESGO'!$AB$64="Leve"),CONCATENATE("R9C",'MAPA DE RIESGO'!$P$64),"")</f>
        <v/>
      </c>
      <c r="K24" s="40" t="str">
        <f>IF(AND('MAPA DE RIESGO'!$Z$65="Alta",'MAPA DE RIESGO'!$AB$65="Leve"),CONCATENATE("R9C",'MAPA DE RIESGO'!$P$65),"")</f>
        <v/>
      </c>
      <c r="L24" s="40" t="str">
        <f>IF(AND('MAPA DE RIESGO'!$Z$66="Alta",'MAPA DE RIESGO'!$AB$66="Leve"),CONCATENATE("R9C",'MAPA DE RIESGO'!$P$66),"")</f>
        <v/>
      </c>
      <c r="M24" s="40" t="str">
        <f>IF(AND('MAPA DE RIESGO'!$Z$67="Alta",'MAPA DE RIESGO'!$AB$67="Leve"),CONCATENATE("R9C",'MAPA DE RIESGO'!$P$67),"")</f>
        <v/>
      </c>
      <c r="N24" s="40" t="str">
        <f>IF(AND('MAPA DE RIESGO'!$Z$68="Alta",'MAPA DE RIESGO'!$AB$68="Leve"),CONCATENATE("R9C",'MAPA DE RIESGO'!$P$68),"")</f>
        <v/>
      </c>
      <c r="O24" s="41" t="str">
        <f>IF(AND('MAPA DE RIESGO'!$Z$69="Alta",'MAPA DE RIESGO'!$AB$69="Leve"),CONCATENATE("R9C",'MAPA DE RIESGO'!$P$69),"")</f>
        <v/>
      </c>
      <c r="P24" s="39" t="str">
        <f>IF(AND('MAPA DE RIESGO'!$Z$64="Alta",'MAPA DE RIESGO'!$AB$64="Menor"),CONCATENATE("R9C",'MAPA DE RIESGO'!$P$64),"")</f>
        <v/>
      </c>
      <c r="Q24" s="40" t="str">
        <f>IF(AND('MAPA DE RIESGO'!$Z$65="Alta",'MAPA DE RIESGO'!$AB$65="Menor"),CONCATENATE("R9C",'MAPA DE RIESGO'!$P$65),"")</f>
        <v/>
      </c>
      <c r="R24" s="40" t="str">
        <f>IF(AND('MAPA DE RIESGO'!$Z$66="Alta",'MAPA DE RIESGO'!$AB$66="Menor"),CONCATENATE("R9C",'MAPA DE RIESGO'!$P$66),"")</f>
        <v/>
      </c>
      <c r="S24" s="40" t="str">
        <f>IF(AND('MAPA DE RIESGO'!$Z$67="Alta",'MAPA DE RIESGO'!$AB$67="Menor"),CONCATENATE("R9C",'MAPA DE RIESGO'!$P$67),"")</f>
        <v/>
      </c>
      <c r="T24" s="40" t="str">
        <f>IF(AND('MAPA DE RIESGO'!$Z$68="Alta",'MAPA DE RIESGO'!$AB$68="Menor"),CONCATENATE("R9C",'MAPA DE RIESGO'!$P$68),"")</f>
        <v/>
      </c>
      <c r="U24" s="41" t="str">
        <f>IF(AND('MAPA DE RIESGO'!$Z$69="Alta",'MAPA DE RIESGO'!$AB$69="Menor"),CONCATENATE("R9C",'MAPA DE RIESGO'!$P$69),"")</f>
        <v/>
      </c>
      <c r="V24" s="23" t="str">
        <f>IF(AND('MAPA DE RIESGO'!$Z$64="Alta",'MAPA DE RIESGO'!$AB$64="Moderado"),CONCATENATE("R9C",'MAPA DE RIESGO'!$P$64),"")</f>
        <v/>
      </c>
      <c r="W24" s="24" t="str">
        <f>IF(AND('MAPA DE RIESGO'!$Z$65="Alta",'MAPA DE RIESGO'!$AB$65="Moderado"),CONCATENATE("R9C",'MAPA DE RIESGO'!$P$65),"")</f>
        <v/>
      </c>
      <c r="X24" s="29" t="str">
        <f>IF(AND('MAPA DE RIESGO'!$Z$66="Alta",'MAPA DE RIESGO'!$AB$66="Moderado"),CONCATENATE("R9C",'MAPA DE RIESGO'!$P$66),"")</f>
        <v/>
      </c>
      <c r="Y24" s="29" t="str">
        <f>IF(AND('MAPA DE RIESGO'!$Z$67="Alta",'MAPA DE RIESGO'!$AB$67="Moderado"),CONCATENATE("R9C",'MAPA DE RIESGO'!$P$67),"")</f>
        <v/>
      </c>
      <c r="Z24" s="29" t="str">
        <f>IF(AND('MAPA DE RIESGO'!$Z$68="Alta",'MAPA DE RIESGO'!$AB$68="Moderado"),CONCATENATE("R9C",'MAPA DE RIESGO'!$P$68),"")</f>
        <v/>
      </c>
      <c r="AA24" s="25" t="str">
        <f>IF(AND('MAPA DE RIESGO'!$Z$69="Alta",'MAPA DE RIESGO'!$AB$69="Moderado"),CONCATENATE("R9C",'MAPA DE RIESGO'!$P$69),"")</f>
        <v/>
      </c>
      <c r="AB24" s="23" t="str">
        <f>IF(AND('MAPA DE RIESGO'!$Z$64="Alta",'MAPA DE RIESGO'!$AB$64="Mayor"),CONCATENATE("R9C",'MAPA DE RIESGO'!$P$64),"")</f>
        <v/>
      </c>
      <c r="AC24" s="24" t="str">
        <f>IF(AND('MAPA DE RIESGO'!$Z$65="Alta",'MAPA DE RIESGO'!$AB$65="Mayor"),CONCATENATE("R9C",'MAPA DE RIESGO'!$P$65),"")</f>
        <v/>
      </c>
      <c r="AD24" s="29" t="str">
        <f>IF(AND('MAPA DE RIESGO'!$Z$66="Alta",'MAPA DE RIESGO'!$AB$66="Mayor"),CONCATENATE("R9C",'MAPA DE RIESGO'!$P$66),"")</f>
        <v/>
      </c>
      <c r="AE24" s="29" t="str">
        <f>IF(AND('MAPA DE RIESGO'!$Z$67="Alta",'MAPA DE RIESGO'!$AB$67="Mayor"),CONCATENATE("R9C",'MAPA DE RIESGO'!$P$67),"")</f>
        <v/>
      </c>
      <c r="AF24" s="29" t="str">
        <f>IF(AND('MAPA DE RIESGO'!$Z$68="Alta",'MAPA DE RIESGO'!$AB$68="Mayor"),CONCATENATE("R9C",'MAPA DE RIESGO'!$P$68),"")</f>
        <v/>
      </c>
      <c r="AG24" s="25" t="str">
        <f>IF(AND('MAPA DE RIESGO'!$Z$69="Alta",'MAPA DE RIESGO'!$AB$69="Mayor"),CONCATENATE("R9C",'MAPA DE RIESGO'!$P$69),"")</f>
        <v/>
      </c>
      <c r="AH24" s="26" t="str">
        <f>IF(AND('MAPA DE RIESGO'!$Z$64="Alta",'MAPA DE RIESGO'!$AB$64="Catastrófico"),CONCATENATE("R9C",'MAPA DE RIESGO'!$P$64),"")</f>
        <v/>
      </c>
      <c r="AI24" s="27" t="str">
        <f>IF(AND('MAPA DE RIESGO'!$Z$65="Alta",'MAPA DE RIESGO'!$AB$65="Catastrófico"),CONCATENATE("R9C",'MAPA DE RIESGO'!$P$65),"")</f>
        <v/>
      </c>
      <c r="AJ24" s="27" t="str">
        <f>IF(AND('MAPA DE RIESGO'!$Z$66="Alta",'MAPA DE RIESGO'!$AB$66="Catastrófico"),CONCATENATE("R9C",'MAPA DE RIESGO'!$P$66),"")</f>
        <v/>
      </c>
      <c r="AK24" s="27" t="str">
        <f>IF(AND('MAPA DE RIESGO'!$Z$67="Alta",'MAPA DE RIESGO'!$AB$67="Catastrófico"),CONCATENATE("R9C",'MAPA DE RIESGO'!$P$67),"")</f>
        <v/>
      </c>
      <c r="AL24" s="27" t="str">
        <f>IF(AND('MAPA DE RIESGO'!$Z$68="Alta",'MAPA DE RIESGO'!$AB$68="Catastrófico"),CONCATENATE("R9C",'MAPA DE RIESGO'!$P$68),"")</f>
        <v/>
      </c>
      <c r="AM24" s="28" t="str">
        <f>IF(AND('MAPA DE RIESGO'!$Z$69="Alta",'MAPA DE RIESGO'!$AB$69="Catastrófico"),CONCATENATE("R9C",'MAPA DE RIESGO'!$P$69),"")</f>
        <v/>
      </c>
      <c r="AN24" s="55"/>
      <c r="AO24" s="495"/>
      <c r="AP24" s="496"/>
      <c r="AQ24" s="496"/>
      <c r="AR24" s="496"/>
      <c r="AS24" s="496"/>
      <c r="AT24" s="497"/>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row>
    <row r="25" spans="1:76" ht="15.75" customHeight="1" thickBot="1" x14ac:dyDescent="0.3">
      <c r="A25" s="55"/>
      <c r="B25" s="404"/>
      <c r="C25" s="404"/>
      <c r="D25" s="405"/>
      <c r="E25" s="507"/>
      <c r="F25" s="508"/>
      <c r="G25" s="508"/>
      <c r="H25" s="508"/>
      <c r="I25" s="508"/>
      <c r="J25" s="42" t="str">
        <f>IF(AND('MAPA DE RIESGO'!$Z$70="Alta",'MAPA DE RIESGO'!$AB$70="Leve"),CONCATENATE("R10C",'MAPA DE RIESGO'!$P$70),"")</f>
        <v/>
      </c>
      <c r="K25" s="43" t="str">
        <f>IF(AND('MAPA DE RIESGO'!$Z$71="Alta",'MAPA DE RIESGO'!$AB$71="Leve"),CONCATENATE("R10C",'MAPA DE RIESGO'!$P$71),"")</f>
        <v/>
      </c>
      <c r="L25" s="43" t="str">
        <f>IF(AND('MAPA DE RIESGO'!$Z$72="Alta",'MAPA DE RIESGO'!$AB$72="Leve"),CONCATENATE("R10C",'MAPA DE RIESGO'!$P$72),"")</f>
        <v/>
      </c>
      <c r="M25" s="43" t="str">
        <f>IF(AND('MAPA DE RIESGO'!$Z$73="Alta",'MAPA DE RIESGO'!$AB$73="Leve"),CONCATENATE("R10C",'MAPA DE RIESGO'!$P$73),"")</f>
        <v/>
      </c>
      <c r="N25" s="43" t="str">
        <f>IF(AND('MAPA DE RIESGO'!$Z$74="Alta",'MAPA DE RIESGO'!$AB$74="Leve"),CONCATENATE("R10C",'MAPA DE RIESGO'!$P$74),"")</f>
        <v/>
      </c>
      <c r="O25" s="44" t="str">
        <f>IF(AND('MAPA DE RIESGO'!$Z$75="Alta",'MAPA DE RIESGO'!$AB$75="Leve"),CONCATENATE("R10C",'MAPA DE RIESGO'!$P$75),"")</f>
        <v/>
      </c>
      <c r="P25" s="42" t="str">
        <f>IF(AND('MAPA DE RIESGO'!$Z$70="Alta",'MAPA DE RIESGO'!$AB$70="Menor"),CONCATENATE("R10C",'MAPA DE RIESGO'!$P$70),"")</f>
        <v/>
      </c>
      <c r="Q25" s="43" t="str">
        <f>IF(AND('MAPA DE RIESGO'!$Z$71="Alta",'MAPA DE RIESGO'!$AB$71="Menor"),CONCATENATE("R10C",'MAPA DE RIESGO'!$P$71),"")</f>
        <v/>
      </c>
      <c r="R25" s="43" t="str">
        <f>IF(AND('MAPA DE RIESGO'!$Z$72="Alta",'MAPA DE RIESGO'!$AB$72="Menor"),CONCATENATE("R10C",'MAPA DE RIESGO'!$P$72),"")</f>
        <v/>
      </c>
      <c r="S25" s="43" t="str">
        <f>IF(AND('MAPA DE RIESGO'!$Z$73="Alta",'MAPA DE RIESGO'!$AB$73="Menor"),CONCATENATE("R10C",'MAPA DE RIESGO'!$P$73),"")</f>
        <v/>
      </c>
      <c r="T25" s="43" t="str">
        <f>IF(AND('MAPA DE RIESGO'!$Z$74="Alta",'MAPA DE RIESGO'!$AB$74="Menor"),CONCATENATE("R10C",'MAPA DE RIESGO'!$P$74),"")</f>
        <v/>
      </c>
      <c r="U25" s="44" t="str">
        <f>IF(AND('MAPA DE RIESGO'!$Z$75="Alta",'MAPA DE RIESGO'!$AB$75="Menor"),CONCATENATE("R10C",'MAPA DE RIESGO'!$P$75),"")</f>
        <v/>
      </c>
      <c r="V25" s="30" t="str">
        <f>IF(AND('MAPA DE RIESGO'!$Z$70="Alta",'MAPA DE RIESGO'!$AB$70="Moderado"),CONCATENATE("R10C",'MAPA DE RIESGO'!$P$70),"")</f>
        <v/>
      </c>
      <c r="W25" s="31" t="str">
        <f>IF(AND('MAPA DE RIESGO'!$Z$71="Alta",'MAPA DE RIESGO'!$AB$71="Moderado"),CONCATENATE("R10C",'MAPA DE RIESGO'!$P$71),"")</f>
        <v/>
      </c>
      <c r="X25" s="31" t="str">
        <f>IF(AND('MAPA DE RIESGO'!$Z$72="Alta",'MAPA DE RIESGO'!$AB$72="Moderado"),CONCATENATE("R10C",'MAPA DE RIESGO'!$P$72),"")</f>
        <v/>
      </c>
      <c r="Y25" s="31" t="str">
        <f>IF(AND('MAPA DE RIESGO'!$Z$73="Alta",'MAPA DE RIESGO'!$AB$73="Moderado"),CONCATENATE("R10C",'MAPA DE RIESGO'!$P$73),"")</f>
        <v/>
      </c>
      <c r="Z25" s="31" t="str">
        <f>IF(AND('MAPA DE RIESGO'!$Z$74="Alta",'MAPA DE RIESGO'!$AB$74="Moderado"),CONCATENATE("R10C",'MAPA DE RIESGO'!$P$74),"")</f>
        <v/>
      </c>
      <c r="AA25" s="32" t="str">
        <f>IF(AND('MAPA DE RIESGO'!$Z$75="Alta",'MAPA DE RIESGO'!$AB$75="Moderado"),CONCATENATE("R10C",'MAPA DE RIESGO'!$P$75),"")</f>
        <v/>
      </c>
      <c r="AB25" s="30" t="str">
        <f>IF(AND('MAPA DE RIESGO'!$Z$70="Alta",'MAPA DE RIESGO'!$AB$70="Mayor"),CONCATENATE("R10C",'MAPA DE RIESGO'!$P$70),"")</f>
        <v/>
      </c>
      <c r="AC25" s="31" t="str">
        <f>IF(AND('MAPA DE RIESGO'!$Z$71="Alta",'MAPA DE RIESGO'!$AB$71="Mayor"),CONCATENATE("R10C",'MAPA DE RIESGO'!$P$71),"")</f>
        <v/>
      </c>
      <c r="AD25" s="31" t="str">
        <f>IF(AND('MAPA DE RIESGO'!$Z$72="Alta",'MAPA DE RIESGO'!$AB$72="Mayor"),CONCATENATE("R10C",'MAPA DE RIESGO'!$P$72),"")</f>
        <v/>
      </c>
      <c r="AE25" s="31" t="str">
        <f>IF(AND('MAPA DE RIESGO'!$Z$73="Alta",'MAPA DE RIESGO'!$AB$73="Mayor"),CONCATENATE("R10C",'MAPA DE RIESGO'!$P$73),"")</f>
        <v/>
      </c>
      <c r="AF25" s="31" t="str">
        <f>IF(AND('MAPA DE RIESGO'!$Z$74="Alta",'MAPA DE RIESGO'!$AB$74="Mayor"),CONCATENATE("R10C",'MAPA DE RIESGO'!$P$74),"")</f>
        <v/>
      </c>
      <c r="AG25" s="32" t="str">
        <f>IF(AND('MAPA DE RIESGO'!$Z$75="Alta",'MAPA DE RIESGO'!$AB$75="Mayor"),CONCATENATE("R10C",'MAPA DE RIESGO'!$P$75),"")</f>
        <v/>
      </c>
      <c r="AH25" s="33" t="str">
        <f>IF(AND('MAPA DE RIESGO'!$Z$70="Alta",'MAPA DE RIESGO'!$AB$70="Catastrófico"),CONCATENATE("R10C",'MAPA DE RIESGO'!$P$70),"")</f>
        <v/>
      </c>
      <c r="AI25" s="34" t="str">
        <f>IF(AND('MAPA DE RIESGO'!$Z$71="Alta",'MAPA DE RIESGO'!$AB$71="Catastrófico"),CONCATENATE("R10C",'MAPA DE RIESGO'!$P$71),"")</f>
        <v/>
      </c>
      <c r="AJ25" s="34" t="str">
        <f>IF(AND('MAPA DE RIESGO'!$Z$72="Alta",'MAPA DE RIESGO'!$AB$72="Catastrófico"),CONCATENATE("R10C",'MAPA DE RIESGO'!$P$72),"")</f>
        <v/>
      </c>
      <c r="AK25" s="34" t="str">
        <f>IF(AND('MAPA DE RIESGO'!$Z$73="Alta",'MAPA DE RIESGO'!$AB$73="Catastrófico"),CONCATENATE("R10C",'MAPA DE RIESGO'!$P$73),"")</f>
        <v/>
      </c>
      <c r="AL25" s="34" t="str">
        <f>IF(AND('MAPA DE RIESGO'!$Z$74="Alta",'MAPA DE RIESGO'!$AB$74="Catastrófico"),CONCATENATE("R10C",'MAPA DE RIESGO'!$P$74),"")</f>
        <v/>
      </c>
      <c r="AM25" s="35" t="str">
        <f>IF(AND('MAPA DE RIESGO'!$Z$75="Alta",'MAPA DE RIESGO'!$AB$75="Catastrófico"),CONCATENATE("R10C",'MAPA DE RIESGO'!$P$75),"")</f>
        <v/>
      </c>
      <c r="AN25" s="55"/>
      <c r="AO25" s="498"/>
      <c r="AP25" s="499"/>
      <c r="AQ25" s="499"/>
      <c r="AR25" s="499"/>
      <c r="AS25" s="499"/>
      <c r="AT25" s="500"/>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row>
    <row r="26" spans="1:76" ht="15" customHeight="1" x14ac:dyDescent="0.25">
      <c r="A26" s="55"/>
      <c r="B26" s="404"/>
      <c r="C26" s="404"/>
      <c r="D26" s="405"/>
      <c r="E26" s="501" t="s">
        <v>108</v>
      </c>
      <c r="F26" s="502"/>
      <c r="G26" s="502"/>
      <c r="H26" s="502"/>
      <c r="I26" s="518"/>
      <c r="J26" s="36" t="str">
        <f ca="1">IF(AND('MAPA DE RIESGO'!$Z$16="Media",'MAPA DE RIESGO'!$AB$16="Leve"),CONCATENATE("R1C",'MAPA DE RIESGO'!$P$16),"")</f>
        <v/>
      </c>
      <c r="K26" s="37" t="str">
        <f ca="1">IF(AND('MAPA DE RIESGO'!$Z$17="Media",'MAPA DE RIESGO'!$AB$17="Leve"),CONCATENATE("R1C",'MAPA DE RIESGO'!$P$17),"")</f>
        <v/>
      </c>
      <c r="L26" s="37" t="str">
        <f>IF(AND('MAPA DE RIESGO'!$Z$18="Media",'MAPA DE RIESGO'!$AB$18="Leve"),CONCATENATE("R1C",'MAPA DE RIESGO'!$P$18),"")</f>
        <v/>
      </c>
      <c r="M26" s="37" t="str">
        <f>IF(AND('MAPA DE RIESGO'!$Z$19="Media",'MAPA DE RIESGO'!$AB$19="Leve"),CONCATENATE("R1C",'MAPA DE RIESGO'!$P$19),"")</f>
        <v/>
      </c>
      <c r="N26" s="37" t="str">
        <f>IF(AND('MAPA DE RIESGO'!$Z$20="Media",'MAPA DE RIESGO'!$AB$20="Leve"),CONCATENATE("R1C",'MAPA DE RIESGO'!$P$20),"")</f>
        <v/>
      </c>
      <c r="O26" s="38" t="str">
        <f>IF(AND('MAPA DE RIESGO'!$Z$21="Media",'MAPA DE RIESGO'!$AB$21="Leve"),CONCATENATE("R1C",'MAPA DE RIESGO'!$P$21),"")</f>
        <v/>
      </c>
      <c r="P26" s="36" t="str">
        <f ca="1">IF(AND('MAPA DE RIESGO'!$Z$16="Media",'MAPA DE RIESGO'!$AB$16="Menor"),CONCATENATE("R1C",'MAPA DE RIESGO'!$P$16),"")</f>
        <v/>
      </c>
      <c r="Q26" s="37" t="str">
        <f ca="1">IF(AND('MAPA DE RIESGO'!$Z$17="Media",'MAPA DE RIESGO'!$AB$17="Menor"),CONCATENATE("R1C",'MAPA DE RIESGO'!$P$17),"")</f>
        <v/>
      </c>
      <c r="R26" s="37" t="str">
        <f>IF(AND('MAPA DE RIESGO'!$Z$18="Media",'MAPA DE RIESGO'!$AB$18="Menor"),CONCATENATE("R1C",'MAPA DE RIESGO'!$P$18),"")</f>
        <v/>
      </c>
      <c r="S26" s="37" t="str">
        <f>IF(AND('MAPA DE RIESGO'!$Z$19="Media",'MAPA DE RIESGO'!$AB$19="Menor"),CONCATENATE("R1C",'MAPA DE RIESGO'!$P$19),"")</f>
        <v/>
      </c>
      <c r="T26" s="37" t="str">
        <f>IF(AND('MAPA DE RIESGO'!$Z$20="Media",'MAPA DE RIESGO'!$AB$20="Menor"),CONCATENATE("R1C",'MAPA DE RIESGO'!$P$20),"")</f>
        <v/>
      </c>
      <c r="U26" s="38" t="str">
        <f>IF(AND('MAPA DE RIESGO'!$Z$21="Media",'MAPA DE RIESGO'!$AB$21="Menor"),CONCATENATE("R1C",'MAPA DE RIESGO'!$P$21),"")</f>
        <v/>
      </c>
      <c r="V26" s="36" t="str">
        <f ca="1">IF(AND('MAPA DE RIESGO'!$Z$16="Media",'MAPA DE RIESGO'!$AB$16="Moderado"),CONCATENATE("R1C",'MAPA DE RIESGO'!$P$16),"")</f>
        <v/>
      </c>
      <c r="W26" s="37" t="str">
        <f ca="1">IF(AND('MAPA DE RIESGO'!$Z$17="Media",'MAPA DE RIESGO'!$AB$17="Moderado"),CONCATENATE("R1C",'MAPA DE RIESGO'!$P$17),"")</f>
        <v/>
      </c>
      <c r="X26" s="37" t="str">
        <f>IF(AND('MAPA DE RIESGO'!$Z$18="Media",'MAPA DE RIESGO'!$AB$18="Moderado"),CONCATENATE("R1C",'MAPA DE RIESGO'!$P$18),"")</f>
        <v/>
      </c>
      <c r="Y26" s="37" t="str">
        <f>IF(AND('MAPA DE RIESGO'!$Z$19="Media",'MAPA DE RIESGO'!$AB$19="Moderado"),CONCATENATE("R1C",'MAPA DE RIESGO'!$P$19),"")</f>
        <v/>
      </c>
      <c r="Z26" s="37" t="str">
        <f>IF(AND('MAPA DE RIESGO'!$Z$20="Media",'MAPA DE RIESGO'!$AB$20="Moderado"),CONCATENATE("R1C",'MAPA DE RIESGO'!$P$20),"")</f>
        <v/>
      </c>
      <c r="AA26" s="38" t="str">
        <f>IF(AND('MAPA DE RIESGO'!$Z$21="Media",'MAPA DE RIESGO'!$AB$21="Moderado"),CONCATENATE("R1C",'MAPA DE RIESGO'!$P$21),"")</f>
        <v/>
      </c>
      <c r="AB26" s="17" t="str">
        <f ca="1">IF(AND('MAPA DE RIESGO'!$Z$16="Media",'MAPA DE RIESGO'!$AB$16="Mayor"),CONCATENATE("R1C",'MAPA DE RIESGO'!$P$16),"")</f>
        <v/>
      </c>
      <c r="AC26" s="18" t="str">
        <f ca="1">IF(AND('MAPA DE RIESGO'!$Z$17="Media",'MAPA DE RIESGO'!$AB$17="Mayor"),CONCATENATE("R1C",'MAPA DE RIESGO'!$P$17),"")</f>
        <v/>
      </c>
      <c r="AD26" s="18" t="str">
        <f>IF(AND('MAPA DE RIESGO'!$Z$18="Media",'MAPA DE RIESGO'!$AB$18="Mayor"),CONCATENATE("R1C",'MAPA DE RIESGO'!$P$18),"")</f>
        <v/>
      </c>
      <c r="AE26" s="18" t="str">
        <f>IF(AND('MAPA DE RIESGO'!$Z$19="Media",'MAPA DE RIESGO'!$AB$19="Mayor"),CONCATENATE("R1C",'MAPA DE RIESGO'!$P$19),"")</f>
        <v/>
      </c>
      <c r="AF26" s="18" t="str">
        <f>IF(AND('MAPA DE RIESGO'!$Z$20="Media",'MAPA DE RIESGO'!$AB$20="Mayor"),CONCATENATE("R1C",'MAPA DE RIESGO'!$P$20),"")</f>
        <v/>
      </c>
      <c r="AG26" s="19" t="str">
        <f>IF(AND('MAPA DE RIESGO'!$Z$21="Media",'MAPA DE RIESGO'!$AB$21="Mayor"),CONCATENATE("R1C",'MAPA DE RIESGO'!$P$21),"")</f>
        <v/>
      </c>
      <c r="AH26" s="20" t="str">
        <f ca="1">IF(AND('MAPA DE RIESGO'!$Z$16="Media",'MAPA DE RIESGO'!$AB$16="Catastrófico"),CONCATENATE("R1C",'MAPA DE RIESGO'!$P$16),"")</f>
        <v/>
      </c>
      <c r="AI26" s="21" t="str">
        <f ca="1">IF(AND('MAPA DE RIESGO'!$Z$17="Media",'MAPA DE RIESGO'!$AB$17="Catastrófico"),CONCATENATE("R1C",'MAPA DE RIESGO'!$P$17),"")</f>
        <v/>
      </c>
      <c r="AJ26" s="21" t="str">
        <f>IF(AND('MAPA DE RIESGO'!$Z$18="Media",'MAPA DE RIESGO'!$AB$18="Catastrófico"),CONCATENATE("R1C",'MAPA DE RIESGO'!$P$18),"")</f>
        <v/>
      </c>
      <c r="AK26" s="21" t="str">
        <f>IF(AND('MAPA DE RIESGO'!$Z$19="Media",'MAPA DE RIESGO'!$AB$19="Catastrófico"),CONCATENATE("R1C",'MAPA DE RIESGO'!$P$19),"")</f>
        <v/>
      </c>
      <c r="AL26" s="21" t="str">
        <f>IF(AND('MAPA DE RIESGO'!$Z$20="Media",'MAPA DE RIESGO'!$AB$20="Catastrófico"),CONCATENATE("R1C",'MAPA DE RIESGO'!$P$20),"")</f>
        <v/>
      </c>
      <c r="AM26" s="22" t="str">
        <f>IF(AND('MAPA DE RIESGO'!$Z$21="Media",'MAPA DE RIESGO'!$AB$21="Catastrófico"),CONCATENATE("R1C",'MAPA DE RIESGO'!$P$21),"")</f>
        <v/>
      </c>
      <c r="AN26" s="55"/>
      <c r="AO26" s="530" t="s">
        <v>73</v>
      </c>
      <c r="AP26" s="531"/>
      <c r="AQ26" s="531"/>
      <c r="AR26" s="531"/>
      <c r="AS26" s="531"/>
      <c r="AT26" s="532"/>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row>
    <row r="27" spans="1:76" ht="15" customHeight="1" x14ac:dyDescent="0.25">
      <c r="A27" s="55"/>
      <c r="B27" s="404"/>
      <c r="C27" s="404"/>
      <c r="D27" s="405"/>
      <c r="E27" s="503"/>
      <c r="F27" s="504"/>
      <c r="G27" s="504"/>
      <c r="H27" s="504"/>
      <c r="I27" s="519"/>
      <c r="J27" s="39" t="str">
        <f ca="1">IF(AND('MAPA DE RIESGO'!$Z$22="Media",'MAPA DE RIESGO'!$AB$22="Leve"),CONCATENATE("R2C",'MAPA DE RIESGO'!$P$22),"")</f>
        <v/>
      </c>
      <c r="K27" s="40" t="str">
        <f ca="1">IF(AND('MAPA DE RIESGO'!$Z$23="Media",'MAPA DE RIESGO'!$AB$23="Leve"),CONCATENATE("R2C",'MAPA DE RIESGO'!$P$23),"")</f>
        <v/>
      </c>
      <c r="L27" s="40" t="str">
        <f>IF(AND('MAPA DE RIESGO'!$Z$24="Media",'MAPA DE RIESGO'!$AB$24="Leve"),CONCATENATE("R2C",'MAPA DE RIESGO'!$P$24),"")</f>
        <v/>
      </c>
      <c r="M27" s="40" t="str">
        <f>IF(AND('MAPA DE RIESGO'!$Z$25="Media",'MAPA DE RIESGO'!$AB$25="Leve"),CONCATENATE("R2C",'MAPA DE RIESGO'!$P$25),"")</f>
        <v/>
      </c>
      <c r="N27" s="40" t="str">
        <f>IF(AND('MAPA DE RIESGO'!$Z$26="Media",'MAPA DE RIESGO'!$AB$26="Leve"),CONCATENATE("R2C",'MAPA DE RIESGO'!$P$26),"")</f>
        <v/>
      </c>
      <c r="O27" s="41" t="str">
        <f>IF(AND('MAPA DE RIESGO'!$Z$27="Media",'MAPA DE RIESGO'!$AB$27="Leve"),CONCATENATE("R2C",'MAPA DE RIESGO'!$P$27),"")</f>
        <v/>
      </c>
      <c r="P27" s="39" t="str">
        <f ca="1">IF(AND('MAPA DE RIESGO'!$Z$22="Media",'MAPA DE RIESGO'!$AB$22="Menor"),CONCATENATE("R2C",'MAPA DE RIESGO'!$P$22),"")</f>
        <v/>
      </c>
      <c r="Q27" s="40" t="str">
        <f ca="1">IF(AND('MAPA DE RIESGO'!$Z$23="Media",'MAPA DE RIESGO'!$AB$23="Menor"),CONCATENATE("R2C",'MAPA DE RIESGO'!$P$23),"")</f>
        <v/>
      </c>
      <c r="R27" s="40" t="str">
        <f>IF(AND('MAPA DE RIESGO'!$Z$24="Media",'MAPA DE RIESGO'!$AB$24="Menor"),CONCATENATE("R2C",'MAPA DE RIESGO'!$P$24),"")</f>
        <v/>
      </c>
      <c r="S27" s="40" t="str">
        <f>IF(AND('MAPA DE RIESGO'!$Z$25="Media",'MAPA DE RIESGO'!$AB$25="Menor"),CONCATENATE("R2C",'MAPA DE RIESGO'!$P$25),"")</f>
        <v/>
      </c>
      <c r="T27" s="40" t="str">
        <f>IF(AND('MAPA DE RIESGO'!$Z$26="Media",'MAPA DE RIESGO'!$AB$26="Menor"),CONCATENATE("R2C",'MAPA DE RIESGO'!$P$26),"")</f>
        <v/>
      </c>
      <c r="U27" s="41" t="str">
        <f>IF(AND('MAPA DE RIESGO'!$Z$27="Media",'MAPA DE RIESGO'!$AB$27="Menor"),CONCATENATE("R2C",'MAPA DE RIESGO'!$P$27),"")</f>
        <v/>
      </c>
      <c r="V27" s="39" t="str">
        <f ca="1">IF(AND('MAPA DE RIESGO'!$Z$22="Media",'MAPA DE RIESGO'!$AB$22="Moderado"),CONCATENATE("R2C",'MAPA DE RIESGO'!$P$22),"")</f>
        <v/>
      </c>
      <c r="W27" s="40" t="str">
        <f ca="1">IF(AND('MAPA DE RIESGO'!$Z$23="Media",'MAPA DE RIESGO'!$AB$23="Moderado"),CONCATENATE("R2C",'MAPA DE RIESGO'!$P$23),"")</f>
        <v/>
      </c>
      <c r="X27" s="40" t="str">
        <f>IF(AND('MAPA DE RIESGO'!$Z$24="Media",'MAPA DE RIESGO'!$AB$24="Moderado"),CONCATENATE("R2C",'MAPA DE RIESGO'!$P$24),"")</f>
        <v/>
      </c>
      <c r="Y27" s="40" t="str">
        <f>IF(AND('MAPA DE RIESGO'!$Z$25="Media",'MAPA DE RIESGO'!$AB$25="Moderado"),CONCATENATE("R2C",'MAPA DE RIESGO'!$P$25),"")</f>
        <v/>
      </c>
      <c r="Z27" s="40" t="str">
        <f>IF(AND('MAPA DE RIESGO'!$Z$26="Media",'MAPA DE RIESGO'!$AB$26="Moderado"),CONCATENATE("R2C",'MAPA DE RIESGO'!$P$26),"")</f>
        <v/>
      </c>
      <c r="AA27" s="41" t="str">
        <f>IF(AND('MAPA DE RIESGO'!$Z$27="Media",'MAPA DE RIESGO'!$AB$27="Moderado"),CONCATENATE("R2C",'MAPA DE RIESGO'!$P$27),"")</f>
        <v/>
      </c>
      <c r="AB27" s="23" t="str">
        <f ca="1">IF(AND('MAPA DE RIESGO'!$Z$22="Media",'MAPA DE RIESGO'!$AB$22="Mayor"),CONCATENATE("R2C",'MAPA DE RIESGO'!$P$22),"")</f>
        <v/>
      </c>
      <c r="AC27" s="24" t="str">
        <f ca="1">IF(AND('MAPA DE RIESGO'!$Z$23="Media",'MAPA DE RIESGO'!$AB$23="Mayor"),CONCATENATE("R2C",'MAPA DE RIESGO'!$P$23),"")</f>
        <v/>
      </c>
      <c r="AD27" s="24" t="str">
        <f>IF(AND('MAPA DE RIESGO'!$Z$24="Media",'MAPA DE RIESGO'!$AB$24="Mayor"),CONCATENATE("R2C",'MAPA DE RIESGO'!$P$24),"")</f>
        <v/>
      </c>
      <c r="AE27" s="24" t="str">
        <f>IF(AND('MAPA DE RIESGO'!$Z$25="Media",'MAPA DE RIESGO'!$AB$25="Mayor"),CONCATENATE("R2C",'MAPA DE RIESGO'!$P$25),"")</f>
        <v/>
      </c>
      <c r="AF27" s="24" t="str">
        <f>IF(AND('MAPA DE RIESGO'!$Z$26="Media",'MAPA DE RIESGO'!$AB$26="Mayor"),CONCATENATE("R2C",'MAPA DE RIESGO'!$P$26),"")</f>
        <v/>
      </c>
      <c r="AG27" s="25" t="str">
        <f>IF(AND('MAPA DE RIESGO'!$Z$27="Media",'MAPA DE RIESGO'!$AB$27="Mayor"),CONCATENATE("R2C",'MAPA DE RIESGO'!$P$27),"")</f>
        <v/>
      </c>
      <c r="AH27" s="26" t="str">
        <f ca="1">IF(AND('MAPA DE RIESGO'!$Z$22="Media",'MAPA DE RIESGO'!$AB$22="Catastrófico"),CONCATENATE("R2C",'MAPA DE RIESGO'!$P$22),"")</f>
        <v/>
      </c>
      <c r="AI27" s="27" t="str">
        <f ca="1">IF(AND('MAPA DE RIESGO'!$Z$23="Media",'MAPA DE RIESGO'!$AB$23="Catastrófico"),CONCATENATE("R2C",'MAPA DE RIESGO'!$P$23),"")</f>
        <v/>
      </c>
      <c r="AJ27" s="27" t="str">
        <f>IF(AND('MAPA DE RIESGO'!$Z$24="Media",'MAPA DE RIESGO'!$AB$24="Catastrófico"),CONCATENATE("R2C",'MAPA DE RIESGO'!$P$24),"")</f>
        <v/>
      </c>
      <c r="AK27" s="27" t="str">
        <f>IF(AND('MAPA DE RIESGO'!$Z$25="Media",'MAPA DE RIESGO'!$AB$25="Catastrófico"),CONCATENATE("R2C",'MAPA DE RIESGO'!$P$25),"")</f>
        <v/>
      </c>
      <c r="AL27" s="27" t="str">
        <f>IF(AND('MAPA DE RIESGO'!$Z$26="Media",'MAPA DE RIESGO'!$AB$26="Catastrófico"),CONCATENATE("R2C",'MAPA DE RIESGO'!$P$26),"")</f>
        <v/>
      </c>
      <c r="AM27" s="28" t="str">
        <f>IF(AND('MAPA DE RIESGO'!$Z$27="Media",'MAPA DE RIESGO'!$AB$27="Catastrófico"),CONCATENATE("R2C",'MAPA DE RIESGO'!$P$27),"")</f>
        <v/>
      </c>
      <c r="AN27" s="55"/>
      <c r="AO27" s="533"/>
      <c r="AP27" s="534"/>
      <c r="AQ27" s="534"/>
      <c r="AR27" s="534"/>
      <c r="AS27" s="534"/>
      <c r="AT27" s="53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row>
    <row r="28" spans="1:76" ht="15" customHeight="1" x14ac:dyDescent="0.25">
      <c r="A28" s="55"/>
      <c r="B28" s="404"/>
      <c r="C28" s="404"/>
      <c r="D28" s="405"/>
      <c r="E28" s="505"/>
      <c r="F28" s="506"/>
      <c r="G28" s="506"/>
      <c r="H28" s="506"/>
      <c r="I28" s="519"/>
      <c r="J28" s="39" t="str">
        <f>IF(AND('MAPA DE RIESGO'!$Z$28="Media",'MAPA DE RIESGO'!$AB$28="Leve"),CONCATENATE("R3C",'MAPA DE RIESGO'!$P$28),"")</f>
        <v/>
      </c>
      <c r="K28" s="40" t="str">
        <f>IF(AND('MAPA DE RIESGO'!$Z$29="Media",'MAPA DE RIESGO'!$AB$29="Leve"),CONCATENATE("R3C",'MAPA DE RIESGO'!$P$29),"")</f>
        <v/>
      </c>
      <c r="L28" s="40" t="str">
        <f>IF(AND('MAPA DE RIESGO'!$Z$30="Media",'MAPA DE RIESGO'!$AB$30="Leve"),CONCATENATE("R3C",'MAPA DE RIESGO'!$P$30),"")</f>
        <v/>
      </c>
      <c r="M28" s="40" t="str">
        <f>IF(AND('MAPA DE RIESGO'!$Z$31="Media",'MAPA DE RIESGO'!$AB$31="Leve"),CONCATENATE("R3C",'MAPA DE RIESGO'!$P$31),"")</f>
        <v/>
      </c>
      <c r="N28" s="40" t="str">
        <f>IF(AND('MAPA DE RIESGO'!$Z$32="Media",'MAPA DE RIESGO'!$AB$32="Leve"),CONCATENATE("R3C",'MAPA DE RIESGO'!$P$32),"")</f>
        <v/>
      </c>
      <c r="O28" s="41" t="str">
        <f>IF(AND('MAPA DE RIESGO'!$Z$33="Media",'MAPA DE RIESGO'!$AB$33="Leve"),CONCATENATE("R3C",'MAPA DE RIESGO'!$P$33),"")</f>
        <v/>
      </c>
      <c r="P28" s="39" t="str">
        <f>IF(AND('MAPA DE RIESGO'!$Z$28="Media",'MAPA DE RIESGO'!$AB$28="Menor"),CONCATENATE("R3C",'MAPA DE RIESGO'!$P$28),"")</f>
        <v/>
      </c>
      <c r="Q28" s="40" t="str">
        <f>IF(AND('MAPA DE RIESGO'!$Z$29="Media",'MAPA DE RIESGO'!$AB$29="Menor"),CONCATENATE("R3C",'MAPA DE RIESGO'!$P$29),"")</f>
        <v/>
      </c>
      <c r="R28" s="40" t="str">
        <f>IF(AND('MAPA DE RIESGO'!$Z$30="Media",'MAPA DE RIESGO'!$AB$30="Menor"),CONCATENATE("R3C",'MAPA DE RIESGO'!$P$30),"")</f>
        <v/>
      </c>
      <c r="S28" s="40" t="str">
        <f>IF(AND('MAPA DE RIESGO'!$Z$31="Media",'MAPA DE RIESGO'!$AB$31="Menor"),CONCATENATE("R3C",'MAPA DE RIESGO'!$P$31),"")</f>
        <v/>
      </c>
      <c r="T28" s="40" t="str">
        <f>IF(AND('MAPA DE RIESGO'!$Z$32="Media",'MAPA DE RIESGO'!$AB$32="Menor"),CONCATENATE("R3C",'MAPA DE RIESGO'!$P$32),"")</f>
        <v/>
      </c>
      <c r="U28" s="41" t="str">
        <f>IF(AND('MAPA DE RIESGO'!$Z$33="Media",'MAPA DE RIESGO'!$AB$33="Menor"),CONCATENATE("R3C",'MAPA DE RIESGO'!$P$33),"")</f>
        <v/>
      </c>
      <c r="V28" s="39" t="str">
        <f>IF(AND('MAPA DE RIESGO'!$Z$28="Media",'MAPA DE RIESGO'!$AB$28="Moderado"),CONCATENATE("R3C",'MAPA DE RIESGO'!$P$28),"")</f>
        <v/>
      </c>
      <c r="W28" s="40" t="str">
        <f>IF(AND('MAPA DE RIESGO'!$Z$29="Media",'MAPA DE RIESGO'!$AB$29="Moderado"),CONCATENATE("R3C",'MAPA DE RIESGO'!$P$29),"")</f>
        <v/>
      </c>
      <c r="X28" s="40" t="str">
        <f>IF(AND('MAPA DE RIESGO'!$Z$30="Media",'MAPA DE RIESGO'!$AB$30="Moderado"),CONCATENATE("R3C",'MAPA DE RIESGO'!$P$30),"")</f>
        <v/>
      </c>
      <c r="Y28" s="40" t="str">
        <f>IF(AND('MAPA DE RIESGO'!$Z$31="Media",'MAPA DE RIESGO'!$AB$31="Moderado"),CONCATENATE("R3C",'MAPA DE RIESGO'!$P$31),"")</f>
        <v/>
      </c>
      <c r="Z28" s="40" t="str">
        <f>IF(AND('MAPA DE RIESGO'!$Z$32="Media",'MAPA DE RIESGO'!$AB$32="Moderado"),CONCATENATE("R3C",'MAPA DE RIESGO'!$P$32),"")</f>
        <v/>
      </c>
      <c r="AA28" s="41" t="str">
        <f>IF(AND('MAPA DE RIESGO'!$Z$33="Media",'MAPA DE RIESGO'!$AB$33="Moderado"),CONCATENATE("R3C",'MAPA DE RIESGO'!$P$33),"")</f>
        <v/>
      </c>
      <c r="AB28" s="23" t="str">
        <f>IF(AND('MAPA DE RIESGO'!$Z$28="Media",'MAPA DE RIESGO'!$AB$28="Mayor"),CONCATENATE("R3C",'MAPA DE RIESGO'!$P$28),"")</f>
        <v/>
      </c>
      <c r="AC28" s="24" t="str">
        <f>IF(AND('MAPA DE RIESGO'!$Z$29="Media",'MAPA DE RIESGO'!$AB$29="Mayor"),CONCATENATE("R3C",'MAPA DE RIESGO'!$P$29),"")</f>
        <v/>
      </c>
      <c r="AD28" s="24" t="str">
        <f>IF(AND('MAPA DE RIESGO'!$Z$30="Media",'MAPA DE RIESGO'!$AB$30="Mayor"),CONCATENATE("R3C",'MAPA DE RIESGO'!$P$30),"")</f>
        <v/>
      </c>
      <c r="AE28" s="24" t="str">
        <f>IF(AND('MAPA DE RIESGO'!$Z$31="Media",'MAPA DE RIESGO'!$AB$31="Mayor"),CONCATENATE("R3C",'MAPA DE RIESGO'!$P$31),"")</f>
        <v/>
      </c>
      <c r="AF28" s="24" t="str">
        <f>IF(AND('MAPA DE RIESGO'!$Z$32="Media",'MAPA DE RIESGO'!$AB$32="Mayor"),CONCATENATE("R3C",'MAPA DE RIESGO'!$P$32),"")</f>
        <v/>
      </c>
      <c r="AG28" s="25" t="str">
        <f>IF(AND('MAPA DE RIESGO'!$Z$33="Media",'MAPA DE RIESGO'!$AB$33="Mayor"),CONCATENATE("R3C",'MAPA DE RIESGO'!$P$33),"")</f>
        <v/>
      </c>
      <c r="AH28" s="26" t="str">
        <f>IF(AND('MAPA DE RIESGO'!$Z$28="Media",'MAPA DE RIESGO'!$AB$28="Catastrófico"),CONCATENATE("R3C",'MAPA DE RIESGO'!$P$28),"")</f>
        <v/>
      </c>
      <c r="AI28" s="27" t="str">
        <f>IF(AND('MAPA DE RIESGO'!$Z$29="Media",'MAPA DE RIESGO'!$AB$29="Catastrófico"),CONCATENATE("R3C",'MAPA DE RIESGO'!$P$29),"")</f>
        <v/>
      </c>
      <c r="AJ28" s="27" t="str">
        <f>IF(AND('MAPA DE RIESGO'!$Z$30="Media",'MAPA DE RIESGO'!$AB$30="Catastrófico"),CONCATENATE("R3C",'MAPA DE RIESGO'!$P$30),"")</f>
        <v/>
      </c>
      <c r="AK28" s="27" t="str">
        <f>IF(AND('MAPA DE RIESGO'!$Z$31="Media",'MAPA DE RIESGO'!$AB$31="Catastrófico"),CONCATENATE("R3C",'MAPA DE RIESGO'!$P$31),"")</f>
        <v/>
      </c>
      <c r="AL28" s="27" t="str">
        <f>IF(AND('MAPA DE RIESGO'!$Z$32="Media",'MAPA DE RIESGO'!$AB$32="Catastrófico"),CONCATENATE("R3C",'MAPA DE RIESGO'!$P$32),"")</f>
        <v/>
      </c>
      <c r="AM28" s="28" t="str">
        <f>IF(AND('MAPA DE RIESGO'!$Z$33="Media",'MAPA DE RIESGO'!$AB$33="Catastrófico"),CONCATENATE("R3C",'MAPA DE RIESGO'!$P$33),"")</f>
        <v/>
      </c>
      <c r="AN28" s="55"/>
      <c r="AO28" s="533"/>
      <c r="AP28" s="534"/>
      <c r="AQ28" s="534"/>
      <c r="AR28" s="534"/>
      <c r="AS28" s="534"/>
      <c r="AT28" s="53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row>
    <row r="29" spans="1:76" ht="15" customHeight="1" x14ac:dyDescent="0.25">
      <c r="A29" s="55"/>
      <c r="B29" s="404"/>
      <c r="C29" s="404"/>
      <c r="D29" s="405"/>
      <c r="E29" s="505"/>
      <c r="F29" s="506"/>
      <c r="G29" s="506"/>
      <c r="H29" s="506"/>
      <c r="I29" s="519"/>
      <c r="J29" s="39" t="str">
        <f>IF(AND('MAPA DE RIESGO'!$Z$34="Media",'MAPA DE RIESGO'!$AB$34="Leve"),CONCATENATE("R4C",'MAPA DE RIESGO'!$P$34),"")</f>
        <v/>
      </c>
      <c r="K29" s="40" t="str">
        <f>IF(AND('MAPA DE RIESGO'!$Z$35="Media",'MAPA DE RIESGO'!$AB$35="Leve"),CONCATENATE("R4C",'MAPA DE RIESGO'!$P$35),"")</f>
        <v/>
      </c>
      <c r="L29" s="40" t="str">
        <f>IF(AND('MAPA DE RIESGO'!$Z$36="Media",'MAPA DE RIESGO'!$AB$36="Leve"),CONCATENATE("R4C",'MAPA DE RIESGO'!$P$36),"")</f>
        <v/>
      </c>
      <c r="M29" s="40" t="str">
        <f>IF(AND('MAPA DE RIESGO'!$Z$37="Media",'MAPA DE RIESGO'!$AB$37="Leve"),CONCATENATE("R4C",'MAPA DE RIESGO'!$P$37),"")</f>
        <v/>
      </c>
      <c r="N29" s="40" t="str">
        <f>IF(AND('MAPA DE RIESGO'!$Z$38="Media",'MAPA DE RIESGO'!$AB$38="Leve"),CONCATENATE("R4C",'MAPA DE RIESGO'!$P$38),"")</f>
        <v/>
      </c>
      <c r="O29" s="41" t="str">
        <f>IF(AND('MAPA DE RIESGO'!$Z$39="Media",'MAPA DE RIESGO'!$AB$39="Leve"),CONCATENATE("R4C",'MAPA DE RIESGO'!$P$39),"")</f>
        <v/>
      </c>
      <c r="P29" s="39" t="str">
        <f>IF(AND('MAPA DE RIESGO'!$Z$34="Media",'MAPA DE RIESGO'!$AB$34="Menor"),CONCATENATE("R4C",'MAPA DE RIESGO'!$P$34),"")</f>
        <v/>
      </c>
      <c r="Q29" s="40" t="str">
        <f>IF(AND('MAPA DE RIESGO'!$Z$35="Media",'MAPA DE RIESGO'!$AB$35="Menor"),CONCATENATE("R4C",'MAPA DE RIESGO'!$P$35),"")</f>
        <v/>
      </c>
      <c r="R29" s="40" t="str">
        <f>IF(AND('MAPA DE RIESGO'!$Z$36="Media",'MAPA DE RIESGO'!$AB$36="Menor"),CONCATENATE("R4C",'MAPA DE RIESGO'!$P$36),"")</f>
        <v/>
      </c>
      <c r="S29" s="40" t="str">
        <f>IF(AND('MAPA DE RIESGO'!$Z$37="Media",'MAPA DE RIESGO'!$AB$37="Menor"),CONCATENATE("R4C",'MAPA DE RIESGO'!$P$37),"")</f>
        <v/>
      </c>
      <c r="T29" s="40" t="str">
        <f>IF(AND('MAPA DE RIESGO'!$Z$38="Media",'MAPA DE RIESGO'!$AB$38="Menor"),CONCATENATE("R4C",'MAPA DE RIESGO'!$P$38),"")</f>
        <v/>
      </c>
      <c r="U29" s="41" t="str">
        <f>IF(AND('MAPA DE RIESGO'!$Z$39="Media",'MAPA DE RIESGO'!$AB$39="Menor"),CONCATENATE("R4C",'MAPA DE RIESGO'!$P$39),"")</f>
        <v/>
      </c>
      <c r="V29" s="39" t="str">
        <f>IF(AND('MAPA DE RIESGO'!$Z$34="Media",'MAPA DE RIESGO'!$AB$34="Moderado"),CONCATENATE("R4C",'MAPA DE RIESGO'!$P$34),"")</f>
        <v/>
      </c>
      <c r="W29" s="40" t="str">
        <f>IF(AND('MAPA DE RIESGO'!$Z$35="Media",'MAPA DE RIESGO'!$AB$35="Moderado"),CONCATENATE("R4C",'MAPA DE RIESGO'!$P$35),"")</f>
        <v/>
      </c>
      <c r="X29" s="40" t="str">
        <f>IF(AND('MAPA DE RIESGO'!$Z$36="Media",'MAPA DE RIESGO'!$AB$36="Moderado"),CONCATENATE("R4C",'MAPA DE RIESGO'!$P$36),"")</f>
        <v/>
      </c>
      <c r="Y29" s="40" t="str">
        <f>IF(AND('MAPA DE RIESGO'!$Z$37="Media",'MAPA DE RIESGO'!$AB$37="Moderado"),CONCATENATE("R4C",'MAPA DE RIESGO'!$P$37),"")</f>
        <v/>
      </c>
      <c r="Z29" s="40" t="str">
        <f>IF(AND('MAPA DE RIESGO'!$Z$38="Media",'MAPA DE RIESGO'!$AB$38="Moderado"),CONCATENATE("R4C",'MAPA DE RIESGO'!$P$38),"")</f>
        <v/>
      </c>
      <c r="AA29" s="41" t="str">
        <f>IF(AND('MAPA DE RIESGO'!$Z$39="Media",'MAPA DE RIESGO'!$AB$39="Moderado"),CONCATENATE("R4C",'MAPA DE RIESGO'!$P$39),"")</f>
        <v/>
      </c>
      <c r="AB29" s="23" t="str">
        <f>IF(AND('MAPA DE RIESGO'!$Z$34="Media",'MAPA DE RIESGO'!$AB$34="Mayor"),CONCATENATE("R4C",'MAPA DE RIESGO'!$P$34),"")</f>
        <v/>
      </c>
      <c r="AC29" s="24" t="str">
        <f>IF(AND('MAPA DE RIESGO'!$Z$35="Media",'MAPA DE RIESGO'!$AB$35="Mayor"),CONCATENATE("R4C",'MAPA DE RIESGO'!$P$35),"")</f>
        <v/>
      </c>
      <c r="AD29" s="29" t="str">
        <f>IF(AND('MAPA DE RIESGO'!$Z$36="Media",'MAPA DE RIESGO'!$AB$36="Mayor"),CONCATENATE("R4C",'MAPA DE RIESGO'!$P$36),"")</f>
        <v/>
      </c>
      <c r="AE29" s="29" t="str">
        <f>IF(AND('MAPA DE RIESGO'!$Z$37="Media",'MAPA DE RIESGO'!$AB$37="Mayor"),CONCATENATE("R4C",'MAPA DE RIESGO'!$P$37),"")</f>
        <v/>
      </c>
      <c r="AF29" s="29" t="str">
        <f>IF(AND('MAPA DE RIESGO'!$Z$38="Media",'MAPA DE RIESGO'!$AB$38="Mayor"),CONCATENATE("R4C",'MAPA DE RIESGO'!$P$38),"")</f>
        <v/>
      </c>
      <c r="AG29" s="25" t="str">
        <f>IF(AND('MAPA DE RIESGO'!$Z$39="Media",'MAPA DE RIESGO'!$AB$39="Mayor"),CONCATENATE("R4C",'MAPA DE RIESGO'!$P$39),"")</f>
        <v/>
      </c>
      <c r="AH29" s="26" t="str">
        <f>IF(AND('MAPA DE RIESGO'!$Z$34="Media",'MAPA DE RIESGO'!$AB$34="Catastrófico"),CONCATENATE("R4C",'MAPA DE RIESGO'!$P$34),"")</f>
        <v/>
      </c>
      <c r="AI29" s="27" t="str">
        <f>IF(AND('MAPA DE RIESGO'!$Z$35="Media",'MAPA DE RIESGO'!$AB$35="Catastrófico"),CONCATENATE("R4C",'MAPA DE RIESGO'!$P$35),"")</f>
        <v/>
      </c>
      <c r="AJ29" s="27" t="str">
        <f>IF(AND('MAPA DE RIESGO'!$Z$36="Media",'MAPA DE RIESGO'!$AB$36="Catastrófico"),CONCATENATE("R4C",'MAPA DE RIESGO'!$P$36),"")</f>
        <v/>
      </c>
      <c r="AK29" s="27" t="str">
        <f>IF(AND('MAPA DE RIESGO'!$Z$37="Media",'MAPA DE RIESGO'!$AB$37="Catastrófico"),CONCATENATE("R4C",'MAPA DE RIESGO'!$P$37),"")</f>
        <v/>
      </c>
      <c r="AL29" s="27" t="str">
        <f>IF(AND('MAPA DE RIESGO'!$Z$38="Media",'MAPA DE RIESGO'!$AB$38="Catastrófico"),CONCATENATE("R4C",'MAPA DE RIESGO'!$P$38),"")</f>
        <v/>
      </c>
      <c r="AM29" s="28" t="str">
        <f>IF(AND('MAPA DE RIESGO'!$Z$39="Media",'MAPA DE RIESGO'!$AB$39="Catastrófico"),CONCATENATE("R4C",'MAPA DE RIESGO'!$P$39),"")</f>
        <v/>
      </c>
      <c r="AN29" s="55"/>
      <c r="AO29" s="533"/>
      <c r="AP29" s="534"/>
      <c r="AQ29" s="534"/>
      <c r="AR29" s="534"/>
      <c r="AS29" s="534"/>
      <c r="AT29" s="53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row>
    <row r="30" spans="1:76" ht="15" customHeight="1" x14ac:dyDescent="0.25">
      <c r="A30" s="55"/>
      <c r="B30" s="404"/>
      <c r="C30" s="404"/>
      <c r="D30" s="405"/>
      <c r="E30" s="505"/>
      <c r="F30" s="506"/>
      <c r="G30" s="506"/>
      <c r="H30" s="506"/>
      <c r="I30" s="519"/>
      <c r="J30" s="39" t="str">
        <f>IF(AND('MAPA DE RIESGO'!$Z$40="Media",'MAPA DE RIESGO'!$AB$40="Leve"),CONCATENATE("R5C",'MAPA DE RIESGO'!$P$40),"")</f>
        <v/>
      </c>
      <c r="K30" s="40" t="str">
        <f>IF(AND('MAPA DE RIESGO'!$Z$41="Media",'MAPA DE RIESGO'!$AB$41="Leve"),CONCATENATE("R5C",'MAPA DE RIESGO'!$P$41),"")</f>
        <v/>
      </c>
      <c r="L30" s="40" t="str">
        <f>IF(AND('MAPA DE RIESGO'!$Z$42="Media",'MAPA DE RIESGO'!$AB$42="Leve"),CONCATENATE("R5C",'MAPA DE RIESGO'!$P$42),"")</f>
        <v/>
      </c>
      <c r="M30" s="40" t="str">
        <f>IF(AND('MAPA DE RIESGO'!$Z$43="Media",'MAPA DE RIESGO'!$AB$43="Leve"),CONCATENATE("R5C",'MAPA DE RIESGO'!$P$43),"")</f>
        <v/>
      </c>
      <c r="N30" s="40" t="str">
        <f>IF(AND('MAPA DE RIESGO'!$Z$44="Media",'MAPA DE RIESGO'!$AB$44="Leve"),CONCATENATE("R5C",'MAPA DE RIESGO'!$P$44),"")</f>
        <v/>
      </c>
      <c r="O30" s="41" t="str">
        <f>IF(AND('MAPA DE RIESGO'!$Z$45="Media",'MAPA DE RIESGO'!$AB$45="Leve"),CONCATENATE("R5C",'MAPA DE RIESGO'!$P$45),"")</f>
        <v/>
      </c>
      <c r="P30" s="39" t="str">
        <f>IF(AND('MAPA DE RIESGO'!$Z$40="Media",'MAPA DE RIESGO'!$AB$40="Menor"),CONCATENATE("R5C",'MAPA DE RIESGO'!$P$40),"")</f>
        <v/>
      </c>
      <c r="Q30" s="40" t="str">
        <f>IF(AND('MAPA DE RIESGO'!$Z$41="Media",'MAPA DE RIESGO'!$AB$41="Menor"),CONCATENATE("R5C",'MAPA DE RIESGO'!$P$41),"")</f>
        <v/>
      </c>
      <c r="R30" s="40" t="str">
        <f>IF(AND('MAPA DE RIESGO'!$Z$42="Media",'MAPA DE RIESGO'!$AB$42="Menor"),CONCATENATE("R5C",'MAPA DE RIESGO'!$P$42),"")</f>
        <v/>
      </c>
      <c r="S30" s="40" t="str">
        <f>IF(AND('MAPA DE RIESGO'!$Z$43="Media",'MAPA DE RIESGO'!$AB$43="Menor"),CONCATENATE("R5C",'MAPA DE RIESGO'!$P$43),"")</f>
        <v/>
      </c>
      <c r="T30" s="40" t="str">
        <f>IF(AND('MAPA DE RIESGO'!$Z$44="Media",'MAPA DE RIESGO'!$AB$44="Menor"),CONCATENATE("R5C",'MAPA DE RIESGO'!$P$44),"")</f>
        <v/>
      </c>
      <c r="U30" s="41" t="str">
        <f>IF(AND('MAPA DE RIESGO'!$Z$45="Media",'MAPA DE RIESGO'!$AB$45="Menor"),CONCATENATE("R5C",'MAPA DE RIESGO'!$P$45),"")</f>
        <v/>
      </c>
      <c r="V30" s="39" t="str">
        <f>IF(AND('MAPA DE RIESGO'!$Z$40="Media",'MAPA DE RIESGO'!$AB$40="Moderado"),CONCATENATE("R5C",'MAPA DE RIESGO'!$P$40),"")</f>
        <v/>
      </c>
      <c r="W30" s="40" t="str">
        <f>IF(AND('MAPA DE RIESGO'!$Z$41="Media",'MAPA DE RIESGO'!$AB$41="Moderado"),CONCATENATE("R5C",'MAPA DE RIESGO'!$P$41),"")</f>
        <v/>
      </c>
      <c r="X30" s="40" t="str">
        <f>IF(AND('MAPA DE RIESGO'!$Z$42="Media",'MAPA DE RIESGO'!$AB$42="Moderado"),CONCATENATE("R5C",'MAPA DE RIESGO'!$P$42),"")</f>
        <v/>
      </c>
      <c r="Y30" s="40" t="str">
        <f>IF(AND('MAPA DE RIESGO'!$Z$43="Media",'MAPA DE RIESGO'!$AB$43="Moderado"),CONCATENATE("R5C",'MAPA DE RIESGO'!$P$43),"")</f>
        <v/>
      </c>
      <c r="Z30" s="40" t="str">
        <f>IF(AND('MAPA DE RIESGO'!$Z$44="Media",'MAPA DE RIESGO'!$AB$44="Moderado"),CONCATENATE("R5C",'MAPA DE RIESGO'!$P$44),"")</f>
        <v/>
      </c>
      <c r="AA30" s="41" t="str">
        <f>IF(AND('MAPA DE RIESGO'!$Z$45="Media",'MAPA DE RIESGO'!$AB$45="Moderado"),CONCATENATE("R5C",'MAPA DE RIESGO'!$P$45),"")</f>
        <v/>
      </c>
      <c r="AB30" s="23" t="str">
        <f>IF(AND('MAPA DE RIESGO'!$Z$40="Media",'MAPA DE RIESGO'!$AB$40="Mayor"),CONCATENATE("R5C",'MAPA DE RIESGO'!$P$40),"")</f>
        <v/>
      </c>
      <c r="AC30" s="24" t="str">
        <f>IF(AND('MAPA DE RIESGO'!$Z$41="Media",'MAPA DE RIESGO'!$AB$41="Mayor"),CONCATENATE("R5C",'MAPA DE RIESGO'!$P$41),"")</f>
        <v/>
      </c>
      <c r="AD30" s="29" t="str">
        <f>IF(AND('MAPA DE RIESGO'!$Z$42="Media",'MAPA DE RIESGO'!$AB$42="Mayor"),CONCATENATE("R5C",'MAPA DE RIESGO'!$P$42),"")</f>
        <v/>
      </c>
      <c r="AE30" s="29" t="str">
        <f>IF(AND('MAPA DE RIESGO'!$Z$43="Media",'MAPA DE RIESGO'!$AB$43="Mayor"),CONCATENATE("R5C",'MAPA DE RIESGO'!$P$43),"")</f>
        <v/>
      </c>
      <c r="AF30" s="29" t="str">
        <f>IF(AND('MAPA DE RIESGO'!$Z$44="Media",'MAPA DE RIESGO'!$AB$44="Mayor"),CONCATENATE("R5C",'MAPA DE RIESGO'!$P$44),"")</f>
        <v/>
      </c>
      <c r="AG30" s="25" t="str">
        <f>IF(AND('MAPA DE RIESGO'!$Z$45="Media",'MAPA DE RIESGO'!$AB$45="Mayor"),CONCATENATE("R5C",'MAPA DE RIESGO'!$P$45),"")</f>
        <v/>
      </c>
      <c r="AH30" s="26" t="str">
        <f>IF(AND('MAPA DE RIESGO'!$Z$40="Media",'MAPA DE RIESGO'!$AB$40="Catastrófico"),CONCATENATE("R5C",'MAPA DE RIESGO'!$P$40),"")</f>
        <v/>
      </c>
      <c r="AI30" s="27" t="str">
        <f>IF(AND('MAPA DE RIESGO'!$Z$41="Media",'MAPA DE RIESGO'!$AB$41="Catastrófico"),CONCATENATE("R5C",'MAPA DE RIESGO'!$P$41),"")</f>
        <v/>
      </c>
      <c r="AJ30" s="27" t="str">
        <f>IF(AND('MAPA DE RIESGO'!$Z$42="Media",'MAPA DE RIESGO'!$AB$42="Catastrófico"),CONCATENATE("R5C",'MAPA DE RIESGO'!$P$42),"")</f>
        <v/>
      </c>
      <c r="AK30" s="27" t="str">
        <f>IF(AND('MAPA DE RIESGO'!$Z$43="Media",'MAPA DE RIESGO'!$AB$43="Catastrófico"),CONCATENATE("R5C",'MAPA DE RIESGO'!$P$43),"")</f>
        <v/>
      </c>
      <c r="AL30" s="27" t="str">
        <f>IF(AND('MAPA DE RIESGO'!$Z$44="Media",'MAPA DE RIESGO'!$AB$44="Catastrófico"),CONCATENATE("R5C",'MAPA DE RIESGO'!$P$44),"")</f>
        <v/>
      </c>
      <c r="AM30" s="28" t="str">
        <f>IF(AND('MAPA DE RIESGO'!$Z$45="Media",'MAPA DE RIESGO'!$AB$45="Catastrófico"),CONCATENATE("R5C",'MAPA DE RIESGO'!$P$45),"")</f>
        <v/>
      </c>
      <c r="AN30" s="55"/>
      <c r="AO30" s="533"/>
      <c r="AP30" s="534"/>
      <c r="AQ30" s="534"/>
      <c r="AR30" s="534"/>
      <c r="AS30" s="534"/>
      <c r="AT30" s="53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row>
    <row r="31" spans="1:76" ht="15" customHeight="1" x14ac:dyDescent="0.25">
      <c r="A31" s="55"/>
      <c r="B31" s="404"/>
      <c r="C31" s="404"/>
      <c r="D31" s="405"/>
      <c r="E31" s="505"/>
      <c r="F31" s="506"/>
      <c r="G31" s="506"/>
      <c r="H31" s="506"/>
      <c r="I31" s="519"/>
      <c r="J31" s="39" t="str">
        <f>IF(AND('MAPA DE RIESGO'!$Z$46="Media",'MAPA DE RIESGO'!$AB$46="Leve"),CONCATENATE("R6C",'MAPA DE RIESGO'!$P$46),"")</f>
        <v/>
      </c>
      <c r="K31" s="40" t="str">
        <f>IF(AND('MAPA DE RIESGO'!$Z$47="Media",'MAPA DE RIESGO'!$AB$47="Leve"),CONCATENATE("R6C",'MAPA DE RIESGO'!$P$47),"")</f>
        <v/>
      </c>
      <c r="L31" s="40" t="str">
        <f>IF(AND('MAPA DE RIESGO'!$Z$48="Media",'MAPA DE RIESGO'!$AB$48="Leve"),CONCATENATE("R6C",'MAPA DE RIESGO'!$P$48),"")</f>
        <v/>
      </c>
      <c r="M31" s="40" t="str">
        <f>IF(AND('MAPA DE RIESGO'!$Z$49="Media",'MAPA DE RIESGO'!$AB$49="Leve"),CONCATENATE("R6C",'MAPA DE RIESGO'!$P$49),"")</f>
        <v/>
      </c>
      <c r="N31" s="40" t="str">
        <f>IF(AND('MAPA DE RIESGO'!$Z$50="Media",'MAPA DE RIESGO'!$AB$50="Leve"),CONCATENATE("R6C",'MAPA DE RIESGO'!$P$50),"")</f>
        <v/>
      </c>
      <c r="O31" s="41" t="str">
        <f>IF(AND('MAPA DE RIESGO'!$Z$51="Media",'MAPA DE RIESGO'!$AB$51="Leve"),CONCATENATE("R6C",'MAPA DE RIESGO'!$P$51),"")</f>
        <v/>
      </c>
      <c r="P31" s="39" t="str">
        <f>IF(AND('MAPA DE RIESGO'!$Z$46="Media",'MAPA DE RIESGO'!$AB$46="Menor"),CONCATENATE("R6C",'MAPA DE RIESGO'!$P$46),"")</f>
        <v/>
      </c>
      <c r="Q31" s="40" t="str">
        <f>IF(AND('MAPA DE RIESGO'!$Z$47="Media",'MAPA DE RIESGO'!$AB$47="Menor"),CONCATENATE("R6C",'MAPA DE RIESGO'!$P$47),"")</f>
        <v/>
      </c>
      <c r="R31" s="40" t="str">
        <f>IF(AND('MAPA DE RIESGO'!$Z$48="Media",'MAPA DE RIESGO'!$AB$48="Menor"),CONCATENATE("R6C",'MAPA DE RIESGO'!$P$48),"")</f>
        <v/>
      </c>
      <c r="S31" s="40" t="str">
        <f>IF(AND('MAPA DE RIESGO'!$Z$49="Media",'MAPA DE RIESGO'!$AB$49="Menor"),CONCATENATE("R6C",'MAPA DE RIESGO'!$P$49),"")</f>
        <v/>
      </c>
      <c r="T31" s="40" t="str">
        <f>IF(AND('MAPA DE RIESGO'!$Z$50="Media",'MAPA DE RIESGO'!$AB$50="Menor"),CONCATENATE("R6C",'MAPA DE RIESGO'!$P$50),"")</f>
        <v/>
      </c>
      <c r="U31" s="41" t="str">
        <f>IF(AND('MAPA DE RIESGO'!$Z$51="Media",'MAPA DE RIESGO'!$AB$51="Menor"),CONCATENATE("R6C",'MAPA DE RIESGO'!$P$51),"")</f>
        <v/>
      </c>
      <c r="V31" s="39" t="str">
        <f>IF(AND('MAPA DE RIESGO'!$Z$46="Media",'MAPA DE RIESGO'!$AB$46="Moderado"),CONCATENATE("R6C",'MAPA DE RIESGO'!$P$46),"")</f>
        <v/>
      </c>
      <c r="W31" s="40" t="str">
        <f>IF(AND('MAPA DE RIESGO'!$Z$47="Media",'MAPA DE RIESGO'!$AB$47="Moderado"),CONCATENATE("R6C",'MAPA DE RIESGO'!$P$47),"")</f>
        <v/>
      </c>
      <c r="X31" s="40" t="str">
        <f>IF(AND('MAPA DE RIESGO'!$Z$48="Media",'MAPA DE RIESGO'!$AB$48="Moderado"),CONCATENATE("R6C",'MAPA DE RIESGO'!$P$48),"")</f>
        <v/>
      </c>
      <c r="Y31" s="40" t="str">
        <f>IF(AND('MAPA DE RIESGO'!$Z$49="Media",'MAPA DE RIESGO'!$AB$49="Moderado"),CONCATENATE("R6C",'MAPA DE RIESGO'!$P$49),"")</f>
        <v/>
      </c>
      <c r="Z31" s="40" t="str">
        <f>IF(AND('MAPA DE RIESGO'!$Z$50="Media",'MAPA DE RIESGO'!$AB$50="Moderado"),CONCATENATE("R6C",'MAPA DE RIESGO'!$P$50),"")</f>
        <v/>
      </c>
      <c r="AA31" s="41" t="str">
        <f>IF(AND('MAPA DE RIESGO'!$Z$51="Media",'MAPA DE RIESGO'!$AB$51="Moderado"),CONCATENATE("R6C",'MAPA DE RIESGO'!$P$51),"")</f>
        <v/>
      </c>
      <c r="AB31" s="23" t="str">
        <f>IF(AND('MAPA DE RIESGO'!$Z$46="Media",'MAPA DE RIESGO'!$AB$46="Mayor"),CONCATENATE("R6C",'MAPA DE RIESGO'!$P$46),"")</f>
        <v/>
      </c>
      <c r="AC31" s="24" t="str">
        <f>IF(AND('MAPA DE RIESGO'!$Z$47="Media",'MAPA DE RIESGO'!$AB$47="Mayor"),CONCATENATE("R6C",'MAPA DE RIESGO'!$P$47),"")</f>
        <v/>
      </c>
      <c r="AD31" s="29" t="str">
        <f>IF(AND('MAPA DE RIESGO'!$Z$48="Media",'MAPA DE RIESGO'!$AB$48="Mayor"),CONCATENATE("R6C",'MAPA DE RIESGO'!$P$48),"")</f>
        <v/>
      </c>
      <c r="AE31" s="29" t="str">
        <f>IF(AND('MAPA DE RIESGO'!$Z$49="Media",'MAPA DE RIESGO'!$AB$49="Mayor"),CONCATENATE("R6C",'MAPA DE RIESGO'!$P$49),"")</f>
        <v/>
      </c>
      <c r="AF31" s="29" t="str">
        <f>IF(AND('MAPA DE RIESGO'!$Z$50="Media",'MAPA DE RIESGO'!$AB$50="Mayor"),CONCATENATE("R6C",'MAPA DE RIESGO'!$P$50),"")</f>
        <v/>
      </c>
      <c r="AG31" s="25" t="str">
        <f>IF(AND('MAPA DE RIESGO'!$Z$51="Media",'MAPA DE RIESGO'!$AB$51="Mayor"),CONCATENATE("R6C",'MAPA DE RIESGO'!$P$51),"")</f>
        <v/>
      </c>
      <c r="AH31" s="26" t="str">
        <f>IF(AND('MAPA DE RIESGO'!$Z$46="Media",'MAPA DE RIESGO'!$AB$46="Catastrófico"),CONCATENATE("R6C",'MAPA DE RIESGO'!$P$46),"")</f>
        <v/>
      </c>
      <c r="AI31" s="27" t="str">
        <f>IF(AND('MAPA DE RIESGO'!$Z$47="Media",'MAPA DE RIESGO'!$AB$47="Catastrófico"),CONCATENATE("R6C",'MAPA DE RIESGO'!$P$47),"")</f>
        <v/>
      </c>
      <c r="AJ31" s="27" t="str">
        <f>IF(AND('MAPA DE RIESGO'!$Z$48="Media",'MAPA DE RIESGO'!$AB$48="Catastrófico"),CONCATENATE("R6C",'MAPA DE RIESGO'!$P$48),"")</f>
        <v/>
      </c>
      <c r="AK31" s="27" t="str">
        <f>IF(AND('MAPA DE RIESGO'!$Z$49="Media",'MAPA DE RIESGO'!$AB$49="Catastrófico"),CONCATENATE("R6C",'MAPA DE RIESGO'!$P$49),"")</f>
        <v/>
      </c>
      <c r="AL31" s="27" t="str">
        <f>IF(AND('MAPA DE RIESGO'!$Z$50="Media",'MAPA DE RIESGO'!$AB$50="Catastrófico"),CONCATENATE("R6C",'MAPA DE RIESGO'!$P$50),"")</f>
        <v/>
      </c>
      <c r="AM31" s="28" t="str">
        <f>IF(AND('MAPA DE RIESGO'!$Z$51="Media",'MAPA DE RIESGO'!$AB$51="Catastrófico"),CONCATENATE("R6C",'MAPA DE RIESGO'!$P$51),"")</f>
        <v/>
      </c>
      <c r="AN31" s="55"/>
      <c r="AO31" s="533"/>
      <c r="AP31" s="534"/>
      <c r="AQ31" s="534"/>
      <c r="AR31" s="534"/>
      <c r="AS31" s="534"/>
      <c r="AT31" s="53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row>
    <row r="32" spans="1:76" ht="15" customHeight="1" x14ac:dyDescent="0.25">
      <c r="A32" s="55"/>
      <c r="B32" s="404"/>
      <c r="C32" s="404"/>
      <c r="D32" s="405"/>
      <c r="E32" s="505"/>
      <c r="F32" s="506"/>
      <c r="G32" s="506"/>
      <c r="H32" s="506"/>
      <c r="I32" s="519"/>
      <c r="J32" s="39" t="str">
        <f>IF(AND('MAPA DE RIESGO'!$Z$52="Media",'MAPA DE RIESGO'!$AB$52="Leve"),CONCATENATE("R7C",'MAPA DE RIESGO'!$P$52),"")</f>
        <v/>
      </c>
      <c r="K32" s="40" t="str">
        <f>IF(AND('MAPA DE RIESGO'!$Z$53="Media",'MAPA DE RIESGO'!$AB$53="Leve"),CONCATENATE("R7C",'MAPA DE RIESGO'!$P$53),"")</f>
        <v/>
      </c>
      <c r="L32" s="40" t="str">
        <f>IF(AND('MAPA DE RIESGO'!$Z$54="Media",'MAPA DE RIESGO'!$AB$54="Leve"),CONCATENATE("R7C",'MAPA DE RIESGO'!$P$54),"")</f>
        <v/>
      </c>
      <c r="M32" s="40" t="str">
        <f>IF(AND('MAPA DE RIESGO'!$Z$55="Media",'MAPA DE RIESGO'!$AB$55="Leve"),CONCATENATE("R7C",'MAPA DE RIESGO'!$P$55),"")</f>
        <v/>
      </c>
      <c r="N32" s="40" t="str">
        <f>IF(AND('MAPA DE RIESGO'!$Z$56="Media",'MAPA DE RIESGO'!$AB$56="Leve"),CONCATENATE("R7C",'MAPA DE RIESGO'!$P$56),"")</f>
        <v/>
      </c>
      <c r="O32" s="41" t="str">
        <f>IF(AND('MAPA DE RIESGO'!$Z$57="Media",'MAPA DE RIESGO'!$AB$57="Leve"),CONCATENATE("R7C",'MAPA DE RIESGO'!$P$57),"")</f>
        <v/>
      </c>
      <c r="P32" s="39" t="str">
        <f>IF(AND('MAPA DE RIESGO'!$Z$52="Media",'MAPA DE RIESGO'!$AB$52="Menor"),CONCATENATE("R7C",'MAPA DE RIESGO'!$P$52),"")</f>
        <v/>
      </c>
      <c r="Q32" s="40" t="str">
        <f>IF(AND('MAPA DE RIESGO'!$Z$53="Media",'MAPA DE RIESGO'!$AB$53="Menor"),CONCATENATE("R7C",'MAPA DE RIESGO'!$P$53),"")</f>
        <v/>
      </c>
      <c r="R32" s="40" t="str">
        <f>IF(AND('MAPA DE RIESGO'!$Z$54="Media",'MAPA DE RIESGO'!$AB$54="Menor"),CONCATENATE("R7C",'MAPA DE RIESGO'!$P$54),"")</f>
        <v/>
      </c>
      <c r="S32" s="40" t="str">
        <f>IF(AND('MAPA DE RIESGO'!$Z$55="Media",'MAPA DE RIESGO'!$AB$55="Menor"),CONCATENATE("R7C",'MAPA DE RIESGO'!$P$55),"")</f>
        <v/>
      </c>
      <c r="T32" s="40" t="str">
        <f>IF(AND('MAPA DE RIESGO'!$Z$56="Media",'MAPA DE RIESGO'!$AB$56="Menor"),CONCATENATE("R7C",'MAPA DE RIESGO'!$P$56),"")</f>
        <v/>
      </c>
      <c r="U32" s="41" t="str">
        <f>IF(AND('MAPA DE RIESGO'!$Z$57="Media",'MAPA DE RIESGO'!$AB$57="Menor"),CONCATENATE("R7C",'MAPA DE RIESGO'!$P$57),"")</f>
        <v/>
      </c>
      <c r="V32" s="39" t="str">
        <f>IF(AND('MAPA DE RIESGO'!$Z$52="Media",'MAPA DE RIESGO'!$AB$52="Moderado"),CONCATENATE("R7C",'MAPA DE RIESGO'!$P$52),"")</f>
        <v/>
      </c>
      <c r="W32" s="40" t="str">
        <f>IF(AND('MAPA DE RIESGO'!$Z$53="Media",'MAPA DE RIESGO'!$AB$53="Moderado"),CONCATENATE("R7C",'MAPA DE RIESGO'!$P$53),"")</f>
        <v/>
      </c>
      <c r="X32" s="40" t="str">
        <f>IF(AND('MAPA DE RIESGO'!$Z$54="Media",'MAPA DE RIESGO'!$AB$54="Moderado"),CONCATENATE("R7C",'MAPA DE RIESGO'!$P$54),"")</f>
        <v/>
      </c>
      <c r="Y32" s="40" t="str">
        <f>IF(AND('MAPA DE RIESGO'!$Z$55="Media",'MAPA DE RIESGO'!$AB$55="Moderado"),CONCATENATE("R7C",'MAPA DE RIESGO'!$P$55),"")</f>
        <v/>
      </c>
      <c r="Z32" s="40" t="str">
        <f>IF(AND('MAPA DE RIESGO'!$Z$56="Media",'MAPA DE RIESGO'!$AB$56="Moderado"),CONCATENATE("R7C",'MAPA DE RIESGO'!$P$56),"")</f>
        <v/>
      </c>
      <c r="AA32" s="41" t="str">
        <f>IF(AND('MAPA DE RIESGO'!$Z$57="Media",'MAPA DE RIESGO'!$AB$57="Moderado"),CONCATENATE("R7C",'MAPA DE RIESGO'!$P$57),"")</f>
        <v/>
      </c>
      <c r="AB32" s="23" t="str">
        <f>IF(AND('MAPA DE RIESGO'!$Z$52="Media",'MAPA DE RIESGO'!$AB$52="Mayor"),CONCATENATE("R7C",'MAPA DE RIESGO'!$P$52),"")</f>
        <v/>
      </c>
      <c r="AC32" s="24" t="str">
        <f>IF(AND('MAPA DE RIESGO'!$Z$53="Media",'MAPA DE RIESGO'!$AB$53="Mayor"),CONCATENATE("R7C",'MAPA DE RIESGO'!$P$53),"")</f>
        <v/>
      </c>
      <c r="AD32" s="29" t="str">
        <f>IF(AND('MAPA DE RIESGO'!$Z$54="Media",'MAPA DE RIESGO'!$AB$54="Mayor"),CONCATENATE("R7C",'MAPA DE RIESGO'!$P$54),"")</f>
        <v/>
      </c>
      <c r="AE32" s="29" t="str">
        <f>IF(AND('MAPA DE RIESGO'!$Z$55="Media",'MAPA DE RIESGO'!$AB$55="Mayor"),CONCATENATE("R7C",'MAPA DE RIESGO'!$P$55),"")</f>
        <v/>
      </c>
      <c r="AF32" s="29" t="str">
        <f>IF(AND('MAPA DE RIESGO'!$Z$56="Media",'MAPA DE RIESGO'!$AB$56="Mayor"),CONCATENATE("R7C",'MAPA DE RIESGO'!$P$56),"")</f>
        <v/>
      </c>
      <c r="AG32" s="25" t="str">
        <f>IF(AND('MAPA DE RIESGO'!$Z$57="Media",'MAPA DE RIESGO'!$AB$57="Mayor"),CONCATENATE("R7C",'MAPA DE RIESGO'!$P$57),"")</f>
        <v/>
      </c>
      <c r="AH32" s="26" t="str">
        <f>IF(AND('MAPA DE RIESGO'!$Z$52="Media",'MAPA DE RIESGO'!$AB$52="Catastrófico"),CONCATENATE("R7C",'MAPA DE RIESGO'!$P$52),"")</f>
        <v/>
      </c>
      <c r="AI32" s="27" t="str">
        <f>IF(AND('MAPA DE RIESGO'!$Z$53="Media",'MAPA DE RIESGO'!$AB$53="Catastrófico"),CONCATENATE("R7C",'MAPA DE RIESGO'!$P$53),"")</f>
        <v/>
      </c>
      <c r="AJ32" s="27" t="str">
        <f>IF(AND('MAPA DE RIESGO'!$Z$54="Media",'MAPA DE RIESGO'!$AB$54="Catastrófico"),CONCATENATE("R7C",'MAPA DE RIESGO'!$P$54),"")</f>
        <v/>
      </c>
      <c r="AK32" s="27" t="str">
        <f>IF(AND('MAPA DE RIESGO'!$Z$55="Media",'MAPA DE RIESGO'!$AB$55="Catastrófico"),CONCATENATE("R7C",'MAPA DE RIESGO'!$P$55),"")</f>
        <v/>
      </c>
      <c r="AL32" s="27" t="str">
        <f>IF(AND('MAPA DE RIESGO'!$Z$56="Media",'MAPA DE RIESGO'!$AB$56="Catastrófico"),CONCATENATE("R7C",'MAPA DE RIESGO'!$P$56),"")</f>
        <v/>
      </c>
      <c r="AM32" s="28" t="str">
        <f>IF(AND('MAPA DE RIESGO'!$Z$57="Media",'MAPA DE RIESGO'!$AB$57="Catastrófico"),CONCATENATE("R7C",'MAPA DE RIESGO'!$P$57),"")</f>
        <v/>
      </c>
      <c r="AN32" s="55"/>
      <c r="AO32" s="533"/>
      <c r="AP32" s="534"/>
      <c r="AQ32" s="534"/>
      <c r="AR32" s="534"/>
      <c r="AS32" s="534"/>
      <c r="AT32" s="535"/>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row>
    <row r="33" spans="1:80" ht="15" customHeight="1" x14ac:dyDescent="0.25">
      <c r="A33" s="55"/>
      <c r="B33" s="404"/>
      <c r="C33" s="404"/>
      <c r="D33" s="405"/>
      <c r="E33" s="505"/>
      <c r="F33" s="506"/>
      <c r="G33" s="506"/>
      <c r="H33" s="506"/>
      <c r="I33" s="519"/>
      <c r="J33" s="39" t="str">
        <f>IF(AND('MAPA DE RIESGO'!$Z$58="Media",'MAPA DE RIESGO'!$AB$58="Leve"),CONCATENATE("R8C",'MAPA DE RIESGO'!$P$58),"")</f>
        <v/>
      </c>
      <c r="K33" s="40" t="str">
        <f>IF(AND('MAPA DE RIESGO'!$Z$59="Media",'MAPA DE RIESGO'!$AB$59="Leve"),CONCATENATE("R8C",'MAPA DE RIESGO'!$P$59),"")</f>
        <v/>
      </c>
      <c r="L33" s="40" t="str">
        <f>IF(AND('MAPA DE RIESGO'!$Z$60="Media",'MAPA DE RIESGO'!$AB$60="Leve"),CONCATENATE("R8C",'MAPA DE RIESGO'!$P$60),"")</f>
        <v/>
      </c>
      <c r="M33" s="40" t="str">
        <f>IF(AND('MAPA DE RIESGO'!$Z$61="Media",'MAPA DE RIESGO'!$AB$61="Leve"),CONCATENATE("R8C",'MAPA DE RIESGO'!$P$61),"")</f>
        <v/>
      </c>
      <c r="N33" s="40" t="str">
        <f>IF(AND('MAPA DE RIESGO'!$Z$62="Media",'MAPA DE RIESGO'!$AB$62="Leve"),CONCATENATE("R8C",'MAPA DE RIESGO'!$P$62),"")</f>
        <v/>
      </c>
      <c r="O33" s="41" t="str">
        <f>IF(AND('MAPA DE RIESGO'!$Z$63="Media",'MAPA DE RIESGO'!$AB$63="Leve"),CONCATENATE("R8C",'MAPA DE RIESGO'!$P$63),"")</f>
        <v/>
      </c>
      <c r="P33" s="39" t="str">
        <f>IF(AND('MAPA DE RIESGO'!$Z$58="Media",'MAPA DE RIESGO'!$AB$58="Menor"),CONCATENATE("R8C",'MAPA DE RIESGO'!$P$58),"")</f>
        <v/>
      </c>
      <c r="Q33" s="40" t="str">
        <f>IF(AND('MAPA DE RIESGO'!$Z$59="Media",'MAPA DE RIESGO'!$AB$59="Menor"),CONCATENATE("R8C",'MAPA DE RIESGO'!$P$59),"")</f>
        <v/>
      </c>
      <c r="R33" s="40" t="str">
        <f>IF(AND('MAPA DE RIESGO'!$Z$60="Media",'MAPA DE RIESGO'!$AB$60="Menor"),CONCATENATE("R8C",'MAPA DE RIESGO'!$P$60),"")</f>
        <v/>
      </c>
      <c r="S33" s="40" t="str">
        <f>IF(AND('MAPA DE RIESGO'!$Z$61="Media",'MAPA DE RIESGO'!$AB$61="Menor"),CONCATENATE("R8C",'MAPA DE RIESGO'!$P$61),"")</f>
        <v/>
      </c>
      <c r="T33" s="40" t="str">
        <f>IF(AND('MAPA DE RIESGO'!$Z$62="Media",'MAPA DE RIESGO'!$AB$62="Menor"),CONCATENATE("R8C",'MAPA DE RIESGO'!$P$62),"")</f>
        <v/>
      </c>
      <c r="U33" s="41" t="str">
        <f>IF(AND('MAPA DE RIESGO'!$Z$63="Media",'MAPA DE RIESGO'!$AB$63="Menor"),CONCATENATE("R8C",'MAPA DE RIESGO'!$P$63),"")</f>
        <v/>
      </c>
      <c r="V33" s="39" t="str">
        <f>IF(AND('MAPA DE RIESGO'!$Z$58="Media",'MAPA DE RIESGO'!$AB$58="Moderado"),CONCATENATE("R8C",'MAPA DE RIESGO'!$P$58),"")</f>
        <v/>
      </c>
      <c r="W33" s="40" t="str">
        <f>IF(AND('MAPA DE RIESGO'!$Z$59="Media",'MAPA DE RIESGO'!$AB$59="Moderado"),CONCATENATE("R8C",'MAPA DE RIESGO'!$P$59),"")</f>
        <v/>
      </c>
      <c r="X33" s="40" t="str">
        <f>IF(AND('MAPA DE RIESGO'!$Z$60="Media",'MAPA DE RIESGO'!$AB$60="Moderado"),CONCATENATE("R8C",'MAPA DE RIESGO'!$P$60),"")</f>
        <v/>
      </c>
      <c r="Y33" s="40" t="str">
        <f>IF(AND('MAPA DE RIESGO'!$Z$61="Media",'MAPA DE RIESGO'!$AB$61="Moderado"),CONCATENATE("R8C",'MAPA DE RIESGO'!$P$61),"")</f>
        <v/>
      </c>
      <c r="Z33" s="40" t="str">
        <f>IF(AND('MAPA DE RIESGO'!$Z$62="Media",'MAPA DE RIESGO'!$AB$62="Moderado"),CONCATENATE("R8C",'MAPA DE RIESGO'!$P$62),"")</f>
        <v/>
      </c>
      <c r="AA33" s="41" t="str">
        <f>IF(AND('MAPA DE RIESGO'!$Z$63="Media",'MAPA DE RIESGO'!$AB$63="Moderado"),CONCATENATE("R8C",'MAPA DE RIESGO'!$P$63),"")</f>
        <v/>
      </c>
      <c r="AB33" s="23" t="str">
        <f>IF(AND('MAPA DE RIESGO'!$Z$58="Media",'MAPA DE RIESGO'!$AB$58="Mayor"),CONCATENATE("R8C",'MAPA DE RIESGO'!$P$58),"")</f>
        <v/>
      </c>
      <c r="AC33" s="24" t="str">
        <f>IF(AND('MAPA DE RIESGO'!$Z$59="Media",'MAPA DE RIESGO'!$AB$59="Mayor"),CONCATENATE("R8C",'MAPA DE RIESGO'!$P$59),"")</f>
        <v/>
      </c>
      <c r="AD33" s="29" t="str">
        <f>IF(AND('MAPA DE RIESGO'!$Z$60="Media",'MAPA DE RIESGO'!$AB$60="Mayor"),CONCATENATE("R8C",'MAPA DE RIESGO'!$P$60),"")</f>
        <v/>
      </c>
      <c r="AE33" s="29" t="str">
        <f>IF(AND('MAPA DE RIESGO'!$Z$61="Media",'MAPA DE RIESGO'!$AB$61="Mayor"),CONCATENATE("R8C",'MAPA DE RIESGO'!$P$61),"")</f>
        <v/>
      </c>
      <c r="AF33" s="29" t="str">
        <f>IF(AND('MAPA DE RIESGO'!$Z$62="Media",'MAPA DE RIESGO'!$AB$62="Mayor"),CONCATENATE("R8C",'MAPA DE RIESGO'!$P$62),"")</f>
        <v/>
      </c>
      <c r="AG33" s="25" t="str">
        <f>IF(AND('MAPA DE RIESGO'!$Z$63="Media",'MAPA DE RIESGO'!$AB$63="Mayor"),CONCATENATE("R8C",'MAPA DE RIESGO'!$P$63),"")</f>
        <v/>
      </c>
      <c r="AH33" s="26" t="str">
        <f>IF(AND('MAPA DE RIESGO'!$Z$58="Media",'MAPA DE RIESGO'!$AB$58="Catastrófico"),CONCATENATE("R8C",'MAPA DE RIESGO'!$P$58),"")</f>
        <v/>
      </c>
      <c r="AI33" s="27" t="str">
        <f>IF(AND('MAPA DE RIESGO'!$Z$59="Media",'MAPA DE RIESGO'!$AB$59="Catastrófico"),CONCATENATE("R8C",'MAPA DE RIESGO'!$P$59),"")</f>
        <v/>
      </c>
      <c r="AJ33" s="27" t="str">
        <f>IF(AND('MAPA DE RIESGO'!$Z$60="Media",'MAPA DE RIESGO'!$AB$60="Catastrófico"),CONCATENATE("R8C",'MAPA DE RIESGO'!$P$60),"")</f>
        <v/>
      </c>
      <c r="AK33" s="27" t="str">
        <f>IF(AND('MAPA DE RIESGO'!$Z$61="Media",'MAPA DE RIESGO'!$AB$61="Catastrófico"),CONCATENATE("R8C",'MAPA DE RIESGO'!$P$61),"")</f>
        <v/>
      </c>
      <c r="AL33" s="27" t="str">
        <f>IF(AND('MAPA DE RIESGO'!$Z$62="Media",'MAPA DE RIESGO'!$AB$62="Catastrófico"),CONCATENATE("R8C",'MAPA DE RIESGO'!$P$62),"")</f>
        <v/>
      </c>
      <c r="AM33" s="28" t="str">
        <f>IF(AND('MAPA DE RIESGO'!$Z$63="Media",'MAPA DE RIESGO'!$AB$63="Catastrófico"),CONCATENATE("R8C",'MAPA DE RIESGO'!$P$63),"")</f>
        <v/>
      </c>
      <c r="AN33" s="55"/>
      <c r="AO33" s="533"/>
      <c r="AP33" s="534"/>
      <c r="AQ33" s="534"/>
      <c r="AR33" s="534"/>
      <c r="AS33" s="534"/>
      <c r="AT33" s="535"/>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row>
    <row r="34" spans="1:80" ht="15" customHeight="1" x14ac:dyDescent="0.25">
      <c r="A34" s="55"/>
      <c r="B34" s="404"/>
      <c r="C34" s="404"/>
      <c r="D34" s="405"/>
      <c r="E34" s="505"/>
      <c r="F34" s="506"/>
      <c r="G34" s="506"/>
      <c r="H34" s="506"/>
      <c r="I34" s="519"/>
      <c r="J34" s="39" t="str">
        <f>IF(AND('MAPA DE RIESGO'!$Z$64="Media",'MAPA DE RIESGO'!$AB$64="Leve"),CONCATENATE("R9C",'MAPA DE RIESGO'!$P$64),"")</f>
        <v/>
      </c>
      <c r="K34" s="40" t="str">
        <f>IF(AND('MAPA DE RIESGO'!$Z$65="Media",'MAPA DE RIESGO'!$AB$65="Leve"),CONCATENATE("R9C",'MAPA DE RIESGO'!$P$65),"")</f>
        <v/>
      </c>
      <c r="L34" s="40" t="str">
        <f>IF(AND('MAPA DE RIESGO'!$Z$66="Media",'MAPA DE RIESGO'!$AB$66="Leve"),CONCATENATE("R9C",'MAPA DE RIESGO'!$P$66),"")</f>
        <v/>
      </c>
      <c r="M34" s="40" t="str">
        <f>IF(AND('MAPA DE RIESGO'!$Z$67="Media",'MAPA DE RIESGO'!$AB$67="Leve"),CONCATENATE("R9C",'MAPA DE RIESGO'!$P$67),"")</f>
        <v/>
      </c>
      <c r="N34" s="40" t="str">
        <f>IF(AND('MAPA DE RIESGO'!$Z$68="Media",'MAPA DE RIESGO'!$AB$68="Leve"),CONCATENATE("R9C",'MAPA DE RIESGO'!$P$68),"")</f>
        <v/>
      </c>
      <c r="O34" s="41" t="str">
        <f>IF(AND('MAPA DE RIESGO'!$Z$69="Media",'MAPA DE RIESGO'!$AB$69="Leve"),CONCATENATE("R9C",'MAPA DE RIESGO'!$P$69),"")</f>
        <v/>
      </c>
      <c r="P34" s="39" t="str">
        <f>IF(AND('MAPA DE RIESGO'!$Z$64="Media",'MAPA DE RIESGO'!$AB$64="Menor"),CONCATENATE("R9C",'MAPA DE RIESGO'!$P$64),"")</f>
        <v/>
      </c>
      <c r="Q34" s="40" t="str">
        <f>IF(AND('MAPA DE RIESGO'!$Z$65="Media",'MAPA DE RIESGO'!$AB$65="Menor"),CONCATENATE("R9C",'MAPA DE RIESGO'!$P$65),"")</f>
        <v/>
      </c>
      <c r="R34" s="40" t="str">
        <f>IF(AND('MAPA DE RIESGO'!$Z$66="Media",'MAPA DE RIESGO'!$AB$66="Menor"),CONCATENATE("R9C",'MAPA DE RIESGO'!$P$66),"")</f>
        <v/>
      </c>
      <c r="S34" s="40" t="str">
        <f>IF(AND('MAPA DE RIESGO'!$Z$67="Media",'MAPA DE RIESGO'!$AB$67="Menor"),CONCATENATE("R9C",'MAPA DE RIESGO'!$P$67),"")</f>
        <v/>
      </c>
      <c r="T34" s="40" t="str">
        <f>IF(AND('MAPA DE RIESGO'!$Z$68="Media",'MAPA DE RIESGO'!$AB$68="Menor"),CONCATENATE("R9C",'MAPA DE RIESGO'!$P$68),"")</f>
        <v/>
      </c>
      <c r="U34" s="41" t="str">
        <f>IF(AND('MAPA DE RIESGO'!$Z$69="Media",'MAPA DE RIESGO'!$AB$69="Menor"),CONCATENATE("R9C",'MAPA DE RIESGO'!$P$69),"")</f>
        <v/>
      </c>
      <c r="V34" s="39" t="str">
        <f>IF(AND('MAPA DE RIESGO'!$Z$64="Media",'MAPA DE RIESGO'!$AB$64="Moderado"),CONCATENATE("R9C",'MAPA DE RIESGO'!$P$64),"")</f>
        <v/>
      </c>
      <c r="W34" s="40" t="str">
        <f>IF(AND('MAPA DE RIESGO'!$Z$65="Media",'MAPA DE RIESGO'!$AB$65="Moderado"),CONCATENATE("R9C",'MAPA DE RIESGO'!$P$65),"")</f>
        <v/>
      </c>
      <c r="X34" s="40" t="str">
        <f>IF(AND('MAPA DE RIESGO'!$Z$66="Media",'MAPA DE RIESGO'!$AB$66="Moderado"),CONCATENATE("R9C",'MAPA DE RIESGO'!$P$66),"")</f>
        <v/>
      </c>
      <c r="Y34" s="40" t="str">
        <f>IF(AND('MAPA DE RIESGO'!$Z$67="Media",'MAPA DE RIESGO'!$AB$67="Moderado"),CONCATENATE("R9C",'MAPA DE RIESGO'!$P$67),"")</f>
        <v/>
      </c>
      <c r="Z34" s="40" t="str">
        <f>IF(AND('MAPA DE RIESGO'!$Z$68="Media",'MAPA DE RIESGO'!$AB$68="Moderado"),CONCATENATE("R9C",'MAPA DE RIESGO'!$P$68),"")</f>
        <v/>
      </c>
      <c r="AA34" s="41" t="str">
        <f>IF(AND('MAPA DE RIESGO'!$Z$69="Media",'MAPA DE RIESGO'!$AB$69="Moderado"),CONCATENATE("R9C",'MAPA DE RIESGO'!$P$69),"")</f>
        <v/>
      </c>
      <c r="AB34" s="23" t="str">
        <f>IF(AND('MAPA DE RIESGO'!$Z$64="Media",'MAPA DE RIESGO'!$AB$64="Mayor"),CONCATENATE("R9C",'MAPA DE RIESGO'!$P$64),"")</f>
        <v/>
      </c>
      <c r="AC34" s="24" t="str">
        <f>IF(AND('MAPA DE RIESGO'!$Z$65="Media",'MAPA DE RIESGO'!$AB$65="Mayor"),CONCATENATE("R9C",'MAPA DE RIESGO'!$P$65),"")</f>
        <v/>
      </c>
      <c r="AD34" s="29" t="str">
        <f>IF(AND('MAPA DE RIESGO'!$Z$66="Media",'MAPA DE RIESGO'!$AB$66="Mayor"),CONCATENATE("R9C",'MAPA DE RIESGO'!$P$66),"")</f>
        <v/>
      </c>
      <c r="AE34" s="29" t="str">
        <f>IF(AND('MAPA DE RIESGO'!$Z$67="Media",'MAPA DE RIESGO'!$AB$67="Mayor"),CONCATENATE("R9C",'MAPA DE RIESGO'!$P$67),"")</f>
        <v/>
      </c>
      <c r="AF34" s="29" t="str">
        <f>IF(AND('MAPA DE RIESGO'!$Z$68="Media",'MAPA DE RIESGO'!$AB$68="Mayor"),CONCATENATE("R9C",'MAPA DE RIESGO'!$P$68),"")</f>
        <v/>
      </c>
      <c r="AG34" s="25" t="str">
        <f>IF(AND('MAPA DE RIESGO'!$Z$69="Media",'MAPA DE RIESGO'!$AB$69="Mayor"),CONCATENATE("R9C",'MAPA DE RIESGO'!$P$69),"")</f>
        <v/>
      </c>
      <c r="AH34" s="26" t="str">
        <f>IF(AND('MAPA DE RIESGO'!$Z$64="Media",'MAPA DE RIESGO'!$AB$64="Catastrófico"),CONCATENATE("R9C",'MAPA DE RIESGO'!$P$64),"")</f>
        <v/>
      </c>
      <c r="AI34" s="27" t="str">
        <f>IF(AND('MAPA DE RIESGO'!$Z$65="Media",'MAPA DE RIESGO'!$AB$65="Catastrófico"),CONCATENATE("R9C",'MAPA DE RIESGO'!$P$65),"")</f>
        <v/>
      </c>
      <c r="AJ34" s="27" t="str">
        <f>IF(AND('MAPA DE RIESGO'!$Z$66="Media",'MAPA DE RIESGO'!$AB$66="Catastrófico"),CONCATENATE("R9C",'MAPA DE RIESGO'!$P$66),"")</f>
        <v/>
      </c>
      <c r="AK34" s="27" t="str">
        <f>IF(AND('MAPA DE RIESGO'!$Z$67="Media",'MAPA DE RIESGO'!$AB$67="Catastrófico"),CONCATENATE("R9C",'MAPA DE RIESGO'!$P$67),"")</f>
        <v/>
      </c>
      <c r="AL34" s="27" t="str">
        <f>IF(AND('MAPA DE RIESGO'!$Z$68="Media",'MAPA DE RIESGO'!$AB$68="Catastrófico"),CONCATENATE("R9C",'MAPA DE RIESGO'!$P$68),"")</f>
        <v/>
      </c>
      <c r="AM34" s="28" t="str">
        <f>IF(AND('MAPA DE RIESGO'!$Z$69="Media",'MAPA DE RIESGO'!$AB$69="Catastrófico"),CONCATENATE("R9C",'MAPA DE RIESGO'!$P$69),"")</f>
        <v/>
      </c>
      <c r="AN34" s="55"/>
      <c r="AO34" s="533"/>
      <c r="AP34" s="534"/>
      <c r="AQ34" s="534"/>
      <c r="AR34" s="534"/>
      <c r="AS34" s="534"/>
      <c r="AT34" s="53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row>
    <row r="35" spans="1:80" ht="15.75" customHeight="1" thickBot="1" x14ac:dyDescent="0.3">
      <c r="A35" s="55"/>
      <c r="B35" s="404"/>
      <c r="C35" s="404"/>
      <c r="D35" s="405"/>
      <c r="E35" s="507"/>
      <c r="F35" s="508"/>
      <c r="G35" s="508"/>
      <c r="H35" s="508"/>
      <c r="I35" s="520"/>
      <c r="J35" s="39" t="str">
        <f>IF(AND('MAPA DE RIESGO'!$Z$70="Media",'MAPA DE RIESGO'!$AB$70="Leve"),CONCATENATE("R10C",'MAPA DE RIESGO'!$P$70),"")</f>
        <v/>
      </c>
      <c r="K35" s="40" t="str">
        <f>IF(AND('MAPA DE RIESGO'!$Z$71="Media",'MAPA DE RIESGO'!$AB$71="Leve"),CONCATENATE("R10C",'MAPA DE RIESGO'!$P$71),"")</f>
        <v/>
      </c>
      <c r="L35" s="40" t="str">
        <f>IF(AND('MAPA DE RIESGO'!$Z$72="Media",'MAPA DE RIESGO'!$AB$72="Leve"),CONCATENATE("R10C",'MAPA DE RIESGO'!$P$72),"")</f>
        <v/>
      </c>
      <c r="M35" s="40" t="str">
        <f>IF(AND('MAPA DE RIESGO'!$Z$73="Media",'MAPA DE RIESGO'!$AB$73="Leve"),CONCATENATE("R10C",'MAPA DE RIESGO'!$P$73),"")</f>
        <v/>
      </c>
      <c r="N35" s="40" t="str">
        <f>IF(AND('MAPA DE RIESGO'!$Z$74="Media",'MAPA DE RIESGO'!$AB$74="Leve"),CONCATENATE("R10C",'MAPA DE RIESGO'!$P$74),"")</f>
        <v/>
      </c>
      <c r="O35" s="41" t="str">
        <f>IF(AND('MAPA DE RIESGO'!$Z$75="Media",'MAPA DE RIESGO'!$AB$75="Leve"),CONCATENATE("R10C",'MAPA DE RIESGO'!$P$75),"")</f>
        <v/>
      </c>
      <c r="P35" s="39" t="str">
        <f>IF(AND('MAPA DE RIESGO'!$Z$70="Media",'MAPA DE RIESGO'!$AB$70="Menor"),CONCATENATE("R10C",'MAPA DE RIESGO'!$P$70),"")</f>
        <v/>
      </c>
      <c r="Q35" s="40" t="str">
        <f>IF(AND('MAPA DE RIESGO'!$Z$71="Media",'MAPA DE RIESGO'!$AB$71="Menor"),CONCATENATE("R10C",'MAPA DE RIESGO'!$P$71),"")</f>
        <v/>
      </c>
      <c r="R35" s="40" t="str">
        <f>IF(AND('MAPA DE RIESGO'!$Z$72="Media",'MAPA DE RIESGO'!$AB$72="Menor"),CONCATENATE("R10C",'MAPA DE RIESGO'!$P$72),"")</f>
        <v/>
      </c>
      <c r="S35" s="40" t="str">
        <f>IF(AND('MAPA DE RIESGO'!$Z$73="Media",'MAPA DE RIESGO'!$AB$73="Menor"),CONCATENATE("R10C",'MAPA DE RIESGO'!$P$73),"")</f>
        <v/>
      </c>
      <c r="T35" s="40" t="str">
        <f>IF(AND('MAPA DE RIESGO'!$Z$74="Media",'MAPA DE RIESGO'!$AB$74="Menor"),CONCATENATE("R10C",'MAPA DE RIESGO'!$P$74),"")</f>
        <v/>
      </c>
      <c r="U35" s="41" t="str">
        <f>IF(AND('MAPA DE RIESGO'!$Z$75="Media",'MAPA DE RIESGO'!$AB$75="Menor"),CONCATENATE("R10C",'MAPA DE RIESGO'!$P$75),"")</f>
        <v/>
      </c>
      <c r="V35" s="39" t="str">
        <f>IF(AND('MAPA DE RIESGO'!$Z$70="Media",'MAPA DE RIESGO'!$AB$70="Moderado"),CONCATENATE("R10C",'MAPA DE RIESGO'!$P$70),"")</f>
        <v/>
      </c>
      <c r="W35" s="40" t="str">
        <f>IF(AND('MAPA DE RIESGO'!$Z$71="Media",'MAPA DE RIESGO'!$AB$71="Moderado"),CONCATENATE("R10C",'MAPA DE RIESGO'!$P$71),"")</f>
        <v/>
      </c>
      <c r="X35" s="40" t="str">
        <f>IF(AND('MAPA DE RIESGO'!$Z$72="Media",'MAPA DE RIESGO'!$AB$72="Moderado"),CONCATENATE("R10C",'MAPA DE RIESGO'!$P$72),"")</f>
        <v/>
      </c>
      <c r="Y35" s="40" t="str">
        <f>IF(AND('MAPA DE RIESGO'!$Z$73="Media",'MAPA DE RIESGO'!$AB$73="Moderado"),CONCATENATE("R10C",'MAPA DE RIESGO'!$P$73),"")</f>
        <v/>
      </c>
      <c r="Z35" s="40" t="str">
        <f>IF(AND('MAPA DE RIESGO'!$Z$74="Media",'MAPA DE RIESGO'!$AB$74="Moderado"),CONCATENATE("R10C",'MAPA DE RIESGO'!$P$74),"")</f>
        <v/>
      </c>
      <c r="AA35" s="41" t="str">
        <f>IF(AND('MAPA DE RIESGO'!$Z$75="Media",'MAPA DE RIESGO'!$AB$75="Moderado"),CONCATENATE("R10C",'MAPA DE RIESGO'!$P$75),"")</f>
        <v/>
      </c>
      <c r="AB35" s="30" t="str">
        <f>IF(AND('MAPA DE RIESGO'!$Z$70="Media",'MAPA DE RIESGO'!$AB$70="Mayor"),CONCATENATE("R10C",'MAPA DE RIESGO'!$P$70),"")</f>
        <v/>
      </c>
      <c r="AC35" s="31" t="str">
        <f>IF(AND('MAPA DE RIESGO'!$Z$71="Media",'MAPA DE RIESGO'!$AB$71="Mayor"),CONCATENATE("R10C",'MAPA DE RIESGO'!$P$71),"")</f>
        <v/>
      </c>
      <c r="AD35" s="31" t="str">
        <f>IF(AND('MAPA DE RIESGO'!$Z$72="Media",'MAPA DE RIESGO'!$AB$72="Mayor"),CONCATENATE("R10C",'MAPA DE RIESGO'!$P$72),"")</f>
        <v/>
      </c>
      <c r="AE35" s="31" t="str">
        <f>IF(AND('MAPA DE RIESGO'!$Z$73="Media",'MAPA DE RIESGO'!$AB$73="Mayor"),CONCATENATE("R10C",'MAPA DE RIESGO'!$P$73),"")</f>
        <v/>
      </c>
      <c r="AF35" s="31" t="str">
        <f>IF(AND('MAPA DE RIESGO'!$Z$74="Media",'MAPA DE RIESGO'!$AB$74="Mayor"),CONCATENATE("R10C",'MAPA DE RIESGO'!$P$74),"")</f>
        <v/>
      </c>
      <c r="AG35" s="32" t="str">
        <f>IF(AND('MAPA DE RIESGO'!$Z$75="Media",'MAPA DE RIESGO'!$AB$75="Mayor"),CONCATENATE("R10C",'MAPA DE RIESGO'!$P$75),"")</f>
        <v/>
      </c>
      <c r="AH35" s="33" t="str">
        <f>IF(AND('MAPA DE RIESGO'!$Z$70="Media",'MAPA DE RIESGO'!$AB$70="Catastrófico"),CONCATENATE("R10C",'MAPA DE RIESGO'!$P$70),"")</f>
        <v/>
      </c>
      <c r="AI35" s="34" t="str">
        <f>IF(AND('MAPA DE RIESGO'!$Z$71="Media",'MAPA DE RIESGO'!$AB$71="Catastrófico"),CONCATENATE("R10C",'MAPA DE RIESGO'!$P$71),"")</f>
        <v/>
      </c>
      <c r="AJ35" s="34" t="str">
        <f>IF(AND('MAPA DE RIESGO'!$Z$72="Media",'MAPA DE RIESGO'!$AB$72="Catastrófico"),CONCATENATE("R10C",'MAPA DE RIESGO'!$P$72),"")</f>
        <v/>
      </c>
      <c r="AK35" s="34" t="str">
        <f>IF(AND('MAPA DE RIESGO'!$Z$73="Media",'MAPA DE RIESGO'!$AB$73="Catastrófico"),CONCATENATE("R10C",'MAPA DE RIESGO'!$P$73),"")</f>
        <v/>
      </c>
      <c r="AL35" s="34" t="str">
        <f>IF(AND('MAPA DE RIESGO'!$Z$74="Media",'MAPA DE RIESGO'!$AB$74="Catastrófico"),CONCATENATE("R10C",'MAPA DE RIESGO'!$P$74),"")</f>
        <v/>
      </c>
      <c r="AM35" s="35" t="str">
        <f>IF(AND('MAPA DE RIESGO'!$Z$75="Media",'MAPA DE RIESGO'!$AB$75="Catastrófico"),CONCATENATE("R10C",'MAPA DE RIESGO'!$P$75),"")</f>
        <v/>
      </c>
      <c r="AN35" s="55"/>
      <c r="AO35" s="536"/>
      <c r="AP35" s="537"/>
      <c r="AQ35" s="537"/>
      <c r="AR35" s="537"/>
      <c r="AS35" s="537"/>
      <c r="AT35" s="538"/>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row>
    <row r="36" spans="1:80" ht="15" customHeight="1" x14ac:dyDescent="0.25">
      <c r="A36" s="55"/>
      <c r="B36" s="404"/>
      <c r="C36" s="404"/>
      <c r="D36" s="405"/>
      <c r="E36" s="501" t="s">
        <v>105</v>
      </c>
      <c r="F36" s="502"/>
      <c r="G36" s="502"/>
      <c r="H36" s="502"/>
      <c r="I36" s="502"/>
      <c r="J36" s="45" t="str">
        <f ca="1">IF(AND('MAPA DE RIESGO'!$Z$16="Baja",'MAPA DE RIESGO'!$AB$16="Leve"),CONCATENATE("R1C",'MAPA DE RIESGO'!$P$16),"")</f>
        <v/>
      </c>
      <c r="K36" s="46" t="str">
        <f ca="1">IF(AND('MAPA DE RIESGO'!$Z$17="Baja",'MAPA DE RIESGO'!$AB$17="Leve"),CONCATENATE("R1C",'MAPA DE RIESGO'!$P$17),"")</f>
        <v/>
      </c>
      <c r="L36" s="46" t="str">
        <f>IF(AND('MAPA DE RIESGO'!$Z$18="Baja",'MAPA DE RIESGO'!$AB$18="Leve"),CONCATENATE("R1C",'MAPA DE RIESGO'!$P$18),"")</f>
        <v/>
      </c>
      <c r="M36" s="46" t="str">
        <f>IF(AND('MAPA DE RIESGO'!$Z$19="Baja",'MAPA DE RIESGO'!$AB$19="Leve"),CONCATENATE("R1C",'MAPA DE RIESGO'!$P$19),"")</f>
        <v/>
      </c>
      <c r="N36" s="46" t="str">
        <f>IF(AND('MAPA DE RIESGO'!$Z$20="Baja",'MAPA DE RIESGO'!$AB$20="Leve"),CONCATENATE("R1C",'MAPA DE RIESGO'!$P$20),"")</f>
        <v/>
      </c>
      <c r="O36" s="47" t="str">
        <f>IF(AND('MAPA DE RIESGO'!$Z$21="Baja",'MAPA DE RIESGO'!$AB$21="Leve"),CONCATENATE("R1C",'MAPA DE RIESGO'!$P$21),"")</f>
        <v/>
      </c>
      <c r="P36" s="36" t="str">
        <f ca="1">IF(AND('MAPA DE RIESGO'!$Z$16="Baja",'MAPA DE RIESGO'!$AB$16="Menor"),CONCATENATE("R1C",'MAPA DE RIESGO'!$P$16),"")</f>
        <v/>
      </c>
      <c r="Q36" s="37" t="str">
        <f ca="1">IF(AND('MAPA DE RIESGO'!$Z$17="Baja",'MAPA DE RIESGO'!$AB$17="Menor"),CONCATENATE("R1C",'MAPA DE RIESGO'!$P$17),"")</f>
        <v/>
      </c>
      <c r="R36" s="37" t="str">
        <f>IF(AND('MAPA DE RIESGO'!$Z$18="Baja",'MAPA DE RIESGO'!$AB$18="Menor"),CONCATENATE("R1C",'MAPA DE RIESGO'!$P$18),"")</f>
        <v/>
      </c>
      <c r="S36" s="37" t="str">
        <f>IF(AND('MAPA DE RIESGO'!$Z$19="Baja",'MAPA DE RIESGO'!$AB$19="Menor"),CONCATENATE("R1C",'MAPA DE RIESGO'!$P$19),"")</f>
        <v/>
      </c>
      <c r="T36" s="37" t="str">
        <f>IF(AND('MAPA DE RIESGO'!$Z$20="Baja",'MAPA DE RIESGO'!$AB$20="Menor"),CONCATENATE("R1C",'MAPA DE RIESGO'!$P$20),"")</f>
        <v/>
      </c>
      <c r="U36" s="38" t="str">
        <f>IF(AND('MAPA DE RIESGO'!$Z$21="Baja",'MAPA DE RIESGO'!$AB$21="Menor"),CONCATENATE("R1C",'MAPA DE RIESGO'!$P$21),"")</f>
        <v/>
      </c>
      <c r="V36" s="36" t="str">
        <f ca="1">IF(AND('MAPA DE RIESGO'!$Z$16="Baja",'MAPA DE RIESGO'!$AB$16="Moderado"),CONCATENATE("R1C",'MAPA DE RIESGO'!$P$16),"")</f>
        <v/>
      </c>
      <c r="W36" s="37" t="str">
        <f ca="1">IF(AND('MAPA DE RIESGO'!$Z$17="Baja",'MAPA DE RIESGO'!$AB$17="Moderado"),CONCATENATE("R1C",'MAPA DE RIESGO'!$P$17),"")</f>
        <v/>
      </c>
      <c r="X36" s="37" t="str">
        <f>IF(AND('MAPA DE RIESGO'!$Z$18="Baja",'MAPA DE RIESGO'!$AB$18="Moderado"),CONCATENATE("R1C",'MAPA DE RIESGO'!$P$18),"")</f>
        <v/>
      </c>
      <c r="Y36" s="37" t="str">
        <f>IF(AND('MAPA DE RIESGO'!$Z$19="Baja",'MAPA DE RIESGO'!$AB$19="Moderado"),CONCATENATE("R1C",'MAPA DE RIESGO'!$P$19),"")</f>
        <v/>
      </c>
      <c r="Z36" s="37" t="str">
        <f>IF(AND('MAPA DE RIESGO'!$Z$20="Baja",'MAPA DE RIESGO'!$AB$20="Moderado"),CONCATENATE("R1C",'MAPA DE RIESGO'!$P$20),"")</f>
        <v/>
      </c>
      <c r="AA36" s="38" t="str">
        <f>IF(AND('MAPA DE RIESGO'!$Z$21="Baja",'MAPA DE RIESGO'!$AB$21="Moderado"),CONCATENATE("R1C",'MAPA DE RIESGO'!$P$21),"")</f>
        <v/>
      </c>
      <c r="AB36" s="107" t="str">
        <f ca="1">IF(AND('MAPA DE RIESGO'!$Z$16="Baja",'MAPA DE RIESGO'!$AB$16="Mayor"),CONCATENATE("R1C",'MAPA DE RIESGO'!$P$16),"")</f>
        <v>R1C1</v>
      </c>
      <c r="AC36" s="18" t="str">
        <f ca="1">IF(AND('MAPA DE RIESGO'!$Z$17="Baja",'MAPA DE RIESGO'!$AB$17="Mayor"),CONCATENATE("R1C",'MAPA DE RIESGO'!$P$17),"")</f>
        <v>R1C2</v>
      </c>
      <c r="AD36" s="18" t="str">
        <f>IF(AND('MAPA DE RIESGO'!$Z$18="Baja",'MAPA DE RIESGO'!$AB$18="Mayor"),CONCATENATE("R1C",'MAPA DE RIESGO'!$P$18),"")</f>
        <v/>
      </c>
      <c r="AE36" s="18" t="str">
        <f>IF(AND('MAPA DE RIESGO'!$Z$19="Baja",'MAPA DE RIESGO'!$AB$19="Mayor"),CONCATENATE("R1C",'MAPA DE RIESGO'!$P$19),"")</f>
        <v/>
      </c>
      <c r="AF36" s="18" t="str">
        <f>IF(AND('MAPA DE RIESGO'!$Z$20="Baja",'MAPA DE RIESGO'!$AB$20="Mayor"),CONCATENATE("R1C",'MAPA DE RIESGO'!$P$20),"")</f>
        <v/>
      </c>
      <c r="AG36" s="19" t="str">
        <f>IF(AND('MAPA DE RIESGO'!$Z$21="Baja",'MAPA DE RIESGO'!$AB$21="Mayor"),CONCATENATE("R1C",'MAPA DE RIESGO'!$P$21),"")</f>
        <v/>
      </c>
      <c r="AH36" s="20" t="str">
        <f ca="1">IF(AND('MAPA DE RIESGO'!$Z$16="Baja",'MAPA DE RIESGO'!$AB$16="Catastrófico"),CONCATENATE("R1C",'MAPA DE RIESGO'!$P$16),"")</f>
        <v/>
      </c>
      <c r="AI36" s="21" t="str">
        <f ca="1">IF(AND('MAPA DE RIESGO'!$Z$17="Baja",'MAPA DE RIESGO'!$AB$17="Catastrófico"),CONCATENATE("R1C",'MAPA DE RIESGO'!$P$17),"")</f>
        <v/>
      </c>
      <c r="AJ36" s="21" t="str">
        <f>IF(AND('MAPA DE RIESGO'!$Z$18="Baja",'MAPA DE RIESGO'!$AB$18="Catastrófico"),CONCATENATE("R1C",'MAPA DE RIESGO'!$P$18),"")</f>
        <v/>
      </c>
      <c r="AK36" s="21" t="str">
        <f>IF(AND('MAPA DE RIESGO'!$Z$19="Baja",'MAPA DE RIESGO'!$AB$19="Catastrófico"),CONCATENATE("R1C",'MAPA DE RIESGO'!$P$19),"")</f>
        <v/>
      </c>
      <c r="AL36" s="21" t="str">
        <f>IF(AND('MAPA DE RIESGO'!$Z$20="Baja",'MAPA DE RIESGO'!$AB$20="Catastrófico"),CONCATENATE("R1C",'MAPA DE RIESGO'!$P$20),"")</f>
        <v/>
      </c>
      <c r="AM36" s="22" t="str">
        <f>IF(AND('MAPA DE RIESGO'!$Z$21="Baja",'MAPA DE RIESGO'!$AB$21="Catastrófico"),CONCATENATE("R1C",'MAPA DE RIESGO'!$P$21),"")</f>
        <v/>
      </c>
      <c r="AN36" s="55"/>
      <c r="AO36" s="521" t="s">
        <v>74</v>
      </c>
      <c r="AP36" s="522"/>
      <c r="AQ36" s="522"/>
      <c r="AR36" s="522"/>
      <c r="AS36" s="522"/>
      <c r="AT36" s="523"/>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row>
    <row r="37" spans="1:80" ht="15" customHeight="1" x14ac:dyDescent="0.25">
      <c r="A37" s="55"/>
      <c r="B37" s="404"/>
      <c r="C37" s="404"/>
      <c r="D37" s="405"/>
      <c r="E37" s="503"/>
      <c r="F37" s="504"/>
      <c r="G37" s="504"/>
      <c r="H37" s="504"/>
      <c r="I37" s="504"/>
      <c r="J37" s="48" t="str">
        <f ca="1">IF(AND('MAPA DE RIESGO'!$Z$22="Baja",'MAPA DE RIESGO'!$AB$22="Leve"),CONCATENATE("R2C",'MAPA DE RIESGO'!$P$22),"")</f>
        <v/>
      </c>
      <c r="K37" s="49" t="str">
        <f ca="1">IF(AND('MAPA DE RIESGO'!$Z$23="Baja",'MAPA DE RIESGO'!$AB$23="Leve"),CONCATENATE("R2C",'MAPA DE RIESGO'!$P$23),"")</f>
        <v/>
      </c>
      <c r="L37" s="49" t="str">
        <f>IF(AND('MAPA DE RIESGO'!$Z$24="Baja",'MAPA DE RIESGO'!$AB$24="Leve"),CONCATENATE("R2C",'MAPA DE RIESGO'!$P$24),"")</f>
        <v/>
      </c>
      <c r="M37" s="49" t="str">
        <f>IF(AND('MAPA DE RIESGO'!$Z$25="Baja",'MAPA DE RIESGO'!$AB$25="Leve"),CONCATENATE("R2C",'MAPA DE RIESGO'!$P$25),"")</f>
        <v/>
      </c>
      <c r="N37" s="49" t="str">
        <f>IF(AND('MAPA DE RIESGO'!$Z$26="Baja",'MAPA DE RIESGO'!$AB$26="Leve"),CONCATENATE("R2C",'MAPA DE RIESGO'!$P$26),"")</f>
        <v/>
      </c>
      <c r="O37" s="50" t="str">
        <f>IF(AND('MAPA DE RIESGO'!$Z$27="Baja",'MAPA DE RIESGO'!$AB$27="Leve"),CONCATENATE("R2C",'MAPA DE RIESGO'!$P$27),"")</f>
        <v/>
      </c>
      <c r="P37" s="39" t="str">
        <f ca="1">IF(AND('MAPA DE RIESGO'!$Z$22="Baja",'MAPA DE RIESGO'!$AB$22="Menor"),CONCATENATE("R2C",'MAPA DE RIESGO'!$P$22),"")</f>
        <v/>
      </c>
      <c r="Q37" s="40" t="str">
        <f ca="1">IF(AND('MAPA DE RIESGO'!$Z$23="Baja",'MAPA DE RIESGO'!$AB$23="Menor"),CONCATENATE("R2C",'MAPA DE RIESGO'!$P$23),"")</f>
        <v/>
      </c>
      <c r="R37" s="40" t="str">
        <f>IF(AND('MAPA DE RIESGO'!$Z$24="Baja",'MAPA DE RIESGO'!$AB$24="Menor"),CONCATENATE("R2C",'MAPA DE RIESGO'!$P$24),"")</f>
        <v/>
      </c>
      <c r="S37" s="40" t="str">
        <f>IF(AND('MAPA DE RIESGO'!$Z$25="Baja",'MAPA DE RIESGO'!$AB$25="Menor"),CONCATENATE("R2C",'MAPA DE RIESGO'!$P$25),"")</f>
        <v/>
      </c>
      <c r="T37" s="40" t="str">
        <f>IF(AND('MAPA DE RIESGO'!$Z$26="Baja",'MAPA DE RIESGO'!$AB$26="Menor"),CONCATENATE("R2C",'MAPA DE RIESGO'!$P$26),"")</f>
        <v/>
      </c>
      <c r="U37" s="41" t="str">
        <f>IF(AND('MAPA DE RIESGO'!$Z$27="Baja",'MAPA DE RIESGO'!$AB$27="Menor"),CONCATENATE("R2C",'MAPA DE RIESGO'!$P$27),"")</f>
        <v/>
      </c>
      <c r="V37" s="39" t="str">
        <f ca="1">IF(AND('MAPA DE RIESGO'!$Z$22="Baja",'MAPA DE RIESGO'!$AB$22="Moderado"),CONCATENATE("R2C",'MAPA DE RIESGO'!$P$22),"")</f>
        <v/>
      </c>
      <c r="W37" s="40" t="str">
        <f ca="1">IF(AND('MAPA DE RIESGO'!$Z$23="Baja",'MAPA DE RIESGO'!$AB$23="Moderado"),CONCATENATE("R2C",'MAPA DE RIESGO'!$P$23),"")</f>
        <v/>
      </c>
      <c r="X37" s="40" t="str">
        <f>IF(AND('MAPA DE RIESGO'!$Z$24="Baja",'MAPA DE RIESGO'!$AB$24="Moderado"),CONCATENATE("R2C",'MAPA DE RIESGO'!$P$24),"")</f>
        <v/>
      </c>
      <c r="Y37" s="40" t="str">
        <f>IF(AND('MAPA DE RIESGO'!$Z$25="Baja",'MAPA DE RIESGO'!$AB$25="Moderado"),CONCATENATE("R2C",'MAPA DE RIESGO'!$P$25),"")</f>
        <v/>
      </c>
      <c r="Z37" s="40" t="str">
        <f>IF(AND('MAPA DE RIESGO'!$Z$26="Baja",'MAPA DE RIESGO'!$AB$26="Moderado"),CONCATENATE("R2C",'MAPA DE RIESGO'!$P$26),"")</f>
        <v/>
      </c>
      <c r="AA37" s="41" t="str">
        <f>IF(AND('MAPA DE RIESGO'!$Z$27="Baja",'MAPA DE RIESGO'!$AB$27="Moderado"),CONCATENATE("R2C",'MAPA DE RIESGO'!$P$27),"")</f>
        <v/>
      </c>
      <c r="AB37" s="23" t="str">
        <f ca="1">IF(AND('MAPA DE RIESGO'!$Z$22="Baja",'MAPA DE RIESGO'!$AB$22="Mayor"),CONCATENATE("R2C",'MAPA DE RIESGO'!$P$22),"")</f>
        <v>R2C1</v>
      </c>
      <c r="AC37" s="24" t="str">
        <f ca="1">IF(AND('MAPA DE RIESGO'!$Z$23="Baja",'MAPA DE RIESGO'!$AB$23="Mayor"),CONCATENATE("R2C",'MAPA DE RIESGO'!$P$23),"")</f>
        <v>R2C2</v>
      </c>
      <c r="AD37" s="24" t="str">
        <f>IF(AND('MAPA DE RIESGO'!$Z$24="Baja",'MAPA DE RIESGO'!$AB$24="Mayor"),CONCATENATE("R2C",'MAPA DE RIESGO'!$P$24),"")</f>
        <v/>
      </c>
      <c r="AE37" s="24" t="str">
        <f>IF(AND('MAPA DE RIESGO'!$Z$25="Baja",'MAPA DE RIESGO'!$AB$25="Mayor"),CONCATENATE("R2C",'MAPA DE RIESGO'!$P$25),"")</f>
        <v/>
      </c>
      <c r="AF37" s="24" t="str">
        <f>IF(AND('MAPA DE RIESGO'!$Z$26="Baja",'MAPA DE RIESGO'!$AB$26="Mayor"),CONCATENATE("R2C",'MAPA DE RIESGO'!$P$26),"")</f>
        <v/>
      </c>
      <c r="AG37" s="25" t="str">
        <f>IF(AND('MAPA DE RIESGO'!$Z$27="Baja",'MAPA DE RIESGO'!$AB$27="Mayor"),CONCATENATE("R2C",'MAPA DE RIESGO'!$P$27),"")</f>
        <v/>
      </c>
      <c r="AH37" s="26" t="str">
        <f ca="1">IF(AND('MAPA DE RIESGO'!$Z$22="Baja",'MAPA DE RIESGO'!$AB$22="Catastrófico"),CONCATENATE("R2C",'MAPA DE RIESGO'!$P$22),"")</f>
        <v/>
      </c>
      <c r="AI37" s="27" t="str">
        <f ca="1">IF(AND('MAPA DE RIESGO'!$Z$23="Baja",'MAPA DE RIESGO'!$AB$23="Catastrófico"),CONCATENATE("R2C",'MAPA DE RIESGO'!$P$23),"")</f>
        <v/>
      </c>
      <c r="AJ37" s="27" t="str">
        <f>IF(AND('MAPA DE RIESGO'!$Z$24="Baja",'MAPA DE RIESGO'!$AB$24="Catastrófico"),CONCATENATE("R2C",'MAPA DE RIESGO'!$P$24),"")</f>
        <v/>
      </c>
      <c r="AK37" s="27" t="str">
        <f>IF(AND('MAPA DE RIESGO'!$Z$25="Baja",'MAPA DE RIESGO'!$AB$25="Catastrófico"),CONCATENATE("R2C",'MAPA DE RIESGO'!$P$25),"")</f>
        <v/>
      </c>
      <c r="AL37" s="27" t="str">
        <f>IF(AND('MAPA DE RIESGO'!$Z$26="Baja",'MAPA DE RIESGO'!$AB$26="Catastrófico"),CONCATENATE("R2C",'MAPA DE RIESGO'!$P$26),"")</f>
        <v/>
      </c>
      <c r="AM37" s="28" t="str">
        <f>IF(AND('MAPA DE RIESGO'!$Z$27="Baja",'MAPA DE RIESGO'!$AB$27="Catastrófico"),CONCATENATE("R2C",'MAPA DE RIESGO'!$P$27),"")</f>
        <v/>
      </c>
      <c r="AN37" s="55"/>
      <c r="AO37" s="524"/>
      <c r="AP37" s="525"/>
      <c r="AQ37" s="525"/>
      <c r="AR37" s="525"/>
      <c r="AS37" s="525"/>
      <c r="AT37" s="526"/>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row>
    <row r="38" spans="1:80" ht="15" customHeight="1" x14ac:dyDescent="0.25">
      <c r="A38" s="55"/>
      <c r="B38" s="404"/>
      <c r="C38" s="404"/>
      <c r="D38" s="405"/>
      <c r="E38" s="505"/>
      <c r="F38" s="506"/>
      <c r="G38" s="506"/>
      <c r="H38" s="506"/>
      <c r="I38" s="504"/>
      <c r="J38" s="48" t="str">
        <f>IF(AND('MAPA DE RIESGO'!$Z$28="Baja",'MAPA DE RIESGO'!$AB$28="Leve"),CONCATENATE("R3C",'MAPA DE RIESGO'!$P$28),"")</f>
        <v/>
      </c>
      <c r="K38" s="49" t="str">
        <f>IF(AND('MAPA DE RIESGO'!$Z$29="Baja",'MAPA DE RIESGO'!$AB$29="Leve"),CONCATENATE("R3C",'MAPA DE RIESGO'!$P$29),"")</f>
        <v/>
      </c>
      <c r="L38" s="49" t="str">
        <f>IF(AND('MAPA DE RIESGO'!$Z$30="Baja",'MAPA DE RIESGO'!$AB$30="Leve"),CONCATENATE("R3C",'MAPA DE RIESGO'!$P$30),"")</f>
        <v/>
      </c>
      <c r="M38" s="49" t="str">
        <f>IF(AND('MAPA DE RIESGO'!$Z$31="Baja",'MAPA DE RIESGO'!$AB$31="Leve"),CONCATENATE("R3C",'MAPA DE RIESGO'!$P$31),"")</f>
        <v/>
      </c>
      <c r="N38" s="49" t="str">
        <f>IF(AND('MAPA DE RIESGO'!$Z$32="Baja",'MAPA DE RIESGO'!$AB$32="Leve"),CONCATENATE("R3C",'MAPA DE RIESGO'!$P$32),"")</f>
        <v/>
      </c>
      <c r="O38" s="50" t="str">
        <f>IF(AND('MAPA DE RIESGO'!$Z$33="Baja",'MAPA DE RIESGO'!$AB$33="Leve"),CONCATENATE("R3C",'MAPA DE RIESGO'!$P$33),"")</f>
        <v/>
      </c>
      <c r="P38" s="39" t="str">
        <f>IF(AND('MAPA DE RIESGO'!$Z$28="Baja",'MAPA DE RIESGO'!$AB$28="Menor"),CONCATENATE("R3C",'MAPA DE RIESGO'!$P$28),"")</f>
        <v/>
      </c>
      <c r="Q38" s="40" t="str">
        <f>IF(AND('MAPA DE RIESGO'!$Z$29="Baja",'MAPA DE RIESGO'!$AB$29="Menor"),CONCATENATE("R3C",'MAPA DE RIESGO'!$P$29),"")</f>
        <v/>
      </c>
      <c r="R38" s="40" t="str">
        <f>IF(AND('MAPA DE RIESGO'!$Z$30="Baja",'MAPA DE RIESGO'!$AB$30="Menor"),CONCATENATE("R3C",'MAPA DE RIESGO'!$P$30),"")</f>
        <v/>
      </c>
      <c r="S38" s="40" t="str">
        <f>IF(AND('MAPA DE RIESGO'!$Z$31="Baja",'MAPA DE RIESGO'!$AB$31="Menor"),CONCATENATE("R3C",'MAPA DE RIESGO'!$P$31),"")</f>
        <v/>
      </c>
      <c r="T38" s="40" t="str">
        <f>IF(AND('MAPA DE RIESGO'!$Z$32="Baja",'MAPA DE RIESGO'!$AB$32="Menor"),CONCATENATE("R3C",'MAPA DE RIESGO'!$P$32),"")</f>
        <v/>
      </c>
      <c r="U38" s="41" t="str">
        <f>IF(AND('MAPA DE RIESGO'!$Z$33="Baja",'MAPA DE RIESGO'!$AB$33="Menor"),CONCATENATE("R3C",'MAPA DE RIESGO'!$P$33),"")</f>
        <v/>
      </c>
      <c r="V38" s="39" t="str">
        <f>IF(AND('MAPA DE RIESGO'!$Z$28="Baja",'MAPA DE RIESGO'!$AB$28="Moderado"),CONCATENATE("R3C",'MAPA DE RIESGO'!$P$28),"")</f>
        <v/>
      </c>
      <c r="W38" s="40" t="str">
        <f>IF(AND('MAPA DE RIESGO'!$Z$29="Baja",'MAPA DE RIESGO'!$AB$29="Moderado"),CONCATENATE("R3C",'MAPA DE RIESGO'!$P$29),"")</f>
        <v/>
      </c>
      <c r="X38" s="40" t="str">
        <f>IF(AND('MAPA DE RIESGO'!$Z$30="Baja",'MAPA DE RIESGO'!$AB$30="Moderado"),CONCATENATE("R3C",'MAPA DE RIESGO'!$P$30),"")</f>
        <v/>
      </c>
      <c r="Y38" s="40" t="str">
        <f>IF(AND('MAPA DE RIESGO'!$Z$31="Baja",'MAPA DE RIESGO'!$AB$31="Moderado"),CONCATENATE("R3C",'MAPA DE RIESGO'!$P$31),"")</f>
        <v/>
      </c>
      <c r="Z38" s="40" t="str">
        <f>IF(AND('MAPA DE RIESGO'!$Z$32="Baja",'MAPA DE RIESGO'!$AB$32="Moderado"),CONCATENATE("R3C",'MAPA DE RIESGO'!$P$32),"")</f>
        <v/>
      </c>
      <c r="AA38" s="41" t="str">
        <f>IF(AND('MAPA DE RIESGO'!$Z$33="Baja",'MAPA DE RIESGO'!$AB$33="Moderado"),CONCATENATE("R3C",'MAPA DE RIESGO'!$P$33),"")</f>
        <v/>
      </c>
      <c r="AB38" s="23" t="str">
        <f>IF(AND('MAPA DE RIESGO'!$Z$28="Baja",'MAPA DE RIESGO'!$AB$28="Mayor"),CONCATENATE("R3C",'MAPA DE RIESGO'!$P$28),"")</f>
        <v/>
      </c>
      <c r="AC38" s="24" t="str">
        <f>IF(AND('MAPA DE RIESGO'!$Z$29="Baja",'MAPA DE RIESGO'!$AB$29="Mayor"),CONCATENATE("R3C",'MAPA DE RIESGO'!$P$29),"")</f>
        <v/>
      </c>
      <c r="AD38" s="24" t="str">
        <f>IF(AND('MAPA DE RIESGO'!$Z$30="Baja",'MAPA DE RIESGO'!$AB$30="Mayor"),CONCATENATE("R3C",'MAPA DE RIESGO'!$P$30),"")</f>
        <v/>
      </c>
      <c r="AE38" s="24" t="str">
        <f>IF(AND('MAPA DE RIESGO'!$Z$31="Baja",'MAPA DE RIESGO'!$AB$31="Mayor"),CONCATENATE("R3C",'MAPA DE RIESGO'!$P$31),"")</f>
        <v/>
      </c>
      <c r="AF38" s="24" t="str">
        <f>IF(AND('MAPA DE RIESGO'!$Z$32="Baja",'MAPA DE RIESGO'!$AB$32="Mayor"),CONCATENATE("R3C",'MAPA DE RIESGO'!$P$32),"")</f>
        <v/>
      </c>
      <c r="AG38" s="25" t="str">
        <f>IF(AND('MAPA DE RIESGO'!$Z$33="Baja",'MAPA DE RIESGO'!$AB$33="Mayor"),CONCATENATE("R3C",'MAPA DE RIESGO'!$P$33),"")</f>
        <v/>
      </c>
      <c r="AH38" s="26" t="str">
        <f>IF(AND('MAPA DE RIESGO'!$Z$28="Baja",'MAPA DE RIESGO'!$AB$28="Catastrófico"),CONCATENATE("R3C",'MAPA DE RIESGO'!$P$28),"")</f>
        <v/>
      </c>
      <c r="AI38" s="27" t="str">
        <f>IF(AND('MAPA DE RIESGO'!$Z$29="Baja",'MAPA DE RIESGO'!$AB$29="Catastrófico"),CONCATENATE("R3C",'MAPA DE RIESGO'!$P$29),"")</f>
        <v/>
      </c>
      <c r="AJ38" s="27" t="str">
        <f>IF(AND('MAPA DE RIESGO'!$Z$30="Baja",'MAPA DE RIESGO'!$AB$30="Catastrófico"),CONCATENATE("R3C",'MAPA DE RIESGO'!$P$30),"")</f>
        <v/>
      </c>
      <c r="AK38" s="27" t="str">
        <f>IF(AND('MAPA DE RIESGO'!$Z$31="Baja",'MAPA DE RIESGO'!$AB$31="Catastrófico"),CONCATENATE("R3C",'MAPA DE RIESGO'!$P$31),"")</f>
        <v/>
      </c>
      <c r="AL38" s="27" t="str">
        <f>IF(AND('MAPA DE RIESGO'!$Z$32="Baja",'MAPA DE RIESGO'!$AB$32="Catastrófico"),CONCATENATE("R3C",'MAPA DE RIESGO'!$P$32),"")</f>
        <v/>
      </c>
      <c r="AM38" s="28" t="str">
        <f>IF(AND('MAPA DE RIESGO'!$Z$33="Baja",'MAPA DE RIESGO'!$AB$33="Catastrófico"),CONCATENATE("R3C",'MAPA DE RIESGO'!$P$33),"")</f>
        <v/>
      </c>
      <c r="AN38" s="55"/>
      <c r="AO38" s="524"/>
      <c r="AP38" s="525"/>
      <c r="AQ38" s="525"/>
      <c r="AR38" s="525"/>
      <c r="AS38" s="525"/>
      <c r="AT38" s="526"/>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row>
    <row r="39" spans="1:80" ht="15" customHeight="1" x14ac:dyDescent="0.25">
      <c r="A39" s="55"/>
      <c r="B39" s="404"/>
      <c r="C39" s="404"/>
      <c r="D39" s="405"/>
      <c r="E39" s="505"/>
      <c r="F39" s="506"/>
      <c r="G39" s="506"/>
      <c r="H39" s="506"/>
      <c r="I39" s="504"/>
      <c r="J39" s="48" t="str">
        <f>IF(AND('MAPA DE RIESGO'!$Z$34="Baja",'MAPA DE RIESGO'!$AB$34="Leve"),CONCATENATE("R4C",'MAPA DE RIESGO'!$P$34),"")</f>
        <v/>
      </c>
      <c r="K39" s="49" t="str">
        <f>IF(AND('MAPA DE RIESGO'!$Z$35="Baja",'MAPA DE RIESGO'!$AB$35="Leve"),CONCATENATE("R4C",'MAPA DE RIESGO'!$P$35),"")</f>
        <v/>
      </c>
      <c r="L39" s="49" t="str">
        <f>IF(AND('MAPA DE RIESGO'!$Z$36="Baja",'MAPA DE RIESGO'!$AB$36="Leve"),CONCATENATE("R4C",'MAPA DE RIESGO'!$P$36),"")</f>
        <v/>
      </c>
      <c r="M39" s="49" t="str">
        <f>IF(AND('MAPA DE RIESGO'!$Z$37="Baja",'MAPA DE RIESGO'!$AB$37="Leve"),CONCATENATE("R4C",'MAPA DE RIESGO'!$P$37),"")</f>
        <v/>
      </c>
      <c r="N39" s="49" t="str">
        <f>IF(AND('MAPA DE RIESGO'!$Z$38="Baja",'MAPA DE RIESGO'!$AB$38="Leve"),CONCATENATE("R4C",'MAPA DE RIESGO'!$P$38),"")</f>
        <v/>
      </c>
      <c r="O39" s="50" t="str">
        <f>IF(AND('MAPA DE RIESGO'!$Z$39="Baja",'MAPA DE RIESGO'!$AB$39="Leve"),CONCATENATE("R4C",'MAPA DE RIESGO'!$P$39),"")</f>
        <v/>
      </c>
      <c r="P39" s="39" t="str">
        <f>IF(AND('MAPA DE RIESGO'!$Z$34="Baja",'MAPA DE RIESGO'!$AB$34="Menor"),CONCATENATE("R4C",'MAPA DE RIESGO'!$P$34),"")</f>
        <v/>
      </c>
      <c r="Q39" s="40" t="str">
        <f>IF(AND('MAPA DE RIESGO'!$Z$35="Baja",'MAPA DE RIESGO'!$AB$35="Menor"),CONCATENATE("R4C",'MAPA DE RIESGO'!$P$35),"")</f>
        <v/>
      </c>
      <c r="R39" s="40" t="str">
        <f>IF(AND('MAPA DE RIESGO'!$Z$36="Baja",'MAPA DE RIESGO'!$AB$36="Menor"),CONCATENATE("R4C",'MAPA DE RIESGO'!$P$36),"")</f>
        <v/>
      </c>
      <c r="S39" s="40" t="str">
        <f>IF(AND('MAPA DE RIESGO'!$Z$37="Baja",'MAPA DE RIESGO'!$AB$37="Menor"),CONCATENATE("R4C",'MAPA DE RIESGO'!$P$37),"")</f>
        <v/>
      </c>
      <c r="T39" s="40" t="str">
        <f>IF(AND('MAPA DE RIESGO'!$Z$38="Baja",'MAPA DE RIESGO'!$AB$38="Menor"),CONCATENATE("R4C",'MAPA DE RIESGO'!$P$38),"")</f>
        <v/>
      </c>
      <c r="U39" s="41" t="str">
        <f>IF(AND('MAPA DE RIESGO'!$Z$39="Baja",'MAPA DE RIESGO'!$AB$39="Menor"),CONCATENATE("R4C",'MAPA DE RIESGO'!$P$39),"")</f>
        <v/>
      </c>
      <c r="V39" s="39" t="str">
        <f>IF(AND('MAPA DE RIESGO'!$Z$34="Baja",'MAPA DE RIESGO'!$AB$34="Moderado"),CONCATENATE("R4C",'MAPA DE RIESGO'!$P$34),"")</f>
        <v/>
      </c>
      <c r="W39" s="40" t="str">
        <f>IF(AND('MAPA DE RIESGO'!$Z$35="Baja",'MAPA DE RIESGO'!$AB$35="Moderado"),CONCATENATE("R4C",'MAPA DE RIESGO'!$P$35),"")</f>
        <v/>
      </c>
      <c r="X39" s="40" t="str">
        <f>IF(AND('MAPA DE RIESGO'!$Z$36="Baja",'MAPA DE RIESGO'!$AB$36="Moderado"),CONCATENATE("R4C",'MAPA DE RIESGO'!$P$36),"")</f>
        <v/>
      </c>
      <c r="Y39" s="40" t="str">
        <f>IF(AND('MAPA DE RIESGO'!$Z$37="Baja",'MAPA DE RIESGO'!$AB$37="Moderado"),CONCATENATE("R4C",'MAPA DE RIESGO'!$P$37),"")</f>
        <v/>
      </c>
      <c r="Z39" s="40" t="str">
        <f>IF(AND('MAPA DE RIESGO'!$Z$38="Baja",'MAPA DE RIESGO'!$AB$38="Moderado"),CONCATENATE("R4C",'MAPA DE RIESGO'!$P$38),"")</f>
        <v/>
      </c>
      <c r="AA39" s="41" t="str">
        <f>IF(AND('MAPA DE RIESGO'!$Z$39="Baja",'MAPA DE RIESGO'!$AB$39="Moderado"),CONCATENATE("R4C",'MAPA DE RIESGO'!$P$39),"")</f>
        <v/>
      </c>
      <c r="AB39" s="23" t="str">
        <f>IF(AND('MAPA DE RIESGO'!$Z$34="Baja",'MAPA DE RIESGO'!$AB$34="Mayor"),CONCATENATE("R4C",'MAPA DE RIESGO'!$P$34),"")</f>
        <v/>
      </c>
      <c r="AC39" s="24" t="str">
        <f>IF(AND('MAPA DE RIESGO'!$Z$35="Baja",'MAPA DE RIESGO'!$AB$35="Mayor"),CONCATENATE("R4C",'MAPA DE RIESGO'!$P$35),"")</f>
        <v/>
      </c>
      <c r="AD39" s="24" t="str">
        <f>IF(AND('MAPA DE RIESGO'!$Z$36="Baja",'MAPA DE RIESGO'!$AB$36="Mayor"),CONCATENATE("R4C",'MAPA DE RIESGO'!$P$36),"")</f>
        <v/>
      </c>
      <c r="AE39" s="24" t="str">
        <f>IF(AND('MAPA DE RIESGO'!$Z$37="Baja",'MAPA DE RIESGO'!$AB$37="Mayor"),CONCATENATE("R4C",'MAPA DE RIESGO'!$P$37),"")</f>
        <v/>
      </c>
      <c r="AF39" s="24" t="str">
        <f>IF(AND('MAPA DE RIESGO'!$Z$38="Baja",'MAPA DE RIESGO'!$AB$38="Mayor"),CONCATENATE("R4C",'MAPA DE RIESGO'!$P$38),"")</f>
        <v/>
      </c>
      <c r="AG39" s="25" t="str">
        <f>IF(AND('MAPA DE RIESGO'!$Z$39="Baja",'MAPA DE RIESGO'!$AB$39="Mayor"),CONCATENATE("R4C",'MAPA DE RIESGO'!$P$39),"")</f>
        <v/>
      </c>
      <c r="AH39" s="26" t="str">
        <f>IF(AND('MAPA DE RIESGO'!$Z$34="Baja",'MAPA DE RIESGO'!$AB$34="Catastrófico"),CONCATENATE("R4C",'MAPA DE RIESGO'!$P$34),"")</f>
        <v/>
      </c>
      <c r="AI39" s="27" t="str">
        <f>IF(AND('MAPA DE RIESGO'!$Z$35="Baja",'MAPA DE RIESGO'!$AB$35="Catastrófico"),CONCATENATE("R4C",'MAPA DE RIESGO'!$P$35),"")</f>
        <v/>
      </c>
      <c r="AJ39" s="27" t="str">
        <f>IF(AND('MAPA DE RIESGO'!$Z$36="Baja",'MAPA DE RIESGO'!$AB$36="Catastrófico"),CONCATENATE("R4C",'MAPA DE RIESGO'!$P$36),"")</f>
        <v/>
      </c>
      <c r="AK39" s="27" t="str">
        <f>IF(AND('MAPA DE RIESGO'!$Z$37="Baja",'MAPA DE RIESGO'!$AB$37="Catastrófico"),CONCATENATE("R4C",'MAPA DE RIESGO'!$P$37),"")</f>
        <v/>
      </c>
      <c r="AL39" s="27" t="str">
        <f>IF(AND('MAPA DE RIESGO'!$Z$38="Baja",'MAPA DE RIESGO'!$AB$38="Catastrófico"),CONCATENATE("R4C",'MAPA DE RIESGO'!$P$38),"")</f>
        <v/>
      </c>
      <c r="AM39" s="28" t="str">
        <f>IF(AND('MAPA DE RIESGO'!$Z$39="Baja",'MAPA DE RIESGO'!$AB$39="Catastrófico"),CONCATENATE("R4C",'MAPA DE RIESGO'!$P$39),"")</f>
        <v/>
      </c>
      <c r="AN39" s="55"/>
      <c r="AO39" s="524"/>
      <c r="AP39" s="525"/>
      <c r="AQ39" s="525"/>
      <c r="AR39" s="525"/>
      <c r="AS39" s="525"/>
      <c r="AT39" s="526"/>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row>
    <row r="40" spans="1:80" ht="15" customHeight="1" x14ac:dyDescent="0.25">
      <c r="A40" s="55"/>
      <c r="B40" s="404"/>
      <c r="C40" s="404"/>
      <c r="D40" s="405"/>
      <c r="E40" s="505"/>
      <c r="F40" s="506"/>
      <c r="G40" s="506"/>
      <c r="H40" s="506"/>
      <c r="I40" s="504"/>
      <c r="J40" s="48" t="str">
        <f>IF(AND('MAPA DE RIESGO'!$Z$40="Baja",'MAPA DE RIESGO'!$AB$40="Leve"),CONCATENATE("R5C",'MAPA DE RIESGO'!$P$40),"")</f>
        <v/>
      </c>
      <c r="K40" s="49" t="str">
        <f>IF(AND('MAPA DE RIESGO'!$Z$41="Baja",'MAPA DE RIESGO'!$AB$41="Leve"),CONCATENATE("R5C",'MAPA DE RIESGO'!$P$41),"")</f>
        <v/>
      </c>
      <c r="L40" s="49" t="str">
        <f>IF(AND('MAPA DE RIESGO'!$Z$42="Baja",'MAPA DE RIESGO'!$AB$42="Leve"),CONCATENATE("R5C",'MAPA DE RIESGO'!$P$42),"")</f>
        <v/>
      </c>
      <c r="M40" s="49" t="str">
        <f>IF(AND('MAPA DE RIESGO'!$Z$43="Baja",'MAPA DE RIESGO'!$AB$43="Leve"),CONCATENATE("R5C",'MAPA DE RIESGO'!$P$43),"")</f>
        <v/>
      </c>
      <c r="N40" s="49" t="str">
        <f>IF(AND('MAPA DE RIESGO'!$Z$44="Baja",'MAPA DE RIESGO'!$AB$44="Leve"),CONCATENATE("R5C",'MAPA DE RIESGO'!$P$44),"")</f>
        <v/>
      </c>
      <c r="O40" s="50" t="str">
        <f>IF(AND('MAPA DE RIESGO'!$Z$45="Baja",'MAPA DE RIESGO'!$AB$45="Leve"),CONCATENATE("R5C",'MAPA DE RIESGO'!$P$45),"")</f>
        <v/>
      </c>
      <c r="P40" s="39" t="str">
        <f>IF(AND('MAPA DE RIESGO'!$Z$40="Baja",'MAPA DE RIESGO'!$AB$40="Menor"),CONCATENATE("R5C",'MAPA DE RIESGO'!$P$40),"")</f>
        <v/>
      </c>
      <c r="Q40" s="40" t="str">
        <f>IF(AND('MAPA DE RIESGO'!$Z$41="Baja",'MAPA DE RIESGO'!$AB$41="Menor"),CONCATENATE("R5C",'MAPA DE RIESGO'!$P$41),"")</f>
        <v/>
      </c>
      <c r="R40" s="40" t="str">
        <f>IF(AND('MAPA DE RIESGO'!$Z$42="Baja",'MAPA DE RIESGO'!$AB$42="Menor"),CONCATENATE("R5C",'MAPA DE RIESGO'!$P$42),"")</f>
        <v/>
      </c>
      <c r="S40" s="40" t="str">
        <f>IF(AND('MAPA DE RIESGO'!$Z$43="Baja",'MAPA DE RIESGO'!$AB$43="Menor"),CONCATENATE("R5C",'MAPA DE RIESGO'!$P$43),"")</f>
        <v/>
      </c>
      <c r="T40" s="40" t="str">
        <f>IF(AND('MAPA DE RIESGO'!$Z$44="Baja",'MAPA DE RIESGO'!$AB$44="Menor"),CONCATENATE("R5C",'MAPA DE RIESGO'!$P$44),"")</f>
        <v/>
      </c>
      <c r="U40" s="41" t="str">
        <f>IF(AND('MAPA DE RIESGO'!$Z$45="Baja",'MAPA DE RIESGO'!$AB$45="Menor"),CONCATENATE("R5C",'MAPA DE RIESGO'!$P$45),"")</f>
        <v/>
      </c>
      <c r="V40" s="39" t="str">
        <f>IF(AND('MAPA DE RIESGO'!$Z$40="Baja",'MAPA DE RIESGO'!$AB$40="Moderado"),CONCATENATE("R5C",'MAPA DE RIESGO'!$P$40),"")</f>
        <v/>
      </c>
      <c r="W40" s="40" t="str">
        <f>IF(AND('MAPA DE RIESGO'!$Z$41="Baja",'MAPA DE RIESGO'!$AB$41="Moderado"),CONCATENATE("R5C",'MAPA DE RIESGO'!$P$41),"")</f>
        <v/>
      </c>
      <c r="X40" s="40" t="str">
        <f>IF(AND('MAPA DE RIESGO'!$Z$42="Baja",'MAPA DE RIESGO'!$AB$42="Moderado"),CONCATENATE("R5C",'MAPA DE RIESGO'!$P$42),"")</f>
        <v/>
      </c>
      <c r="Y40" s="40" t="str">
        <f>IF(AND('MAPA DE RIESGO'!$Z$43="Baja",'MAPA DE RIESGO'!$AB$43="Moderado"),CONCATENATE("R5C",'MAPA DE RIESGO'!$P$43),"")</f>
        <v/>
      </c>
      <c r="Z40" s="40" t="str">
        <f>IF(AND('MAPA DE RIESGO'!$Z$44="Baja",'MAPA DE RIESGO'!$AB$44="Moderado"),CONCATENATE("R5C",'MAPA DE RIESGO'!$P$44),"")</f>
        <v/>
      </c>
      <c r="AA40" s="41" t="str">
        <f>IF(AND('MAPA DE RIESGO'!$Z$45="Baja",'MAPA DE RIESGO'!$AB$45="Moderado"),CONCATENATE("R5C",'MAPA DE RIESGO'!$P$45),"")</f>
        <v/>
      </c>
      <c r="AB40" s="23" t="str">
        <f>IF(AND('MAPA DE RIESGO'!$Z$40="Baja",'MAPA DE RIESGO'!$AB$40="Mayor"),CONCATENATE("R5C",'MAPA DE RIESGO'!$P$40),"")</f>
        <v/>
      </c>
      <c r="AC40" s="24" t="str">
        <f>IF(AND('MAPA DE RIESGO'!$Z$41="Baja",'MAPA DE RIESGO'!$AB$41="Mayor"),CONCATENATE("R5C",'MAPA DE RIESGO'!$P$41),"")</f>
        <v/>
      </c>
      <c r="AD40" s="29" t="str">
        <f>IF(AND('MAPA DE RIESGO'!$Z$42="Baja",'MAPA DE RIESGO'!$AB$42="Mayor"),CONCATENATE("R5C",'MAPA DE RIESGO'!$P$42),"")</f>
        <v/>
      </c>
      <c r="AE40" s="29" t="str">
        <f>IF(AND('MAPA DE RIESGO'!$Z$43="Baja",'MAPA DE RIESGO'!$AB$43="Mayor"),CONCATENATE("R5C",'MAPA DE RIESGO'!$P$43),"")</f>
        <v/>
      </c>
      <c r="AF40" s="29" t="str">
        <f>IF(AND('MAPA DE RIESGO'!$Z$44="Baja",'MAPA DE RIESGO'!$AB$44="Mayor"),CONCATENATE("R5C",'MAPA DE RIESGO'!$P$44),"")</f>
        <v/>
      </c>
      <c r="AG40" s="25" t="str">
        <f>IF(AND('MAPA DE RIESGO'!$Z$45="Baja",'MAPA DE RIESGO'!$AB$45="Mayor"),CONCATENATE("R5C",'MAPA DE RIESGO'!$P$45),"")</f>
        <v/>
      </c>
      <c r="AH40" s="26" t="str">
        <f>IF(AND('MAPA DE RIESGO'!$Z$40="Baja",'MAPA DE RIESGO'!$AB$40="Catastrófico"),CONCATENATE("R5C",'MAPA DE RIESGO'!$P$40),"")</f>
        <v/>
      </c>
      <c r="AI40" s="27" t="str">
        <f>IF(AND('MAPA DE RIESGO'!$Z$41="Baja",'MAPA DE RIESGO'!$AB$41="Catastrófico"),CONCATENATE("R5C",'MAPA DE RIESGO'!$P$41),"")</f>
        <v/>
      </c>
      <c r="AJ40" s="27" t="str">
        <f>IF(AND('MAPA DE RIESGO'!$Z$42="Baja",'MAPA DE RIESGO'!$AB$42="Catastrófico"),CONCATENATE("R5C",'MAPA DE RIESGO'!$P$42),"")</f>
        <v/>
      </c>
      <c r="AK40" s="27" t="str">
        <f>IF(AND('MAPA DE RIESGO'!$Z$43="Baja",'MAPA DE RIESGO'!$AB$43="Catastrófico"),CONCATENATE("R5C",'MAPA DE RIESGO'!$P$43),"")</f>
        <v/>
      </c>
      <c r="AL40" s="27" t="str">
        <f>IF(AND('MAPA DE RIESGO'!$Z$44="Baja",'MAPA DE RIESGO'!$AB$44="Catastrófico"),CONCATENATE("R5C",'MAPA DE RIESGO'!$P$44),"")</f>
        <v/>
      </c>
      <c r="AM40" s="28" t="str">
        <f>IF(AND('MAPA DE RIESGO'!$Z$45="Baja",'MAPA DE RIESGO'!$AB$45="Catastrófico"),CONCATENATE("R5C",'MAPA DE RIESGO'!$P$45),"")</f>
        <v/>
      </c>
      <c r="AN40" s="55"/>
      <c r="AO40" s="524"/>
      <c r="AP40" s="525"/>
      <c r="AQ40" s="525"/>
      <c r="AR40" s="525"/>
      <c r="AS40" s="525"/>
      <c r="AT40" s="526"/>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row>
    <row r="41" spans="1:80" ht="15" customHeight="1" x14ac:dyDescent="0.25">
      <c r="A41" s="55"/>
      <c r="B41" s="404"/>
      <c r="C41" s="404"/>
      <c r="D41" s="405"/>
      <c r="E41" s="505"/>
      <c r="F41" s="506"/>
      <c r="G41" s="506"/>
      <c r="H41" s="506"/>
      <c r="I41" s="504"/>
      <c r="J41" s="48" t="str">
        <f>IF(AND('MAPA DE RIESGO'!$Z$46="Baja",'MAPA DE RIESGO'!$AB$46="Leve"),CONCATENATE("R6C",'MAPA DE RIESGO'!$P$46),"")</f>
        <v/>
      </c>
      <c r="K41" s="49" t="str">
        <f>IF(AND('MAPA DE RIESGO'!$Z$47="Baja",'MAPA DE RIESGO'!$AB$47="Leve"),CONCATENATE("R6C",'MAPA DE RIESGO'!$P$47),"")</f>
        <v/>
      </c>
      <c r="L41" s="49" t="str">
        <f>IF(AND('MAPA DE RIESGO'!$Z$48="Baja",'MAPA DE RIESGO'!$AB$48="Leve"),CONCATENATE("R6C",'MAPA DE RIESGO'!$P$48),"")</f>
        <v/>
      </c>
      <c r="M41" s="49" t="str">
        <f>IF(AND('MAPA DE RIESGO'!$Z$49="Baja",'MAPA DE RIESGO'!$AB$49="Leve"),CONCATENATE("R6C",'MAPA DE RIESGO'!$P$49),"")</f>
        <v/>
      </c>
      <c r="N41" s="49" t="str">
        <f>IF(AND('MAPA DE RIESGO'!$Z$50="Baja",'MAPA DE RIESGO'!$AB$50="Leve"),CONCATENATE("R6C",'MAPA DE RIESGO'!$P$50),"")</f>
        <v/>
      </c>
      <c r="O41" s="50" t="str">
        <f>IF(AND('MAPA DE RIESGO'!$Z$51="Baja",'MAPA DE RIESGO'!$AB$51="Leve"),CONCATENATE("R6C",'MAPA DE RIESGO'!$P$51),"")</f>
        <v/>
      </c>
      <c r="P41" s="39" t="str">
        <f>IF(AND('MAPA DE RIESGO'!$Z$46="Baja",'MAPA DE RIESGO'!$AB$46="Menor"),CONCATENATE("R6C",'MAPA DE RIESGO'!$P$46),"")</f>
        <v/>
      </c>
      <c r="Q41" s="40" t="str">
        <f>IF(AND('MAPA DE RIESGO'!$Z$47="Baja",'MAPA DE RIESGO'!$AB$47="Menor"),CONCATENATE("R6C",'MAPA DE RIESGO'!$P$47),"")</f>
        <v/>
      </c>
      <c r="R41" s="40" t="str">
        <f>IF(AND('MAPA DE RIESGO'!$Z$48="Baja",'MAPA DE RIESGO'!$AB$48="Menor"),CONCATENATE("R6C",'MAPA DE RIESGO'!$P$48),"")</f>
        <v/>
      </c>
      <c r="S41" s="40" t="str">
        <f>IF(AND('MAPA DE RIESGO'!$Z$49="Baja",'MAPA DE RIESGO'!$AB$49="Menor"),CONCATENATE("R6C",'MAPA DE RIESGO'!$P$49),"")</f>
        <v/>
      </c>
      <c r="T41" s="40" t="str">
        <f>IF(AND('MAPA DE RIESGO'!$Z$50="Baja",'MAPA DE RIESGO'!$AB$50="Menor"),CONCATENATE("R6C",'MAPA DE RIESGO'!$P$50),"")</f>
        <v/>
      </c>
      <c r="U41" s="41" t="str">
        <f>IF(AND('MAPA DE RIESGO'!$Z$51="Baja",'MAPA DE RIESGO'!$AB$51="Menor"),CONCATENATE("R6C",'MAPA DE RIESGO'!$P$51),"")</f>
        <v/>
      </c>
      <c r="V41" s="39" t="str">
        <f>IF(AND('MAPA DE RIESGO'!$Z$46="Baja",'MAPA DE RIESGO'!$AB$46="Moderado"),CONCATENATE("R6C",'MAPA DE RIESGO'!$P$46),"")</f>
        <v/>
      </c>
      <c r="W41" s="40" t="str">
        <f>IF(AND('MAPA DE RIESGO'!$Z$47="Baja",'MAPA DE RIESGO'!$AB$47="Moderado"),CONCATENATE("R6C",'MAPA DE RIESGO'!$P$47),"")</f>
        <v/>
      </c>
      <c r="X41" s="40" t="str">
        <f>IF(AND('MAPA DE RIESGO'!$Z$48="Baja",'MAPA DE RIESGO'!$AB$48="Moderado"),CONCATENATE("R6C",'MAPA DE RIESGO'!$P$48),"")</f>
        <v/>
      </c>
      <c r="Y41" s="40" t="str">
        <f>IF(AND('MAPA DE RIESGO'!$Z$49="Baja",'MAPA DE RIESGO'!$AB$49="Moderado"),CONCATENATE("R6C",'MAPA DE RIESGO'!$P$49),"")</f>
        <v/>
      </c>
      <c r="Z41" s="40" t="str">
        <f>IF(AND('MAPA DE RIESGO'!$Z$50="Baja",'MAPA DE RIESGO'!$AB$50="Moderado"),CONCATENATE("R6C",'MAPA DE RIESGO'!$P$50),"")</f>
        <v/>
      </c>
      <c r="AA41" s="41" t="str">
        <f>IF(AND('MAPA DE RIESGO'!$Z$51="Baja",'MAPA DE RIESGO'!$AB$51="Moderado"),CONCATENATE("R6C",'MAPA DE RIESGO'!$P$51),"")</f>
        <v/>
      </c>
      <c r="AB41" s="23" t="str">
        <f>IF(AND('MAPA DE RIESGO'!$Z$46="Baja",'MAPA DE RIESGO'!$AB$46="Mayor"),CONCATENATE("R6C",'MAPA DE RIESGO'!$P$46),"")</f>
        <v/>
      </c>
      <c r="AC41" s="24" t="str">
        <f>IF(AND('MAPA DE RIESGO'!$Z$47="Baja",'MAPA DE RIESGO'!$AB$47="Mayor"),CONCATENATE("R6C",'MAPA DE RIESGO'!$P$47),"")</f>
        <v/>
      </c>
      <c r="AD41" s="29" t="str">
        <f>IF(AND('MAPA DE RIESGO'!$Z$48="Baja",'MAPA DE RIESGO'!$AB$48="Mayor"),CONCATENATE("R6C",'MAPA DE RIESGO'!$P$48),"")</f>
        <v/>
      </c>
      <c r="AE41" s="29" t="str">
        <f>IF(AND('MAPA DE RIESGO'!$Z$49="Baja",'MAPA DE RIESGO'!$AB$49="Mayor"),CONCATENATE("R6C",'MAPA DE RIESGO'!$P$49),"")</f>
        <v/>
      </c>
      <c r="AF41" s="29" t="str">
        <f>IF(AND('MAPA DE RIESGO'!$Z$50="Baja",'MAPA DE RIESGO'!$AB$50="Mayor"),CONCATENATE("R6C",'MAPA DE RIESGO'!$P$50),"")</f>
        <v/>
      </c>
      <c r="AG41" s="25" t="str">
        <f>IF(AND('MAPA DE RIESGO'!$Z$51="Baja",'MAPA DE RIESGO'!$AB$51="Mayor"),CONCATENATE("R6C",'MAPA DE RIESGO'!$P$51),"")</f>
        <v/>
      </c>
      <c r="AH41" s="26" t="str">
        <f>IF(AND('MAPA DE RIESGO'!$Z$46="Baja",'MAPA DE RIESGO'!$AB$46="Catastrófico"),CONCATENATE("R6C",'MAPA DE RIESGO'!$P$46),"")</f>
        <v/>
      </c>
      <c r="AI41" s="27" t="str">
        <f>IF(AND('MAPA DE RIESGO'!$Z$47="Baja",'MAPA DE RIESGO'!$AB$47="Catastrófico"),CONCATENATE("R6C",'MAPA DE RIESGO'!$P$47),"")</f>
        <v/>
      </c>
      <c r="AJ41" s="27" t="str">
        <f>IF(AND('MAPA DE RIESGO'!$Z$48="Baja",'MAPA DE RIESGO'!$AB$48="Catastrófico"),CONCATENATE("R6C",'MAPA DE RIESGO'!$P$48),"")</f>
        <v/>
      </c>
      <c r="AK41" s="27" t="str">
        <f>IF(AND('MAPA DE RIESGO'!$Z$49="Baja",'MAPA DE RIESGO'!$AB$49="Catastrófico"),CONCATENATE("R6C",'MAPA DE RIESGO'!$P$49),"")</f>
        <v/>
      </c>
      <c r="AL41" s="27" t="str">
        <f>IF(AND('MAPA DE RIESGO'!$Z$50="Baja",'MAPA DE RIESGO'!$AB$50="Catastrófico"),CONCATENATE("R6C",'MAPA DE RIESGO'!$P$50),"")</f>
        <v/>
      </c>
      <c r="AM41" s="28" t="str">
        <f>IF(AND('MAPA DE RIESGO'!$Z$51="Baja",'MAPA DE RIESGO'!$AB$51="Catastrófico"),CONCATENATE("R6C",'MAPA DE RIESGO'!$P$51),"")</f>
        <v/>
      </c>
      <c r="AN41" s="55"/>
      <c r="AO41" s="524"/>
      <c r="AP41" s="525"/>
      <c r="AQ41" s="525"/>
      <c r="AR41" s="525"/>
      <c r="AS41" s="525"/>
      <c r="AT41" s="526"/>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row>
    <row r="42" spans="1:80" ht="15" customHeight="1" x14ac:dyDescent="0.25">
      <c r="A42" s="55"/>
      <c r="B42" s="404"/>
      <c r="C42" s="404"/>
      <c r="D42" s="405"/>
      <c r="E42" s="505"/>
      <c r="F42" s="506"/>
      <c r="G42" s="506"/>
      <c r="H42" s="506"/>
      <c r="I42" s="504"/>
      <c r="J42" s="48" t="str">
        <f>IF(AND('MAPA DE RIESGO'!$Z$52="Baja",'MAPA DE RIESGO'!$AB$52="Leve"),CONCATENATE("R7C",'MAPA DE RIESGO'!$P$52),"")</f>
        <v/>
      </c>
      <c r="K42" s="49" t="str">
        <f>IF(AND('MAPA DE RIESGO'!$Z$53="Baja",'MAPA DE RIESGO'!$AB$53="Leve"),CONCATENATE("R7C",'MAPA DE RIESGO'!$P$53),"")</f>
        <v/>
      </c>
      <c r="L42" s="49" t="str">
        <f>IF(AND('MAPA DE RIESGO'!$Z$54="Baja",'MAPA DE RIESGO'!$AB$54="Leve"),CONCATENATE("R7C",'MAPA DE RIESGO'!$P$54),"")</f>
        <v/>
      </c>
      <c r="M42" s="49" t="str">
        <f>IF(AND('MAPA DE RIESGO'!$Z$55="Baja",'MAPA DE RIESGO'!$AB$55="Leve"),CONCATENATE("R7C",'MAPA DE RIESGO'!$P$55),"")</f>
        <v/>
      </c>
      <c r="N42" s="49" t="str">
        <f>IF(AND('MAPA DE RIESGO'!$Z$56="Baja",'MAPA DE RIESGO'!$AB$56="Leve"),CONCATENATE("R7C",'MAPA DE RIESGO'!$P$56),"")</f>
        <v/>
      </c>
      <c r="O42" s="50" t="str">
        <f>IF(AND('MAPA DE RIESGO'!$Z$57="Baja",'MAPA DE RIESGO'!$AB$57="Leve"),CONCATENATE("R7C",'MAPA DE RIESGO'!$P$57),"")</f>
        <v/>
      </c>
      <c r="P42" s="39" t="str">
        <f>IF(AND('MAPA DE RIESGO'!$Z$52="Baja",'MAPA DE RIESGO'!$AB$52="Menor"),CONCATENATE("R7C",'MAPA DE RIESGO'!$P$52),"")</f>
        <v/>
      </c>
      <c r="Q42" s="40" t="str">
        <f>IF(AND('MAPA DE RIESGO'!$Z$53="Baja",'MAPA DE RIESGO'!$AB$53="Menor"),CONCATENATE("R7C",'MAPA DE RIESGO'!$P$53),"")</f>
        <v/>
      </c>
      <c r="R42" s="40" t="str">
        <f>IF(AND('MAPA DE RIESGO'!$Z$54="Baja",'MAPA DE RIESGO'!$AB$54="Menor"),CONCATENATE("R7C",'MAPA DE RIESGO'!$P$54),"")</f>
        <v/>
      </c>
      <c r="S42" s="40" t="str">
        <f>IF(AND('MAPA DE RIESGO'!$Z$55="Baja",'MAPA DE RIESGO'!$AB$55="Menor"),CONCATENATE("R7C",'MAPA DE RIESGO'!$P$55),"")</f>
        <v/>
      </c>
      <c r="T42" s="40" t="str">
        <f>IF(AND('MAPA DE RIESGO'!$Z$56="Baja",'MAPA DE RIESGO'!$AB$56="Menor"),CONCATENATE("R7C",'MAPA DE RIESGO'!$P$56),"")</f>
        <v/>
      </c>
      <c r="U42" s="41" t="str">
        <f>IF(AND('MAPA DE RIESGO'!$Z$57="Baja",'MAPA DE RIESGO'!$AB$57="Menor"),CONCATENATE("R7C",'MAPA DE RIESGO'!$P$57),"")</f>
        <v/>
      </c>
      <c r="V42" s="39" t="str">
        <f>IF(AND('MAPA DE RIESGO'!$Z$52="Baja",'MAPA DE RIESGO'!$AB$52="Moderado"),CONCATENATE("R7C",'MAPA DE RIESGO'!$P$52),"")</f>
        <v/>
      </c>
      <c r="W42" s="40" t="str">
        <f>IF(AND('MAPA DE RIESGO'!$Z$53="Baja",'MAPA DE RIESGO'!$AB$53="Moderado"),CONCATENATE("R7C",'MAPA DE RIESGO'!$P$53),"")</f>
        <v/>
      </c>
      <c r="X42" s="40" t="str">
        <f>IF(AND('MAPA DE RIESGO'!$Z$54="Baja",'MAPA DE RIESGO'!$AB$54="Moderado"),CONCATENATE("R7C",'MAPA DE RIESGO'!$P$54),"")</f>
        <v/>
      </c>
      <c r="Y42" s="40" t="str">
        <f>IF(AND('MAPA DE RIESGO'!$Z$55="Baja",'MAPA DE RIESGO'!$AB$55="Moderado"),CONCATENATE("R7C",'MAPA DE RIESGO'!$P$55),"")</f>
        <v/>
      </c>
      <c r="Z42" s="40" t="str">
        <f>IF(AND('MAPA DE RIESGO'!$Z$56="Baja",'MAPA DE RIESGO'!$AB$56="Moderado"),CONCATENATE("R7C",'MAPA DE RIESGO'!$P$56),"")</f>
        <v/>
      </c>
      <c r="AA42" s="41" t="str">
        <f>IF(AND('MAPA DE RIESGO'!$Z$57="Baja",'MAPA DE RIESGO'!$AB$57="Moderado"),CONCATENATE("R7C",'MAPA DE RIESGO'!$P$57),"")</f>
        <v/>
      </c>
      <c r="AB42" s="23" t="str">
        <f>IF(AND('MAPA DE RIESGO'!$Z$52="Baja",'MAPA DE RIESGO'!$AB$52="Mayor"),CONCATENATE("R7C",'MAPA DE RIESGO'!$P$52),"")</f>
        <v/>
      </c>
      <c r="AC42" s="24" t="str">
        <f>IF(AND('MAPA DE RIESGO'!$Z$53="Baja",'MAPA DE RIESGO'!$AB$53="Mayor"),CONCATENATE("R7C",'MAPA DE RIESGO'!$P$53),"")</f>
        <v/>
      </c>
      <c r="AD42" s="29" t="str">
        <f>IF(AND('MAPA DE RIESGO'!$Z$54="Baja",'MAPA DE RIESGO'!$AB$54="Mayor"),CONCATENATE("R7C",'MAPA DE RIESGO'!$P$54),"")</f>
        <v/>
      </c>
      <c r="AE42" s="29" t="str">
        <f>IF(AND('MAPA DE RIESGO'!$Z$55="Baja",'MAPA DE RIESGO'!$AB$55="Mayor"),CONCATENATE("R7C",'MAPA DE RIESGO'!$P$55),"")</f>
        <v/>
      </c>
      <c r="AF42" s="29" t="str">
        <f>IF(AND('MAPA DE RIESGO'!$Z$56="Baja",'MAPA DE RIESGO'!$AB$56="Mayor"),CONCATENATE("R7C",'MAPA DE RIESGO'!$P$56),"")</f>
        <v/>
      </c>
      <c r="AG42" s="25" t="str">
        <f>IF(AND('MAPA DE RIESGO'!$Z$57="Baja",'MAPA DE RIESGO'!$AB$57="Mayor"),CONCATENATE("R7C",'MAPA DE RIESGO'!$P$57),"")</f>
        <v/>
      </c>
      <c r="AH42" s="26" t="str">
        <f>IF(AND('MAPA DE RIESGO'!$Z$52="Baja",'MAPA DE RIESGO'!$AB$52="Catastrófico"),CONCATENATE("R7C",'MAPA DE RIESGO'!$P$52),"")</f>
        <v/>
      </c>
      <c r="AI42" s="27" t="str">
        <f>IF(AND('MAPA DE RIESGO'!$Z$53="Baja",'MAPA DE RIESGO'!$AB$53="Catastrófico"),CONCATENATE("R7C",'MAPA DE RIESGO'!$P$53),"")</f>
        <v/>
      </c>
      <c r="AJ42" s="27" t="str">
        <f>IF(AND('MAPA DE RIESGO'!$Z$54="Baja",'MAPA DE RIESGO'!$AB$54="Catastrófico"),CONCATENATE("R7C",'MAPA DE RIESGO'!$P$54),"")</f>
        <v/>
      </c>
      <c r="AK42" s="27" t="str">
        <f>IF(AND('MAPA DE RIESGO'!$Z$55="Baja",'MAPA DE RIESGO'!$AB$55="Catastrófico"),CONCATENATE("R7C",'MAPA DE RIESGO'!$P$55),"")</f>
        <v/>
      </c>
      <c r="AL42" s="27" t="str">
        <f>IF(AND('MAPA DE RIESGO'!$Z$56="Baja",'MAPA DE RIESGO'!$AB$56="Catastrófico"),CONCATENATE("R7C",'MAPA DE RIESGO'!$P$56),"")</f>
        <v/>
      </c>
      <c r="AM42" s="28" t="str">
        <f>IF(AND('MAPA DE RIESGO'!$Z$57="Baja",'MAPA DE RIESGO'!$AB$57="Catastrófico"),CONCATENATE("R7C",'MAPA DE RIESGO'!$P$57),"")</f>
        <v/>
      </c>
      <c r="AN42" s="55"/>
      <c r="AO42" s="524"/>
      <c r="AP42" s="525"/>
      <c r="AQ42" s="525"/>
      <c r="AR42" s="525"/>
      <c r="AS42" s="525"/>
      <c r="AT42" s="526"/>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row>
    <row r="43" spans="1:80" ht="15" customHeight="1" x14ac:dyDescent="0.25">
      <c r="A43" s="55"/>
      <c r="B43" s="404"/>
      <c r="C43" s="404"/>
      <c r="D43" s="405"/>
      <c r="E43" s="505"/>
      <c r="F43" s="506"/>
      <c r="G43" s="506"/>
      <c r="H43" s="506"/>
      <c r="I43" s="504"/>
      <c r="J43" s="48" t="str">
        <f>IF(AND('MAPA DE RIESGO'!$Z$58="Baja",'MAPA DE RIESGO'!$AB$58="Leve"),CONCATENATE("R8C",'MAPA DE RIESGO'!$P$58),"")</f>
        <v/>
      </c>
      <c r="K43" s="49" t="str">
        <f>IF(AND('MAPA DE RIESGO'!$Z$59="Baja",'MAPA DE RIESGO'!$AB$59="Leve"),CONCATENATE("R8C",'MAPA DE RIESGO'!$P$59),"")</f>
        <v/>
      </c>
      <c r="L43" s="49" t="str">
        <f>IF(AND('MAPA DE RIESGO'!$Z$60="Baja",'MAPA DE RIESGO'!$AB$60="Leve"),CONCATENATE("R8C",'MAPA DE RIESGO'!$P$60),"")</f>
        <v/>
      </c>
      <c r="M43" s="49" t="str">
        <f>IF(AND('MAPA DE RIESGO'!$Z$61="Baja",'MAPA DE RIESGO'!$AB$61="Leve"),CONCATENATE("R8C",'MAPA DE RIESGO'!$P$61),"")</f>
        <v/>
      </c>
      <c r="N43" s="49" t="str">
        <f>IF(AND('MAPA DE RIESGO'!$Z$62="Baja",'MAPA DE RIESGO'!$AB$62="Leve"),CONCATENATE("R8C",'MAPA DE RIESGO'!$P$62),"")</f>
        <v/>
      </c>
      <c r="O43" s="50" t="str">
        <f>IF(AND('MAPA DE RIESGO'!$Z$63="Baja",'MAPA DE RIESGO'!$AB$63="Leve"),CONCATENATE("R8C",'MAPA DE RIESGO'!$P$63),"")</f>
        <v/>
      </c>
      <c r="P43" s="39" t="str">
        <f>IF(AND('MAPA DE RIESGO'!$Z$58="Baja",'MAPA DE RIESGO'!$AB$58="Menor"),CONCATENATE("R8C",'MAPA DE RIESGO'!$P$58),"")</f>
        <v/>
      </c>
      <c r="Q43" s="40" t="str">
        <f>IF(AND('MAPA DE RIESGO'!$Z$59="Baja",'MAPA DE RIESGO'!$AB$59="Menor"),CONCATENATE("R8C",'MAPA DE RIESGO'!$P$59),"")</f>
        <v/>
      </c>
      <c r="R43" s="40" t="str">
        <f>IF(AND('MAPA DE RIESGO'!$Z$60="Baja",'MAPA DE RIESGO'!$AB$60="Menor"),CONCATENATE("R8C",'MAPA DE RIESGO'!$P$60),"")</f>
        <v/>
      </c>
      <c r="S43" s="40" t="str">
        <f>IF(AND('MAPA DE RIESGO'!$Z$61="Baja",'MAPA DE RIESGO'!$AB$61="Menor"),CONCATENATE("R8C",'MAPA DE RIESGO'!$P$61),"")</f>
        <v/>
      </c>
      <c r="T43" s="40" t="str">
        <f>IF(AND('MAPA DE RIESGO'!$Z$62="Baja",'MAPA DE RIESGO'!$AB$62="Menor"),CONCATENATE("R8C",'MAPA DE RIESGO'!$P$62),"")</f>
        <v/>
      </c>
      <c r="U43" s="41" t="str">
        <f>IF(AND('MAPA DE RIESGO'!$Z$63="Baja",'MAPA DE RIESGO'!$AB$63="Menor"),CONCATENATE("R8C",'MAPA DE RIESGO'!$P$63),"")</f>
        <v/>
      </c>
      <c r="V43" s="39" t="str">
        <f>IF(AND('MAPA DE RIESGO'!$Z$58="Baja",'MAPA DE RIESGO'!$AB$58="Moderado"),CONCATENATE("R8C",'MAPA DE RIESGO'!$P$58),"")</f>
        <v/>
      </c>
      <c r="W43" s="40" t="str">
        <f>IF(AND('MAPA DE RIESGO'!$Z$59="Baja",'MAPA DE RIESGO'!$AB$59="Moderado"),CONCATENATE("R8C",'MAPA DE RIESGO'!$P$59),"")</f>
        <v/>
      </c>
      <c r="X43" s="40" t="str">
        <f>IF(AND('MAPA DE RIESGO'!$Z$60="Baja",'MAPA DE RIESGO'!$AB$60="Moderado"),CONCATENATE("R8C",'MAPA DE RIESGO'!$P$60),"")</f>
        <v/>
      </c>
      <c r="Y43" s="40" t="str">
        <f>IF(AND('MAPA DE RIESGO'!$Z$61="Baja",'MAPA DE RIESGO'!$AB$61="Moderado"),CONCATENATE("R8C",'MAPA DE RIESGO'!$P$61),"")</f>
        <v/>
      </c>
      <c r="Z43" s="40" t="str">
        <f>IF(AND('MAPA DE RIESGO'!$Z$62="Baja",'MAPA DE RIESGO'!$AB$62="Moderado"),CONCATENATE("R8C",'MAPA DE RIESGO'!$P$62),"")</f>
        <v/>
      </c>
      <c r="AA43" s="41" t="str">
        <f>IF(AND('MAPA DE RIESGO'!$Z$63="Baja",'MAPA DE RIESGO'!$AB$63="Moderado"),CONCATENATE("R8C",'MAPA DE RIESGO'!$P$63),"")</f>
        <v/>
      </c>
      <c r="AB43" s="23" t="str">
        <f>IF(AND('MAPA DE RIESGO'!$Z$58="Baja",'MAPA DE RIESGO'!$AB$58="Mayor"),CONCATENATE("R8C",'MAPA DE RIESGO'!$P$58),"")</f>
        <v/>
      </c>
      <c r="AC43" s="24" t="str">
        <f>IF(AND('MAPA DE RIESGO'!$Z$59="Baja",'MAPA DE RIESGO'!$AB$59="Mayor"),CONCATENATE("R8C",'MAPA DE RIESGO'!$P$59),"")</f>
        <v/>
      </c>
      <c r="AD43" s="29" t="str">
        <f>IF(AND('MAPA DE RIESGO'!$Z$60="Baja",'MAPA DE RIESGO'!$AB$60="Mayor"),CONCATENATE("R8C",'MAPA DE RIESGO'!$P$60),"")</f>
        <v/>
      </c>
      <c r="AE43" s="29" t="str">
        <f>IF(AND('MAPA DE RIESGO'!$Z$61="Baja",'MAPA DE RIESGO'!$AB$61="Mayor"),CONCATENATE("R8C",'MAPA DE RIESGO'!$P$61),"")</f>
        <v/>
      </c>
      <c r="AF43" s="29" t="str">
        <f>IF(AND('MAPA DE RIESGO'!$Z$62="Baja",'MAPA DE RIESGO'!$AB$62="Mayor"),CONCATENATE("R8C",'MAPA DE RIESGO'!$P$62),"")</f>
        <v/>
      </c>
      <c r="AG43" s="25" t="str">
        <f>IF(AND('MAPA DE RIESGO'!$Z$63="Baja",'MAPA DE RIESGO'!$AB$63="Mayor"),CONCATENATE("R8C",'MAPA DE RIESGO'!$P$63),"")</f>
        <v/>
      </c>
      <c r="AH43" s="26" t="str">
        <f>IF(AND('MAPA DE RIESGO'!$Z$58="Baja",'MAPA DE RIESGO'!$AB$58="Catastrófico"),CONCATENATE("R8C",'MAPA DE RIESGO'!$P$58),"")</f>
        <v/>
      </c>
      <c r="AI43" s="27" t="str">
        <f>IF(AND('MAPA DE RIESGO'!$Z$59="Baja",'MAPA DE RIESGO'!$AB$59="Catastrófico"),CONCATENATE("R8C",'MAPA DE RIESGO'!$P$59),"")</f>
        <v/>
      </c>
      <c r="AJ43" s="27" t="str">
        <f>IF(AND('MAPA DE RIESGO'!$Z$60="Baja",'MAPA DE RIESGO'!$AB$60="Catastrófico"),CONCATENATE("R8C",'MAPA DE RIESGO'!$P$60),"")</f>
        <v/>
      </c>
      <c r="AK43" s="27" t="str">
        <f>IF(AND('MAPA DE RIESGO'!$Z$61="Baja",'MAPA DE RIESGO'!$AB$61="Catastrófico"),CONCATENATE("R8C",'MAPA DE RIESGO'!$P$61),"")</f>
        <v/>
      </c>
      <c r="AL43" s="27" t="str">
        <f>IF(AND('MAPA DE RIESGO'!$Z$62="Baja",'MAPA DE RIESGO'!$AB$62="Catastrófico"),CONCATENATE("R8C",'MAPA DE RIESGO'!$P$62),"")</f>
        <v/>
      </c>
      <c r="AM43" s="28" t="str">
        <f>IF(AND('MAPA DE RIESGO'!$Z$63="Baja",'MAPA DE RIESGO'!$AB$63="Catastrófico"),CONCATENATE("R8C",'MAPA DE RIESGO'!$P$63),"")</f>
        <v/>
      </c>
      <c r="AN43" s="55"/>
      <c r="AO43" s="524"/>
      <c r="AP43" s="525"/>
      <c r="AQ43" s="525"/>
      <c r="AR43" s="525"/>
      <c r="AS43" s="525"/>
      <c r="AT43" s="526"/>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row>
    <row r="44" spans="1:80" ht="15" customHeight="1" x14ac:dyDescent="0.25">
      <c r="A44" s="55"/>
      <c r="B44" s="404"/>
      <c r="C44" s="404"/>
      <c r="D44" s="405"/>
      <c r="E44" s="505"/>
      <c r="F44" s="506"/>
      <c r="G44" s="506"/>
      <c r="H44" s="506"/>
      <c r="I44" s="504"/>
      <c r="J44" s="48" t="str">
        <f>IF(AND('MAPA DE RIESGO'!$Z$64="Baja",'MAPA DE RIESGO'!$AB$64="Leve"),CONCATENATE("R9C",'MAPA DE RIESGO'!$P$64),"")</f>
        <v/>
      </c>
      <c r="K44" s="49" t="str">
        <f>IF(AND('MAPA DE RIESGO'!$Z$65="Baja",'MAPA DE RIESGO'!$AB$65="Leve"),CONCATENATE("R9C",'MAPA DE RIESGO'!$P$65),"")</f>
        <v/>
      </c>
      <c r="L44" s="49" t="str">
        <f>IF(AND('MAPA DE RIESGO'!$Z$66="Baja",'MAPA DE RIESGO'!$AB$66="Leve"),CONCATENATE("R9C",'MAPA DE RIESGO'!$P$66),"")</f>
        <v/>
      </c>
      <c r="M44" s="49" t="str">
        <f>IF(AND('MAPA DE RIESGO'!$Z$67="Baja",'MAPA DE RIESGO'!$AB$67="Leve"),CONCATENATE("R9C",'MAPA DE RIESGO'!$P$67),"")</f>
        <v/>
      </c>
      <c r="N44" s="49" t="str">
        <f>IF(AND('MAPA DE RIESGO'!$Z$68="Baja",'MAPA DE RIESGO'!$AB$68="Leve"),CONCATENATE("R9C",'MAPA DE RIESGO'!$P$68),"")</f>
        <v/>
      </c>
      <c r="O44" s="50" t="str">
        <f>IF(AND('MAPA DE RIESGO'!$Z$69="Baja",'MAPA DE RIESGO'!$AB$69="Leve"),CONCATENATE("R9C",'MAPA DE RIESGO'!$P$69),"")</f>
        <v/>
      </c>
      <c r="P44" s="39" t="str">
        <f>IF(AND('MAPA DE RIESGO'!$Z$64="Baja",'MAPA DE RIESGO'!$AB$64="Menor"),CONCATENATE("R9C",'MAPA DE RIESGO'!$P$64),"")</f>
        <v/>
      </c>
      <c r="Q44" s="40" t="str">
        <f>IF(AND('MAPA DE RIESGO'!$Z$65="Baja",'MAPA DE RIESGO'!$AB$65="Menor"),CONCATENATE("R9C",'MAPA DE RIESGO'!$P$65),"")</f>
        <v/>
      </c>
      <c r="R44" s="40" t="str">
        <f>IF(AND('MAPA DE RIESGO'!$Z$66="Baja",'MAPA DE RIESGO'!$AB$66="Menor"),CONCATENATE("R9C",'MAPA DE RIESGO'!$P$66),"")</f>
        <v/>
      </c>
      <c r="S44" s="40" t="str">
        <f>IF(AND('MAPA DE RIESGO'!$Z$67="Baja",'MAPA DE RIESGO'!$AB$67="Menor"),CONCATENATE("R9C",'MAPA DE RIESGO'!$P$67),"")</f>
        <v/>
      </c>
      <c r="T44" s="40" t="str">
        <f>IF(AND('MAPA DE RIESGO'!$Z$68="Baja",'MAPA DE RIESGO'!$AB$68="Menor"),CONCATENATE("R9C",'MAPA DE RIESGO'!$P$68),"")</f>
        <v/>
      </c>
      <c r="U44" s="41" t="str">
        <f>IF(AND('MAPA DE RIESGO'!$Z$69="Baja",'MAPA DE RIESGO'!$AB$69="Menor"),CONCATENATE("R9C",'MAPA DE RIESGO'!$P$69),"")</f>
        <v/>
      </c>
      <c r="V44" s="39" t="str">
        <f>IF(AND('MAPA DE RIESGO'!$Z$64="Baja",'MAPA DE RIESGO'!$AB$64="Moderado"),CONCATENATE("R9C",'MAPA DE RIESGO'!$P$64),"")</f>
        <v/>
      </c>
      <c r="W44" s="40" t="str">
        <f>IF(AND('MAPA DE RIESGO'!$Z$65="Baja",'MAPA DE RIESGO'!$AB$65="Moderado"),CONCATENATE("R9C",'MAPA DE RIESGO'!$P$65),"")</f>
        <v/>
      </c>
      <c r="X44" s="40" t="str">
        <f>IF(AND('MAPA DE RIESGO'!$Z$66="Baja",'MAPA DE RIESGO'!$AB$66="Moderado"),CONCATENATE("R9C",'MAPA DE RIESGO'!$P$66),"")</f>
        <v/>
      </c>
      <c r="Y44" s="40" t="str">
        <f>IF(AND('MAPA DE RIESGO'!$Z$67="Baja",'MAPA DE RIESGO'!$AB$67="Moderado"),CONCATENATE("R9C",'MAPA DE RIESGO'!$P$67),"")</f>
        <v/>
      </c>
      <c r="Z44" s="40" t="str">
        <f>IF(AND('MAPA DE RIESGO'!$Z$68="Baja",'MAPA DE RIESGO'!$AB$68="Moderado"),CONCATENATE("R9C",'MAPA DE RIESGO'!$P$68),"")</f>
        <v/>
      </c>
      <c r="AA44" s="41" t="str">
        <f>IF(AND('MAPA DE RIESGO'!$Z$69="Baja",'MAPA DE RIESGO'!$AB$69="Moderado"),CONCATENATE("R9C",'MAPA DE RIESGO'!$P$69),"")</f>
        <v/>
      </c>
      <c r="AB44" s="23" t="str">
        <f>IF(AND('MAPA DE RIESGO'!$Z$64="Baja",'MAPA DE RIESGO'!$AB$64="Mayor"),CONCATENATE("R9C",'MAPA DE RIESGO'!$P$64),"")</f>
        <v/>
      </c>
      <c r="AC44" s="24" t="str">
        <f>IF(AND('MAPA DE RIESGO'!$Z$65="Baja",'MAPA DE RIESGO'!$AB$65="Mayor"),CONCATENATE("R9C",'MAPA DE RIESGO'!$P$65),"")</f>
        <v/>
      </c>
      <c r="AD44" s="29" t="str">
        <f>IF(AND('MAPA DE RIESGO'!$Z$66="Baja",'MAPA DE RIESGO'!$AB$66="Mayor"),CONCATENATE("R9C",'MAPA DE RIESGO'!$P$66),"")</f>
        <v/>
      </c>
      <c r="AE44" s="29" t="str">
        <f>IF(AND('MAPA DE RIESGO'!$Z$67="Baja",'MAPA DE RIESGO'!$AB$67="Mayor"),CONCATENATE("R9C",'MAPA DE RIESGO'!$P$67),"")</f>
        <v/>
      </c>
      <c r="AF44" s="29" t="str">
        <f>IF(AND('MAPA DE RIESGO'!$Z$68="Baja",'MAPA DE RIESGO'!$AB$68="Mayor"),CONCATENATE("R9C",'MAPA DE RIESGO'!$P$68),"")</f>
        <v/>
      </c>
      <c r="AG44" s="25" t="str">
        <f>IF(AND('MAPA DE RIESGO'!$Z$69="Baja",'MAPA DE RIESGO'!$AB$69="Mayor"),CONCATENATE("R9C",'MAPA DE RIESGO'!$P$69),"")</f>
        <v/>
      </c>
      <c r="AH44" s="26" t="str">
        <f>IF(AND('MAPA DE RIESGO'!$Z$64="Baja",'MAPA DE RIESGO'!$AB$64="Catastrófico"),CONCATENATE("R9C",'MAPA DE RIESGO'!$P$64),"")</f>
        <v/>
      </c>
      <c r="AI44" s="27" t="str">
        <f>IF(AND('MAPA DE RIESGO'!$Z$65="Baja",'MAPA DE RIESGO'!$AB$65="Catastrófico"),CONCATENATE("R9C",'MAPA DE RIESGO'!$P$65),"")</f>
        <v/>
      </c>
      <c r="AJ44" s="27" t="str">
        <f>IF(AND('MAPA DE RIESGO'!$Z$66="Baja",'MAPA DE RIESGO'!$AB$66="Catastrófico"),CONCATENATE("R9C",'MAPA DE RIESGO'!$P$66),"")</f>
        <v/>
      </c>
      <c r="AK44" s="27" t="str">
        <f>IF(AND('MAPA DE RIESGO'!$Z$67="Baja",'MAPA DE RIESGO'!$AB$67="Catastrófico"),CONCATENATE("R9C",'MAPA DE RIESGO'!$P$67),"")</f>
        <v/>
      </c>
      <c r="AL44" s="27" t="str">
        <f>IF(AND('MAPA DE RIESGO'!$Z$68="Baja",'MAPA DE RIESGO'!$AB$68="Catastrófico"),CONCATENATE("R9C",'MAPA DE RIESGO'!$P$68),"")</f>
        <v/>
      </c>
      <c r="AM44" s="28" t="str">
        <f>IF(AND('MAPA DE RIESGO'!$Z$69="Baja",'MAPA DE RIESGO'!$AB$69="Catastrófico"),CONCATENATE("R9C",'MAPA DE RIESGO'!$P$69),"")</f>
        <v/>
      </c>
      <c r="AN44" s="55"/>
      <c r="AO44" s="524"/>
      <c r="AP44" s="525"/>
      <c r="AQ44" s="525"/>
      <c r="AR44" s="525"/>
      <c r="AS44" s="525"/>
      <c r="AT44" s="526"/>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row>
    <row r="45" spans="1:80" ht="15.75" customHeight="1" thickBot="1" x14ac:dyDescent="0.3">
      <c r="A45" s="55"/>
      <c r="B45" s="404"/>
      <c r="C45" s="404"/>
      <c r="D45" s="405"/>
      <c r="E45" s="507"/>
      <c r="F45" s="508"/>
      <c r="G45" s="508"/>
      <c r="H45" s="508"/>
      <c r="I45" s="508"/>
      <c r="J45" s="51" t="str">
        <f>IF(AND('MAPA DE RIESGO'!$Z$70="Baja",'MAPA DE RIESGO'!$AB$70="Leve"),CONCATENATE("R10C",'MAPA DE RIESGO'!$P$70),"")</f>
        <v/>
      </c>
      <c r="K45" s="52" t="str">
        <f>IF(AND('MAPA DE RIESGO'!$Z$71="Baja",'MAPA DE RIESGO'!$AB$71="Leve"),CONCATENATE("R10C",'MAPA DE RIESGO'!$P$71),"")</f>
        <v/>
      </c>
      <c r="L45" s="52" t="str">
        <f>IF(AND('MAPA DE RIESGO'!$Z$72="Baja",'MAPA DE RIESGO'!$AB$72="Leve"),CONCATENATE("R10C",'MAPA DE RIESGO'!$P$72),"")</f>
        <v/>
      </c>
      <c r="M45" s="52" t="str">
        <f>IF(AND('MAPA DE RIESGO'!$Z$73="Baja",'MAPA DE RIESGO'!$AB$73="Leve"),CONCATENATE("R10C",'MAPA DE RIESGO'!$P$73),"")</f>
        <v/>
      </c>
      <c r="N45" s="52" t="str">
        <f>IF(AND('MAPA DE RIESGO'!$Z$74="Baja",'MAPA DE RIESGO'!$AB$74="Leve"),CONCATENATE("R10C",'MAPA DE RIESGO'!$P$74),"")</f>
        <v/>
      </c>
      <c r="O45" s="53" t="str">
        <f>IF(AND('MAPA DE RIESGO'!$Z$75="Baja",'MAPA DE RIESGO'!$AB$75="Leve"),CONCATENATE("R10C",'MAPA DE RIESGO'!$P$75),"")</f>
        <v/>
      </c>
      <c r="P45" s="39" t="str">
        <f>IF(AND('MAPA DE RIESGO'!$Z$70="Baja",'MAPA DE RIESGO'!$AB$70="Menor"),CONCATENATE("R10C",'MAPA DE RIESGO'!$P$70),"")</f>
        <v/>
      </c>
      <c r="Q45" s="40" t="str">
        <f>IF(AND('MAPA DE RIESGO'!$Z$71="Baja",'MAPA DE RIESGO'!$AB$71="Menor"),CONCATENATE("R10C",'MAPA DE RIESGO'!$P$71),"")</f>
        <v/>
      </c>
      <c r="R45" s="40" t="str">
        <f>IF(AND('MAPA DE RIESGO'!$Z$72="Baja",'MAPA DE RIESGO'!$AB$72="Menor"),CONCATENATE("R10C",'MAPA DE RIESGO'!$P$72),"")</f>
        <v/>
      </c>
      <c r="S45" s="40" t="str">
        <f>IF(AND('MAPA DE RIESGO'!$Z$73="Baja",'MAPA DE RIESGO'!$AB$73="Menor"),CONCATENATE("R10C",'MAPA DE RIESGO'!$P$73),"")</f>
        <v/>
      </c>
      <c r="T45" s="40" t="str">
        <f>IF(AND('MAPA DE RIESGO'!$Z$74="Baja",'MAPA DE RIESGO'!$AB$74="Menor"),CONCATENATE("R10C",'MAPA DE RIESGO'!$P$74),"")</f>
        <v/>
      </c>
      <c r="U45" s="41" t="str">
        <f>IF(AND('MAPA DE RIESGO'!$Z$75="Baja",'MAPA DE RIESGO'!$AB$75="Menor"),CONCATENATE("R10C",'MAPA DE RIESGO'!$P$75),"")</f>
        <v/>
      </c>
      <c r="V45" s="42" t="str">
        <f>IF(AND('MAPA DE RIESGO'!$Z$70="Baja",'MAPA DE RIESGO'!$AB$70="Moderado"),CONCATENATE("R10C",'MAPA DE RIESGO'!$P$70),"")</f>
        <v/>
      </c>
      <c r="W45" s="43" t="str">
        <f>IF(AND('MAPA DE RIESGO'!$Z$71="Baja",'MAPA DE RIESGO'!$AB$71="Moderado"),CONCATENATE("R10C",'MAPA DE RIESGO'!$P$71),"")</f>
        <v/>
      </c>
      <c r="X45" s="43" t="str">
        <f>IF(AND('MAPA DE RIESGO'!$Z$72="Baja",'MAPA DE RIESGO'!$AB$72="Moderado"),CONCATENATE("R10C",'MAPA DE RIESGO'!$P$72),"")</f>
        <v/>
      </c>
      <c r="Y45" s="43" t="str">
        <f>IF(AND('MAPA DE RIESGO'!$Z$73="Baja",'MAPA DE RIESGO'!$AB$73="Moderado"),CONCATENATE("R10C",'MAPA DE RIESGO'!$P$73),"")</f>
        <v/>
      </c>
      <c r="Z45" s="43" t="str">
        <f>IF(AND('MAPA DE RIESGO'!$Z$74="Baja",'MAPA DE RIESGO'!$AB$74="Moderado"),CONCATENATE("R10C",'MAPA DE RIESGO'!$P$74),"")</f>
        <v/>
      </c>
      <c r="AA45" s="44" t="str">
        <f>IF(AND('MAPA DE RIESGO'!$Z$75="Baja",'MAPA DE RIESGO'!$AB$75="Moderado"),CONCATENATE("R10C",'MAPA DE RIESGO'!$P$75),"")</f>
        <v/>
      </c>
      <c r="AB45" s="30" t="str">
        <f>IF(AND('MAPA DE RIESGO'!$Z$70="Baja",'MAPA DE RIESGO'!$AB$70="Mayor"),CONCATENATE("R10C",'MAPA DE RIESGO'!$P$70),"")</f>
        <v/>
      </c>
      <c r="AC45" s="31" t="str">
        <f>IF(AND('MAPA DE RIESGO'!$Z$71="Baja",'MAPA DE RIESGO'!$AB$71="Mayor"),CONCATENATE("R10C",'MAPA DE RIESGO'!$P$71),"")</f>
        <v/>
      </c>
      <c r="AD45" s="31" t="str">
        <f>IF(AND('MAPA DE RIESGO'!$Z$72="Baja",'MAPA DE RIESGO'!$AB$72="Mayor"),CONCATENATE("R10C",'MAPA DE RIESGO'!$P$72),"")</f>
        <v/>
      </c>
      <c r="AE45" s="31" t="str">
        <f>IF(AND('MAPA DE RIESGO'!$Z$73="Baja",'MAPA DE RIESGO'!$AB$73="Mayor"),CONCATENATE("R10C",'MAPA DE RIESGO'!$P$73),"")</f>
        <v/>
      </c>
      <c r="AF45" s="31" t="str">
        <f>IF(AND('MAPA DE RIESGO'!$Z$74="Baja",'MAPA DE RIESGO'!$AB$74="Mayor"),CONCATENATE("R10C",'MAPA DE RIESGO'!$P$74),"")</f>
        <v/>
      </c>
      <c r="AG45" s="32" t="str">
        <f>IF(AND('MAPA DE RIESGO'!$Z$75="Baja",'MAPA DE RIESGO'!$AB$75="Mayor"),CONCATENATE("R10C",'MAPA DE RIESGO'!$P$75),"")</f>
        <v/>
      </c>
      <c r="AH45" s="33" t="str">
        <f>IF(AND('MAPA DE RIESGO'!$Z$70="Baja",'MAPA DE RIESGO'!$AB$70="Catastrófico"),CONCATENATE("R10C",'MAPA DE RIESGO'!$P$70),"")</f>
        <v/>
      </c>
      <c r="AI45" s="34" t="str">
        <f>IF(AND('MAPA DE RIESGO'!$Z$71="Baja",'MAPA DE RIESGO'!$AB$71="Catastrófico"),CONCATENATE("R10C",'MAPA DE RIESGO'!$P$71),"")</f>
        <v/>
      </c>
      <c r="AJ45" s="34" t="str">
        <f>IF(AND('MAPA DE RIESGO'!$Z$72="Baja",'MAPA DE RIESGO'!$AB$72="Catastrófico"),CONCATENATE("R10C",'MAPA DE RIESGO'!$P$72),"")</f>
        <v/>
      </c>
      <c r="AK45" s="34" t="str">
        <f>IF(AND('MAPA DE RIESGO'!$Z$73="Baja",'MAPA DE RIESGO'!$AB$73="Catastrófico"),CONCATENATE("R10C",'MAPA DE RIESGO'!$P$73),"")</f>
        <v/>
      </c>
      <c r="AL45" s="34" t="str">
        <f>IF(AND('MAPA DE RIESGO'!$Z$74="Baja",'MAPA DE RIESGO'!$AB$74="Catastrófico"),CONCATENATE("R10C",'MAPA DE RIESGO'!$P$74),"")</f>
        <v/>
      </c>
      <c r="AM45" s="35" t="str">
        <f>IF(AND('MAPA DE RIESGO'!$Z$75="Baja",'MAPA DE RIESGO'!$AB$75="Catastrófico"),CONCATENATE("R10C",'MAPA DE RIESGO'!$P$75),"")</f>
        <v/>
      </c>
      <c r="AN45" s="55"/>
      <c r="AO45" s="527"/>
      <c r="AP45" s="528"/>
      <c r="AQ45" s="528"/>
      <c r="AR45" s="528"/>
      <c r="AS45" s="528"/>
      <c r="AT45" s="529"/>
    </row>
    <row r="46" spans="1:80" ht="46.5" customHeight="1" x14ac:dyDescent="0.35">
      <c r="A46" s="55"/>
      <c r="B46" s="404"/>
      <c r="C46" s="404"/>
      <c r="D46" s="405"/>
      <c r="E46" s="501" t="s">
        <v>104</v>
      </c>
      <c r="F46" s="502"/>
      <c r="G46" s="502"/>
      <c r="H46" s="502"/>
      <c r="I46" s="518"/>
      <c r="J46" s="45" t="str">
        <f ca="1">IF(AND('MAPA DE RIESGO'!$Z$16="Muy Baja",'MAPA DE RIESGO'!$AB$16="Leve"),CONCATENATE("R1C",'MAPA DE RIESGO'!$P$16),"")</f>
        <v/>
      </c>
      <c r="K46" s="46" t="str">
        <f ca="1">IF(AND('MAPA DE RIESGO'!$Z$17="Muy Baja",'MAPA DE RIESGO'!$AB$17="Leve"),CONCATENATE("R1C",'MAPA DE RIESGO'!$P$17),"")</f>
        <v/>
      </c>
      <c r="L46" s="46" t="str">
        <f>IF(AND('MAPA DE RIESGO'!$Z$18="Muy Baja",'MAPA DE RIESGO'!$AB$18="Leve"),CONCATENATE("R1C",'MAPA DE RIESGO'!$P$18),"")</f>
        <v/>
      </c>
      <c r="M46" s="46" t="str">
        <f>IF(AND('MAPA DE RIESGO'!$Z$19="Muy Baja",'MAPA DE RIESGO'!$AB$19="Leve"),CONCATENATE("R1C",'MAPA DE RIESGO'!$P$19),"")</f>
        <v/>
      </c>
      <c r="N46" s="46" t="str">
        <f>IF(AND('MAPA DE RIESGO'!$Z$20="Muy Baja",'MAPA DE RIESGO'!$AB$20="Leve"),CONCATENATE("R1C",'MAPA DE RIESGO'!$P$20),"")</f>
        <v/>
      </c>
      <c r="O46" s="47" t="str">
        <f>IF(AND('MAPA DE RIESGO'!$Z$21="Muy Baja",'MAPA DE RIESGO'!$AB$21="Leve"),CONCATENATE("R1C",'MAPA DE RIESGO'!$P$21),"")</f>
        <v/>
      </c>
      <c r="P46" s="45" t="str">
        <f ca="1">IF(AND('MAPA DE RIESGO'!$Z$16="Muy Baja",'MAPA DE RIESGO'!$AB$16="Menor"),CONCATENATE("R1C",'MAPA DE RIESGO'!$P$16),"")</f>
        <v/>
      </c>
      <c r="Q46" s="46" t="str">
        <f ca="1">IF(AND('MAPA DE RIESGO'!$Z$17="Muy Baja",'MAPA DE RIESGO'!$AB$17="Menor"),CONCATENATE("R1C",'MAPA DE RIESGO'!$P$17),"")</f>
        <v/>
      </c>
      <c r="R46" s="46" t="str">
        <f>IF(AND('MAPA DE RIESGO'!$Z$18="Muy Baja",'MAPA DE RIESGO'!$AB$18="Menor"),CONCATENATE("R1C",'MAPA DE RIESGO'!$P$18),"")</f>
        <v/>
      </c>
      <c r="S46" s="46" t="str">
        <f>IF(AND('MAPA DE RIESGO'!$Z$19="Muy Baja",'MAPA DE RIESGO'!$AB$19="Menor"),CONCATENATE("R1C",'MAPA DE RIESGO'!$P$19),"")</f>
        <v/>
      </c>
      <c r="T46" s="46" t="str">
        <f>IF(AND('MAPA DE RIESGO'!$Z$20="Muy Baja",'MAPA DE RIESGO'!$AB$20="Menor"),CONCATENATE("R1C",'MAPA DE RIESGO'!$P$20),"")</f>
        <v/>
      </c>
      <c r="U46" s="47" t="str">
        <f>IF(AND('MAPA DE RIESGO'!$Z$21="Muy Baja",'MAPA DE RIESGO'!$AB$21="Menor"),CONCATENATE("R1C",'MAPA DE RIESGO'!$P$21),"")</f>
        <v/>
      </c>
      <c r="V46" s="36" t="str">
        <f ca="1">IF(AND('MAPA DE RIESGO'!$Z$16="Muy Baja",'MAPA DE RIESGO'!$AB$16="Moderado"),CONCATENATE("R1C",'MAPA DE RIESGO'!$P$16),"")</f>
        <v/>
      </c>
      <c r="W46" s="54" t="str">
        <f ca="1">IF(AND('MAPA DE RIESGO'!$Z$17="Muy Baja",'MAPA DE RIESGO'!$AB$17="Moderado"),CONCATENATE("R1C",'MAPA DE RIESGO'!$P$17),"")</f>
        <v/>
      </c>
      <c r="X46" s="37" t="str">
        <f>IF(AND('MAPA DE RIESGO'!$Z$18="Muy Baja",'MAPA DE RIESGO'!$AB$18="Moderado"),CONCATENATE("R1C",'MAPA DE RIESGO'!$P$18),"")</f>
        <v/>
      </c>
      <c r="Y46" s="37" t="str">
        <f>IF(AND('MAPA DE RIESGO'!$Z$19="Muy Baja",'MAPA DE RIESGO'!$AB$19="Moderado"),CONCATENATE("R1C",'MAPA DE RIESGO'!$P$19),"")</f>
        <v/>
      </c>
      <c r="Z46" s="37" t="str">
        <f>IF(AND('MAPA DE RIESGO'!$Z$20="Muy Baja",'MAPA DE RIESGO'!$AB$20="Moderado"),CONCATENATE("R1C",'MAPA DE RIESGO'!$P$20),"")</f>
        <v/>
      </c>
      <c r="AA46" s="38" t="str">
        <f>IF(AND('MAPA DE RIESGO'!$Z$21="Muy Baja",'MAPA DE RIESGO'!$AB$21="Moderado"),CONCATENATE("R1C",'MAPA DE RIESGO'!$P$21),"")</f>
        <v/>
      </c>
      <c r="AB46" s="17" t="str">
        <f ca="1">IF(AND('MAPA DE RIESGO'!$Z$16="Muy Baja",'MAPA DE RIESGO'!$AB$16="Mayor"),CONCATENATE("R1C",'MAPA DE RIESGO'!$P$16),"")</f>
        <v/>
      </c>
      <c r="AC46" s="18" t="str">
        <f ca="1">IF(AND('MAPA DE RIESGO'!$Z$17="Muy Baja",'MAPA DE RIESGO'!$AB$17="Mayor"),CONCATENATE("R1C",'MAPA DE RIESGO'!$P$17),"")</f>
        <v/>
      </c>
      <c r="AD46" s="18" t="str">
        <f>IF(AND('MAPA DE RIESGO'!$Z$18="Muy Baja",'MAPA DE RIESGO'!$AB$18="Mayor"),CONCATENATE("R1C",'MAPA DE RIESGO'!$P$18),"")</f>
        <v/>
      </c>
      <c r="AE46" s="18" t="str">
        <f>IF(AND('MAPA DE RIESGO'!$Z$19="Muy Baja",'MAPA DE RIESGO'!$AB$19="Mayor"),CONCATENATE("R1C",'MAPA DE RIESGO'!$P$19),"")</f>
        <v/>
      </c>
      <c r="AF46" s="18" t="str">
        <f>IF(AND('MAPA DE RIESGO'!$Z$20="Muy Baja",'MAPA DE RIESGO'!$AB$20="Mayor"),CONCATENATE("R1C",'MAPA DE RIESGO'!$P$20),"")</f>
        <v/>
      </c>
      <c r="AG46" s="19" t="str">
        <f>IF(AND('MAPA DE RIESGO'!$Z$21="Muy Baja",'MAPA DE RIESGO'!$AB$21="Mayor"),CONCATENATE("R1C",'MAPA DE RIESGO'!$P$21),"")</f>
        <v/>
      </c>
      <c r="AH46" s="20" t="str">
        <f ca="1">IF(AND('MAPA DE RIESGO'!$Z$16="Muy Baja",'MAPA DE RIESGO'!$AB$16="Catastrófico"),CONCATENATE("R1C",'MAPA DE RIESGO'!$P$16),"")</f>
        <v/>
      </c>
      <c r="AI46" s="21" t="str">
        <f ca="1">IF(AND('MAPA DE RIESGO'!$Z$17="Muy Baja",'MAPA DE RIESGO'!$AB$17="Catastrófico"),CONCATENATE("R1C",'MAPA DE RIESGO'!$P$17),"")</f>
        <v/>
      </c>
      <c r="AJ46" s="21" t="str">
        <f>IF(AND('MAPA DE RIESGO'!$Z$18="Muy Baja",'MAPA DE RIESGO'!$AB$18="Catastrófico"),CONCATENATE("R1C",'MAPA DE RIESGO'!$P$18),"")</f>
        <v/>
      </c>
      <c r="AK46" s="21" t="str">
        <f>IF(AND('MAPA DE RIESGO'!$Z$19="Muy Baja",'MAPA DE RIESGO'!$AB$19="Catastrófico"),CONCATENATE("R1C",'MAPA DE RIESGO'!$P$19),"")</f>
        <v/>
      </c>
      <c r="AL46" s="21" t="str">
        <f>IF(AND('MAPA DE RIESGO'!$Z$20="Muy Baja",'MAPA DE RIESGO'!$AB$20="Catastrófico"),CONCATENATE("R1C",'MAPA DE RIESGO'!$P$20),"")</f>
        <v/>
      </c>
      <c r="AM46" s="22" t="str">
        <f>IF(AND('MAPA DE RIESGO'!$Z$21="Muy Baja",'MAPA DE RIESGO'!$AB$21="Catastrófico"),CONCATENATE("R1C",'MAPA DE RIESGO'!$P$21),"")</f>
        <v/>
      </c>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row>
    <row r="47" spans="1:80" ht="46.5" customHeight="1" x14ac:dyDescent="0.25">
      <c r="A47" s="55"/>
      <c r="B47" s="404"/>
      <c r="C47" s="404"/>
      <c r="D47" s="405"/>
      <c r="E47" s="503"/>
      <c r="F47" s="504"/>
      <c r="G47" s="504"/>
      <c r="H47" s="504"/>
      <c r="I47" s="519"/>
      <c r="J47" s="48" t="str">
        <f ca="1">IF(AND('MAPA DE RIESGO'!$Z$22="Muy Baja",'MAPA DE RIESGO'!$AB$22="Leve"),CONCATENATE("R2C",'MAPA DE RIESGO'!$P$22),"")</f>
        <v/>
      </c>
      <c r="K47" s="49" t="str">
        <f ca="1">IF(AND('MAPA DE RIESGO'!$Z$23="Muy Baja",'MAPA DE RIESGO'!$AB$23="Leve"),CONCATENATE("R2C",'MAPA DE RIESGO'!$P$23),"")</f>
        <v/>
      </c>
      <c r="L47" s="49" t="str">
        <f>IF(AND('MAPA DE RIESGO'!$Z$24="Muy Baja",'MAPA DE RIESGO'!$AB$24="Leve"),CONCATENATE("R2C",'MAPA DE RIESGO'!$P$24),"")</f>
        <v/>
      </c>
      <c r="M47" s="49" t="str">
        <f>IF(AND('MAPA DE RIESGO'!$Z$25="Muy Baja",'MAPA DE RIESGO'!$AB$25="Leve"),CONCATENATE("R2C",'MAPA DE RIESGO'!$P$25),"")</f>
        <v/>
      </c>
      <c r="N47" s="49" t="str">
        <f>IF(AND('MAPA DE RIESGO'!$Z$26="Muy Baja",'MAPA DE RIESGO'!$AB$26="Leve"),CONCATENATE("R2C",'MAPA DE RIESGO'!$P$26),"")</f>
        <v/>
      </c>
      <c r="O47" s="50" t="str">
        <f>IF(AND('MAPA DE RIESGO'!$Z$27="Muy Baja",'MAPA DE RIESGO'!$AB$27="Leve"),CONCATENATE("R2C",'MAPA DE RIESGO'!$P$27),"")</f>
        <v/>
      </c>
      <c r="P47" s="48" t="str">
        <f ca="1">IF(AND('MAPA DE RIESGO'!$Z$22="Muy Baja",'MAPA DE RIESGO'!$AB$22="Menor"),CONCATENATE("R2C",'MAPA DE RIESGO'!$P$22),"")</f>
        <v/>
      </c>
      <c r="Q47" s="49" t="str">
        <f ca="1">IF(AND('MAPA DE RIESGO'!$Z$23="Muy Baja",'MAPA DE RIESGO'!$AB$23="Menor"),CONCATENATE("R2C",'MAPA DE RIESGO'!$P$23),"")</f>
        <v/>
      </c>
      <c r="R47" s="49" t="str">
        <f>IF(AND('MAPA DE RIESGO'!$Z$24="Muy Baja",'MAPA DE RIESGO'!$AB$24="Menor"),CONCATENATE("R2C",'MAPA DE RIESGO'!$P$24),"")</f>
        <v/>
      </c>
      <c r="S47" s="49" t="str">
        <f>IF(AND('MAPA DE RIESGO'!$Z$25="Muy Baja",'MAPA DE RIESGO'!$AB$25="Menor"),CONCATENATE("R2C",'MAPA DE RIESGO'!$P$25),"")</f>
        <v/>
      </c>
      <c r="T47" s="49" t="str">
        <f>IF(AND('MAPA DE RIESGO'!$Z$26="Muy Baja",'MAPA DE RIESGO'!$AB$26="Menor"),CONCATENATE("R2C",'MAPA DE RIESGO'!$P$26),"")</f>
        <v/>
      </c>
      <c r="U47" s="50" t="str">
        <f>IF(AND('MAPA DE RIESGO'!$Z$27="Muy Baja",'MAPA DE RIESGO'!$AB$27="Menor"),CONCATENATE("R2C",'MAPA DE RIESGO'!$P$27),"")</f>
        <v/>
      </c>
      <c r="V47" s="39" t="str">
        <f ca="1">IF(AND('MAPA DE RIESGO'!$Z$22="Muy Baja",'MAPA DE RIESGO'!$AB$22="Moderado"),CONCATENATE("R2C",'MAPA DE RIESGO'!$P$22),"")</f>
        <v/>
      </c>
      <c r="W47" s="40" t="str">
        <f ca="1">IF(AND('MAPA DE RIESGO'!$Z$23="Muy Baja",'MAPA DE RIESGO'!$AB$23="Moderado"),CONCATENATE("R2C",'MAPA DE RIESGO'!$P$23),"")</f>
        <v/>
      </c>
      <c r="X47" s="40" t="str">
        <f>IF(AND('MAPA DE RIESGO'!$Z$24="Muy Baja",'MAPA DE RIESGO'!$AB$24="Moderado"),CONCATENATE("R2C",'MAPA DE RIESGO'!$P$24),"")</f>
        <v/>
      </c>
      <c r="Y47" s="40" t="str">
        <f>IF(AND('MAPA DE RIESGO'!$Z$25="Muy Baja",'MAPA DE RIESGO'!$AB$25="Moderado"),CONCATENATE("R2C",'MAPA DE RIESGO'!$P$25),"")</f>
        <v/>
      </c>
      <c r="Z47" s="40" t="str">
        <f>IF(AND('MAPA DE RIESGO'!$Z$26="Muy Baja",'MAPA DE RIESGO'!$AB$26="Moderado"),CONCATENATE("R2C",'MAPA DE RIESGO'!$P$26),"")</f>
        <v/>
      </c>
      <c r="AA47" s="41" t="str">
        <f>IF(AND('MAPA DE RIESGO'!$Z$27="Muy Baja",'MAPA DE RIESGO'!$AB$27="Moderado"),CONCATENATE("R2C",'MAPA DE RIESGO'!$P$27),"")</f>
        <v/>
      </c>
      <c r="AB47" s="23" t="str">
        <f ca="1">IF(AND('MAPA DE RIESGO'!$Z$22="Muy Baja",'MAPA DE RIESGO'!$AB$22="Mayor"),CONCATENATE("R2C",'MAPA DE RIESGO'!$P$22),"")</f>
        <v/>
      </c>
      <c r="AC47" s="24" t="str">
        <f ca="1">IF(AND('MAPA DE RIESGO'!$Z$23="Muy Baja",'MAPA DE RIESGO'!$AB$23="Mayor"),CONCATENATE("R2C",'MAPA DE RIESGO'!$P$23),"")</f>
        <v/>
      </c>
      <c r="AD47" s="24" t="str">
        <f>IF(AND('MAPA DE RIESGO'!$Z$24="Muy Baja",'MAPA DE RIESGO'!$AB$24="Mayor"),CONCATENATE("R2C",'MAPA DE RIESGO'!$P$24),"")</f>
        <v/>
      </c>
      <c r="AE47" s="24" t="str">
        <f>IF(AND('MAPA DE RIESGO'!$Z$25="Muy Baja",'MAPA DE RIESGO'!$AB$25="Mayor"),CONCATENATE("R2C",'MAPA DE RIESGO'!$P$25),"")</f>
        <v/>
      </c>
      <c r="AF47" s="24" t="str">
        <f>IF(AND('MAPA DE RIESGO'!$Z$26="Muy Baja",'MAPA DE RIESGO'!$AB$26="Mayor"),CONCATENATE("R2C",'MAPA DE RIESGO'!$P$26),"")</f>
        <v/>
      </c>
      <c r="AG47" s="25" t="str">
        <f>IF(AND('MAPA DE RIESGO'!$Z$27="Muy Baja",'MAPA DE RIESGO'!$AB$27="Mayor"),CONCATENATE("R2C",'MAPA DE RIESGO'!$P$27),"")</f>
        <v/>
      </c>
      <c r="AH47" s="26" t="str">
        <f ca="1">IF(AND('MAPA DE RIESGO'!$Z$22="Muy Baja",'MAPA DE RIESGO'!$AB$22="Catastrófico"),CONCATENATE("R2C",'MAPA DE RIESGO'!$P$22),"")</f>
        <v/>
      </c>
      <c r="AI47" s="27" t="str">
        <f ca="1">IF(AND('MAPA DE RIESGO'!$Z$23="Muy Baja",'MAPA DE RIESGO'!$AB$23="Catastrófico"),CONCATENATE("R2C",'MAPA DE RIESGO'!$P$23),"")</f>
        <v/>
      </c>
      <c r="AJ47" s="27" t="str">
        <f>IF(AND('MAPA DE RIESGO'!$Z$24="Muy Baja",'MAPA DE RIESGO'!$AB$24="Catastrófico"),CONCATENATE("R2C",'MAPA DE RIESGO'!$P$24),"")</f>
        <v/>
      </c>
      <c r="AK47" s="27" t="str">
        <f>IF(AND('MAPA DE RIESGO'!$Z$25="Muy Baja",'MAPA DE RIESGO'!$AB$25="Catastrófico"),CONCATENATE("R2C",'MAPA DE RIESGO'!$P$25),"")</f>
        <v/>
      </c>
      <c r="AL47" s="27" t="str">
        <f>IF(AND('MAPA DE RIESGO'!$Z$26="Muy Baja",'MAPA DE RIESGO'!$AB$26="Catastrófico"),CONCATENATE("R2C",'MAPA DE RIESGO'!$P$26),"")</f>
        <v/>
      </c>
      <c r="AM47" s="28" t="str">
        <f>IF(AND('MAPA DE RIESGO'!$Z$27="Muy Baja",'MAPA DE RIESGO'!$AB$27="Catastrófico"),CONCATENATE("R2C",'MAPA DE RIESGO'!$P$27),"")</f>
        <v/>
      </c>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row>
    <row r="48" spans="1:80" ht="15" customHeight="1" x14ac:dyDescent="0.25">
      <c r="A48" s="55"/>
      <c r="B48" s="404"/>
      <c r="C48" s="404"/>
      <c r="D48" s="405"/>
      <c r="E48" s="503"/>
      <c r="F48" s="504"/>
      <c r="G48" s="504"/>
      <c r="H48" s="504"/>
      <c r="I48" s="519"/>
      <c r="J48" s="48" t="str">
        <f>IF(AND('MAPA DE RIESGO'!$Z$28="Muy Baja",'MAPA DE RIESGO'!$AB$28="Leve"),CONCATENATE("R3C",'MAPA DE RIESGO'!$P$28),"")</f>
        <v/>
      </c>
      <c r="K48" s="49" t="str">
        <f>IF(AND('MAPA DE RIESGO'!$Z$29="Muy Baja",'MAPA DE RIESGO'!$AB$29="Leve"),CONCATENATE("R3C",'MAPA DE RIESGO'!$P$29),"")</f>
        <v/>
      </c>
      <c r="L48" s="49" t="str">
        <f>IF(AND('MAPA DE RIESGO'!$Z$30="Muy Baja",'MAPA DE RIESGO'!$AB$30="Leve"),CONCATENATE("R3C",'MAPA DE RIESGO'!$P$30),"")</f>
        <v/>
      </c>
      <c r="M48" s="49" t="str">
        <f>IF(AND('MAPA DE RIESGO'!$Z$31="Muy Baja",'MAPA DE RIESGO'!$AB$31="Leve"),CONCATENATE("R3C",'MAPA DE RIESGO'!$P$31),"")</f>
        <v/>
      </c>
      <c r="N48" s="49" t="str">
        <f>IF(AND('MAPA DE RIESGO'!$Z$32="Muy Baja",'MAPA DE RIESGO'!$AB$32="Leve"),CONCATENATE("R3C",'MAPA DE RIESGO'!$P$32),"")</f>
        <v/>
      </c>
      <c r="O48" s="50" t="str">
        <f>IF(AND('MAPA DE RIESGO'!$Z$33="Muy Baja",'MAPA DE RIESGO'!$AB$33="Leve"),CONCATENATE("R3C",'MAPA DE RIESGO'!$P$33),"")</f>
        <v/>
      </c>
      <c r="P48" s="48" t="str">
        <f>IF(AND('MAPA DE RIESGO'!$Z$28="Muy Baja",'MAPA DE RIESGO'!$AB$28="Menor"),CONCATENATE("R3C",'MAPA DE RIESGO'!$P$28),"")</f>
        <v/>
      </c>
      <c r="Q48" s="49" t="str">
        <f>IF(AND('MAPA DE RIESGO'!$Z$29="Muy Baja",'MAPA DE RIESGO'!$AB$29="Menor"),CONCATENATE("R3C",'MAPA DE RIESGO'!$P$29),"")</f>
        <v/>
      </c>
      <c r="R48" s="49" t="str">
        <f>IF(AND('MAPA DE RIESGO'!$Z$30="Muy Baja",'MAPA DE RIESGO'!$AB$30="Menor"),CONCATENATE("R3C",'MAPA DE RIESGO'!$P$30),"")</f>
        <v/>
      </c>
      <c r="S48" s="49" t="str">
        <f>IF(AND('MAPA DE RIESGO'!$Z$31="Muy Baja",'MAPA DE RIESGO'!$AB$31="Menor"),CONCATENATE("R3C",'MAPA DE RIESGO'!$P$31),"")</f>
        <v/>
      </c>
      <c r="T48" s="49" t="str">
        <f>IF(AND('MAPA DE RIESGO'!$Z$32="Muy Baja",'MAPA DE RIESGO'!$AB$32="Menor"),CONCATENATE("R3C",'MAPA DE RIESGO'!$P$32),"")</f>
        <v/>
      </c>
      <c r="U48" s="50" t="str">
        <f>IF(AND('MAPA DE RIESGO'!$Z$33="Muy Baja",'MAPA DE RIESGO'!$AB$33="Menor"),CONCATENATE("R3C",'MAPA DE RIESGO'!$P$33),"")</f>
        <v/>
      </c>
      <c r="V48" s="39" t="str">
        <f>IF(AND('MAPA DE RIESGO'!$Z$28="Muy Baja",'MAPA DE RIESGO'!$AB$28="Moderado"),CONCATENATE("R3C",'MAPA DE RIESGO'!$P$28),"")</f>
        <v/>
      </c>
      <c r="W48" s="40" t="str">
        <f>IF(AND('MAPA DE RIESGO'!$Z$29="Muy Baja",'MAPA DE RIESGO'!$AB$29="Moderado"),CONCATENATE("R3C",'MAPA DE RIESGO'!$P$29),"")</f>
        <v/>
      </c>
      <c r="X48" s="40" t="str">
        <f>IF(AND('MAPA DE RIESGO'!$Z$30="Muy Baja",'MAPA DE RIESGO'!$AB$30="Moderado"),CONCATENATE("R3C",'MAPA DE RIESGO'!$P$30),"")</f>
        <v/>
      </c>
      <c r="Y48" s="40" t="str">
        <f>IF(AND('MAPA DE RIESGO'!$Z$31="Muy Baja",'MAPA DE RIESGO'!$AB$31="Moderado"),CONCATENATE("R3C",'MAPA DE RIESGO'!$P$31),"")</f>
        <v/>
      </c>
      <c r="Z48" s="40" t="str">
        <f>IF(AND('MAPA DE RIESGO'!$Z$32="Muy Baja",'MAPA DE RIESGO'!$AB$32="Moderado"),CONCATENATE("R3C",'MAPA DE RIESGO'!$P$32),"")</f>
        <v/>
      </c>
      <c r="AA48" s="41" t="str">
        <f>IF(AND('MAPA DE RIESGO'!$Z$33="Muy Baja",'MAPA DE RIESGO'!$AB$33="Moderado"),CONCATENATE("R3C",'MAPA DE RIESGO'!$P$33),"")</f>
        <v/>
      </c>
      <c r="AB48" s="23" t="str">
        <f>IF(AND('MAPA DE RIESGO'!$Z$28="Muy Baja",'MAPA DE RIESGO'!$AB$28="Mayor"),CONCATENATE("R3C",'MAPA DE RIESGO'!$P$28),"")</f>
        <v/>
      </c>
      <c r="AC48" s="24" t="str">
        <f>IF(AND('MAPA DE RIESGO'!$Z$29="Muy Baja",'MAPA DE RIESGO'!$AB$29="Mayor"),CONCATENATE("R3C",'MAPA DE RIESGO'!$P$29),"")</f>
        <v/>
      </c>
      <c r="AD48" s="24" t="str">
        <f>IF(AND('MAPA DE RIESGO'!$Z$30="Muy Baja",'MAPA DE RIESGO'!$AB$30="Mayor"),CONCATENATE("R3C",'MAPA DE RIESGO'!$P$30),"")</f>
        <v/>
      </c>
      <c r="AE48" s="24" t="str">
        <f>IF(AND('MAPA DE RIESGO'!$Z$31="Muy Baja",'MAPA DE RIESGO'!$AB$31="Mayor"),CONCATENATE("R3C",'MAPA DE RIESGO'!$P$31),"")</f>
        <v/>
      </c>
      <c r="AF48" s="24" t="str">
        <f>IF(AND('MAPA DE RIESGO'!$Z$32="Muy Baja",'MAPA DE RIESGO'!$AB$32="Mayor"),CONCATENATE("R3C",'MAPA DE RIESGO'!$P$32),"")</f>
        <v/>
      </c>
      <c r="AG48" s="25" t="str">
        <f>IF(AND('MAPA DE RIESGO'!$Z$33="Muy Baja",'MAPA DE RIESGO'!$AB$33="Mayor"),CONCATENATE("R3C",'MAPA DE RIESGO'!$P$33),"")</f>
        <v/>
      </c>
      <c r="AH48" s="26" t="str">
        <f>IF(AND('MAPA DE RIESGO'!$Z$28="Muy Baja",'MAPA DE RIESGO'!$AB$28="Catastrófico"),CONCATENATE("R3C",'MAPA DE RIESGO'!$P$28),"")</f>
        <v/>
      </c>
      <c r="AI48" s="27" t="str">
        <f>IF(AND('MAPA DE RIESGO'!$Z$29="Muy Baja",'MAPA DE RIESGO'!$AB$29="Catastrófico"),CONCATENATE("R3C",'MAPA DE RIESGO'!$P$29),"")</f>
        <v/>
      </c>
      <c r="AJ48" s="27" t="str">
        <f>IF(AND('MAPA DE RIESGO'!$Z$30="Muy Baja",'MAPA DE RIESGO'!$AB$30="Catastrófico"),CONCATENATE("R3C",'MAPA DE RIESGO'!$P$30),"")</f>
        <v/>
      </c>
      <c r="AK48" s="27" t="str">
        <f>IF(AND('MAPA DE RIESGO'!$Z$31="Muy Baja",'MAPA DE RIESGO'!$AB$31="Catastrófico"),CONCATENATE("R3C",'MAPA DE RIESGO'!$P$31),"")</f>
        <v/>
      </c>
      <c r="AL48" s="27" t="str">
        <f>IF(AND('MAPA DE RIESGO'!$Z$32="Muy Baja",'MAPA DE RIESGO'!$AB$32="Catastrófico"),CONCATENATE("R3C",'MAPA DE RIESGO'!$P$32),"")</f>
        <v/>
      </c>
      <c r="AM48" s="28" t="str">
        <f>IF(AND('MAPA DE RIESGO'!$Z$33="Muy Baja",'MAPA DE RIESGO'!$AB$33="Catastrófico"),CONCATENATE("R3C",'MAPA DE RIESGO'!$P$33),"")</f>
        <v/>
      </c>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row>
    <row r="49" spans="1:80" ht="15" customHeight="1" x14ac:dyDescent="0.25">
      <c r="A49" s="55"/>
      <c r="B49" s="404"/>
      <c r="C49" s="404"/>
      <c r="D49" s="405"/>
      <c r="E49" s="505"/>
      <c r="F49" s="506"/>
      <c r="G49" s="506"/>
      <c r="H49" s="506"/>
      <c r="I49" s="519"/>
      <c r="J49" s="48" t="str">
        <f>IF(AND('MAPA DE RIESGO'!$Z$34="Muy Baja",'MAPA DE RIESGO'!$AB$34="Leve"),CONCATENATE("R4C",'MAPA DE RIESGO'!$P$34),"")</f>
        <v/>
      </c>
      <c r="K49" s="49" t="str">
        <f>IF(AND('MAPA DE RIESGO'!$Z$35="Muy Baja",'MAPA DE RIESGO'!$AB$35="Leve"),CONCATENATE("R4C",'MAPA DE RIESGO'!$P$35),"")</f>
        <v/>
      </c>
      <c r="L49" s="49" t="str">
        <f>IF(AND('MAPA DE RIESGO'!$Z$36="Muy Baja",'MAPA DE RIESGO'!$AB$36="Leve"),CONCATENATE("R4C",'MAPA DE RIESGO'!$P$36),"")</f>
        <v/>
      </c>
      <c r="M49" s="49" t="str">
        <f>IF(AND('MAPA DE RIESGO'!$Z$37="Muy Baja",'MAPA DE RIESGO'!$AB$37="Leve"),CONCATENATE("R4C",'MAPA DE RIESGO'!$P$37),"")</f>
        <v/>
      </c>
      <c r="N49" s="49" t="str">
        <f>IF(AND('MAPA DE RIESGO'!$Z$38="Muy Baja",'MAPA DE RIESGO'!$AB$38="Leve"),CONCATENATE("R4C",'MAPA DE RIESGO'!$P$38),"")</f>
        <v/>
      </c>
      <c r="O49" s="50" t="str">
        <f>IF(AND('MAPA DE RIESGO'!$Z$39="Muy Baja",'MAPA DE RIESGO'!$AB$39="Leve"),CONCATENATE("R4C",'MAPA DE RIESGO'!$P$39),"")</f>
        <v/>
      </c>
      <c r="P49" s="48" t="str">
        <f>IF(AND('MAPA DE RIESGO'!$Z$34="Muy Baja",'MAPA DE RIESGO'!$AB$34="Menor"),CONCATENATE("R4C",'MAPA DE RIESGO'!$P$34),"")</f>
        <v/>
      </c>
      <c r="Q49" s="49" t="str">
        <f>IF(AND('MAPA DE RIESGO'!$Z$35="Muy Baja",'MAPA DE RIESGO'!$AB$35="Menor"),CONCATENATE("R4C",'MAPA DE RIESGO'!$P$35),"")</f>
        <v/>
      </c>
      <c r="R49" s="49" t="str">
        <f>IF(AND('MAPA DE RIESGO'!$Z$36="Muy Baja",'MAPA DE RIESGO'!$AB$36="Menor"),CONCATENATE("R4C",'MAPA DE RIESGO'!$P$36),"")</f>
        <v/>
      </c>
      <c r="S49" s="49" t="str">
        <f>IF(AND('MAPA DE RIESGO'!$Z$37="Muy Baja",'MAPA DE RIESGO'!$AB$37="Menor"),CONCATENATE("R4C",'MAPA DE RIESGO'!$P$37),"")</f>
        <v/>
      </c>
      <c r="T49" s="49" t="str">
        <f>IF(AND('MAPA DE RIESGO'!$Z$38="Muy Baja",'MAPA DE RIESGO'!$AB$38="Menor"),CONCATENATE("R4C",'MAPA DE RIESGO'!$P$38),"")</f>
        <v/>
      </c>
      <c r="U49" s="50" t="str">
        <f>IF(AND('MAPA DE RIESGO'!$Z$39="Muy Baja",'MAPA DE RIESGO'!$AB$39="Menor"),CONCATENATE("R4C",'MAPA DE RIESGO'!$P$39),"")</f>
        <v/>
      </c>
      <c r="V49" s="39" t="str">
        <f>IF(AND('MAPA DE RIESGO'!$Z$34="Muy Baja",'MAPA DE RIESGO'!$AB$34="Moderado"),CONCATENATE("R4C",'MAPA DE RIESGO'!$P$34),"")</f>
        <v/>
      </c>
      <c r="W49" s="40" t="str">
        <f>IF(AND('MAPA DE RIESGO'!$Z$35="Muy Baja",'MAPA DE RIESGO'!$AB$35="Moderado"),CONCATENATE("R4C",'MAPA DE RIESGO'!$P$35),"")</f>
        <v/>
      </c>
      <c r="X49" s="40" t="str">
        <f>IF(AND('MAPA DE RIESGO'!$Z$36="Muy Baja",'MAPA DE RIESGO'!$AB$36="Moderado"),CONCATENATE("R4C",'MAPA DE RIESGO'!$P$36),"")</f>
        <v/>
      </c>
      <c r="Y49" s="40" t="str">
        <f>IF(AND('MAPA DE RIESGO'!$Z$37="Muy Baja",'MAPA DE RIESGO'!$AB$37="Moderado"),CONCATENATE("R4C",'MAPA DE RIESGO'!$P$37),"")</f>
        <v/>
      </c>
      <c r="Z49" s="40" t="str">
        <f>IF(AND('MAPA DE RIESGO'!$Z$38="Muy Baja",'MAPA DE RIESGO'!$AB$38="Moderado"),CONCATENATE("R4C",'MAPA DE RIESGO'!$P$38),"")</f>
        <v/>
      </c>
      <c r="AA49" s="41" t="str">
        <f>IF(AND('MAPA DE RIESGO'!$Z$39="Muy Baja",'MAPA DE RIESGO'!$AB$39="Moderado"),CONCATENATE("R4C",'MAPA DE RIESGO'!$P$39),"")</f>
        <v/>
      </c>
      <c r="AB49" s="23" t="str">
        <f>IF(AND('MAPA DE RIESGO'!$Z$34="Muy Baja",'MAPA DE RIESGO'!$AB$34="Mayor"),CONCATENATE("R4C",'MAPA DE RIESGO'!$P$34),"")</f>
        <v/>
      </c>
      <c r="AC49" s="24" t="str">
        <f>IF(AND('MAPA DE RIESGO'!$Z$35="Muy Baja",'MAPA DE RIESGO'!$AB$35="Mayor"),CONCATENATE("R4C",'MAPA DE RIESGO'!$P$35),"")</f>
        <v/>
      </c>
      <c r="AD49" s="24" t="str">
        <f>IF(AND('MAPA DE RIESGO'!$Z$36="Muy Baja",'MAPA DE RIESGO'!$AB$36="Mayor"),CONCATENATE("R4C",'MAPA DE RIESGO'!$P$36),"")</f>
        <v/>
      </c>
      <c r="AE49" s="24" t="str">
        <f>IF(AND('MAPA DE RIESGO'!$Z$37="Muy Baja",'MAPA DE RIESGO'!$AB$37="Mayor"),CONCATENATE("R4C",'MAPA DE RIESGO'!$P$37),"")</f>
        <v/>
      </c>
      <c r="AF49" s="24" t="str">
        <f>IF(AND('MAPA DE RIESGO'!$Z$38="Muy Baja",'MAPA DE RIESGO'!$AB$38="Mayor"),CONCATENATE("R4C",'MAPA DE RIESGO'!$P$38),"")</f>
        <v/>
      </c>
      <c r="AG49" s="25" t="str">
        <f>IF(AND('MAPA DE RIESGO'!$Z$39="Muy Baja",'MAPA DE RIESGO'!$AB$39="Mayor"),CONCATENATE("R4C",'MAPA DE RIESGO'!$P$39),"")</f>
        <v/>
      </c>
      <c r="AH49" s="26" t="str">
        <f>IF(AND('MAPA DE RIESGO'!$Z$34="Muy Baja",'MAPA DE RIESGO'!$AB$34="Catastrófico"),CONCATENATE("R4C",'MAPA DE RIESGO'!$P$34),"")</f>
        <v/>
      </c>
      <c r="AI49" s="27" t="str">
        <f>IF(AND('MAPA DE RIESGO'!$Z$35="Muy Baja",'MAPA DE RIESGO'!$AB$35="Catastrófico"),CONCATENATE("R4C",'MAPA DE RIESGO'!$P$35),"")</f>
        <v/>
      </c>
      <c r="AJ49" s="27" t="str">
        <f>IF(AND('MAPA DE RIESGO'!$Z$36="Muy Baja",'MAPA DE RIESGO'!$AB$36="Catastrófico"),CONCATENATE("R4C",'MAPA DE RIESGO'!$P$36),"")</f>
        <v/>
      </c>
      <c r="AK49" s="27" t="str">
        <f>IF(AND('MAPA DE RIESGO'!$Z$37="Muy Baja",'MAPA DE RIESGO'!$AB$37="Catastrófico"),CONCATENATE("R4C",'MAPA DE RIESGO'!$P$37),"")</f>
        <v/>
      </c>
      <c r="AL49" s="27" t="str">
        <f>IF(AND('MAPA DE RIESGO'!$Z$38="Muy Baja",'MAPA DE RIESGO'!$AB$38="Catastrófico"),CONCATENATE("R4C",'MAPA DE RIESGO'!$P$38),"")</f>
        <v/>
      </c>
      <c r="AM49" s="28" t="str">
        <f>IF(AND('MAPA DE RIESGO'!$Z$39="Muy Baja",'MAPA DE RIESGO'!$AB$39="Catastrófico"),CONCATENATE("R4C",'MAPA DE RIESGO'!$P$39),"")</f>
        <v/>
      </c>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row>
    <row r="50" spans="1:80" ht="15" customHeight="1" x14ac:dyDescent="0.25">
      <c r="A50" s="55"/>
      <c r="B50" s="404"/>
      <c r="C50" s="404"/>
      <c r="D50" s="405"/>
      <c r="E50" s="505"/>
      <c r="F50" s="506"/>
      <c r="G50" s="506"/>
      <c r="H50" s="506"/>
      <c r="I50" s="519"/>
      <c r="J50" s="48" t="str">
        <f>IF(AND('MAPA DE RIESGO'!$Z$40="Muy Baja",'MAPA DE RIESGO'!$AB$40="Leve"),CONCATENATE("R5C",'MAPA DE RIESGO'!$P$40),"")</f>
        <v/>
      </c>
      <c r="K50" s="49" t="str">
        <f>IF(AND('MAPA DE RIESGO'!$Z$41="Muy Baja",'MAPA DE RIESGO'!$AB$41="Leve"),CONCATENATE("R5C",'MAPA DE RIESGO'!$P$41),"")</f>
        <v/>
      </c>
      <c r="L50" s="49" t="str">
        <f>IF(AND('MAPA DE RIESGO'!$Z$42="Muy Baja",'MAPA DE RIESGO'!$AB$42="Leve"),CONCATENATE("R5C",'MAPA DE RIESGO'!$P$42),"")</f>
        <v/>
      </c>
      <c r="M50" s="49" t="str">
        <f>IF(AND('MAPA DE RIESGO'!$Z$43="Muy Baja",'MAPA DE RIESGO'!$AB$43="Leve"),CONCATENATE("R5C",'MAPA DE RIESGO'!$P$43),"")</f>
        <v/>
      </c>
      <c r="N50" s="49" t="str">
        <f>IF(AND('MAPA DE RIESGO'!$Z$44="Muy Baja",'MAPA DE RIESGO'!$AB$44="Leve"),CONCATENATE("R5C",'MAPA DE RIESGO'!$P$44),"")</f>
        <v/>
      </c>
      <c r="O50" s="50" t="str">
        <f>IF(AND('MAPA DE RIESGO'!$Z$45="Muy Baja",'MAPA DE RIESGO'!$AB$45="Leve"),CONCATENATE("R5C",'MAPA DE RIESGO'!$P$45),"")</f>
        <v/>
      </c>
      <c r="P50" s="48" t="str">
        <f>IF(AND('MAPA DE RIESGO'!$Z$40="Muy Baja",'MAPA DE RIESGO'!$AB$40="Menor"),CONCATENATE("R5C",'MAPA DE RIESGO'!$P$40),"")</f>
        <v/>
      </c>
      <c r="Q50" s="49" t="str">
        <f>IF(AND('MAPA DE RIESGO'!$Z$41="Muy Baja",'MAPA DE RIESGO'!$AB$41="Menor"),CONCATENATE("R5C",'MAPA DE RIESGO'!$P$41),"")</f>
        <v/>
      </c>
      <c r="R50" s="49" t="str">
        <f>IF(AND('MAPA DE RIESGO'!$Z$42="Muy Baja",'MAPA DE RIESGO'!$AB$42="Menor"),CONCATENATE("R5C",'MAPA DE RIESGO'!$P$42),"")</f>
        <v/>
      </c>
      <c r="S50" s="49" t="str">
        <f>IF(AND('MAPA DE RIESGO'!$Z$43="Muy Baja",'MAPA DE RIESGO'!$AB$43="Menor"),CONCATENATE("R5C",'MAPA DE RIESGO'!$P$43),"")</f>
        <v/>
      </c>
      <c r="T50" s="49" t="str">
        <f>IF(AND('MAPA DE RIESGO'!$Z$44="Muy Baja",'MAPA DE RIESGO'!$AB$44="Menor"),CONCATENATE("R5C",'MAPA DE RIESGO'!$P$44),"")</f>
        <v/>
      </c>
      <c r="U50" s="50" t="str">
        <f>IF(AND('MAPA DE RIESGO'!$Z$45="Muy Baja",'MAPA DE RIESGO'!$AB$45="Menor"),CONCATENATE("R5C",'MAPA DE RIESGO'!$P$45),"")</f>
        <v/>
      </c>
      <c r="V50" s="39" t="str">
        <f>IF(AND('MAPA DE RIESGO'!$Z$40="Muy Baja",'MAPA DE RIESGO'!$AB$40="Moderado"),CONCATENATE("R5C",'MAPA DE RIESGO'!$P$40),"")</f>
        <v/>
      </c>
      <c r="W50" s="40" t="str">
        <f>IF(AND('MAPA DE RIESGO'!$Z$41="Muy Baja",'MAPA DE RIESGO'!$AB$41="Moderado"),CONCATENATE("R5C",'MAPA DE RIESGO'!$P$41),"")</f>
        <v/>
      </c>
      <c r="X50" s="40" t="str">
        <f>IF(AND('MAPA DE RIESGO'!$Z$42="Muy Baja",'MAPA DE RIESGO'!$AB$42="Moderado"),CONCATENATE("R5C",'MAPA DE RIESGO'!$P$42),"")</f>
        <v/>
      </c>
      <c r="Y50" s="40" t="str">
        <f>IF(AND('MAPA DE RIESGO'!$Z$43="Muy Baja",'MAPA DE RIESGO'!$AB$43="Moderado"),CONCATENATE("R5C",'MAPA DE RIESGO'!$P$43),"")</f>
        <v/>
      </c>
      <c r="Z50" s="40" t="str">
        <f>IF(AND('MAPA DE RIESGO'!$Z$44="Muy Baja",'MAPA DE RIESGO'!$AB$44="Moderado"),CONCATENATE("R5C",'MAPA DE RIESGO'!$P$44),"")</f>
        <v/>
      </c>
      <c r="AA50" s="41" t="str">
        <f>IF(AND('MAPA DE RIESGO'!$Z$45="Muy Baja",'MAPA DE RIESGO'!$AB$45="Moderado"),CONCATENATE("R5C",'MAPA DE RIESGO'!$P$45),"")</f>
        <v/>
      </c>
      <c r="AB50" s="23" t="str">
        <f>IF(AND('MAPA DE RIESGO'!$Z$40="Muy Baja",'MAPA DE RIESGO'!$AB$40="Mayor"),CONCATENATE("R5C",'MAPA DE RIESGO'!$P$40),"")</f>
        <v/>
      </c>
      <c r="AC50" s="24" t="str">
        <f>IF(AND('MAPA DE RIESGO'!$Z$41="Muy Baja",'MAPA DE RIESGO'!$AB$41="Mayor"),CONCATENATE("R5C",'MAPA DE RIESGO'!$P$41),"")</f>
        <v/>
      </c>
      <c r="AD50" s="29" t="str">
        <f>IF(AND('MAPA DE RIESGO'!$Z$42="Muy Baja",'MAPA DE RIESGO'!$AB$42="Mayor"),CONCATENATE("R5C",'MAPA DE RIESGO'!$P$42),"")</f>
        <v/>
      </c>
      <c r="AE50" s="29" t="str">
        <f>IF(AND('MAPA DE RIESGO'!$Z$43="Muy Baja",'MAPA DE RIESGO'!$AB$43="Mayor"),CONCATENATE("R5C",'MAPA DE RIESGO'!$P$43),"")</f>
        <v/>
      </c>
      <c r="AF50" s="29" t="str">
        <f>IF(AND('MAPA DE RIESGO'!$Z$44="Muy Baja",'MAPA DE RIESGO'!$AB$44="Mayor"),CONCATENATE("R5C",'MAPA DE RIESGO'!$P$44),"")</f>
        <v/>
      </c>
      <c r="AG50" s="25" t="str">
        <f>IF(AND('MAPA DE RIESGO'!$Z$45="Muy Baja",'MAPA DE RIESGO'!$AB$45="Mayor"),CONCATENATE("R5C",'MAPA DE RIESGO'!$P$45),"")</f>
        <v/>
      </c>
      <c r="AH50" s="26" t="str">
        <f>IF(AND('MAPA DE RIESGO'!$Z$40="Muy Baja",'MAPA DE RIESGO'!$AB$40="Catastrófico"),CONCATENATE("R5C",'MAPA DE RIESGO'!$P$40),"")</f>
        <v/>
      </c>
      <c r="AI50" s="27" t="str">
        <f>IF(AND('MAPA DE RIESGO'!$Z$41="Muy Baja",'MAPA DE RIESGO'!$AB$41="Catastrófico"),CONCATENATE("R5C",'MAPA DE RIESGO'!$P$41),"")</f>
        <v/>
      </c>
      <c r="AJ50" s="27" t="str">
        <f>IF(AND('MAPA DE RIESGO'!$Z$42="Muy Baja",'MAPA DE RIESGO'!$AB$42="Catastrófico"),CONCATENATE("R5C",'MAPA DE RIESGO'!$P$42),"")</f>
        <v/>
      </c>
      <c r="AK50" s="27" t="str">
        <f>IF(AND('MAPA DE RIESGO'!$Z$43="Muy Baja",'MAPA DE RIESGO'!$AB$43="Catastrófico"),CONCATENATE("R5C",'MAPA DE RIESGO'!$P$43),"")</f>
        <v/>
      </c>
      <c r="AL50" s="27" t="str">
        <f>IF(AND('MAPA DE RIESGO'!$Z$44="Muy Baja",'MAPA DE RIESGO'!$AB$44="Catastrófico"),CONCATENATE("R5C",'MAPA DE RIESGO'!$P$44),"")</f>
        <v/>
      </c>
      <c r="AM50" s="28" t="str">
        <f>IF(AND('MAPA DE RIESGO'!$Z$45="Muy Baja",'MAPA DE RIESGO'!$AB$45="Catastrófico"),CONCATENATE("R5C",'MAPA DE RIESGO'!$P$45),"")</f>
        <v/>
      </c>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row>
    <row r="51" spans="1:80" ht="15" customHeight="1" x14ac:dyDescent="0.25">
      <c r="A51" s="55"/>
      <c r="B51" s="404"/>
      <c r="C51" s="404"/>
      <c r="D51" s="405"/>
      <c r="E51" s="505"/>
      <c r="F51" s="506"/>
      <c r="G51" s="506"/>
      <c r="H51" s="506"/>
      <c r="I51" s="519"/>
      <c r="J51" s="48" t="str">
        <f>IF(AND('MAPA DE RIESGO'!$Z$46="Muy Baja",'MAPA DE RIESGO'!$AB$46="Leve"),CONCATENATE("R6C",'MAPA DE RIESGO'!$P$46),"")</f>
        <v/>
      </c>
      <c r="K51" s="49" t="str">
        <f>IF(AND('MAPA DE RIESGO'!$Z$47="Muy Baja",'MAPA DE RIESGO'!$AB$47="Leve"),CONCATENATE("R6C",'MAPA DE RIESGO'!$P$47),"")</f>
        <v/>
      </c>
      <c r="L51" s="49" t="str">
        <f>IF(AND('MAPA DE RIESGO'!$Z$48="Muy Baja",'MAPA DE RIESGO'!$AB$48="Leve"),CONCATENATE("R6C",'MAPA DE RIESGO'!$P$48),"")</f>
        <v/>
      </c>
      <c r="M51" s="49" t="str">
        <f>IF(AND('MAPA DE RIESGO'!$Z$49="Muy Baja",'MAPA DE RIESGO'!$AB$49="Leve"),CONCATENATE("R6C",'MAPA DE RIESGO'!$P$49),"")</f>
        <v/>
      </c>
      <c r="N51" s="49" t="str">
        <f>IF(AND('MAPA DE RIESGO'!$Z$50="Muy Baja",'MAPA DE RIESGO'!$AB$50="Leve"),CONCATENATE("R6C",'MAPA DE RIESGO'!$P$50),"")</f>
        <v/>
      </c>
      <c r="O51" s="50" t="str">
        <f>IF(AND('MAPA DE RIESGO'!$Z$51="Muy Baja",'MAPA DE RIESGO'!$AB$51="Leve"),CONCATENATE("R6C",'MAPA DE RIESGO'!$P$51),"")</f>
        <v/>
      </c>
      <c r="P51" s="48" t="str">
        <f>IF(AND('MAPA DE RIESGO'!$Z$46="Muy Baja",'MAPA DE RIESGO'!$AB$46="Menor"),CONCATENATE("R6C",'MAPA DE RIESGO'!$P$46),"")</f>
        <v/>
      </c>
      <c r="Q51" s="49" t="str">
        <f>IF(AND('MAPA DE RIESGO'!$Z$47="Muy Baja",'MAPA DE RIESGO'!$AB$47="Menor"),CONCATENATE("R6C",'MAPA DE RIESGO'!$P$47),"")</f>
        <v/>
      </c>
      <c r="R51" s="49" t="str">
        <f>IF(AND('MAPA DE RIESGO'!$Z$48="Muy Baja",'MAPA DE RIESGO'!$AB$48="Menor"),CONCATENATE("R6C",'MAPA DE RIESGO'!$P$48),"")</f>
        <v/>
      </c>
      <c r="S51" s="49" t="str">
        <f>IF(AND('MAPA DE RIESGO'!$Z$49="Muy Baja",'MAPA DE RIESGO'!$AB$49="Menor"),CONCATENATE("R6C",'MAPA DE RIESGO'!$P$49),"")</f>
        <v/>
      </c>
      <c r="T51" s="49" t="str">
        <f>IF(AND('MAPA DE RIESGO'!$Z$50="Muy Baja",'MAPA DE RIESGO'!$AB$50="Menor"),CONCATENATE("R6C",'MAPA DE RIESGO'!$P$50),"")</f>
        <v/>
      </c>
      <c r="U51" s="50" t="str">
        <f>IF(AND('MAPA DE RIESGO'!$Z$51="Muy Baja",'MAPA DE RIESGO'!$AB$51="Menor"),CONCATENATE("R6C",'MAPA DE RIESGO'!$P$51),"")</f>
        <v/>
      </c>
      <c r="V51" s="39" t="str">
        <f>IF(AND('MAPA DE RIESGO'!$Z$46="Muy Baja",'MAPA DE RIESGO'!$AB$46="Moderado"),CONCATENATE("R6C",'MAPA DE RIESGO'!$P$46),"")</f>
        <v/>
      </c>
      <c r="W51" s="40" t="str">
        <f>IF(AND('MAPA DE RIESGO'!$Z$47="Muy Baja",'MAPA DE RIESGO'!$AB$47="Moderado"),CONCATENATE("R6C",'MAPA DE RIESGO'!$P$47),"")</f>
        <v/>
      </c>
      <c r="X51" s="40" t="str">
        <f>IF(AND('MAPA DE RIESGO'!$Z$48="Muy Baja",'MAPA DE RIESGO'!$AB$48="Moderado"),CONCATENATE("R6C",'MAPA DE RIESGO'!$P$48),"")</f>
        <v/>
      </c>
      <c r="Y51" s="40" t="str">
        <f>IF(AND('MAPA DE RIESGO'!$Z$49="Muy Baja",'MAPA DE RIESGO'!$AB$49="Moderado"),CONCATENATE("R6C",'MAPA DE RIESGO'!$P$49),"")</f>
        <v/>
      </c>
      <c r="Z51" s="40" t="str">
        <f>IF(AND('MAPA DE RIESGO'!$Z$50="Muy Baja",'MAPA DE RIESGO'!$AB$50="Moderado"),CONCATENATE("R6C",'MAPA DE RIESGO'!$P$50),"")</f>
        <v/>
      </c>
      <c r="AA51" s="41" t="str">
        <f>IF(AND('MAPA DE RIESGO'!$Z$51="Muy Baja",'MAPA DE RIESGO'!$AB$51="Moderado"),CONCATENATE("R6C",'MAPA DE RIESGO'!$P$51),"")</f>
        <v/>
      </c>
      <c r="AB51" s="23" t="str">
        <f>IF(AND('MAPA DE RIESGO'!$Z$46="Muy Baja",'MAPA DE RIESGO'!$AB$46="Mayor"),CONCATENATE("R6C",'MAPA DE RIESGO'!$P$46),"")</f>
        <v/>
      </c>
      <c r="AC51" s="24" t="str">
        <f>IF(AND('MAPA DE RIESGO'!$Z$47="Muy Baja",'MAPA DE RIESGO'!$AB$47="Mayor"),CONCATENATE("R6C",'MAPA DE RIESGO'!$P$47),"")</f>
        <v/>
      </c>
      <c r="AD51" s="29" t="str">
        <f>IF(AND('MAPA DE RIESGO'!$Z$48="Muy Baja",'MAPA DE RIESGO'!$AB$48="Mayor"),CONCATENATE("R6C",'MAPA DE RIESGO'!$P$48),"")</f>
        <v/>
      </c>
      <c r="AE51" s="29" t="str">
        <f>IF(AND('MAPA DE RIESGO'!$Z$49="Muy Baja",'MAPA DE RIESGO'!$AB$49="Mayor"),CONCATENATE("R6C",'MAPA DE RIESGO'!$P$49),"")</f>
        <v/>
      </c>
      <c r="AF51" s="29" t="str">
        <f>IF(AND('MAPA DE RIESGO'!$Z$50="Muy Baja",'MAPA DE RIESGO'!$AB$50="Mayor"),CONCATENATE("R6C",'MAPA DE RIESGO'!$P$50),"")</f>
        <v/>
      </c>
      <c r="AG51" s="25" t="str">
        <f>IF(AND('MAPA DE RIESGO'!$Z$51="Muy Baja",'MAPA DE RIESGO'!$AB$51="Mayor"),CONCATENATE("R6C",'MAPA DE RIESGO'!$P$51),"")</f>
        <v/>
      </c>
      <c r="AH51" s="26" t="str">
        <f>IF(AND('MAPA DE RIESGO'!$Z$46="Muy Baja",'MAPA DE RIESGO'!$AB$46="Catastrófico"),CONCATENATE("R6C",'MAPA DE RIESGO'!$P$46),"")</f>
        <v/>
      </c>
      <c r="AI51" s="27" t="str">
        <f>IF(AND('MAPA DE RIESGO'!$Z$47="Muy Baja",'MAPA DE RIESGO'!$AB$47="Catastrófico"),CONCATENATE("R6C",'MAPA DE RIESGO'!$P$47),"")</f>
        <v/>
      </c>
      <c r="AJ51" s="27" t="str">
        <f>IF(AND('MAPA DE RIESGO'!$Z$48="Muy Baja",'MAPA DE RIESGO'!$AB$48="Catastrófico"),CONCATENATE("R6C",'MAPA DE RIESGO'!$P$48),"")</f>
        <v/>
      </c>
      <c r="AK51" s="27" t="str">
        <f>IF(AND('MAPA DE RIESGO'!$Z$49="Muy Baja",'MAPA DE RIESGO'!$AB$49="Catastrófico"),CONCATENATE("R6C",'MAPA DE RIESGO'!$P$49),"")</f>
        <v/>
      </c>
      <c r="AL51" s="27" t="str">
        <f>IF(AND('MAPA DE RIESGO'!$Z$50="Muy Baja",'MAPA DE RIESGO'!$AB$50="Catastrófico"),CONCATENATE("R6C",'MAPA DE RIESGO'!$P$50),"")</f>
        <v/>
      </c>
      <c r="AM51" s="28" t="str">
        <f>IF(AND('MAPA DE RIESGO'!$Z$51="Muy Baja",'MAPA DE RIESGO'!$AB$51="Catastrófico"),CONCATENATE("R6C",'MAPA DE RIESGO'!$P$51),"")</f>
        <v/>
      </c>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row>
    <row r="52" spans="1:80" ht="15" customHeight="1" x14ac:dyDescent="0.25">
      <c r="A52" s="55"/>
      <c r="B52" s="404"/>
      <c r="C52" s="404"/>
      <c r="D52" s="405"/>
      <c r="E52" s="505"/>
      <c r="F52" s="506"/>
      <c r="G52" s="506"/>
      <c r="H52" s="506"/>
      <c r="I52" s="519"/>
      <c r="J52" s="48" t="str">
        <f>IF(AND('MAPA DE RIESGO'!$Z$52="Muy Baja",'MAPA DE RIESGO'!$AB$52="Leve"),CONCATENATE("R7C",'MAPA DE RIESGO'!$P$52),"")</f>
        <v/>
      </c>
      <c r="K52" s="49" t="str">
        <f>IF(AND('MAPA DE RIESGO'!$Z$53="Muy Baja",'MAPA DE RIESGO'!$AB$53="Leve"),CONCATENATE("R7C",'MAPA DE RIESGO'!$P$53),"")</f>
        <v/>
      </c>
      <c r="L52" s="49" t="str">
        <f>IF(AND('MAPA DE RIESGO'!$Z$54="Muy Baja",'MAPA DE RIESGO'!$AB$54="Leve"),CONCATENATE("R7C",'MAPA DE RIESGO'!$P$54),"")</f>
        <v/>
      </c>
      <c r="M52" s="49" t="str">
        <f>IF(AND('MAPA DE RIESGO'!$Z$55="Muy Baja",'MAPA DE RIESGO'!$AB$55="Leve"),CONCATENATE("R7C",'MAPA DE RIESGO'!$P$55),"")</f>
        <v/>
      </c>
      <c r="N52" s="49" t="str">
        <f>IF(AND('MAPA DE RIESGO'!$Z$56="Muy Baja",'MAPA DE RIESGO'!$AB$56="Leve"),CONCATENATE("R7C",'MAPA DE RIESGO'!$P$56),"")</f>
        <v/>
      </c>
      <c r="O52" s="50" t="str">
        <f>IF(AND('MAPA DE RIESGO'!$Z$57="Muy Baja",'MAPA DE RIESGO'!$AB$57="Leve"),CONCATENATE("R7C",'MAPA DE RIESGO'!$P$57),"")</f>
        <v/>
      </c>
      <c r="P52" s="48" t="str">
        <f>IF(AND('MAPA DE RIESGO'!$Z$52="Muy Baja",'MAPA DE RIESGO'!$AB$52="Menor"),CONCATENATE("R7C",'MAPA DE RIESGO'!$P$52),"")</f>
        <v/>
      </c>
      <c r="Q52" s="49" t="str">
        <f>IF(AND('MAPA DE RIESGO'!$Z$53="Muy Baja",'MAPA DE RIESGO'!$AB$53="Menor"),CONCATENATE("R7C",'MAPA DE RIESGO'!$P$53),"")</f>
        <v/>
      </c>
      <c r="R52" s="49" t="str">
        <f>IF(AND('MAPA DE RIESGO'!$Z$54="Muy Baja",'MAPA DE RIESGO'!$AB$54="Menor"),CONCATENATE("R7C",'MAPA DE RIESGO'!$P$54),"")</f>
        <v/>
      </c>
      <c r="S52" s="49" t="str">
        <f>IF(AND('MAPA DE RIESGO'!$Z$55="Muy Baja",'MAPA DE RIESGO'!$AB$55="Menor"),CONCATENATE("R7C",'MAPA DE RIESGO'!$P$55),"")</f>
        <v/>
      </c>
      <c r="T52" s="49" t="str">
        <f>IF(AND('MAPA DE RIESGO'!$Z$56="Muy Baja",'MAPA DE RIESGO'!$AB$56="Menor"),CONCATENATE("R7C",'MAPA DE RIESGO'!$P$56),"")</f>
        <v/>
      </c>
      <c r="U52" s="50" t="str">
        <f>IF(AND('MAPA DE RIESGO'!$Z$57="Muy Baja",'MAPA DE RIESGO'!$AB$57="Menor"),CONCATENATE("R7C",'MAPA DE RIESGO'!$P$57),"")</f>
        <v/>
      </c>
      <c r="V52" s="39" t="str">
        <f>IF(AND('MAPA DE RIESGO'!$Z$52="Muy Baja",'MAPA DE RIESGO'!$AB$52="Moderado"),CONCATENATE("R7C",'MAPA DE RIESGO'!$P$52),"")</f>
        <v/>
      </c>
      <c r="W52" s="40" t="str">
        <f>IF(AND('MAPA DE RIESGO'!$Z$53="Muy Baja",'MAPA DE RIESGO'!$AB$53="Moderado"),CONCATENATE("R7C",'MAPA DE RIESGO'!$P$53),"")</f>
        <v/>
      </c>
      <c r="X52" s="40" t="str">
        <f>IF(AND('MAPA DE RIESGO'!$Z$54="Muy Baja",'MAPA DE RIESGO'!$AB$54="Moderado"),CONCATENATE("R7C",'MAPA DE RIESGO'!$P$54),"")</f>
        <v/>
      </c>
      <c r="Y52" s="40" t="str">
        <f>IF(AND('MAPA DE RIESGO'!$Z$55="Muy Baja",'MAPA DE RIESGO'!$AB$55="Moderado"),CONCATENATE("R7C",'MAPA DE RIESGO'!$P$55),"")</f>
        <v/>
      </c>
      <c r="Z52" s="40" t="str">
        <f>IF(AND('MAPA DE RIESGO'!$Z$56="Muy Baja",'MAPA DE RIESGO'!$AB$56="Moderado"),CONCATENATE("R7C",'MAPA DE RIESGO'!$P$56),"")</f>
        <v/>
      </c>
      <c r="AA52" s="41" t="str">
        <f>IF(AND('MAPA DE RIESGO'!$Z$57="Muy Baja",'MAPA DE RIESGO'!$AB$57="Moderado"),CONCATENATE("R7C",'MAPA DE RIESGO'!$P$57),"")</f>
        <v/>
      </c>
      <c r="AB52" s="23" t="str">
        <f>IF(AND('MAPA DE RIESGO'!$Z$52="Muy Baja",'MAPA DE RIESGO'!$AB$52="Mayor"),CONCATENATE("R7C",'MAPA DE RIESGO'!$P$52),"")</f>
        <v/>
      </c>
      <c r="AC52" s="24" t="str">
        <f>IF(AND('MAPA DE RIESGO'!$Z$53="Muy Baja",'MAPA DE RIESGO'!$AB$53="Mayor"),CONCATENATE("R7C",'MAPA DE RIESGO'!$P$53),"")</f>
        <v/>
      </c>
      <c r="AD52" s="29" t="str">
        <f>IF(AND('MAPA DE RIESGO'!$Z$54="Muy Baja",'MAPA DE RIESGO'!$AB$54="Mayor"),CONCATENATE("R7C",'MAPA DE RIESGO'!$P$54),"")</f>
        <v/>
      </c>
      <c r="AE52" s="29" t="str">
        <f>IF(AND('MAPA DE RIESGO'!$Z$55="Muy Baja",'MAPA DE RIESGO'!$AB$55="Mayor"),CONCATENATE("R7C",'MAPA DE RIESGO'!$P$55),"")</f>
        <v/>
      </c>
      <c r="AF52" s="29" t="str">
        <f>IF(AND('MAPA DE RIESGO'!$Z$56="Muy Baja",'MAPA DE RIESGO'!$AB$56="Mayor"),CONCATENATE("R7C",'MAPA DE RIESGO'!$P$56),"")</f>
        <v/>
      </c>
      <c r="AG52" s="25" t="str">
        <f>IF(AND('MAPA DE RIESGO'!$Z$57="Muy Baja",'MAPA DE RIESGO'!$AB$57="Mayor"),CONCATENATE("R7C",'MAPA DE RIESGO'!$P$57),"")</f>
        <v/>
      </c>
      <c r="AH52" s="26" t="str">
        <f>IF(AND('MAPA DE RIESGO'!$Z$52="Muy Baja",'MAPA DE RIESGO'!$AB$52="Catastrófico"),CONCATENATE("R7C",'MAPA DE RIESGO'!$P$52),"")</f>
        <v/>
      </c>
      <c r="AI52" s="27" t="str">
        <f>IF(AND('MAPA DE RIESGO'!$Z$53="Muy Baja",'MAPA DE RIESGO'!$AB$53="Catastrófico"),CONCATENATE("R7C",'MAPA DE RIESGO'!$P$53),"")</f>
        <v/>
      </c>
      <c r="AJ52" s="27" t="str">
        <f>IF(AND('MAPA DE RIESGO'!$Z$54="Muy Baja",'MAPA DE RIESGO'!$AB$54="Catastrófico"),CONCATENATE("R7C",'MAPA DE RIESGO'!$P$54),"")</f>
        <v/>
      </c>
      <c r="AK52" s="27" t="str">
        <f>IF(AND('MAPA DE RIESGO'!$Z$55="Muy Baja",'MAPA DE RIESGO'!$AB$55="Catastrófico"),CONCATENATE("R7C",'MAPA DE RIESGO'!$P$55),"")</f>
        <v/>
      </c>
      <c r="AL52" s="27" t="str">
        <f>IF(AND('MAPA DE RIESGO'!$Z$56="Muy Baja",'MAPA DE RIESGO'!$AB$56="Catastrófico"),CONCATENATE("R7C",'MAPA DE RIESGO'!$P$56),"")</f>
        <v/>
      </c>
      <c r="AM52" s="28" t="str">
        <f>IF(AND('MAPA DE RIESGO'!$Z$57="Muy Baja",'MAPA DE RIESGO'!$AB$57="Catastrófico"),CONCATENATE("R7C",'MAPA DE RIESGO'!$P$57),"")</f>
        <v/>
      </c>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row>
    <row r="53" spans="1:80" ht="15" customHeight="1" x14ac:dyDescent="0.25">
      <c r="A53" s="55"/>
      <c r="B53" s="404"/>
      <c r="C53" s="404"/>
      <c r="D53" s="405"/>
      <c r="E53" s="505"/>
      <c r="F53" s="506"/>
      <c r="G53" s="506"/>
      <c r="H53" s="506"/>
      <c r="I53" s="519"/>
      <c r="J53" s="48" t="str">
        <f>IF(AND('MAPA DE RIESGO'!$Z$58="Muy Baja",'MAPA DE RIESGO'!$AB$58="Leve"),CONCATENATE("R8C",'MAPA DE RIESGO'!$P$58),"")</f>
        <v/>
      </c>
      <c r="K53" s="49" t="str">
        <f>IF(AND('MAPA DE RIESGO'!$Z$59="Muy Baja",'MAPA DE RIESGO'!$AB$59="Leve"),CONCATENATE("R8C",'MAPA DE RIESGO'!$P$59),"")</f>
        <v/>
      </c>
      <c r="L53" s="49" t="str">
        <f>IF(AND('MAPA DE RIESGO'!$Z$60="Muy Baja",'MAPA DE RIESGO'!$AB$60="Leve"),CONCATENATE("R8C",'MAPA DE RIESGO'!$P$60),"")</f>
        <v/>
      </c>
      <c r="M53" s="49" t="str">
        <f>IF(AND('MAPA DE RIESGO'!$Z$61="Muy Baja",'MAPA DE RIESGO'!$AB$61="Leve"),CONCATENATE("R8C",'MAPA DE RIESGO'!$P$61),"")</f>
        <v/>
      </c>
      <c r="N53" s="49" t="str">
        <f>IF(AND('MAPA DE RIESGO'!$Z$62="Muy Baja",'MAPA DE RIESGO'!$AB$62="Leve"),CONCATENATE("R8C",'MAPA DE RIESGO'!$P$62),"")</f>
        <v/>
      </c>
      <c r="O53" s="50" t="str">
        <f>IF(AND('MAPA DE RIESGO'!$Z$63="Muy Baja",'MAPA DE RIESGO'!$AB$63="Leve"),CONCATENATE("R8C",'MAPA DE RIESGO'!$P$63),"")</f>
        <v/>
      </c>
      <c r="P53" s="48" t="str">
        <f>IF(AND('MAPA DE RIESGO'!$Z$58="Muy Baja",'MAPA DE RIESGO'!$AB$58="Menor"),CONCATENATE("R8C",'MAPA DE RIESGO'!$P$58),"")</f>
        <v/>
      </c>
      <c r="Q53" s="49" t="str">
        <f>IF(AND('MAPA DE RIESGO'!$Z$59="Muy Baja",'MAPA DE RIESGO'!$AB$59="Menor"),CONCATENATE("R8C",'MAPA DE RIESGO'!$P$59),"")</f>
        <v/>
      </c>
      <c r="R53" s="49" t="str">
        <f>IF(AND('MAPA DE RIESGO'!$Z$60="Muy Baja",'MAPA DE RIESGO'!$AB$60="Menor"),CONCATENATE("R8C",'MAPA DE RIESGO'!$P$60),"")</f>
        <v/>
      </c>
      <c r="S53" s="49" t="str">
        <f>IF(AND('MAPA DE RIESGO'!$Z$61="Muy Baja",'MAPA DE RIESGO'!$AB$61="Menor"),CONCATENATE("R8C",'MAPA DE RIESGO'!$P$61),"")</f>
        <v/>
      </c>
      <c r="T53" s="49" t="str">
        <f>IF(AND('MAPA DE RIESGO'!$Z$62="Muy Baja",'MAPA DE RIESGO'!$AB$62="Menor"),CONCATENATE("R8C",'MAPA DE RIESGO'!$P$62),"")</f>
        <v/>
      </c>
      <c r="U53" s="50" t="str">
        <f>IF(AND('MAPA DE RIESGO'!$Z$63="Muy Baja",'MAPA DE RIESGO'!$AB$63="Menor"),CONCATENATE("R8C",'MAPA DE RIESGO'!$P$63),"")</f>
        <v/>
      </c>
      <c r="V53" s="39" t="str">
        <f>IF(AND('MAPA DE RIESGO'!$Z$58="Muy Baja",'MAPA DE RIESGO'!$AB$58="Moderado"),CONCATENATE("R8C",'MAPA DE RIESGO'!$P$58),"")</f>
        <v/>
      </c>
      <c r="W53" s="40" t="str">
        <f>IF(AND('MAPA DE RIESGO'!$Z$59="Muy Baja",'MAPA DE RIESGO'!$AB$59="Moderado"),CONCATENATE("R8C",'MAPA DE RIESGO'!$P$59),"")</f>
        <v/>
      </c>
      <c r="X53" s="40" t="str">
        <f>IF(AND('MAPA DE RIESGO'!$Z$60="Muy Baja",'MAPA DE RIESGO'!$AB$60="Moderado"),CONCATENATE("R8C",'MAPA DE RIESGO'!$P$60),"")</f>
        <v/>
      </c>
      <c r="Y53" s="40" t="str">
        <f>IF(AND('MAPA DE RIESGO'!$Z$61="Muy Baja",'MAPA DE RIESGO'!$AB$61="Moderado"),CONCATENATE("R8C",'MAPA DE RIESGO'!$P$61),"")</f>
        <v/>
      </c>
      <c r="Z53" s="40" t="str">
        <f>IF(AND('MAPA DE RIESGO'!$Z$62="Muy Baja",'MAPA DE RIESGO'!$AB$62="Moderado"),CONCATENATE("R8C",'MAPA DE RIESGO'!$P$62),"")</f>
        <v/>
      </c>
      <c r="AA53" s="41" t="str">
        <f>IF(AND('MAPA DE RIESGO'!$Z$63="Muy Baja",'MAPA DE RIESGO'!$AB$63="Moderado"),CONCATENATE("R8C",'MAPA DE RIESGO'!$P$63),"")</f>
        <v/>
      </c>
      <c r="AB53" s="23" t="str">
        <f>IF(AND('MAPA DE RIESGO'!$Z$58="Muy Baja",'MAPA DE RIESGO'!$AB$58="Mayor"),CONCATENATE("R8C",'MAPA DE RIESGO'!$P$58),"")</f>
        <v/>
      </c>
      <c r="AC53" s="24" t="str">
        <f>IF(AND('MAPA DE RIESGO'!$Z$59="Muy Baja",'MAPA DE RIESGO'!$AB$59="Mayor"),CONCATENATE("R8C",'MAPA DE RIESGO'!$P$59),"")</f>
        <v/>
      </c>
      <c r="AD53" s="29" t="str">
        <f>IF(AND('MAPA DE RIESGO'!$Z$60="Muy Baja",'MAPA DE RIESGO'!$AB$60="Mayor"),CONCATENATE("R8C",'MAPA DE RIESGO'!$P$60),"")</f>
        <v/>
      </c>
      <c r="AE53" s="29" t="str">
        <f>IF(AND('MAPA DE RIESGO'!$Z$61="Muy Baja",'MAPA DE RIESGO'!$AB$61="Mayor"),CONCATENATE("R8C",'MAPA DE RIESGO'!$P$61),"")</f>
        <v/>
      </c>
      <c r="AF53" s="29" t="str">
        <f>IF(AND('MAPA DE RIESGO'!$Z$62="Muy Baja",'MAPA DE RIESGO'!$AB$62="Mayor"),CONCATENATE("R8C",'MAPA DE RIESGO'!$P$62),"")</f>
        <v/>
      </c>
      <c r="AG53" s="25" t="str">
        <f>IF(AND('MAPA DE RIESGO'!$Z$63="Muy Baja",'MAPA DE RIESGO'!$AB$63="Mayor"),CONCATENATE("R8C",'MAPA DE RIESGO'!$P$63),"")</f>
        <v/>
      </c>
      <c r="AH53" s="26" t="str">
        <f>IF(AND('MAPA DE RIESGO'!$Z$58="Muy Baja",'MAPA DE RIESGO'!$AB$58="Catastrófico"),CONCATENATE("R8C",'MAPA DE RIESGO'!$P$58),"")</f>
        <v/>
      </c>
      <c r="AI53" s="27" t="str">
        <f>IF(AND('MAPA DE RIESGO'!$Z$59="Muy Baja",'MAPA DE RIESGO'!$AB$59="Catastrófico"),CONCATENATE("R8C",'MAPA DE RIESGO'!$P$59),"")</f>
        <v/>
      </c>
      <c r="AJ53" s="27" t="str">
        <f>IF(AND('MAPA DE RIESGO'!$Z$60="Muy Baja",'MAPA DE RIESGO'!$AB$60="Catastrófico"),CONCATENATE("R8C",'MAPA DE RIESGO'!$P$60),"")</f>
        <v/>
      </c>
      <c r="AK53" s="27" t="str">
        <f>IF(AND('MAPA DE RIESGO'!$Z$61="Muy Baja",'MAPA DE RIESGO'!$AB$61="Catastrófico"),CONCATENATE("R8C",'MAPA DE RIESGO'!$P$61),"")</f>
        <v/>
      </c>
      <c r="AL53" s="27" t="str">
        <f>IF(AND('MAPA DE RIESGO'!$Z$62="Muy Baja",'MAPA DE RIESGO'!$AB$62="Catastrófico"),CONCATENATE("R8C",'MAPA DE RIESGO'!$P$62),"")</f>
        <v/>
      </c>
      <c r="AM53" s="28" t="str">
        <f>IF(AND('MAPA DE RIESGO'!$Z$63="Muy Baja",'MAPA DE RIESGO'!$AB$63="Catastrófico"),CONCATENATE("R8C",'MAPA DE RIESGO'!$P$63),"")</f>
        <v/>
      </c>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row>
    <row r="54" spans="1:80" ht="15" customHeight="1" x14ac:dyDescent="0.25">
      <c r="A54" s="55"/>
      <c r="B54" s="404"/>
      <c r="C54" s="404"/>
      <c r="D54" s="405"/>
      <c r="E54" s="505"/>
      <c r="F54" s="506"/>
      <c r="G54" s="506"/>
      <c r="H54" s="506"/>
      <c r="I54" s="519"/>
      <c r="J54" s="48" t="str">
        <f>IF(AND('MAPA DE RIESGO'!$Z$64="Muy Baja",'MAPA DE RIESGO'!$AB$64="Leve"),CONCATENATE("R9C",'MAPA DE RIESGO'!$P$64),"")</f>
        <v/>
      </c>
      <c r="K54" s="49" t="str">
        <f>IF(AND('MAPA DE RIESGO'!$Z$65="Muy Baja",'MAPA DE RIESGO'!$AB$65="Leve"),CONCATENATE("R9C",'MAPA DE RIESGO'!$P$65),"")</f>
        <v/>
      </c>
      <c r="L54" s="49" t="str">
        <f>IF(AND('MAPA DE RIESGO'!$Z$66="Muy Baja",'MAPA DE RIESGO'!$AB$66="Leve"),CONCATENATE("R9C",'MAPA DE RIESGO'!$P$66),"")</f>
        <v/>
      </c>
      <c r="M54" s="49" t="str">
        <f>IF(AND('MAPA DE RIESGO'!$Z$67="Muy Baja",'MAPA DE RIESGO'!$AB$67="Leve"),CONCATENATE("R9C",'MAPA DE RIESGO'!$P$67),"")</f>
        <v/>
      </c>
      <c r="N54" s="49" t="str">
        <f>IF(AND('MAPA DE RIESGO'!$Z$68="Muy Baja",'MAPA DE RIESGO'!$AB$68="Leve"),CONCATENATE("R9C",'MAPA DE RIESGO'!$P$68),"")</f>
        <v/>
      </c>
      <c r="O54" s="50" t="str">
        <f>IF(AND('MAPA DE RIESGO'!$Z$69="Muy Baja",'MAPA DE RIESGO'!$AB$69="Leve"),CONCATENATE("R9C",'MAPA DE RIESGO'!$P$69),"")</f>
        <v/>
      </c>
      <c r="P54" s="48" t="str">
        <f>IF(AND('MAPA DE RIESGO'!$Z$64="Muy Baja",'MAPA DE RIESGO'!$AB$64="Menor"),CONCATENATE("R9C",'MAPA DE RIESGO'!$P$64),"")</f>
        <v/>
      </c>
      <c r="Q54" s="49" t="str">
        <f>IF(AND('MAPA DE RIESGO'!$Z$65="Muy Baja",'MAPA DE RIESGO'!$AB$65="Menor"),CONCATENATE("R9C",'MAPA DE RIESGO'!$P$65),"")</f>
        <v/>
      </c>
      <c r="R54" s="49" t="str">
        <f>IF(AND('MAPA DE RIESGO'!$Z$66="Muy Baja",'MAPA DE RIESGO'!$AB$66="Menor"),CONCATENATE("R9C",'MAPA DE RIESGO'!$P$66),"")</f>
        <v/>
      </c>
      <c r="S54" s="49" t="str">
        <f>IF(AND('MAPA DE RIESGO'!$Z$67="Muy Baja",'MAPA DE RIESGO'!$AB$67="Menor"),CONCATENATE("R9C",'MAPA DE RIESGO'!$P$67),"")</f>
        <v/>
      </c>
      <c r="T54" s="49" t="str">
        <f>IF(AND('MAPA DE RIESGO'!$Z$68="Muy Baja",'MAPA DE RIESGO'!$AB$68="Menor"),CONCATENATE("R9C",'MAPA DE RIESGO'!$P$68),"")</f>
        <v/>
      </c>
      <c r="U54" s="50" t="str">
        <f>IF(AND('MAPA DE RIESGO'!$Z$69="Muy Baja",'MAPA DE RIESGO'!$AB$69="Menor"),CONCATENATE("R9C",'MAPA DE RIESGO'!$P$69),"")</f>
        <v/>
      </c>
      <c r="V54" s="39" t="str">
        <f>IF(AND('MAPA DE RIESGO'!$Z$64="Muy Baja",'MAPA DE RIESGO'!$AB$64="Moderado"),CONCATENATE("R9C",'MAPA DE RIESGO'!$P$64),"")</f>
        <v/>
      </c>
      <c r="W54" s="40" t="str">
        <f>IF(AND('MAPA DE RIESGO'!$Z$65="Muy Baja",'MAPA DE RIESGO'!$AB$65="Moderado"),CONCATENATE("R9C",'MAPA DE RIESGO'!$P$65),"")</f>
        <v/>
      </c>
      <c r="X54" s="40" t="str">
        <f>IF(AND('MAPA DE RIESGO'!$Z$66="Muy Baja",'MAPA DE RIESGO'!$AB$66="Moderado"),CONCATENATE("R9C",'MAPA DE RIESGO'!$P$66),"")</f>
        <v/>
      </c>
      <c r="Y54" s="40" t="str">
        <f>IF(AND('MAPA DE RIESGO'!$Z$67="Muy Baja",'MAPA DE RIESGO'!$AB$67="Moderado"),CONCATENATE("R9C",'MAPA DE RIESGO'!$P$67),"")</f>
        <v/>
      </c>
      <c r="Z54" s="40" t="str">
        <f>IF(AND('MAPA DE RIESGO'!$Z$68="Muy Baja",'MAPA DE RIESGO'!$AB$68="Moderado"),CONCATENATE("R9C",'MAPA DE RIESGO'!$P$68),"")</f>
        <v/>
      </c>
      <c r="AA54" s="41" t="str">
        <f>IF(AND('MAPA DE RIESGO'!$Z$69="Muy Baja",'MAPA DE RIESGO'!$AB$69="Moderado"),CONCATENATE("R9C",'MAPA DE RIESGO'!$P$69),"")</f>
        <v/>
      </c>
      <c r="AB54" s="23" t="str">
        <f>IF(AND('MAPA DE RIESGO'!$Z$64="Muy Baja",'MAPA DE RIESGO'!$AB$64="Mayor"),CONCATENATE("R9C",'MAPA DE RIESGO'!$P$64),"")</f>
        <v/>
      </c>
      <c r="AC54" s="24" t="str">
        <f>IF(AND('MAPA DE RIESGO'!$Z$65="Muy Baja",'MAPA DE RIESGO'!$AB$65="Mayor"),CONCATENATE("R9C",'MAPA DE RIESGO'!$P$65),"")</f>
        <v/>
      </c>
      <c r="AD54" s="29" t="str">
        <f>IF(AND('MAPA DE RIESGO'!$Z$66="Muy Baja",'MAPA DE RIESGO'!$AB$66="Mayor"),CONCATENATE("R9C",'MAPA DE RIESGO'!$P$66),"")</f>
        <v/>
      </c>
      <c r="AE54" s="29" t="str">
        <f>IF(AND('MAPA DE RIESGO'!$Z$67="Muy Baja",'MAPA DE RIESGO'!$AB$67="Mayor"),CONCATENATE("R9C",'MAPA DE RIESGO'!$P$67),"")</f>
        <v/>
      </c>
      <c r="AF54" s="29" t="str">
        <f>IF(AND('MAPA DE RIESGO'!$Z$68="Muy Baja",'MAPA DE RIESGO'!$AB$68="Mayor"),CONCATENATE("R9C",'MAPA DE RIESGO'!$P$68),"")</f>
        <v/>
      </c>
      <c r="AG54" s="25" t="str">
        <f>IF(AND('MAPA DE RIESGO'!$Z$69="Muy Baja",'MAPA DE RIESGO'!$AB$69="Mayor"),CONCATENATE("R9C",'MAPA DE RIESGO'!$P$69),"")</f>
        <v/>
      </c>
      <c r="AH54" s="26" t="str">
        <f>IF(AND('MAPA DE RIESGO'!$Z$64="Muy Baja",'MAPA DE RIESGO'!$AB$64="Catastrófico"),CONCATENATE("R9C",'MAPA DE RIESGO'!$P$64),"")</f>
        <v/>
      </c>
      <c r="AI54" s="27" t="str">
        <f>IF(AND('MAPA DE RIESGO'!$Z$65="Muy Baja",'MAPA DE RIESGO'!$AB$65="Catastrófico"),CONCATENATE("R9C",'MAPA DE RIESGO'!$P$65),"")</f>
        <v/>
      </c>
      <c r="AJ54" s="27" t="str">
        <f>IF(AND('MAPA DE RIESGO'!$Z$66="Muy Baja",'MAPA DE RIESGO'!$AB$66="Catastrófico"),CONCATENATE("R9C",'MAPA DE RIESGO'!$P$66),"")</f>
        <v/>
      </c>
      <c r="AK54" s="27" t="str">
        <f>IF(AND('MAPA DE RIESGO'!$Z$67="Muy Baja",'MAPA DE RIESGO'!$AB$67="Catastrófico"),CONCATENATE("R9C",'MAPA DE RIESGO'!$P$67),"")</f>
        <v/>
      </c>
      <c r="AL54" s="27" t="str">
        <f>IF(AND('MAPA DE RIESGO'!$Z$68="Muy Baja",'MAPA DE RIESGO'!$AB$68="Catastrófico"),CONCATENATE("R9C",'MAPA DE RIESGO'!$P$68),"")</f>
        <v/>
      </c>
      <c r="AM54" s="28" t="str">
        <f>IF(AND('MAPA DE RIESGO'!$Z$69="Muy Baja",'MAPA DE RIESGO'!$AB$69="Catastrófico"),CONCATENATE("R9C",'MAPA DE RIESGO'!$P$69),"")</f>
        <v/>
      </c>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row>
    <row r="55" spans="1:80" ht="15.75" customHeight="1" thickBot="1" x14ac:dyDescent="0.3">
      <c r="A55" s="55"/>
      <c r="B55" s="404"/>
      <c r="C55" s="404"/>
      <c r="D55" s="405"/>
      <c r="E55" s="507"/>
      <c r="F55" s="508"/>
      <c r="G55" s="508"/>
      <c r="H55" s="508"/>
      <c r="I55" s="520"/>
      <c r="J55" s="51" t="str">
        <f>IF(AND('MAPA DE RIESGO'!$Z$70="Muy Baja",'MAPA DE RIESGO'!$AB$70="Leve"),CONCATENATE("R10C",'MAPA DE RIESGO'!$P$70),"")</f>
        <v/>
      </c>
      <c r="K55" s="52" t="str">
        <f>IF(AND('MAPA DE RIESGO'!$Z$71="Muy Baja",'MAPA DE RIESGO'!$AB$71="Leve"),CONCATENATE("R10C",'MAPA DE RIESGO'!$P$71),"")</f>
        <v/>
      </c>
      <c r="L55" s="52" t="str">
        <f>IF(AND('MAPA DE RIESGO'!$Z$72="Muy Baja",'MAPA DE RIESGO'!$AB$72="Leve"),CONCATENATE("R10C",'MAPA DE RIESGO'!$P$72),"")</f>
        <v/>
      </c>
      <c r="M55" s="52" t="str">
        <f>IF(AND('MAPA DE RIESGO'!$Z$73="Muy Baja",'MAPA DE RIESGO'!$AB$73="Leve"),CONCATENATE("R10C",'MAPA DE RIESGO'!$P$73),"")</f>
        <v/>
      </c>
      <c r="N55" s="52" t="str">
        <f>IF(AND('MAPA DE RIESGO'!$Z$74="Muy Baja",'MAPA DE RIESGO'!$AB$74="Leve"),CONCATENATE("R10C",'MAPA DE RIESGO'!$P$74),"")</f>
        <v/>
      </c>
      <c r="O55" s="53" t="str">
        <f>IF(AND('MAPA DE RIESGO'!$Z$75="Muy Baja",'MAPA DE RIESGO'!$AB$75="Leve"),CONCATENATE("R10C",'MAPA DE RIESGO'!$P$75),"")</f>
        <v/>
      </c>
      <c r="P55" s="51" t="str">
        <f>IF(AND('MAPA DE RIESGO'!$Z$70="Muy Baja",'MAPA DE RIESGO'!$AB$70="Menor"),CONCATENATE("R10C",'MAPA DE RIESGO'!$P$70),"")</f>
        <v/>
      </c>
      <c r="Q55" s="52" t="str">
        <f>IF(AND('MAPA DE RIESGO'!$Z$71="Muy Baja",'MAPA DE RIESGO'!$AB$71="Menor"),CONCATENATE("R10C",'MAPA DE RIESGO'!$P$71),"")</f>
        <v/>
      </c>
      <c r="R55" s="52" t="str">
        <f>IF(AND('MAPA DE RIESGO'!$Z$72="Muy Baja",'MAPA DE RIESGO'!$AB$72="Menor"),CONCATENATE("R10C",'MAPA DE RIESGO'!$P$72),"")</f>
        <v/>
      </c>
      <c r="S55" s="52" t="str">
        <f>IF(AND('MAPA DE RIESGO'!$Z$73="Muy Baja",'MAPA DE RIESGO'!$AB$73="Menor"),CONCATENATE("R10C",'MAPA DE RIESGO'!$P$73),"")</f>
        <v/>
      </c>
      <c r="T55" s="52" t="str">
        <f>IF(AND('MAPA DE RIESGO'!$Z$74="Muy Baja",'MAPA DE RIESGO'!$AB$74="Menor"),CONCATENATE("R10C",'MAPA DE RIESGO'!$P$74),"")</f>
        <v/>
      </c>
      <c r="U55" s="53" t="str">
        <f>IF(AND('MAPA DE RIESGO'!$Z$75="Muy Baja",'MAPA DE RIESGO'!$AB$75="Menor"),CONCATENATE("R10C",'MAPA DE RIESGO'!$P$75),"")</f>
        <v/>
      </c>
      <c r="V55" s="42" t="str">
        <f>IF(AND('MAPA DE RIESGO'!$Z$70="Muy Baja",'MAPA DE RIESGO'!$AB$70="Moderado"),CONCATENATE("R10C",'MAPA DE RIESGO'!$P$70),"")</f>
        <v/>
      </c>
      <c r="W55" s="43" t="str">
        <f>IF(AND('MAPA DE RIESGO'!$Z$71="Muy Baja",'MAPA DE RIESGO'!$AB$71="Moderado"),CONCATENATE("R10C",'MAPA DE RIESGO'!$P$71),"")</f>
        <v/>
      </c>
      <c r="X55" s="43" t="str">
        <f>IF(AND('MAPA DE RIESGO'!$Z$72="Muy Baja",'MAPA DE RIESGO'!$AB$72="Moderado"),CONCATENATE("R10C",'MAPA DE RIESGO'!$P$72),"")</f>
        <v/>
      </c>
      <c r="Y55" s="43" t="str">
        <f>IF(AND('MAPA DE RIESGO'!$Z$73="Muy Baja",'MAPA DE RIESGO'!$AB$73="Moderado"),CONCATENATE("R10C",'MAPA DE RIESGO'!$P$73),"")</f>
        <v/>
      </c>
      <c r="Z55" s="43" t="str">
        <f>IF(AND('MAPA DE RIESGO'!$Z$74="Muy Baja",'MAPA DE RIESGO'!$AB$74="Moderado"),CONCATENATE("R10C",'MAPA DE RIESGO'!$P$74),"")</f>
        <v/>
      </c>
      <c r="AA55" s="44" t="str">
        <f>IF(AND('MAPA DE RIESGO'!$Z$75="Muy Baja",'MAPA DE RIESGO'!$AB$75="Moderado"),CONCATENATE("R10C",'MAPA DE RIESGO'!$P$75),"")</f>
        <v/>
      </c>
      <c r="AB55" s="30" t="str">
        <f>IF(AND('MAPA DE RIESGO'!$Z$70="Muy Baja",'MAPA DE RIESGO'!$AB$70="Mayor"),CONCATENATE("R10C",'MAPA DE RIESGO'!$P$70),"")</f>
        <v/>
      </c>
      <c r="AC55" s="31" t="str">
        <f>IF(AND('MAPA DE RIESGO'!$Z$71="Muy Baja",'MAPA DE RIESGO'!$AB$71="Mayor"),CONCATENATE("R10C",'MAPA DE RIESGO'!$P$71),"")</f>
        <v/>
      </c>
      <c r="AD55" s="31" t="str">
        <f>IF(AND('MAPA DE RIESGO'!$Z$72="Muy Baja",'MAPA DE RIESGO'!$AB$72="Mayor"),CONCATENATE("R10C",'MAPA DE RIESGO'!$P$72),"")</f>
        <v/>
      </c>
      <c r="AE55" s="31" t="str">
        <f>IF(AND('MAPA DE RIESGO'!$Z$73="Muy Baja",'MAPA DE RIESGO'!$AB$73="Mayor"),CONCATENATE("R10C",'MAPA DE RIESGO'!$P$73),"")</f>
        <v/>
      </c>
      <c r="AF55" s="31" t="str">
        <f>IF(AND('MAPA DE RIESGO'!$Z$74="Muy Baja",'MAPA DE RIESGO'!$AB$74="Mayor"),CONCATENATE("R10C",'MAPA DE RIESGO'!$P$74),"")</f>
        <v/>
      </c>
      <c r="AG55" s="32" t="str">
        <f>IF(AND('MAPA DE RIESGO'!$Z$75="Muy Baja",'MAPA DE RIESGO'!$AB$75="Mayor"),CONCATENATE("R10C",'MAPA DE RIESGO'!$P$75),"")</f>
        <v/>
      </c>
      <c r="AH55" s="33" t="str">
        <f>IF(AND('MAPA DE RIESGO'!$Z$70="Muy Baja",'MAPA DE RIESGO'!$AB$70="Catastrófico"),CONCATENATE("R10C",'MAPA DE RIESGO'!$P$70),"")</f>
        <v/>
      </c>
      <c r="AI55" s="34" t="str">
        <f>IF(AND('MAPA DE RIESGO'!$Z$71="Muy Baja",'MAPA DE RIESGO'!$AB$71="Catastrófico"),CONCATENATE("R10C",'MAPA DE RIESGO'!$P$71),"")</f>
        <v/>
      </c>
      <c r="AJ55" s="34" t="str">
        <f>IF(AND('MAPA DE RIESGO'!$Z$72="Muy Baja",'MAPA DE RIESGO'!$AB$72="Catastrófico"),CONCATENATE("R10C",'MAPA DE RIESGO'!$P$72),"")</f>
        <v/>
      </c>
      <c r="AK55" s="34" t="str">
        <f>IF(AND('MAPA DE RIESGO'!$Z$73="Muy Baja",'MAPA DE RIESGO'!$AB$73="Catastrófico"),CONCATENATE("R10C",'MAPA DE RIESGO'!$P$73),"")</f>
        <v/>
      </c>
      <c r="AL55" s="34" t="str">
        <f>IF(AND('MAPA DE RIESGO'!$Z$74="Muy Baja",'MAPA DE RIESGO'!$AB$74="Catastrófico"),CONCATENATE("R10C",'MAPA DE RIESGO'!$P$74),"")</f>
        <v/>
      </c>
      <c r="AM55" s="35" t="str">
        <f>IF(AND('MAPA DE RIESGO'!$Z$75="Muy Baja",'MAPA DE RIESGO'!$AB$75="Catastrófico"),CONCATENATE("R10C",'MAPA DE RIESGO'!$P$75),"")</f>
        <v/>
      </c>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row>
    <row r="56" spans="1:80" x14ac:dyDescent="0.25">
      <c r="A56" s="55"/>
      <c r="B56" s="55"/>
      <c r="C56" s="55"/>
      <c r="D56" s="55"/>
      <c r="E56" s="55"/>
      <c r="F56" s="55"/>
      <c r="G56" s="55"/>
      <c r="H56" s="55"/>
      <c r="I56" s="55"/>
      <c r="J56" s="501" t="s">
        <v>103</v>
      </c>
      <c r="K56" s="502"/>
      <c r="L56" s="502"/>
      <c r="M56" s="502"/>
      <c r="N56" s="502"/>
      <c r="O56" s="518"/>
      <c r="P56" s="501" t="s">
        <v>102</v>
      </c>
      <c r="Q56" s="502"/>
      <c r="R56" s="502"/>
      <c r="S56" s="502"/>
      <c r="T56" s="502"/>
      <c r="U56" s="518"/>
      <c r="V56" s="501" t="s">
        <v>101</v>
      </c>
      <c r="W56" s="502"/>
      <c r="X56" s="502"/>
      <c r="Y56" s="502"/>
      <c r="Z56" s="502"/>
      <c r="AA56" s="518"/>
      <c r="AB56" s="501" t="s">
        <v>100</v>
      </c>
      <c r="AC56" s="539"/>
      <c r="AD56" s="502"/>
      <c r="AE56" s="502"/>
      <c r="AF56" s="502"/>
      <c r="AG56" s="518"/>
      <c r="AH56" s="501" t="s">
        <v>99</v>
      </c>
      <c r="AI56" s="502"/>
      <c r="AJ56" s="502"/>
      <c r="AK56" s="502"/>
      <c r="AL56" s="502"/>
      <c r="AM56" s="518"/>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row>
    <row r="57" spans="1:80" x14ac:dyDescent="0.25">
      <c r="A57" s="55"/>
      <c r="B57" s="55"/>
      <c r="C57" s="55"/>
      <c r="D57" s="55"/>
      <c r="E57" s="55"/>
      <c r="F57" s="55"/>
      <c r="G57" s="55"/>
      <c r="H57" s="55"/>
      <c r="I57" s="55"/>
      <c r="J57" s="505"/>
      <c r="K57" s="506"/>
      <c r="L57" s="506"/>
      <c r="M57" s="506"/>
      <c r="N57" s="506"/>
      <c r="O57" s="519"/>
      <c r="P57" s="505"/>
      <c r="Q57" s="506"/>
      <c r="R57" s="506"/>
      <c r="S57" s="506"/>
      <c r="T57" s="506"/>
      <c r="U57" s="519"/>
      <c r="V57" s="505"/>
      <c r="W57" s="506"/>
      <c r="X57" s="506"/>
      <c r="Y57" s="506"/>
      <c r="Z57" s="506"/>
      <c r="AA57" s="519"/>
      <c r="AB57" s="505"/>
      <c r="AC57" s="506"/>
      <c r="AD57" s="506"/>
      <c r="AE57" s="506"/>
      <c r="AF57" s="506"/>
      <c r="AG57" s="519"/>
      <c r="AH57" s="505"/>
      <c r="AI57" s="506"/>
      <c r="AJ57" s="506"/>
      <c r="AK57" s="506"/>
      <c r="AL57" s="506"/>
      <c r="AM57" s="519"/>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row>
    <row r="58" spans="1:80" x14ac:dyDescent="0.25">
      <c r="A58" s="55"/>
      <c r="B58" s="55"/>
      <c r="C58" s="55"/>
      <c r="D58" s="55"/>
      <c r="E58" s="55"/>
      <c r="F58" s="55"/>
      <c r="G58" s="55"/>
      <c r="H58" s="55"/>
      <c r="I58" s="55"/>
      <c r="J58" s="505"/>
      <c r="K58" s="506"/>
      <c r="L58" s="506"/>
      <c r="M58" s="506"/>
      <c r="N58" s="506"/>
      <c r="O58" s="519"/>
      <c r="P58" s="505"/>
      <c r="Q58" s="506"/>
      <c r="R58" s="506"/>
      <c r="S58" s="506"/>
      <c r="T58" s="506"/>
      <c r="U58" s="519"/>
      <c r="V58" s="505"/>
      <c r="W58" s="506"/>
      <c r="X58" s="506"/>
      <c r="Y58" s="506"/>
      <c r="Z58" s="506"/>
      <c r="AA58" s="519"/>
      <c r="AB58" s="505"/>
      <c r="AC58" s="506"/>
      <c r="AD58" s="506"/>
      <c r="AE58" s="506"/>
      <c r="AF58" s="506"/>
      <c r="AG58" s="519"/>
      <c r="AH58" s="505"/>
      <c r="AI58" s="506"/>
      <c r="AJ58" s="506"/>
      <c r="AK58" s="506"/>
      <c r="AL58" s="506"/>
      <c r="AM58" s="519"/>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row>
    <row r="59" spans="1:80" x14ac:dyDescent="0.25">
      <c r="A59" s="55"/>
      <c r="B59" s="55"/>
      <c r="C59" s="55"/>
      <c r="D59" s="55"/>
      <c r="E59" s="55"/>
      <c r="F59" s="55"/>
      <c r="G59" s="55"/>
      <c r="H59" s="55"/>
      <c r="I59" s="55"/>
      <c r="J59" s="505"/>
      <c r="K59" s="506"/>
      <c r="L59" s="506"/>
      <c r="M59" s="506"/>
      <c r="N59" s="506"/>
      <c r="O59" s="519"/>
      <c r="P59" s="505"/>
      <c r="Q59" s="506"/>
      <c r="R59" s="506"/>
      <c r="S59" s="506"/>
      <c r="T59" s="506"/>
      <c r="U59" s="519"/>
      <c r="V59" s="505"/>
      <c r="W59" s="506"/>
      <c r="X59" s="506"/>
      <c r="Y59" s="506"/>
      <c r="Z59" s="506"/>
      <c r="AA59" s="519"/>
      <c r="AB59" s="505"/>
      <c r="AC59" s="506"/>
      <c r="AD59" s="506"/>
      <c r="AE59" s="506"/>
      <c r="AF59" s="506"/>
      <c r="AG59" s="519"/>
      <c r="AH59" s="505"/>
      <c r="AI59" s="506"/>
      <c r="AJ59" s="506"/>
      <c r="AK59" s="506"/>
      <c r="AL59" s="506"/>
      <c r="AM59" s="519"/>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row>
    <row r="60" spans="1:80" x14ac:dyDescent="0.25">
      <c r="A60" s="55"/>
      <c r="B60" s="55"/>
      <c r="C60" s="55"/>
      <c r="D60" s="55"/>
      <c r="E60" s="55"/>
      <c r="F60" s="55"/>
      <c r="G60" s="55"/>
      <c r="H60" s="55"/>
      <c r="I60" s="55"/>
      <c r="J60" s="505"/>
      <c r="K60" s="506"/>
      <c r="L60" s="506"/>
      <c r="M60" s="506"/>
      <c r="N60" s="506"/>
      <c r="O60" s="519"/>
      <c r="P60" s="505"/>
      <c r="Q60" s="506"/>
      <c r="R60" s="506"/>
      <c r="S60" s="506"/>
      <c r="T60" s="506"/>
      <c r="U60" s="519"/>
      <c r="V60" s="505"/>
      <c r="W60" s="506"/>
      <c r="X60" s="506"/>
      <c r="Y60" s="506"/>
      <c r="Z60" s="506"/>
      <c r="AA60" s="519"/>
      <c r="AB60" s="505"/>
      <c r="AC60" s="506"/>
      <c r="AD60" s="506"/>
      <c r="AE60" s="506"/>
      <c r="AF60" s="506"/>
      <c r="AG60" s="519"/>
      <c r="AH60" s="505"/>
      <c r="AI60" s="506"/>
      <c r="AJ60" s="506"/>
      <c r="AK60" s="506"/>
      <c r="AL60" s="506"/>
      <c r="AM60" s="519"/>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row>
    <row r="61" spans="1:80" ht="15.75" thickBot="1" x14ac:dyDescent="0.3">
      <c r="A61" s="55"/>
      <c r="B61" s="55"/>
      <c r="C61" s="55"/>
      <c r="D61" s="55"/>
      <c r="E61" s="55"/>
      <c r="F61" s="55"/>
      <c r="G61" s="55"/>
      <c r="H61" s="55"/>
      <c r="I61" s="55"/>
      <c r="J61" s="507"/>
      <c r="K61" s="508"/>
      <c r="L61" s="508"/>
      <c r="M61" s="508"/>
      <c r="N61" s="508"/>
      <c r="O61" s="520"/>
      <c r="P61" s="507"/>
      <c r="Q61" s="508"/>
      <c r="R61" s="508"/>
      <c r="S61" s="508"/>
      <c r="T61" s="508"/>
      <c r="U61" s="520"/>
      <c r="V61" s="507"/>
      <c r="W61" s="508"/>
      <c r="X61" s="508"/>
      <c r="Y61" s="508"/>
      <c r="Z61" s="508"/>
      <c r="AA61" s="520"/>
      <c r="AB61" s="507"/>
      <c r="AC61" s="508"/>
      <c r="AD61" s="508"/>
      <c r="AE61" s="508"/>
      <c r="AF61" s="508"/>
      <c r="AG61" s="520"/>
      <c r="AH61" s="507"/>
      <c r="AI61" s="508"/>
      <c r="AJ61" s="508"/>
      <c r="AK61" s="508"/>
      <c r="AL61" s="508"/>
      <c r="AM61" s="520"/>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row>
    <row r="62" spans="1:80"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row>
    <row r="63" spans="1:80" ht="15" customHeight="1" x14ac:dyDescent="0.25">
      <c r="A63" s="55"/>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5"/>
      <c r="AV63" s="55"/>
      <c r="AW63" s="55"/>
      <c r="AX63" s="55"/>
      <c r="AY63" s="55"/>
      <c r="AZ63" s="55"/>
      <c r="BA63" s="55"/>
      <c r="BB63" s="55"/>
      <c r="BC63" s="55"/>
      <c r="BD63" s="55"/>
      <c r="BE63" s="55"/>
      <c r="BF63" s="55"/>
      <c r="BG63" s="55"/>
      <c r="BH63" s="55"/>
    </row>
    <row r="64" spans="1:80" ht="15" customHeight="1" x14ac:dyDescent="0.25">
      <c r="A64" s="55"/>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5"/>
      <c r="AV64" s="55"/>
      <c r="AW64" s="55"/>
      <c r="AX64" s="55"/>
      <c r="AY64" s="55"/>
      <c r="AZ64" s="55"/>
      <c r="BA64" s="55"/>
      <c r="BB64" s="55"/>
      <c r="BC64" s="55"/>
      <c r="BD64" s="55"/>
      <c r="BE64" s="55"/>
      <c r="BF64" s="55"/>
      <c r="BG64" s="55"/>
      <c r="BH64" s="55"/>
    </row>
    <row r="65" spans="1:60"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row>
    <row r="66" spans="1:60"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row>
    <row r="67" spans="1:60"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row>
    <row r="68" spans="1:60"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row>
    <row r="69" spans="1:60"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row>
    <row r="70" spans="1:60"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row>
    <row r="71" spans="1:60"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row>
    <row r="72" spans="1:60"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row>
    <row r="73" spans="1:60"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row>
    <row r="74" spans="1:60"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row>
    <row r="75" spans="1:60"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row>
    <row r="76" spans="1:60"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row>
    <row r="77" spans="1:60"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row>
    <row r="78" spans="1:60"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row>
    <row r="79" spans="1:60"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row>
    <row r="80" spans="1:60"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row>
    <row r="81" spans="1:60"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row>
    <row r="82" spans="1:60"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row>
    <row r="83" spans="1:60"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row>
    <row r="84" spans="1:60"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row>
    <row r="85" spans="1:60"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row>
    <row r="86" spans="1:60"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row>
    <row r="87" spans="1:60"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row>
    <row r="88" spans="1:60"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row>
    <row r="89" spans="1:60"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row>
    <row r="90" spans="1:60"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row>
    <row r="91" spans="1:60"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row>
    <row r="92" spans="1:60"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row>
    <row r="93" spans="1:60"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row>
    <row r="94" spans="1:60"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row>
    <row r="95" spans="1:60"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row>
    <row r="96" spans="1:60"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row>
    <row r="97" spans="1:60"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row>
    <row r="98" spans="1:60"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row>
    <row r="99" spans="1:60"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row>
    <row r="100" spans="1:60"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row>
    <row r="101" spans="1:60"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row>
    <row r="102" spans="1:60"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row>
    <row r="103" spans="1:60"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row>
    <row r="104" spans="1:60"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row>
    <row r="105" spans="1:60"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row>
    <row r="106" spans="1:60"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row>
    <row r="107" spans="1:60"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row>
    <row r="108" spans="1:60"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row>
    <row r="109" spans="1:60"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row>
    <row r="110" spans="1:60"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row>
    <row r="111" spans="1:60"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row>
    <row r="112" spans="1:60"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row>
    <row r="113" spans="1:60"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row>
    <row r="114" spans="1:60"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row>
    <row r="115" spans="1:60"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row>
    <row r="116" spans="1:60"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row>
    <row r="117" spans="1:60"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row>
    <row r="118" spans="1:60"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row>
    <row r="119" spans="1:60"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row>
    <row r="120" spans="1:60"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row>
    <row r="121" spans="1:60"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row>
    <row r="122" spans="1:60" x14ac:dyDescent="0.25">
      <c r="A122" s="5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row>
    <row r="123" spans="1:60" x14ac:dyDescent="0.25">
      <c r="A123" s="5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row>
    <row r="124" spans="1:60" x14ac:dyDescent="0.25">
      <c r="A124" s="5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row>
    <row r="125" spans="1:60" x14ac:dyDescent="0.25">
      <c r="A125" s="5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row>
    <row r="126" spans="1:60" x14ac:dyDescent="0.25">
      <c r="A126" s="5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row>
    <row r="127" spans="1:60" x14ac:dyDescent="0.25">
      <c r="A127" s="5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row>
    <row r="128" spans="1:60" x14ac:dyDescent="0.25">
      <c r="A128" s="5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row>
    <row r="129" spans="1:60" x14ac:dyDescent="0.25">
      <c r="A129" s="5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row>
    <row r="130" spans="1:60" x14ac:dyDescent="0.25">
      <c r="A130" s="5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row>
    <row r="131" spans="1:60" x14ac:dyDescent="0.25">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row>
    <row r="132" spans="1:60" x14ac:dyDescent="0.25">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row>
    <row r="133" spans="1:60" x14ac:dyDescent="0.25">
      <c r="A133" s="5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row>
    <row r="134" spans="1:60" x14ac:dyDescent="0.25">
      <c r="A134" s="5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row>
    <row r="135" spans="1:60" x14ac:dyDescent="0.25">
      <c r="A135" s="5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row>
    <row r="136" spans="1:60" x14ac:dyDescent="0.25">
      <c r="A136" s="5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row>
    <row r="137" spans="1:60" x14ac:dyDescent="0.25">
      <c r="A137" s="55"/>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row>
    <row r="138" spans="1:60" x14ac:dyDescent="0.25">
      <c r="A138" s="55"/>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5"/>
      <c r="AK138" s="55"/>
      <c r="AL138" s="55"/>
      <c r="AM138" s="55"/>
      <c r="AN138" s="55"/>
      <c r="AO138" s="55"/>
      <c r="AP138" s="55"/>
      <c r="AQ138" s="55"/>
      <c r="AR138" s="55"/>
      <c r="AS138" s="55"/>
      <c r="AT138" s="55"/>
      <c r="AU138" s="55"/>
      <c r="AV138" s="55"/>
      <c r="AW138" s="55"/>
      <c r="AX138" s="55"/>
      <c r="AY138" s="55"/>
      <c r="AZ138" s="55"/>
      <c r="BA138" s="55"/>
      <c r="BB138" s="55"/>
      <c r="BC138" s="55"/>
      <c r="BD138" s="55"/>
      <c r="BE138" s="55"/>
      <c r="BF138" s="55"/>
      <c r="BG138" s="55"/>
      <c r="BH138" s="55"/>
    </row>
    <row r="139" spans="1:60" x14ac:dyDescent="0.25">
      <c r="A139" s="5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c r="AJ139" s="55"/>
      <c r="AK139" s="55"/>
      <c r="AL139" s="55"/>
      <c r="AM139" s="55"/>
      <c r="AN139" s="55"/>
      <c r="AO139" s="55"/>
      <c r="AP139" s="55"/>
      <c r="AQ139" s="55"/>
      <c r="AR139" s="55"/>
      <c r="AS139" s="55"/>
      <c r="AT139" s="55"/>
      <c r="AU139" s="55"/>
      <c r="AV139" s="55"/>
      <c r="AW139" s="55"/>
      <c r="AX139" s="55"/>
      <c r="AY139" s="55"/>
      <c r="AZ139" s="55"/>
      <c r="BA139" s="55"/>
      <c r="BB139" s="55"/>
      <c r="BC139" s="55"/>
      <c r="BD139" s="55"/>
      <c r="BE139" s="55"/>
      <c r="BF139" s="55"/>
      <c r="BG139" s="55"/>
      <c r="BH139" s="55"/>
    </row>
    <row r="140" spans="1:60" x14ac:dyDescent="0.25">
      <c r="A140" s="55"/>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c r="AW140" s="55"/>
      <c r="AX140" s="55"/>
      <c r="AY140" s="55"/>
      <c r="AZ140" s="55"/>
      <c r="BA140" s="55"/>
      <c r="BB140" s="55"/>
      <c r="BC140" s="55"/>
      <c r="BD140" s="55"/>
      <c r="BE140" s="55"/>
      <c r="BF140" s="55"/>
      <c r="BG140" s="55"/>
      <c r="BH140" s="55"/>
    </row>
    <row r="141" spans="1:60" x14ac:dyDescent="0.25">
      <c r="A141" s="55"/>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c r="AJ141" s="55"/>
      <c r="AK141" s="55"/>
      <c r="AL141" s="55"/>
      <c r="AM141" s="55"/>
      <c r="AN141" s="55"/>
      <c r="AO141" s="55"/>
      <c r="AP141" s="55"/>
      <c r="AQ141" s="55"/>
      <c r="AR141" s="55"/>
      <c r="AS141" s="55"/>
      <c r="AT141" s="55"/>
      <c r="AU141" s="55"/>
      <c r="AV141" s="55"/>
      <c r="AW141" s="55"/>
      <c r="AX141" s="55"/>
      <c r="AY141" s="55"/>
      <c r="AZ141" s="55"/>
      <c r="BA141" s="55"/>
      <c r="BB141" s="55"/>
      <c r="BC141" s="55"/>
      <c r="BD141" s="55"/>
      <c r="BE141" s="55"/>
      <c r="BF141" s="55"/>
      <c r="BG141" s="55"/>
      <c r="BH141" s="55"/>
    </row>
    <row r="142" spans="1:60" x14ac:dyDescent="0.25">
      <c r="A142" s="55"/>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5"/>
      <c r="AK142" s="55"/>
      <c r="AL142" s="55"/>
      <c r="AM142" s="55"/>
      <c r="AN142" s="55"/>
      <c r="AO142" s="55"/>
      <c r="AP142" s="55"/>
      <c r="AQ142" s="55"/>
      <c r="AR142" s="55"/>
      <c r="AS142" s="55"/>
      <c r="AT142" s="55"/>
      <c r="AU142" s="55"/>
      <c r="AV142" s="55"/>
      <c r="AW142" s="55"/>
      <c r="AX142" s="55"/>
      <c r="AY142" s="55"/>
      <c r="AZ142" s="55"/>
      <c r="BA142" s="55"/>
      <c r="BB142" s="55"/>
      <c r="BC142" s="55"/>
      <c r="BD142" s="55"/>
      <c r="BE142" s="55"/>
      <c r="BF142" s="55"/>
      <c r="BG142" s="55"/>
      <c r="BH142" s="55"/>
    </row>
    <row r="143" spans="1:60" x14ac:dyDescent="0.25">
      <c r="A143" s="55"/>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c r="AW143" s="55"/>
      <c r="AX143" s="55"/>
      <c r="AY143" s="55"/>
      <c r="AZ143" s="55"/>
      <c r="BA143" s="55"/>
      <c r="BB143" s="55"/>
      <c r="BC143" s="55"/>
      <c r="BD143" s="55"/>
      <c r="BE143" s="55"/>
      <c r="BF143" s="55"/>
      <c r="BG143" s="55"/>
      <c r="BH143" s="55"/>
    </row>
    <row r="144" spans="1:60" x14ac:dyDescent="0.25">
      <c r="A144" s="5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5"/>
      <c r="AE144" s="55"/>
      <c r="AF144" s="55"/>
      <c r="AG144" s="55"/>
      <c r="AH144" s="55"/>
      <c r="AI144" s="55"/>
      <c r="AJ144" s="55"/>
      <c r="AK144" s="55"/>
      <c r="AL144" s="55"/>
      <c r="AM144" s="55"/>
      <c r="AN144" s="55"/>
      <c r="AO144" s="55"/>
      <c r="AP144" s="55"/>
      <c r="AQ144" s="55"/>
      <c r="AR144" s="55"/>
      <c r="AS144" s="55"/>
      <c r="AT144" s="55"/>
      <c r="AU144" s="55"/>
      <c r="AV144" s="55"/>
      <c r="AW144" s="55"/>
      <c r="AX144" s="55"/>
      <c r="AY144" s="55"/>
      <c r="AZ144" s="55"/>
      <c r="BA144" s="55"/>
      <c r="BB144" s="55"/>
      <c r="BC144" s="55"/>
      <c r="BD144" s="55"/>
      <c r="BE144" s="55"/>
      <c r="BF144" s="55"/>
      <c r="BG144" s="55"/>
      <c r="BH144" s="55"/>
    </row>
    <row r="145" spans="1:60" x14ac:dyDescent="0.25">
      <c r="A145" s="55"/>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c r="AL145" s="55"/>
      <c r="AM145" s="55"/>
      <c r="AN145" s="55"/>
      <c r="AO145" s="55"/>
      <c r="AP145" s="55"/>
      <c r="AQ145" s="55"/>
      <c r="AR145" s="55"/>
      <c r="AS145" s="55"/>
      <c r="AT145" s="55"/>
      <c r="AU145" s="55"/>
      <c r="AV145" s="55"/>
      <c r="AW145" s="55"/>
      <c r="AX145" s="55"/>
      <c r="AY145" s="55"/>
      <c r="AZ145" s="55"/>
      <c r="BA145" s="55"/>
      <c r="BB145" s="55"/>
      <c r="BC145" s="55"/>
      <c r="BD145" s="55"/>
      <c r="BE145" s="55"/>
      <c r="BF145" s="55"/>
      <c r="BG145" s="55"/>
      <c r="BH145" s="55"/>
    </row>
    <row r="146" spans="1:60" x14ac:dyDescent="0.25">
      <c r="A146" s="55"/>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c r="AW146" s="55"/>
      <c r="AX146" s="55"/>
      <c r="AY146" s="55"/>
      <c r="AZ146" s="55"/>
      <c r="BA146" s="55"/>
      <c r="BB146" s="55"/>
      <c r="BC146" s="55"/>
      <c r="BD146" s="55"/>
      <c r="BE146" s="55"/>
      <c r="BF146" s="55"/>
      <c r="BG146" s="55"/>
      <c r="BH146" s="55"/>
    </row>
    <row r="147" spans="1:60" x14ac:dyDescent="0.25">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c r="AM147" s="55"/>
      <c r="AN147" s="55"/>
      <c r="AO147" s="55"/>
      <c r="AP147" s="55"/>
      <c r="AQ147" s="55"/>
      <c r="AR147" s="55"/>
      <c r="AS147" s="55"/>
      <c r="AT147" s="55"/>
      <c r="AU147" s="55"/>
      <c r="AV147" s="55"/>
      <c r="AW147" s="55"/>
      <c r="AX147" s="55"/>
      <c r="AY147" s="55"/>
      <c r="AZ147" s="55"/>
      <c r="BA147" s="55"/>
      <c r="BB147" s="55"/>
      <c r="BC147" s="55"/>
      <c r="BD147" s="55"/>
      <c r="BE147" s="55"/>
      <c r="BF147" s="55"/>
      <c r="BG147" s="55"/>
      <c r="BH147" s="55"/>
    </row>
    <row r="148" spans="1:60" x14ac:dyDescent="0.25">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c r="BC148" s="55"/>
      <c r="BD148" s="55"/>
      <c r="BE148" s="55"/>
      <c r="BF148" s="55"/>
      <c r="BG148" s="55"/>
      <c r="BH148" s="55"/>
    </row>
    <row r="149" spans="1:60" x14ac:dyDescent="0.25">
      <c r="A149" s="55"/>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c r="AW149" s="55"/>
      <c r="AX149" s="55"/>
      <c r="AY149" s="55"/>
      <c r="AZ149" s="55"/>
      <c r="BA149" s="55"/>
      <c r="BB149" s="55"/>
      <c r="BC149" s="55"/>
      <c r="BD149" s="55"/>
      <c r="BE149" s="55"/>
      <c r="BF149" s="55"/>
      <c r="BG149" s="55"/>
      <c r="BH149" s="55"/>
    </row>
    <row r="150" spans="1:60" x14ac:dyDescent="0.25">
      <c r="A150" s="55"/>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c r="AM150" s="55"/>
      <c r="AN150" s="55"/>
      <c r="AO150" s="55"/>
      <c r="AP150" s="55"/>
      <c r="AQ150" s="55"/>
      <c r="AR150" s="55"/>
      <c r="AS150" s="55"/>
      <c r="AT150" s="55"/>
      <c r="AU150" s="55"/>
      <c r="AV150" s="55"/>
      <c r="AW150" s="55"/>
      <c r="AX150" s="55"/>
      <c r="AY150" s="55"/>
      <c r="AZ150" s="55"/>
      <c r="BA150" s="55"/>
      <c r="BB150" s="55"/>
      <c r="BC150" s="55"/>
      <c r="BD150" s="55"/>
      <c r="BE150" s="55"/>
      <c r="BF150" s="55"/>
      <c r="BG150" s="55"/>
      <c r="BH150" s="55"/>
    </row>
    <row r="151" spans="1:60" x14ac:dyDescent="0.25">
      <c r="A151" s="55"/>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c r="BC151" s="55"/>
      <c r="BD151" s="55"/>
      <c r="BE151" s="55"/>
      <c r="BF151" s="55"/>
      <c r="BG151" s="55"/>
      <c r="BH151" s="55"/>
    </row>
    <row r="152" spans="1:60" x14ac:dyDescent="0.25">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c r="BC152" s="55"/>
      <c r="BD152" s="55"/>
      <c r="BE152" s="55"/>
      <c r="BF152" s="55"/>
      <c r="BG152" s="55"/>
      <c r="BH152" s="55"/>
    </row>
    <row r="153" spans="1:60" x14ac:dyDescent="0.25">
      <c r="A153" s="55"/>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c r="BC153" s="55"/>
      <c r="BD153" s="55"/>
      <c r="BE153" s="55"/>
      <c r="BF153" s="55"/>
      <c r="BG153" s="55"/>
      <c r="BH153" s="55"/>
    </row>
    <row r="154" spans="1:60" x14ac:dyDescent="0.25">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c r="AK154" s="55"/>
      <c r="AL154" s="55"/>
      <c r="AM154" s="55"/>
      <c r="AN154" s="55"/>
      <c r="AO154" s="55"/>
      <c r="AP154" s="55"/>
      <c r="AQ154" s="55"/>
      <c r="AR154" s="55"/>
      <c r="AS154" s="55"/>
      <c r="AT154" s="55"/>
      <c r="AU154" s="55"/>
      <c r="AV154" s="55"/>
      <c r="AW154" s="55"/>
      <c r="AX154" s="55"/>
      <c r="AY154" s="55"/>
      <c r="AZ154" s="55"/>
      <c r="BA154" s="55"/>
      <c r="BB154" s="55"/>
      <c r="BC154" s="55"/>
      <c r="BD154" s="55"/>
      <c r="BE154" s="55"/>
      <c r="BF154" s="55"/>
      <c r="BG154" s="55"/>
      <c r="BH154" s="55"/>
    </row>
    <row r="155" spans="1:60" x14ac:dyDescent="0.25">
      <c r="A155" s="55"/>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c r="AK155" s="55"/>
      <c r="AL155" s="55"/>
      <c r="AM155" s="55"/>
      <c r="AN155" s="55"/>
      <c r="AO155" s="55"/>
      <c r="AP155" s="55"/>
      <c r="AQ155" s="55"/>
      <c r="AR155" s="55"/>
      <c r="AS155" s="55"/>
      <c r="AT155" s="55"/>
      <c r="AU155" s="55"/>
      <c r="AV155" s="55"/>
      <c r="AW155" s="55"/>
      <c r="AX155" s="55"/>
      <c r="AY155" s="55"/>
      <c r="AZ155" s="55"/>
      <c r="BA155" s="55"/>
      <c r="BB155" s="55"/>
      <c r="BC155" s="55"/>
      <c r="BD155" s="55"/>
      <c r="BE155" s="55"/>
      <c r="BF155" s="55"/>
      <c r="BG155" s="55"/>
      <c r="BH155" s="55"/>
    </row>
    <row r="156" spans="1:60" x14ac:dyDescent="0.25">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55"/>
      <c r="BC156" s="55"/>
      <c r="BD156" s="55"/>
      <c r="BE156" s="55"/>
      <c r="BF156" s="55"/>
      <c r="BG156" s="55"/>
      <c r="BH156" s="55"/>
    </row>
    <row r="157" spans="1:60" x14ac:dyDescent="0.25">
      <c r="A157" s="55"/>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c r="AK157" s="55"/>
      <c r="AL157" s="55"/>
      <c r="AM157" s="55"/>
      <c r="AN157" s="55"/>
      <c r="AO157" s="55"/>
      <c r="AP157" s="55"/>
      <c r="AQ157" s="55"/>
      <c r="AR157" s="55"/>
      <c r="AS157" s="55"/>
      <c r="AT157" s="55"/>
      <c r="AU157" s="55"/>
      <c r="AV157" s="55"/>
      <c r="AW157" s="55"/>
      <c r="AX157" s="55"/>
      <c r="AY157" s="55"/>
      <c r="AZ157" s="55"/>
      <c r="BA157" s="55"/>
      <c r="BB157" s="55"/>
      <c r="BC157" s="55"/>
      <c r="BD157" s="55"/>
      <c r="BE157" s="55"/>
      <c r="BF157" s="55"/>
      <c r="BG157" s="55"/>
      <c r="BH157" s="55"/>
    </row>
    <row r="158" spans="1:60" x14ac:dyDescent="0.25">
      <c r="A158" s="55"/>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c r="AL158" s="55"/>
      <c r="AM158" s="55"/>
      <c r="AN158" s="55"/>
      <c r="AO158" s="55"/>
      <c r="AP158" s="55"/>
      <c r="AQ158" s="55"/>
      <c r="AR158" s="55"/>
      <c r="AS158" s="55"/>
      <c r="AT158" s="55"/>
      <c r="AU158" s="55"/>
      <c r="AV158" s="55"/>
      <c r="AW158" s="55"/>
      <c r="AX158" s="55"/>
      <c r="AY158" s="55"/>
      <c r="AZ158" s="55"/>
      <c r="BA158" s="55"/>
      <c r="BB158" s="55"/>
      <c r="BC158" s="55"/>
      <c r="BD158" s="55"/>
      <c r="BE158" s="55"/>
      <c r="BF158" s="55"/>
      <c r="BG158" s="55"/>
      <c r="BH158" s="55"/>
    </row>
    <row r="159" spans="1:60" x14ac:dyDescent="0.25">
      <c r="A159" s="55"/>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55"/>
      <c r="BC159" s="55"/>
      <c r="BD159" s="55"/>
      <c r="BE159" s="55"/>
      <c r="BF159" s="55"/>
      <c r="BG159" s="55"/>
      <c r="BH159" s="55"/>
    </row>
    <row r="160" spans="1:60" x14ac:dyDescent="0.25">
      <c r="A160" s="55"/>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55"/>
      <c r="AM160" s="55"/>
      <c r="AN160" s="55"/>
      <c r="AO160" s="55"/>
      <c r="AP160" s="55"/>
      <c r="AQ160" s="55"/>
      <c r="AR160" s="55"/>
      <c r="AS160" s="55"/>
      <c r="AT160" s="55"/>
      <c r="AU160" s="55"/>
      <c r="AV160" s="55"/>
      <c r="AW160" s="55"/>
      <c r="AX160" s="55"/>
      <c r="AY160" s="55"/>
      <c r="AZ160" s="55"/>
      <c r="BA160" s="55"/>
      <c r="BB160" s="55"/>
      <c r="BC160" s="55"/>
      <c r="BD160" s="55"/>
      <c r="BE160" s="55"/>
      <c r="BF160" s="55"/>
      <c r="BG160" s="55"/>
      <c r="BH160" s="55"/>
    </row>
    <row r="161" spans="1:60" x14ac:dyDescent="0.25">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row>
    <row r="162" spans="1:60" x14ac:dyDescent="0.25">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55"/>
      <c r="BC162" s="55"/>
      <c r="BD162" s="55"/>
      <c r="BE162" s="55"/>
      <c r="BF162" s="55"/>
      <c r="BG162" s="55"/>
      <c r="BH162" s="55"/>
    </row>
    <row r="163" spans="1:60" x14ac:dyDescent="0.25">
      <c r="A163" s="5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c r="AL163" s="55"/>
      <c r="AM163" s="55"/>
      <c r="AN163" s="55"/>
      <c r="AO163" s="55"/>
      <c r="AP163" s="55"/>
      <c r="AQ163" s="55"/>
      <c r="AR163" s="55"/>
      <c r="AS163" s="55"/>
      <c r="AT163" s="55"/>
      <c r="AU163" s="55"/>
      <c r="AV163" s="55"/>
      <c r="AW163" s="55"/>
      <c r="AX163" s="55"/>
      <c r="AY163" s="55"/>
      <c r="AZ163" s="55"/>
      <c r="BA163" s="55"/>
      <c r="BB163" s="55"/>
      <c r="BC163" s="55"/>
      <c r="BD163" s="55"/>
      <c r="BE163" s="55"/>
      <c r="BF163" s="55"/>
      <c r="BG163" s="55"/>
      <c r="BH163" s="55"/>
    </row>
    <row r="164" spans="1:60" x14ac:dyDescent="0.25">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55"/>
      <c r="AL164" s="55"/>
      <c r="AM164" s="55"/>
      <c r="AN164" s="55"/>
      <c r="AO164" s="55"/>
      <c r="AP164" s="55"/>
      <c r="AQ164" s="55"/>
      <c r="AR164" s="55"/>
      <c r="AS164" s="55"/>
      <c r="AT164" s="55"/>
      <c r="AU164" s="55"/>
      <c r="AV164" s="55"/>
      <c r="AW164" s="55"/>
      <c r="AX164" s="55"/>
      <c r="AY164" s="55"/>
      <c r="AZ164" s="55"/>
      <c r="BA164" s="55"/>
      <c r="BB164" s="55"/>
      <c r="BC164" s="55"/>
      <c r="BD164" s="55"/>
      <c r="BE164" s="55"/>
      <c r="BF164" s="55"/>
      <c r="BG164" s="55"/>
      <c r="BH164" s="55"/>
    </row>
    <row r="165" spans="1:60" x14ac:dyDescent="0.25">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c r="BC165" s="55"/>
      <c r="BD165" s="55"/>
      <c r="BE165" s="55"/>
      <c r="BF165" s="55"/>
      <c r="BG165" s="55"/>
      <c r="BH165" s="55"/>
    </row>
    <row r="166" spans="1:60" x14ac:dyDescent="0.25">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5"/>
      <c r="AK166" s="55"/>
      <c r="AL166" s="55"/>
      <c r="AM166" s="55"/>
      <c r="AN166" s="55"/>
      <c r="AO166" s="55"/>
      <c r="AP166" s="55"/>
      <c r="AQ166" s="55"/>
      <c r="AR166" s="55"/>
      <c r="AS166" s="55"/>
      <c r="AT166" s="55"/>
      <c r="AU166" s="55"/>
      <c r="AV166" s="55"/>
      <c r="AW166" s="55"/>
      <c r="AX166" s="55"/>
      <c r="AY166" s="55"/>
      <c r="AZ166" s="55"/>
      <c r="BA166" s="55"/>
      <c r="BB166" s="55"/>
      <c r="BC166" s="55"/>
      <c r="BD166" s="55"/>
      <c r="BE166" s="55"/>
      <c r="BF166" s="55"/>
      <c r="BG166" s="55"/>
      <c r="BH166" s="55"/>
    </row>
    <row r="167" spans="1:60" x14ac:dyDescent="0.25">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c r="AK167" s="55"/>
      <c r="AL167" s="55"/>
      <c r="AM167" s="55"/>
      <c r="AN167" s="55"/>
      <c r="AO167" s="55"/>
      <c r="AP167" s="55"/>
      <c r="AQ167" s="55"/>
      <c r="AR167" s="55"/>
      <c r="AS167" s="55"/>
      <c r="AT167" s="55"/>
      <c r="AU167" s="55"/>
      <c r="AV167" s="55"/>
      <c r="AW167" s="55"/>
      <c r="AX167" s="55"/>
      <c r="AY167" s="55"/>
      <c r="AZ167" s="55"/>
      <c r="BA167" s="55"/>
      <c r="BB167" s="55"/>
      <c r="BC167" s="55"/>
      <c r="BD167" s="55"/>
      <c r="BE167" s="55"/>
      <c r="BF167" s="55"/>
      <c r="BG167" s="55"/>
      <c r="BH167" s="55"/>
    </row>
    <row r="168" spans="1:60" x14ac:dyDescent="0.25">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c r="AA168" s="55"/>
      <c r="AB168" s="55"/>
      <c r="AC168" s="55"/>
      <c r="AD168" s="55"/>
      <c r="AE168" s="55"/>
      <c r="AF168" s="55"/>
      <c r="AG168" s="55"/>
      <c r="AH168" s="55"/>
      <c r="AI168" s="55"/>
      <c r="AJ168" s="55"/>
      <c r="AK168" s="55"/>
      <c r="AL168" s="55"/>
      <c r="AM168" s="55"/>
      <c r="AN168" s="55"/>
      <c r="AO168" s="55"/>
      <c r="AP168" s="55"/>
      <c r="AQ168" s="55"/>
      <c r="AR168" s="55"/>
      <c r="AS168" s="55"/>
      <c r="AT168" s="55"/>
      <c r="AU168" s="55"/>
      <c r="AV168" s="55"/>
      <c r="AW168" s="55"/>
      <c r="AX168" s="55"/>
      <c r="AY168" s="55"/>
      <c r="AZ168" s="55"/>
      <c r="BA168" s="55"/>
      <c r="BB168" s="55"/>
      <c r="BC168" s="55"/>
      <c r="BD168" s="55"/>
      <c r="BE168" s="55"/>
      <c r="BF168" s="55"/>
      <c r="BG168" s="55"/>
      <c r="BH168" s="55"/>
    </row>
    <row r="169" spans="1:60" x14ac:dyDescent="0.25">
      <c r="A169" s="55"/>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c r="AA169" s="55"/>
      <c r="AB169" s="55"/>
      <c r="AC169" s="55"/>
      <c r="AD169" s="55"/>
      <c r="AE169" s="55"/>
      <c r="AF169" s="55"/>
      <c r="AG169" s="55"/>
      <c r="AH169" s="55"/>
      <c r="AI169" s="55"/>
      <c r="AJ169" s="55"/>
      <c r="AK169" s="55"/>
      <c r="AL169" s="55"/>
      <c r="AM169" s="55"/>
      <c r="AN169" s="55"/>
      <c r="AO169" s="55"/>
      <c r="AP169" s="55"/>
      <c r="AQ169" s="55"/>
      <c r="AR169" s="55"/>
      <c r="AS169" s="55"/>
      <c r="AT169" s="55"/>
      <c r="AU169" s="55"/>
      <c r="AV169" s="55"/>
      <c r="AW169" s="55"/>
      <c r="AX169" s="55"/>
      <c r="AY169" s="55"/>
      <c r="AZ169" s="55"/>
      <c r="BA169" s="55"/>
      <c r="BB169" s="55"/>
      <c r="BC169" s="55"/>
      <c r="BD169" s="55"/>
      <c r="BE169" s="55"/>
      <c r="BF169" s="55"/>
      <c r="BG169" s="55"/>
      <c r="BH169" s="55"/>
    </row>
    <row r="170" spans="1:60" x14ac:dyDescent="0.25">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c r="AM170" s="55"/>
      <c r="AN170" s="55"/>
      <c r="AO170" s="55"/>
      <c r="AP170" s="55"/>
      <c r="AQ170" s="55"/>
      <c r="AR170" s="55"/>
      <c r="AS170" s="55"/>
      <c r="AT170" s="55"/>
      <c r="AU170" s="55"/>
      <c r="AV170" s="55"/>
      <c r="AW170" s="55"/>
      <c r="AX170" s="55"/>
      <c r="AY170" s="55"/>
      <c r="AZ170" s="55"/>
      <c r="BA170" s="55"/>
      <c r="BB170" s="55"/>
      <c r="BC170" s="55"/>
      <c r="BD170" s="55"/>
      <c r="BE170" s="55"/>
      <c r="BF170" s="55"/>
      <c r="BG170" s="55"/>
      <c r="BH170" s="55"/>
    </row>
    <row r="171" spans="1:60" x14ac:dyDescent="0.25">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c r="AA171" s="55"/>
      <c r="AB171" s="55"/>
      <c r="AC171" s="55"/>
      <c r="AD171" s="55"/>
      <c r="AE171" s="55"/>
      <c r="AF171" s="55"/>
      <c r="AG171" s="55"/>
      <c r="AH171" s="55"/>
      <c r="AI171" s="55"/>
      <c r="AJ171" s="55"/>
      <c r="AK171" s="55"/>
      <c r="AL171" s="55"/>
      <c r="AM171" s="55"/>
      <c r="AN171" s="55"/>
      <c r="AO171" s="55"/>
      <c r="AP171" s="55"/>
      <c r="AQ171" s="55"/>
      <c r="AR171" s="55"/>
      <c r="AS171" s="55"/>
      <c r="AT171" s="55"/>
      <c r="AU171" s="55"/>
      <c r="AV171" s="55"/>
      <c r="AW171" s="55"/>
      <c r="AX171" s="55"/>
      <c r="AY171" s="55"/>
      <c r="AZ171" s="55"/>
      <c r="BA171" s="55"/>
      <c r="BB171" s="55"/>
      <c r="BC171" s="55"/>
      <c r="BD171" s="55"/>
      <c r="BE171" s="55"/>
      <c r="BF171" s="55"/>
      <c r="BG171" s="55"/>
      <c r="BH171" s="55"/>
    </row>
    <row r="172" spans="1:60" x14ac:dyDescent="0.25">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5"/>
      <c r="AK172" s="55"/>
      <c r="AL172" s="55"/>
      <c r="AM172" s="55"/>
      <c r="AN172" s="55"/>
      <c r="AO172" s="55"/>
      <c r="AP172" s="55"/>
      <c r="AQ172" s="55"/>
      <c r="AR172" s="55"/>
      <c r="AS172" s="55"/>
      <c r="AT172" s="55"/>
      <c r="AU172" s="55"/>
      <c r="AV172" s="55"/>
      <c r="AW172" s="55"/>
      <c r="AX172" s="55"/>
      <c r="AY172" s="55"/>
      <c r="AZ172" s="55"/>
      <c r="BA172" s="55"/>
      <c r="BB172" s="55"/>
      <c r="BC172" s="55"/>
      <c r="BD172" s="55"/>
      <c r="BE172" s="55"/>
      <c r="BF172" s="55"/>
      <c r="BG172" s="55"/>
      <c r="BH172" s="55"/>
    </row>
    <row r="173" spans="1:60" x14ac:dyDescent="0.25">
      <c r="A173" s="55"/>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c r="AA173" s="55"/>
      <c r="AB173" s="55"/>
      <c r="AC173" s="55"/>
      <c r="AD173" s="55"/>
      <c r="AE173" s="55"/>
      <c r="AF173" s="55"/>
      <c r="AG173" s="55"/>
      <c r="AH173" s="55"/>
      <c r="AI173" s="55"/>
      <c r="AJ173" s="55"/>
      <c r="AK173" s="55"/>
      <c r="AL173" s="55"/>
      <c r="AM173" s="55"/>
      <c r="AN173" s="55"/>
      <c r="AO173" s="55"/>
      <c r="AP173" s="55"/>
      <c r="AQ173" s="55"/>
      <c r="AR173" s="55"/>
      <c r="AS173" s="55"/>
      <c r="AT173" s="55"/>
      <c r="AU173" s="55"/>
      <c r="AV173" s="55"/>
      <c r="AW173" s="55"/>
      <c r="AX173" s="55"/>
      <c r="AY173" s="55"/>
      <c r="AZ173" s="55"/>
      <c r="BA173" s="55"/>
      <c r="BB173" s="55"/>
      <c r="BC173" s="55"/>
      <c r="BD173" s="55"/>
      <c r="BE173" s="55"/>
      <c r="BF173" s="55"/>
      <c r="BG173" s="55"/>
      <c r="BH173" s="55"/>
    </row>
    <row r="174" spans="1:60" x14ac:dyDescent="0.25">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c r="AB174" s="55"/>
      <c r="AC174" s="55"/>
      <c r="AD174" s="55"/>
      <c r="AE174" s="55"/>
      <c r="AF174" s="55"/>
      <c r="AG174" s="55"/>
      <c r="AH174" s="55"/>
      <c r="AI174" s="55"/>
      <c r="AJ174" s="55"/>
      <c r="AK174" s="55"/>
      <c r="AL174" s="55"/>
      <c r="AM174" s="55"/>
      <c r="AN174" s="55"/>
      <c r="AO174" s="55"/>
      <c r="AP174" s="55"/>
      <c r="AQ174" s="55"/>
      <c r="AR174" s="55"/>
      <c r="AS174" s="55"/>
      <c r="AT174" s="55"/>
      <c r="AU174" s="55"/>
      <c r="AV174" s="55"/>
      <c r="AW174" s="55"/>
      <c r="AX174" s="55"/>
      <c r="AY174" s="55"/>
      <c r="AZ174" s="55"/>
      <c r="BA174" s="55"/>
      <c r="BB174" s="55"/>
      <c r="BC174" s="55"/>
      <c r="BD174" s="55"/>
      <c r="BE174" s="55"/>
      <c r="BF174" s="55"/>
      <c r="BG174" s="55"/>
      <c r="BH174" s="55"/>
    </row>
    <row r="175" spans="1:60" x14ac:dyDescent="0.25">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c r="AB175" s="55"/>
      <c r="AC175" s="55"/>
      <c r="AD175" s="55"/>
      <c r="AE175" s="55"/>
      <c r="AF175" s="55"/>
      <c r="AG175" s="55"/>
      <c r="AH175" s="55"/>
      <c r="AI175" s="55"/>
      <c r="AJ175" s="55"/>
      <c r="AK175" s="55"/>
      <c r="AL175" s="55"/>
      <c r="AM175" s="55"/>
      <c r="AN175" s="55"/>
      <c r="AO175" s="55"/>
      <c r="AP175" s="55"/>
      <c r="AQ175" s="55"/>
      <c r="AR175" s="55"/>
      <c r="AS175" s="55"/>
      <c r="AT175" s="55"/>
      <c r="AU175" s="55"/>
      <c r="AV175" s="55"/>
      <c r="AW175" s="55"/>
      <c r="AX175" s="55"/>
      <c r="AY175" s="55"/>
      <c r="AZ175" s="55"/>
      <c r="BA175" s="55"/>
      <c r="BB175" s="55"/>
      <c r="BC175" s="55"/>
      <c r="BD175" s="55"/>
      <c r="BE175" s="55"/>
      <c r="BF175" s="55"/>
      <c r="BG175" s="55"/>
      <c r="BH175" s="55"/>
    </row>
    <row r="176" spans="1:60" x14ac:dyDescent="0.25">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c r="BC176" s="55"/>
      <c r="BD176" s="55"/>
      <c r="BE176" s="55"/>
      <c r="BF176" s="55"/>
      <c r="BG176" s="55"/>
      <c r="BH176" s="55"/>
    </row>
    <row r="177" spans="1:60" x14ac:dyDescent="0.25">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c r="AA177" s="55"/>
      <c r="AB177" s="55"/>
      <c r="AC177" s="55"/>
      <c r="AD177" s="55"/>
      <c r="AE177" s="55"/>
      <c r="AF177" s="55"/>
      <c r="AG177" s="55"/>
      <c r="AH177" s="55"/>
      <c r="AI177" s="55"/>
      <c r="AJ177" s="55"/>
      <c r="AK177" s="55"/>
      <c r="AL177" s="55"/>
      <c r="AM177" s="55"/>
      <c r="AN177" s="55"/>
      <c r="AO177" s="55"/>
      <c r="AP177" s="55"/>
      <c r="AQ177" s="55"/>
      <c r="AR177" s="55"/>
      <c r="AS177" s="55"/>
      <c r="AT177" s="55"/>
      <c r="AU177" s="55"/>
      <c r="AV177" s="55"/>
      <c r="AW177" s="55"/>
      <c r="AX177" s="55"/>
      <c r="AY177" s="55"/>
      <c r="AZ177" s="55"/>
      <c r="BA177" s="55"/>
      <c r="BB177" s="55"/>
      <c r="BC177" s="55"/>
      <c r="BD177" s="55"/>
      <c r="BE177" s="55"/>
      <c r="BF177" s="55"/>
      <c r="BG177" s="55"/>
      <c r="BH177" s="55"/>
    </row>
    <row r="178" spans="1:60" x14ac:dyDescent="0.25">
      <c r="A178" s="5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c r="AA178" s="55"/>
      <c r="AB178" s="55"/>
      <c r="AC178" s="55"/>
      <c r="AD178" s="55"/>
      <c r="AE178" s="55"/>
      <c r="AF178" s="55"/>
      <c r="AG178" s="55"/>
      <c r="AH178" s="55"/>
      <c r="AI178" s="55"/>
      <c r="AJ178" s="55"/>
      <c r="AK178" s="55"/>
      <c r="AL178" s="55"/>
      <c r="AM178" s="55"/>
      <c r="AN178" s="55"/>
      <c r="AO178" s="55"/>
      <c r="AP178" s="55"/>
      <c r="AQ178" s="55"/>
      <c r="AR178" s="55"/>
      <c r="AS178" s="55"/>
      <c r="AT178" s="55"/>
      <c r="AU178" s="55"/>
      <c r="AV178" s="55"/>
      <c r="AW178" s="55"/>
      <c r="AX178" s="55"/>
      <c r="AY178" s="55"/>
      <c r="AZ178" s="55"/>
      <c r="BA178" s="55"/>
      <c r="BB178" s="55"/>
      <c r="BC178" s="55"/>
      <c r="BD178" s="55"/>
      <c r="BE178" s="55"/>
      <c r="BF178" s="55"/>
      <c r="BG178" s="55"/>
      <c r="BH178" s="55"/>
    </row>
    <row r="179" spans="1:60" x14ac:dyDescent="0.25">
      <c r="A179" s="5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55"/>
      <c r="AJ179" s="55"/>
      <c r="AK179" s="55"/>
      <c r="AL179" s="55"/>
      <c r="AM179" s="55"/>
      <c r="AN179" s="55"/>
      <c r="AO179" s="55"/>
      <c r="AP179" s="55"/>
      <c r="AQ179" s="55"/>
      <c r="AR179" s="55"/>
      <c r="AS179" s="55"/>
      <c r="AT179" s="55"/>
      <c r="AU179" s="55"/>
      <c r="AV179" s="55"/>
      <c r="AW179" s="55"/>
      <c r="AX179" s="55"/>
      <c r="AY179" s="55"/>
      <c r="AZ179" s="55"/>
      <c r="BA179" s="55"/>
      <c r="BB179" s="55"/>
      <c r="BC179" s="55"/>
      <c r="BD179" s="55"/>
      <c r="BE179" s="55"/>
      <c r="BF179" s="55"/>
      <c r="BG179" s="55"/>
      <c r="BH179" s="55"/>
    </row>
    <row r="180" spans="1:60" x14ac:dyDescent="0.25">
      <c r="A180" s="5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5"/>
      <c r="AK180" s="55"/>
      <c r="AL180" s="55"/>
      <c r="AM180" s="55"/>
      <c r="AN180" s="55"/>
      <c r="AO180" s="55"/>
      <c r="AP180" s="55"/>
      <c r="AQ180" s="55"/>
      <c r="AR180" s="55"/>
      <c r="AS180" s="55"/>
      <c r="AT180" s="55"/>
      <c r="AU180" s="55"/>
      <c r="AV180" s="55"/>
      <c r="AW180" s="55"/>
      <c r="AX180" s="55"/>
      <c r="AY180" s="55"/>
      <c r="AZ180" s="55"/>
      <c r="BA180" s="55"/>
      <c r="BB180" s="55"/>
      <c r="BC180" s="55"/>
      <c r="BD180" s="55"/>
      <c r="BE180" s="55"/>
      <c r="BF180" s="55"/>
      <c r="BG180" s="55"/>
      <c r="BH180" s="55"/>
    </row>
    <row r="181" spans="1:60" x14ac:dyDescent="0.25">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c r="AL181" s="55"/>
      <c r="AM181" s="55"/>
      <c r="AN181" s="55"/>
      <c r="AO181" s="55"/>
      <c r="AP181" s="55"/>
      <c r="AQ181" s="55"/>
      <c r="AR181" s="55"/>
      <c r="AS181" s="55"/>
      <c r="AT181" s="55"/>
      <c r="AU181" s="55"/>
      <c r="AV181" s="55"/>
      <c r="AW181" s="55"/>
      <c r="AX181" s="55"/>
      <c r="AY181" s="55"/>
      <c r="AZ181" s="55"/>
      <c r="BA181" s="55"/>
      <c r="BB181" s="55"/>
      <c r="BC181" s="55"/>
      <c r="BD181" s="55"/>
      <c r="BE181" s="55"/>
      <c r="BF181" s="55"/>
      <c r="BG181" s="55"/>
      <c r="BH181" s="55"/>
    </row>
    <row r="182" spans="1:60" x14ac:dyDescent="0.25">
      <c r="A182" s="55"/>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c r="AL182" s="55"/>
      <c r="AM182" s="55"/>
      <c r="AN182" s="55"/>
      <c r="AO182" s="55"/>
      <c r="AP182" s="55"/>
      <c r="AQ182" s="55"/>
      <c r="AR182" s="55"/>
      <c r="AS182" s="55"/>
      <c r="AT182" s="55"/>
      <c r="AU182" s="55"/>
      <c r="AV182" s="55"/>
      <c r="AW182" s="55"/>
      <c r="AX182" s="55"/>
      <c r="AY182" s="55"/>
      <c r="AZ182" s="55"/>
      <c r="BA182" s="55"/>
      <c r="BB182" s="55"/>
      <c r="BC182" s="55"/>
      <c r="BD182" s="55"/>
      <c r="BE182" s="55"/>
      <c r="BF182" s="55"/>
      <c r="BG182" s="55"/>
      <c r="BH182" s="55"/>
    </row>
    <row r="183" spans="1:60" x14ac:dyDescent="0.25">
      <c r="A183" s="55"/>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c r="AJ183" s="55"/>
      <c r="AK183" s="55"/>
      <c r="AL183" s="55"/>
      <c r="AM183" s="55"/>
      <c r="AN183" s="55"/>
      <c r="AO183" s="55"/>
      <c r="AP183" s="55"/>
      <c r="AQ183" s="55"/>
      <c r="AR183" s="55"/>
      <c r="AS183" s="55"/>
      <c r="AT183" s="55"/>
      <c r="AU183" s="55"/>
      <c r="AV183" s="55"/>
      <c r="AW183" s="55"/>
      <c r="AX183" s="55"/>
      <c r="AY183" s="55"/>
      <c r="AZ183" s="55"/>
      <c r="BA183" s="55"/>
      <c r="BB183" s="55"/>
      <c r="BC183" s="55"/>
      <c r="BD183" s="55"/>
      <c r="BE183" s="55"/>
      <c r="BF183" s="55"/>
      <c r="BG183" s="55"/>
      <c r="BH183" s="55"/>
    </row>
    <row r="184" spans="1:60" x14ac:dyDescent="0.25">
      <c r="A184" s="5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c r="AM184" s="55"/>
      <c r="AN184" s="55"/>
      <c r="AO184" s="55"/>
      <c r="AP184" s="55"/>
      <c r="AQ184" s="55"/>
      <c r="AR184" s="55"/>
      <c r="AS184" s="55"/>
      <c r="AT184" s="55"/>
      <c r="AU184" s="55"/>
      <c r="AV184" s="55"/>
      <c r="AW184" s="55"/>
      <c r="AX184" s="55"/>
      <c r="AY184" s="55"/>
      <c r="AZ184" s="55"/>
      <c r="BA184" s="55"/>
      <c r="BB184" s="55"/>
      <c r="BC184" s="55"/>
      <c r="BD184" s="55"/>
      <c r="BE184" s="55"/>
      <c r="BF184" s="55"/>
      <c r="BG184" s="55"/>
      <c r="BH184" s="55"/>
    </row>
    <row r="185" spans="1:60" x14ac:dyDescent="0.25">
      <c r="A185" s="55"/>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55"/>
      <c r="AL185" s="55"/>
      <c r="AM185" s="55"/>
      <c r="AN185" s="55"/>
      <c r="AO185" s="55"/>
      <c r="AP185" s="55"/>
      <c r="AQ185" s="55"/>
      <c r="AR185" s="55"/>
      <c r="AS185" s="55"/>
      <c r="AT185" s="55"/>
      <c r="AU185" s="55"/>
      <c r="AV185" s="55"/>
      <c r="AW185" s="55"/>
      <c r="AX185" s="55"/>
      <c r="AY185" s="55"/>
      <c r="AZ185" s="55"/>
      <c r="BA185" s="55"/>
      <c r="BB185" s="55"/>
      <c r="BC185" s="55"/>
      <c r="BD185" s="55"/>
      <c r="BE185" s="55"/>
      <c r="BF185" s="55"/>
      <c r="BG185" s="55"/>
      <c r="BH185" s="55"/>
    </row>
    <row r="186" spans="1:60" x14ac:dyDescent="0.25">
      <c r="A186" s="5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c r="AA186" s="55"/>
      <c r="AB186" s="55"/>
      <c r="AC186" s="55"/>
      <c r="AD186" s="55"/>
      <c r="AE186" s="55"/>
      <c r="AF186" s="55"/>
      <c r="AG186" s="55"/>
      <c r="AH186" s="55"/>
      <c r="AI186" s="55"/>
      <c r="AJ186" s="55"/>
      <c r="AK186" s="55"/>
      <c r="AL186" s="55"/>
      <c r="AM186" s="55"/>
      <c r="AN186" s="55"/>
      <c r="AO186" s="55"/>
      <c r="AP186" s="55"/>
      <c r="AQ186" s="55"/>
      <c r="AR186" s="55"/>
      <c r="AS186" s="55"/>
      <c r="AT186" s="55"/>
      <c r="AU186" s="55"/>
      <c r="AV186" s="55"/>
      <c r="AW186" s="55"/>
      <c r="AX186" s="55"/>
      <c r="AY186" s="55"/>
      <c r="AZ186" s="55"/>
      <c r="BA186" s="55"/>
      <c r="BB186" s="55"/>
      <c r="BC186" s="55"/>
      <c r="BD186" s="55"/>
      <c r="BE186" s="55"/>
      <c r="BF186" s="55"/>
      <c r="BG186" s="55"/>
      <c r="BH186" s="55"/>
    </row>
    <row r="187" spans="1:60" x14ac:dyDescent="0.25">
      <c r="A187" s="5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c r="AA187" s="55"/>
      <c r="AB187" s="55"/>
      <c r="AC187" s="55"/>
      <c r="AD187" s="55"/>
      <c r="AE187" s="55"/>
      <c r="AF187" s="55"/>
      <c r="AG187" s="55"/>
      <c r="AH187" s="55"/>
      <c r="AI187" s="55"/>
      <c r="AJ187" s="55"/>
      <c r="AK187" s="55"/>
      <c r="AL187" s="55"/>
      <c r="AM187" s="55"/>
      <c r="AN187" s="55"/>
      <c r="AO187" s="55"/>
      <c r="AP187" s="55"/>
      <c r="AQ187" s="55"/>
      <c r="AR187" s="55"/>
      <c r="AS187" s="55"/>
      <c r="AT187" s="55"/>
      <c r="AU187" s="55"/>
      <c r="AV187" s="55"/>
      <c r="AW187" s="55"/>
      <c r="AX187" s="55"/>
      <c r="AY187" s="55"/>
      <c r="AZ187" s="55"/>
      <c r="BA187" s="55"/>
      <c r="BB187" s="55"/>
      <c r="BC187" s="55"/>
      <c r="BD187" s="55"/>
      <c r="BE187" s="55"/>
      <c r="BF187" s="55"/>
      <c r="BG187" s="55"/>
      <c r="BH187" s="55"/>
    </row>
    <row r="188" spans="1:60" x14ac:dyDescent="0.25">
      <c r="A188" s="5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55"/>
      <c r="AD188" s="55"/>
      <c r="AE188" s="55"/>
      <c r="AF188" s="55"/>
      <c r="AG188" s="55"/>
      <c r="AH188" s="55"/>
      <c r="AI188" s="55"/>
      <c r="AJ188" s="55"/>
      <c r="AK188" s="55"/>
      <c r="AL188" s="55"/>
      <c r="AM188" s="55"/>
      <c r="AN188" s="55"/>
      <c r="AO188" s="55"/>
      <c r="AP188" s="55"/>
      <c r="AQ188" s="55"/>
      <c r="AR188" s="55"/>
      <c r="AS188" s="55"/>
      <c r="AT188" s="55"/>
      <c r="AU188" s="55"/>
      <c r="AV188" s="55"/>
      <c r="AW188" s="55"/>
      <c r="AX188" s="55"/>
      <c r="AY188" s="55"/>
      <c r="AZ188" s="55"/>
      <c r="BA188" s="55"/>
      <c r="BB188" s="55"/>
      <c r="BC188" s="55"/>
      <c r="BD188" s="55"/>
      <c r="BE188" s="55"/>
      <c r="BF188" s="55"/>
      <c r="BG188" s="55"/>
      <c r="BH188" s="55"/>
    </row>
    <row r="189" spans="1:60" x14ac:dyDescent="0.25">
      <c r="A189" s="5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5"/>
      <c r="AK189" s="55"/>
      <c r="AL189" s="55"/>
      <c r="AM189" s="55"/>
      <c r="AN189" s="55"/>
      <c r="AO189" s="55"/>
      <c r="AP189" s="55"/>
      <c r="AQ189" s="55"/>
      <c r="AR189" s="55"/>
      <c r="AS189" s="55"/>
      <c r="AT189" s="55"/>
      <c r="AU189" s="55"/>
      <c r="AV189" s="55"/>
      <c r="AW189" s="55"/>
      <c r="AX189" s="55"/>
      <c r="AY189" s="55"/>
      <c r="AZ189" s="55"/>
      <c r="BA189" s="55"/>
      <c r="BB189" s="55"/>
      <c r="BC189" s="55"/>
      <c r="BD189" s="55"/>
      <c r="BE189" s="55"/>
      <c r="BF189" s="55"/>
      <c r="BG189" s="55"/>
      <c r="BH189" s="55"/>
    </row>
    <row r="190" spans="1:60" x14ac:dyDescent="0.25">
      <c r="A190" s="55"/>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55"/>
      <c r="AD190" s="55"/>
      <c r="AE190" s="55"/>
      <c r="AF190" s="55"/>
      <c r="AG190" s="55"/>
      <c r="AH190" s="55"/>
      <c r="AI190" s="55"/>
      <c r="AJ190" s="55"/>
      <c r="AK190" s="55"/>
      <c r="AL190" s="55"/>
      <c r="AM190" s="55"/>
      <c r="AN190" s="55"/>
      <c r="AO190" s="55"/>
      <c r="AP190" s="55"/>
      <c r="AQ190" s="55"/>
      <c r="AR190" s="55"/>
      <c r="AS190" s="55"/>
      <c r="AT190" s="55"/>
      <c r="AU190" s="55"/>
      <c r="AV190" s="55"/>
      <c r="AW190" s="55"/>
      <c r="AX190" s="55"/>
      <c r="AY190" s="55"/>
      <c r="AZ190" s="55"/>
      <c r="BA190" s="55"/>
      <c r="BB190" s="55"/>
      <c r="BC190" s="55"/>
      <c r="BD190" s="55"/>
      <c r="BE190" s="55"/>
      <c r="BF190" s="55"/>
      <c r="BG190" s="55"/>
      <c r="BH190" s="55"/>
    </row>
    <row r="191" spans="1:60" x14ac:dyDescent="0.25">
      <c r="A191" s="55"/>
      <c r="J191" s="55"/>
      <c r="K191" s="55"/>
      <c r="L191" s="55"/>
      <c r="M191" s="55"/>
      <c r="N191" s="55"/>
      <c r="O191" s="55"/>
      <c r="P191" s="55"/>
      <c r="Q191" s="55"/>
      <c r="R191" s="55"/>
      <c r="S191" s="55"/>
      <c r="T191" s="55"/>
      <c r="U191" s="55"/>
      <c r="V191" s="55"/>
      <c r="W191" s="55"/>
      <c r="X191" s="55"/>
      <c r="Y191" s="55"/>
      <c r="Z191" s="55"/>
      <c r="AA191" s="55"/>
      <c r="AB191" s="55"/>
      <c r="AC191" s="55"/>
      <c r="AD191" s="55"/>
      <c r="AE191" s="55"/>
      <c r="AF191" s="55"/>
      <c r="AG191" s="55"/>
      <c r="AH191" s="55"/>
      <c r="AI191" s="55"/>
      <c r="AJ191" s="55"/>
      <c r="AK191" s="55"/>
      <c r="AL191" s="55"/>
      <c r="AM191" s="55"/>
      <c r="AN191" s="55"/>
      <c r="AO191" s="55"/>
      <c r="AP191" s="55"/>
      <c r="AQ191" s="55"/>
      <c r="AR191" s="55"/>
      <c r="AS191" s="55"/>
      <c r="AT191" s="55"/>
      <c r="AU191" s="55"/>
      <c r="AV191" s="55"/>
      <c r="AW191" s="55"/>
      <c r="AX191" s="55"/>
      <c r="AY191" s="55"/>
      <c r="AZ191" s="55"/>
      <c r="BA191" s="55"/>
      <c r="BB191" s="55"/>
      <c r="BC191" s="55"/>
      <c r="BD191" s="55"/>
      <c r="BE191" s="55"/>
      <c r="BF191" s="55"/>
      <c r="BG191" s="55"/>
      <c r="BH191" s="55"/>
    </row>
    <row r="192" spans="1:60" x14ac:dyDescent="0.25">
      <c r="A192" s="55"/>
      <c r="J192" s="55"/>
      <c r="K192" s="55"/>
      <c r="L192" s="55"/>
      <c r="M192" s="55"/>
      <c r="N192" s="55"/>
      <c r="O192" s="55"/>
      <c r="P192" s="55"/>
      <c r="Q192" s="55"/>
      <c r="R192" s="55"/>
      <c r="S192" s="55"/>
      <c r="T192" s="55"/>
      <c r="U192" s="55"/>
      <c r="V192" s="55"/>
      <c r="W192" s="55"/>
      <c r="X192" s="55"/>
      <c r="Y192" s="55"/>
      <c r="Z192" s="55"/>
      <c r="AA192" s="55"/>
      <c r="AB192" s="55"/>
      <c r="AC192" s="55"/>
      <c r="AD192" s="55"/>
      <c r="AE192" s="55"/>
      <c r="AF192" s="55"/>
      <c r="AG192" s="55"/>
      <c r="AH192" s="55"/>
      <c r="AI192" s="55"/>
      <c r="AJ192" s="55"/>
      <c r="AK192" s="55"/>
      <c r="AL192" s="55"/>
      <c r="AM192" s="55"/>
      <c r="AN192" s="55"/>
      <c r="AO192" s="55"/>
      <c r="AP192" s="55"/>
      <c r="AQ192" s="55"/>
      <c r="AR192" s="55"/>
      <c r="AS192" s="55"/>
      <c r="AT192" s="55"/>
      <c r="AU192" s="55"/>
      <c r="AV192" s="55"/>
      <c r="AW192" s="55"/>
      <c r="AX192" s="55"/>
      <c r="AY192" s="55"/>
      <c r="AZ192" s="55"/>
      <c r="BA192" s="55"/>
      <c r="BB192" s="55"/>
      <c r="BC192" s="55"/>
      <c r="BD192" s="55"/>
      <c r="BE192" s="55"/>
      <c r="BF192" s="55"/>
      <c r="BG192" s="55"/>
      <c r="BH192" s="55"/>
    </row>
    <row r="193" spans="1:60" x14ac:dyDescent="0.25">
      <c r="A193" s="55"/>
      <c r="J193" s="55"/>
      <c r="K193" s="55"/>
      <c r="L193" s="55"/>
      <c r="M193" s="55"/>
      <c r="N193" s="55"/>
      <c r="O193" s="55"/>
      <c r="P193" s="55"/>
      <c r="Q193" s="55"/>
      <c r="R193" s="55"/>
      <c r="S193" s="55"/>
      <c r="T193" s="55"/>
      <c r="U193" s="55"/>
      <c r="V193" s="55"/>
      <c r="W193" s="55"/>
      <c r="X193" s="55"/>
      <c r="Y193" s="55"/>
      <c r="Z193" s="55"/>
      <c r="AA193" s="55"/>
      <c r="AB193" s="55"/>
      <c r="AC193" s="55"/>
      <c r="AD193" s="55"/>
      <c r="AE193" s="55"/>
      <c r="AF193" s="55"/>
      <c r="AG193" s="55"/>
      <c r="AH193" s="55"/>
      <c r="AI193" s="55"/>
      <c r="AJ193" s="55"/>
      <c r="AK193" s="55"/>
      <c r="AL193" s="55"/>
      <c r="AM193" s="55"/>
      <c r="AN193" s="55"/>
      <c r="AO193" s="55"/>
      <c r="AP193" s="55"/>
      <c r="AQ193" s="55"/>
      <c r="AR193" s="55"/>
      <c r="AS193" s="55"/>
      <c r="AT193" s="55"/>
      <c r="AU193" s="55"/>
      <c r="AV193" s="55"/>
      <c r="AW193" s="55"/>
      <c r="AX193" s="55"/>
      <c r="AY193" s="55"/>
      <c r="AZ193" s="55"/>
      <c r="BA193" s="55"/>
      <c r="BB193" s="55"/>
      <c r="BC193" s="55"/>
      <c r="BD193" s="55"/>
      <c r="BE193" s="55"/>
      <c r="BF193" s="55"/>
      <c r="BG193" s="55"/>
      <c r="BH193" s="55"/>
    </row>
    <row r="194" spans="1:60" x14ac:dyDescent="0.25">
      <c r="A194" s="55"/>
      <c r="J194" s="55"/>
      <c r="K194" s="55"/>
      <c r="L194" s="55"/>
      <c r="M194" s="55"/>
      <c r="N194" s="55"/>
      <c r="O194" s="55"/>
      <c r="P194" s="55"/>
      <c r="Q194" s="55"/>
      <c r="R194" s="55"/>
      <c r="S194" s="55"/>
      <c r="T194" s="55"/>
      <c r="U194" s="55"/>
      <c r="V194" s="55"/>
      <c r="W194" s="55"/>
      <c r="X194" s="55"/>
      <c r="Y194" s="55"/>
      <c r="Z194" s="55"/>
      <c r="AA194" s="55"/>
      <c r="AB194" s="55"/>
      <c r="AC194" s="55"/>
      <c r="AD194" s="55"/>
      <c r="AE194" s="55"/>
      <c r="AF194" s="55"/>
      <c r="AG194" s="55"/>
      <c r="AH194" s="55"/>
      <c r="AI194" s="55"/>
      <c r="AJ194" s="55"/>
      <c r="AK194" s="55"/>
      <c r="AL194" s="55"/>
      <c r="AM194" s="55"/>
      <c r="AN194" s="55"/>
      <c r="AO194" s="55"/>
      <c r="AP194" s="55"/>
      <c r="AQ194" s="55"/>
      <c r="AR194" s="55"/>
      <c r="AS194" s="55"/>
      <c r="AT194" s="55"/>
      <c r="AU194" s="55"/>
      <c r="AV194" s="55"/>
      <c r="AW194" s="55"/>
      <c r="AX194" s="55"/>
      <c r="AY194" s="55"/>
      <c r="AZ194" s="55"/>
      <c r="BA194" s="55"/>
      <c r="BB194" s="55"/>
      <c r="BC194" s="55"/>
      <c r="BD194" s="55"/>
      <c r="BE194" s="55"/>
      <c r="BF194" s="55"/>
      <c r="BG194" s="55"/>
      <c r="BH194" s="55"/>
    </row>
    <row r="195" spans="1:60" x14ac:dyDescent="0.25">
      <c r="A195" s="55"/>
      <c r="J195" s="55"/>
      <c r="K195" s="55"/>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55"/>
      <c r="AJ195" s="55"/>
      <c r="AK195" s="55"/>
      <c r="AL195" s="55"/>
      <c r="AM195" s="55"/>
      <c r="AN195" s="55"/>
      <c r="AO195" s="55"/>
      <c r="AP195" s="55"/>
      <c r="AQ195" s="55"/>
      <c r="AR195" s="55"/>
      <c r="AS195" s="55"/>
      <c r="AT195" s="55"/>
      <c r="AU195" s="55"/>
      <c r="AV195" s="55"/>
      <c r="AW195" s="55"/>
      <c r="AX195" s="55"/>
      <c r="AY195" s="55"/>
      <c r="AZ195" s="55"/>
      <c r="BA195" s="55"/>
      <c r="BB195" s="55"/>
      <c r="BC195" s="55"/>
      <c r="BD195" s="55"/>
      <c r="BE195" s="55"/>
      <c r="BF195" s="55"/>
      <c r="BG195" s="55"/>
      <c r="BH195" s="55"/>
    </row>
    <row r="196" spans="1:60" x14ac:dyDescent="0.25">
      <c r="A196" s="55"/>
      <c r="J196" s="55"/>
      <c r="K196" s="55"/>
      <c r="L196" s="55"/>
      <c r="M196" s="55"/>
      <c r="N196" s="55"/>
      <c r="O196" s="55"/>
      <c r="P196" s="55"/>
      <c r="Q196" s="55"/>
      <c r="R196" s="55"/>
      <c r="S196" s="55"/>
      <c r="T196" s="55"/>
      <c r="U196" s="55"/>
      <c r="V196" s="55"/>
      <c r="W196" s="55"/>
      <c r="X196" s="55"/>
      <c r="Y196" s="55"/>
      <c r="Z196" s="55"/>
      <c r="AA196" s="55"/>
      <c r="AB196" s="55"/>
      <c r="AC196" s="55"/>
      <c r="AD196" s="55"/>
      <c r="AE196" s="55"/>
      <c r="AF196" s="55"/>
      <c r="AG196" s="55"/>
      <c r="AH196" s="55"/>
      <c r="AI196" s="55"/>
      <c r="AJ196" s="55"/>
      <c r="AK196" s="55"/>
      <c r="AL196" s="55"/>
      <c r="AM196" s="55"/>
      <c r="AN196" s="55"/>
      <c r="AO196" s="55"/>
      <c r="AP196" s="55"/>
      <c r="AQ196" s="55"/>
      <c r="AR196" s="55"/>
      <c r="AS196" s="55"/>
      <c r="AT196" s="55"/>
      <c r="AU196" s="55"/>
      <c r="AV196" s="55"/>
      <c r="AW196" s="55"/>
      <c r="AX196" s="55"/>
      <c r="AY196" s="55"/>
      <c r="AZ196" s="55"/>
      <c r="BA196" s="55"/>
      <c r="BB196" s="55"/>
      <c r="BC196" s="55"/>
      <c r="BD196" s="55"/>
      <c r="BE196" s="55"/>
      <c r="BF196" s="55"/>
      <c r="BG196" s="55"/>
      <c r="BH196" s="55"/>
    </row>
    <row r="197" spans="1:60" x14ac:dyDescent="0.25">
      <c r="A197" s="55"/>
      <c r="J197" s="55"/>
      <c r="K197" s="55"/>
      <c r="L197" s="55"/>
      <c r="M197" s="55"/>
      <c r="N197" s="55"/>
      <c r="O197" s="55"/>
      <c r="P197" s="55"/>
      <c r="Q197" s="55"/>
      <c r="R197" s="55"/>
      <c r="S197" s="55"/>
      <c r="T197" s="55"/>
      <c r="U197" s="55"/>
      <c r="V197" s="55"/>
      <c r="W197" s="55"/>
      <c r="X197" s="55"/>
      <c r="Y197" s="55"/>
      <c r="Z197" s="55"/>
      <c r="AA197" s="55"/>
      <c r="AB197" s="55"/>
      <c r="AC197" s="55"/>
      <c r="AD197" s="55"/>
      <c r="AE197" s="55"/>
      <c r="AF197" s="55"/>
      <c r="AG197" s="55"/>
      <c r="AH197" s="55"/>
      <c r="AI197" s="55"/>
      <c r="AJ197" s="55"/>
      <c r="AK197" s="55"/>
      <c r="AL197" s="55"/>
      <c r="AM197" s="55"/>
      <c r="AN197" s="55"/>
      <c r="AO197" s="55"/>
      <c r="AP197" s="55"/>
      <c r="AQ197" s="55"/>
      <c r="AR197" s="55"/>
      <c r="AS197" s="55"/>
      <c r="AT197" s="55"/>
      <c r="AU197" s="55"/>
      <c r="AV197" s="55"/>
      <c r="AW197" s="55"/>
      <c r="AX197" s="55"/>
      <c r="AY197" s="55"/>
      <c r="AZ197" s="55"/>
      <c r="BA197" s="55"/>
      <c r="BB197" s="55"/>
      <c r="BC197" s="55"/>
      <c r="BD197" s="55"/>
      <c r="BE197" s="55"/>
      <c r="BF197" s="55"/>
      <c r="BG197" s="55"/>
      <c r="BH197" s="55"/>
    </row>
    <row r="198" spans="1:60" x14ac:dyDescent="0.25">
      <c r="A198" s="55"/>
      <c r="J198" s="55"/>
      <c r="K198" s="55"/>
      <c r="L198" s="55"/>
      <c r="M198" s="55"/>
      <c r="N198" s="55"/>
      <c r="O198" s="55"/>
      <c r="P198" s="55"/>
      <c r="Q198" s="55"/>
      <c r="R198" s="55"/>
      <c r="S198" s="55"/>
      <c r="T198" s="55"/>
      <c r="U198" s="55"/>
      <c r="V198" s="55"/>
      <c r="W198" s="55"/>
      <c r="X198" s="55"/>
      <c r="Y198" s="55"/>
      <c r="Z198" s="55"/>
      <c r="AA198" s="55"/>
      <c r="AB198" s="55"/>
      <c r="AC198" s="55"/>
      <c r="AD198" s="55"/>
      <c r="AE198" s="55"/>
      <c r="AF198" s="55"/>
      <c r="AG198" s="55"/>
      <c r="AH198" s="55"/>
      <c r="AI198" s="55"/>
      <c r="AJ198" s="55"/>
      <c r="AK198" s="55"/>
      <c r="AL198" s="55"/>
      <c r="AM198" s="55"/>
      <c r="AN198" s="55"/>
      <c r="AO198" s="55"/>
      <c r="AP198" s="55"/>
      <c r="AQ198" s="55"/>
      <c r="AR198" s="55"/>
      <c r="AS198" s="55"/>
      <c r="AT198" s="55"/>
      <c r="AU198" s="55"/>
      <c r="AV198" s="55"/>
      <c r="AW198" s="55"/>
      <c r="AX198" s="55"/>
      <c r="AY198" s="55"/>
      <c r="AZ198" s="55"/>
      <c r="BA198" s="55"/>
      <c r="BB198" s="55"/>
      <c r="BC198" s="55"/>
      <c r="BD198" s="55"/>
      <c r="BE198" s="55"/>
      <c r="BF198" s="55"/>
      <c r="BG198" s="55"/>
      <c r="BH198" s="55"/>
    </row>
    <row r="199" spans="1:60" x14ac:dyDescent="0.25">
      <c r="A199" s="55"/>
      <c r="J199" s="55"/>
      <c r="K199" s="55"/>
      <c r="L199" s="55"/>
      <c r="M199" s="55"/>
      <c r="N199" s="55"/>
      <c r="O199" s="55"/>
      <c r="P199" s="55"/>
      <c r="Q199" s="55"/>
      <c r="R199" s="55"/>
      <c r="S199" s="55"/>
      <c r="T199" s="55"/>
      <c r="U199" s="55"/>
      <c r="V199" s="55"/>
      <c r="W199" s="55"/>
      <c r="X199" s="55"/>
      <c r="Y199" s="55"/>
      <c r="Z199" s="55"/>
      <c r="AA199" s="55"/>
      <c r="AB199" s="55"/>
      <c r="AC199" s="55"/>
      <c r="AD199" s="55"/>
      <c r="AE199" s="55"/>
      <c r="AF199" s="55"/>
      <c r="AG199" s="55"/>
      <c r="AH199" s="55"/>
      <c r="AI199" s="55"/>
      <c r="AJ199" s="55"/>
      <c r="AK199" s="55"/>
      <c r="AL199" s="55"/>
      <c r="AM199" s="55"/>
      <c r="AN199" s="55"/>
      <c r="AO199" s="55"/>
      <c r="AP199" s="55"/>
      <c r="AQ199" s="55"/>
      <c r="AR199" s="55"/>
      <c r="AS199" s="55"/>
      <c r="AT199" s="55"/>
      <c r="AU199" s="55"/>
      <c r="AV199" s="55"/>
      <c r="AW199" s="55"/>
      <c r="AX199" s="55"/>
      <c r="AY199" s="55"/>
      <c r="AZ199" s="55"/>
      <c r="BA199" s="55"/>
      <c r="BB199" s="55"/>
      <c r="BC199" s="55"/>
      <c r="BD199" s="55"/>
      <c r="BE199" s="55"/>
      <c r="BF199" s="55"/>
      <c r="BG199" s="55"/>
      <c r="BH199" s="55"/>
    </row>
    <row r="200" spans="1:60" x14ac:dyDescent="0.25">
      <c r="A200" s="55"/>
      <c r="J200" s="55"/>
      <c r="K200" s="55"/>
      <c r="L200" s="55"/>
      <c r="M200" s="55"/>
      <c r="N200" s="55"/>
      <c r="O200" s="55"/>
      <c r="P200" s="55"/>
      <c r="Q200" s="55"/>
      <c r="R200" s="55"/>
      <c r="S200" s="55"/>
      <c r="T200" s="55"/>
      <c r="U200" s="55"/>
      <c r="V200" s="55"/>
      <c r="W200" s="55"/>
      <c r="X200" s="55"/>
      <c r="Y200" s="55"/>
      <c r="Z200" s="55"/>
      <c r="AA200" s="55"/>
      <c r="AB200" s="55"/>
      <c r="AC200" s="55"/>
      <c r="AD200" s="55"/>
      <c r="AE200" s="55"/>
      <c r="AF200" s="55"/>
      <c r="AG200" s="55"/>
      <c r="AH200" s="55"/>
      <c r="AI200" s="55"/>
      <c r="AJ200" s="55"/>
      <c r="AK200" s="55"/>
      <c r="AL200" s="55"/>
      <c r="AM200" s="55"/>
      <c r="AN200" s="55"/>
      <c r="AO200" s="55"/>
      <c r="AP200" s="55"/>
      <c r="AQ200" s="55"/>
      <c r="AR200" s="55"/>
      <c r="AS200" s="55"/>
      <c r="AT200" s="55"/>
      <c r="AU200" s="55"/>
      <c r="AV200" s="55"/>
      <c r="AW200" s="55"/>
      <c r="AX200" s="55"/>
      <c r="AY200" s="55"/>
      <c r="AZ200" s="55"/>
      <c r="BA200" s="55"/>
      <c r="BB200" s="55"/>
      <c r="BC200" s="55"/>
      <c r="BD200" s="55"/>
      <c r="BE200" s="55"/>
      <c r="BF200" s="55"/>
      <c r="BG200" s="55"/>
      <c r="BH200" s="55"/>
    </row>
    <row r="201" spans="1:60" x14ac:dyDescent="0.25">
      <c r="A201" s="55"/>
      <c r="J201" s="55"/>
      <c r="K201" s="55"/>
      <c r="L201" s="55"/>
      <c r="M201" s="55"/>
      <c r="N201" s="55"/>
      <c r="O201" s="55"/>
      <c r="P201" s="55"/>
      <c r="Q201" s="55"/>
      <c r="R201" s="55"/>
      <c r="S201" s="55"/>
      <c r="T201" s="55"/>
      <c r="U201" s="55"/>
      <c r="V201" s="55"/>
      <c r="W201" s="55"/>
      <c r="X201" s="55"/>
      <c r="Y201" s="55"/>
      <c r="Z201" s="55"/>
      <c r="AA201" s="55"/>
      <c r="AB201" s="55"/>
      <c r="AC201" s="55"/>
      <c r="AD201" s="55"/>
      <c r="AE201" s="55"/>
      <c r="AF201" s="55"/>
      <c r="AG201" s="55"/>
      <c r="AH201" s="55"/>
      <c r="AI201" s="55"/>
      <c r="AJ201" s="55"/>
      <c r="AK201" s="55"/>
      <c r="AL201" s="55"/>
      <c r="AM201" s="55"/>
      <c r="AN201" s="55"/>
      <c r="AO201" s="55"/>
      <c r="AP201" s="55"/>
      <c r="AQ201" s="55"/>
      <c r="AR201" s="55"/>
      <c r="AS201" s="55"/>
      <c r="AT201" s="55"/>
      <c r="AU201" s="55"/>
      <c r="AV201" s="55"/>
      <c r="AW201" s="55"/>
      <c r="AX201" s="55"/>
      <c r="AY201" s="55"/>
      <c r="AZ201" s="55"/>
      <c r="BA201" s="55"/>
      <c r="BB201" s="55"/>
      <c r="BC201" s="55"/>
      <c r="BD201" s="55"/>
      <c r="BE201" s="55"/>
      <c r="BF201" s="55"/>
      <c r="BG201" s="55"/>
      <c r="BH201" s="55"/>
    </row>
    <row r="202" spans="1:60" x14ac:dyDescent="0.25">
      <c r="A202" s="55"/>
      <c r="J202" s="55"/>
      <c r="K202" s="55"/>
      <c r="L202" s="55"/>
      <c r="M202" s="55"/>
      <c r="N202" s="55"/>
      <c r="O202" s="55"/>
      <c r="P202" s="55"/>
      <c r="Q202" s="55"/>
      <c r="R202" s="55"/>
      <c r="S202" s="55"/>
      <c r="T202" s="55"/>
      <c r="U202" s="55"/>
      <c r="V202" s="55"/>
      <c r="W202" s="55"/>
      <c r="X202" s="55"/>
      <c r="Y202" s="55"/>
      <c r="Z202" s="55"/>
      <c r="AA202" s="55"/>
      <c r="AB202" s="55"/>
      <c r="AC202" s="55"/>
      <c r="AD202" s="55"/>
      <c r="AE202" s="55"/>
      <c r="AF202" s="55"/>
      <c r="AG202" s="55"/>
      <c r="AH202" s="55"/>
      <c r="AI202" s="55"/>
      <c r="AJ202" s="55"/>
      <c r="AK202" s="55"/>
      <c r="AL202" s="55"/>
      <c r="AM202" s="55"/>
      <c r="AN202" s="55"/>
      <c r="AO202" s="55"/>
      <c r="AP202" s="55"/>
      <c r="AQ202" s="55"/>
      <c r="AR202" s="55"/>
      <c r="AS202" s="55"/>
      <c r="AT202" s="55"/>
      <c r="AU202" s="55"/>
      <c r="AV202" s="55"/>
      <c r="AW202" s="55"/>
      <c r="AX202" s="55"/>
      <c r="AY202" s="55"/>
      <c r="AZ202" s="55"/>
      <c r="BA202" s="55"/>
      <c r="BB202" s="55"/>
      <c r="BC202" s="55"/>
      <c r="BD202" s="55"/>
      <c r="BE202" s="55"/>
      <c r="BF202" s="55"/>
      <c r="BG202" s="55"/>
      <c r="BH202" s="55"/>
    </row>
    <row r="203" spans="1:60" x14ac:dyDescent="0.25">
      <c r="A203" s="55"/>
      <c r="J203" s="55"/>
      <c r="K203" s="55"/>
      <c r="L203" s="55"/>
      <c r="M203" s="55"/>
      <c r="N203" s="55"/>
      <c r="O203" s="55"/>
      <c r="P203" s="55"/>
      <c r="Q203" s="55"/>
      <c r="R203" s="55"/>
      <c r="S203" s="55"/>
      <c r="T203" s="55"/>
      <c r="U203" s="55"/>
      <c r="V203" s="55"/>
      <c r="W203" s="55"/>
      <c r="X203" s="55"/>
      <c r="Y203" s="55"/>
      <c r="Z203" s="55"/>
      <c r="AA203" s="55"/>
      <c r="AB203" s="55"/>
      <c r="AC203" s="55"/>
      <c r="AD203" s="55"/>
      <c r="AE203" s="55"/>
      <c r="AF203" s="55"/>
      <c r="AG203" s="55"/>
      <c r="AH203" s="55"/>
      <c r="AI203" s="55"/>
      <c r="AJ203" s="55"/>
      <c r="AK203" s="55"/>
      <c r="AL203" s="55"/>
      <c r="AM203" s="55"/>
      <c r="AN203" s="55"/>
      <c r="AO203" s="55"/>
      <c r="AP203" s="55"/>
      <c r="AQ203" s="55"/>
      <c r="AR203" s="55"/>
      <c r="AS203" s="55"/>
      <c r="AT203" s="55"/>
      <c r="AU203" s="55"/>
      <c r="AV203" s="55"/>
      <c r="AW203" s="55"/>
      <c r="AX203" s="55"/>
      <c r="AY203" s="55"/>
      <c r="AZ203" s="55"/>
      <c r="BA203" s="55"/>
      <c r="BB203" s="55"/>
      <c r="BC203" s="55"/>
      <c r="BD203" s="55"/>
      <c r="BE203" s="55"/>
      <c r="BF203" s="55"/>
      <c r="BG203" s="55"/>
      <c r="BH203" s="55"/>
    </row>
    <row r="204" spans="1:60" x14ac:dyDescent="0.25">
      <c r="A204" s="55"/>
      <c r="J204" s="55"/>
      <c r="K204" s="55"/>
      <c r="L204" s="55"/>
      <c r="M204" s="55"/>
      <c r="N204" s="55"/>
      <c r="O204" s="55"/>
      <c r="P204" s="55"/>
      <c r="Q204" s="55"/>
      <c r="R204" s="55"/>
      <c r="S204" s="55"/>
      <c r="T204" s="55"/>
      <c r="U204" s="55"/>
      <c r="V204" s="55"/>
      <c r="W204" s="55"/>
      <c r="X204" s="55"/>
      <c r="Y204" s="55"/>
      <c r="Z204" s="55"/>
      <c r="AA204" s="55"/>
      <c r="AB204" s="55"/>
      <c r="AC204" s="55"/>
      <c r="AD204" s="55"/>
      <c r="AE204" s="55"/>
      <c r="AF204" s="55"/>
      <c r="AG204" s="55"/>
      <c r="AH204" s="55"/>
      <c r="AI204" s="55"/>
      <c r="AJ204" s="55"/>
      <c r="AK204" s="55"/>
      <c r="AL204" s="55"/>
      <c r="AM204" s="55"/>
      <c r="AN204" s="55"/>
      <c r="AO204" s="55"/>
      <c r="AP204" s="55"/>
      <c r="AQ204" s="55"/>
      <c r="AR204" s="55"/>
      <c r="AS204" s="55"/>
      <c r="AT204" s="55"/>
      <c r="AU204" s="55"/>
      <c r="AV204" s="55"/>
      <c r="AW204" s="55"/>
      <c r="AX204" s="55"/>
      <c r="AY204" s="55"/>
      <c r="AZ204" s="55"/>
      <c r="BA204" s="55"/>
      <c r="BB204" s="55"/>
      <c r="BC204" s="55"/>
      <c r="BD204" s="55"/>
      <c r="BE204" s="55"/>
      <c r="BF204" s="55"/>
      <c r="BG204" s="55"/>
      <c r="BH204" s="55"/>
    </row>
    <row r="205" spans="1:60" x14ac:dyDescent="0.25">
      <c r="A205" s="55"/>
      <c r="J205" s="55"/>
      <c r="K205" s="55"/>
      <c r="L205" s="55"/>
      <c r="M205" s="55"/>
      <c r="N205" s="55"/>
      <c r="O205" s="55"/>
      <c r="P205" s="55"/>
      <c r="Q205" s="55"/>
      <c r="R205" s="55"/>
      <c r="S205" s="55"/>
      <c r="T205" s="55"/>
      <c r="U205" s="55"/>
      <c r="V205" s="55"/>
      <c r="W205" s="55"/>
      <c r="X205" s="55"/>
      <c r="Y205" s="55"/>
      <c r="Z205" s="55"/>
      <c r="AA205" s="55"/>
      <c r="AB205" s="55"/>
      <c r="AC205" s="55"/>
      <c r="AD205" s="55"/>
      <c r="AE205" s="55"/>
      <c r="AF205" s="55"/>
      <c r="AG205" s="55"/>
      <c r="AH205" s="55"/>
      <c r="AI205" s="55"/>
      <c r="AJ205" s="55"/>
      <c r="AK205" s="55"/>
      <c r="AL205" s="55"/>
      <c r="AM205" s="55"/>
      <c r="AN205" s="55"/>
      <c r="AO205" s="55"/>
      <c r="AP205" s="55"/>
      <c r="AQ205" s="55"/>
      <c r="AR205" s="55"/>
      <c r="AS205" s="55"/>
      <c r="AT205" s="55"/>
      <c r="AU205" s="55"/>
      <c r="AV205" s="55"/>
      <c r="AW205" s="55"/>
      <c r="AX205" s="55"/>
      <c r="AY205" s="55"/>
      <c r="AZ205" s="55"/>
      <c r="BA205" s="55"/>
      <c r="BB205" s="55"/>
      <c r="BC205" s="55"/>
      <c r="BD205" s="55"/>
      <c r="BE205" s="55"/>
      <c r="BF205" s="55"/>
      <c r="BG205" s="55"/>
      <c r="BH205" s="55"/>
    </row>
    <row r="206" spans="1:60" x14ac:dyDescent="0.25">
      <c r="A206" s="55"/>
      <c r="J206" s="55"/>
      <c r="K206" s="55"/>
      <c r="L206" s="55"/>
      <c r="M206" s="55"/>
      <c r="N206" s="55"/>
      <c r="O206" s="55"/>
      <c r="P206" s="55"/>
      <c r="Q206" s="55"/>
      <c r="R206" s="55"/>
      <c r="S206" s="55"/>
      <c r="T206" s="55"/>
      <c r="U206" s="55"/>
      <c r="V206" s="55"/>
      <c r="W206" s="55"/>
      <c r="X206" s="55"/>
      <c r="Y206" s="55"/>
      <c r="Z206" s="55"/>
      <c r="AA206" s="55"/>
      <c r="AB206" s="55"/>
      <c r="AC206" s="55"/>
      <c r="AD206" s="55"/>
      <c r="AE206" s="55"/>
      <c r="AF206" s="55"/>
      <c r="AG206" s="55"/>
      <c r="AH206" s="55"/>
      <c r="AI206" s="55"/>
      <c r="AJ206" s="55"/>
      <c r="AK206" s="55"/>
      <c r="AL206" s="55"/>
      <c r="AM206" s="55"/>
      <c r="AN206" s="55"/>
      <c r="AO206" s="55"/>
      <c r="AP206" s="55"/>
      <c r="AQ206" s="55"/>
      <c r="AR206" s="55"/>
      <c r="AS206" s="55"/>
      <c r="AT206" s="55"/>
      <c r="AU206" s="55"/>
      <c r="AV206" s="55"/>
      <c r="AW206" s="55"/>
      <c r="AX206" s="55"/>
      <c r="AY206" s="55"/>
      <c r="AZ206" s="55"/>
      <c r="BA206" s="55"/>
      <c r="BB206" s="55"/>
      <c r="BC206" s="55"/>
      <c r="BD206" s="55"/>
      <c r="BE206" s="55"/>
      <c r="BF206" s="55"/>
      <c r="BG206" s="55"/>
      <c r="BH206" s="55"/>
    </row>
    <row r="207" spans="1:60" x14ac:dyDescent="0.25">
      <c r="A207" s="55"/>
      <c r="J207" s="55"/>
      <c r="K207" s="55"/>
      <c r="L207" s="55"/>
      <c r="M207" s="55"/>
      <c r="N207" s="55"/>
      <c r="O207" s="55"/>
      <c r="P207" s="55"/>
      <c r="Q207" s="55"/>
      <c r="R207" s="55"/>
      <c r="S207" s="55"/>
      <c r="T207" s="55"/>
      <c r="U207" s="55"/>
      <c r="V207" s="55"/>
      <c r="W207" s="55"/>
      <c r="X207" s="55"/>
      <c r="Y207" s="55"/>
      <c r="Z207" s="55"/>
      <c r="AA207" s="55"/>
      <c r="AB207" s="55"/>
      <c r="AC207" s="55"/>
      <c r="AD207" s="55"/>
      <c r="AE207" s="55"/>
      <c r="AF207" s="55"/>
      <c r="AG207" s="55"/>
      <c r="AH207" s="55"/>
      <c r="AI207" s="55"/>
      <c r="AJ207" s="55"/>
      <c r="AK207" s="55"/>
      <c r="AL207" s="55"/>
      <c r="AM207" s="55"/>
      <c r="AN207" s="55"/>
      <c r="AO207" s="55"/>
      <c r="AP207" s="55"/>
      <c r="AQ207" s="55"/>
      <c r="AR207" s="55"/>
      <c r="AS207" s="55"/>
      <c r="AT207" s="55"/>
      <c r="AU207" s="55"/>
      <c r="AV207" s="55"/>
      <c r="AW207" s="55"/>
      <c r="AX207" s="55"/>
      <c r="AY207" s="55"/>
      <c r="AZ207" s="55"/>
      <c r="BA207" s="55"/>
      <c r="BB207" s="55"/>
      <c r="BC207" s="55"/>
      <c r="BD207" s="55"/>
      <c r="BE207" s="55"/>
      <c r="BF207" s="55"/>
      <c r="BG207" s="55"/>
      <c r="BH207" s="55"/>
    </row>
    <row r="208" spans="1:60" x14ac:dyDescent="0.25">
      <c r="A208" s="55"/>
      <c r="J208" s="55"/>
      <c r="K208" s="55"/>
      <c r="L208" s="55"/>
      <c r="M208" s="55"/>
      <c r="N208" s="55"/>
      <c r="O208" s="55"/>
      <c r="P208" s="55"/>
      <c r="Q208" s="55"/>
      <c r="R208" s="55"/>
      <c r="S208" s="55"/>
      <c r="T208" s="55"/>
      <c r="U208" s="55"/>
      <c r="V208" s="55"/>
      <c r="W208" s="55"/>
      <c r="X208" s="55"/>
      <c r="Y208" s="55"/>
      <c r="Z208" s="55"/>
      <c r="AA208" s="55"/>
      <c r="AB208" s="55"/>
      <c r="AC208" s="55"/>
      <c r="AD208" s="55"/>
      <c r="AE208" s="55"/>
      <c r="AF208" s="55"/>
      <c r="AG208" s="55"/>
      <c r="AH208" s="55"/>
      <c r="AI208" s="55"/>
      <c r="AJ208" s="55"/>
      <c r="AK208" s="55"/>
      <c r="AL208" s="55"/>
      <c r="AM208" s="55"/>
      <c r="AN208" s="55"/>
      <c r="AO208" s="55"/>
      <c r="AP208" s="55"/>
      <c r="AQ208" s="55"/>
      <c r="AR208" s="55"/>
      <c r="AS208" s="55"/>
      <c r="AT208" s="55"/>
      <c r="AU208" s="55"/>
      <c r="AV208" s="55"/>
      <c r="AW208" s="55"/>
      <c r="AX208" s="55"/>
      <c r="AY208" s="55"/>
      <c r="AZ208" s="55"/>
      <c r="BA208" s="55"/>
      <c r="BB208" s="55"/>
      <c r="BC208" s="55"/>
      <c r="BD208" s="55"/>
      <c r="BE208" s="55"/>
      <c r="BF208" s="55"/>
      <c r="BG208" s="55"/>
      <c r="BH208" s="55"/>
    </row>
    <row r="209" spans="1:60" x14ac:dyDescent="0.25">
      <c r="A209" s="55"/>
      <c r="J209" s="55"/>
      <c r="K209" s="55"/>
      <c r="L209" s="55"/>
      <c r="M209" s="55"/>
      <c r="N209" s="55"/>
      <c r="O209" s="55"/>
      <c r="P209" s="55"/>
      <c r="Q209" s="55"/>
      <c r="R209" s="55"/>
      <c r="S209" s="55"/>
      <c r="T209" s="55"/>
      <c r="U209" s="55"/>
      <c r="V209" s="55"/>
      <c r="W209" s="55"/>
      <c r="X209" s="55"/>
      <c r="Y209" s="55"/>
      <c r="Z209" s="55"/>
      <c r="AA209" s="55"/>
      <c r="AB209" s="55"/>
      <c r="AC209" s="55"/>
      <c r="AD209" s="55"/>
      <c r="AE209" s="55"/>
      <c r="AF209" s="55"/>
      <c r="AG209" s="55"/>
      <c r="AH209" s="55"/>
      <c r="AI209" s="55"/>
      <c r="AJ209" s="55"/>
      <c r="AK209" s="55"/>
      <c r="AL209" s="55"/>
      <c r="AM209" s="55"/>
      <c r="AN209" s="55"/>
      <c r="AO209" s="55"/>
      <c r="AP209" s="55"/>
      <c r="AQ209" s="55"/>
      <c r="AR209" s="55"/>
      <c r="AS209" s="55"/>
      <c r="AT209" s="55"/>
      <c r="AU209" s="55"/>
      <c r="AV209" s="55"/>
      <c r="AW209" s="55"/>
      <c r="AX209" s="55"/>
      <c r="AY209" s="55"/>
      <c r="AZ209" s="55"/>
      <c r="BA209" s="55"/>
      <c r="BB209" s="55"/>
      <c r="BC209" s="55"/>
      <c r="BD209" s="55"/>
      <c r="BE209" s="55"/>
      <c r="BF209" s="55"/>
      <c r="BG209" s="55"/>
      <c r="BH209" s="55"/>
    </row>
    <row r="210" spans="1:60" x14ac:dyDescent="0.25">
      <c r="A210" s="55"/>
      <c r="J210" s="55"/>
      <c r="K210" s="55"/>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5"/>
      <c r="BA210" s="55"/>
      <c r="BB210" s="55"/>
      <c r="BC210" s="55"/>
      <c r="BD210" s="55"/>
      <c r="BE210" s="55"/>
      <c r="BF210" s="55"/>
      <c r="BG210" s="55"/>
      <c r="BH210" s="55"/>
    </row>
    <row r="211" spans="1:60" x14ac:dyDescent="0.25">
      <c r="A211" s="55"/>
      <c r="J211" s="55"/>
      <c r="K211" s="55"/>
      <c r="L211" s="55"/>
      <c r="M211" s="55"/>
      <c r="N211" s="55"/>
      <c r="O211" s="55"/>
      <c r="P211" s="55"/>
      <c r="Q211" s="55"/>
      <c r="R211" s="55"/>
      <c r="S211" s="55"/>
      <c r="T211" s="55"/>
      <c r="U211" s="55"/>
      <c r="V211" s="55"/>
      <c r="W211" s="55"/>
      <c r="X211" s="55"/>
      <c r="Y211" s="55"/>
      <c r="Z211" s="55"/>
      <c r="AA211" s="55"/>
      <c r="AB211" s="55"/>
      <c r="AC211" s="55"/>
      <c r="AD211" s="55"/>
      <c r="AE211" s="55"/>
      <c r="AF211" s="55"/>
      <c r="AG211" s="55"/>
      <c r="AH211" s="55"/>
      <c r="AI211" s="55"/>
      <c r="AJ211" s="55"/>
      <c r="AK211" s="55"/>
      <c r="AL211" s="55"/>
      <c r="AM211" s="55"/>
      <c r="AN211" s="55"/>
      <c r="AO211" s="55"/>
      <c r="AP211" s="55"/>
      <c r="AQ211" s="55"/>
      <c r="AR211" s="55"/>
      <c r="AS211" s="55"/>
      <c r="AT211" s="55"/>
      <c r="AU211" s="55"/>
      <c r="AV211" s="55"/>
      <c r="AW211" s="55"/>
      <c r="AX211" s="55"/>
      <c r="AY211" s="55"/>
      <c r="AZ211" s="55"/>
      <c r="BA211" s="55"/>
      <c r="BB211" s="55"/>
      <c r="BC211" s="55"/>
      <c r="BD211" s="55"/>
      <c r="BE211" s="55"/>
      <c r="BF211" s="55"/>
      <c r="BG211" s="55"/>
      <c r="BH211" s="55"/>
    </row>
    <row r="212" spans="1:60" x14ac:dyDescent="0.25">
      <c r="A212" s="55"/>
      <c r="J212" s="55"/>
      <c r="K212" s="55"/>
      <c r="L212" s="55"/>
      <c r="M212" s="55"/>
      <c r="N212" s="55"/>
      <c r="O212" s="55"/>
      <c r="P212" s="55"/>
      <c r="Q212" s="55"/>
      <c r="R212" s="55"/>
      <c r="S212" s="55"/>
      <c r="T212" s="55"/>
      <c r="U212" s="55"/>
      <c r="V212" s="55"/>
      <c r="W212" s="55"/>
      <c r="X212" s="55"/>
      <c r="Y212" s="55"/>
      <c r="Z212" s="55"/>
      <c r="AA212" s="55"/>
      <c r="AB212" s="55"/>
      <c r="AC212" s="55"/>
      <c r="AD212" s="55"/>
      <c r="AE212" s="55"/>
      <c r="AF212" s="55"/>
      <c r="AG212" s="55"/>
      <c r="AH212" s="55"/>
      <c r="AI212" s="55"/>
      <c r="AJ212" s="55"/>
      <c r="AK212" s="55"/>
      <c r="AL212" s="55"/>
      <c r="AM212" s="55"/>
      <c r="AN212" s="55"/>
      <c r="AO212" s="55"/>
      <c r="AP212" s="55"/>
      <c r="AQ212" s="55"/>
      <c r="AR212" s="55"/>
      <c r="AS212" s="55"/>
      <c r="AT212" s="55"/>
      <c r="AU212" s="55"/>
      <c r="AV212" s="55"/>
      <c r="AW212" s="55"/>
      <c r="AX212" s="55"/>
      <c r="AY212" s="55"/>
      <c r="AZ212" s="55"/>
      <c r="BA212" s="55"/>
      <c r="BB212" s="55"/>
      <c r="BC212" s="55"/>
      <c r="BD212" s="55"/>
      <c r="BE212" s="55"/>
      <c r="BF212" s="55"/>
      <c r="BG212" s="55"/>
      <c r="BH212" s="55"/>
    </row>
    <row r="213" spans="1:60" x14ac:dyDescent="0.25">
      <c r="A213" s="55"/>
      <c r="J213" s="55"/>
      <c r="K213" s="55"/>
      <c r="L213" s="55"/>
      <c r="M213" s="55"/>
      <c r="N213" s="55"/>
      <c r="O213" s="55"/>
      <c r="P213" s="55"/>
      <c r="Q213" s="55"/>
      <c r="R213" s="55"/>
      <c r="S213" s="55"/>
      <c r="T213" s="55"/>
      <c r="U213" s="55"/>
      <c r="V213" s="55"/>
      <c r="W213" s="55"/>
      <c r="X213" s="55"/>
      <c r="Y213" s="55"/>
      <c r="Z213" s="55"/>
      <c r="AA213" s="55"/>
      <c r="AB213" s="55"/>
      <c r="AC213" s="55"/>
      <c r="AD213" s="55"/>
      <c r="AE213" s="55"/>
      <c r="AF213" s="55"/>
      <c r="AG213" s="55"/>
      <c r="AH213" s="55"/>
      <c r="AI213" s="55"/>
      <c r="AJ213" s="55"/>
      <c r="AK213" s="55"/>
      <c r="AL213" s="55"/>
      <c r="AM213" s="55"/>
      <c r="AN213" s="55"/>
      <c r="AO213" s="55"/>
      <c r="AP213" s="55"/>
      <c r="AQ213" s="55"/>
      <c r="AR213" s="55"/>
      <c r="AS213" s="55"/>
      <c r="AT213" s="55"/>
      <c r="AU213" s="55"/>
      <c r="AV213" s="55"/>
      <c r="AW213" s="55"/>
      <c r="AX213" s="55"/>
      <c r="AY213" s="55"/>
      <c r="AZ213" s="55"/>
      <c r="BA213" s="55"/>
      <c r="BB213" s="55"/>
      <c r="BC213" s="55"/>
      <c r="BD213" s="55"/>
      <c r="BE213" s="55"/>
      <c r="BF213" s="55"/>
      <c r="BG213" s="55"/>
      <c r="BH213" s="55"/>
    </row>
    <row r="214" spans="1:60" x14ac:dyDescent="0.25">
      <c r="A214" s="55"/>
      <c r="J214" s="55"/>
      <c r="K214" s="55"/>
      <c r="L214" s="55"/>
      <c r="M214" s="55"/>
      <c r="N214" s="55"/>
      <c r="O214" s="55"/>
      <c r="P214" s="55"/>
      <c r="Q214" s="55"/>
      <c r="R214" s="55"/>
      <c r="S214" s="55"/>
      <c r="T214" s="55"/>
      <c r="U214" s="55"/>
      <c r="V214" s="55"/>
      <c r="W214" s="55"/>
      <c r="X214" s="55"/>
      <c r="Y214" s="55"/>
      <c r="Z214" s="55"/>
      <c r="AA214" s="55"/>
      <c r="AB214" s="55"/>
      <c r="AC214" s="55"/>
      <c r="AD214" s="55"/>
      <c r="AE214" s="55"/>
      <c r="AF214" s="55"/>
      <c r="AG214" s="55"/>
      <c r="AH214" s="55"/>
      <c r="AI214" s="55"/>
      <c r="AJ214" s="55"/>
      <c r="AK214" s="55"/>
      <c r="AL214" s="55"/>
      <c r="AM214" s="55"/>
      <c r="AN214" s="55"/>
      <c r="AO214" s="55"/>
      <c r="AP214" s="55"/>
      <c r="AQ214" s="55"/>
      <c r="AR214" s="55"/>
      <c r="AS214" s="55"/>
      <c r="AT214" s="55"/>
      <c r="AU214" s="55"/>
      <c r="AV214" s="55"/>
      <c r="AW214" s="55"/>
      <c r="AX214" s="55"/>
      <c r="AY214" s="55"/>
      <c r="AZ214" s="55"/>
      <c r="BA214" s="55"/>
      <c r="BB214" s="55"/>
      <c r="BC214" s="55"/>
      <c r="BD214" s="55"/>
      <c r="BE214" s="55"/>
      <c r="BF214" s="55"/>
      <c r="BG214" s="55"/>
      <c r="BH214" s="55"/>
    </row>
    <row r="215" spans="1:60" x14ac:dyDescent="0.25">
      <c r="A215" s="55"/>
      <c r="J215" s="55"/>
      <c r="K215" s="55"/>
      <c r="L215" s="55"/>
      <c r="M215" s="55"/>
      <c r="N215" s="55"/>
      <c r="O215" s="55"/>
      <c r="P215" s="55"/>
      <c r="Q215" s="55"/>
      <c r="R215" s="55"/>
      <c r="S215" s="55"/>
      <c r="T215" s="55"/>
      <c r="U215" s="55"/>
      <c r="V215" s="55"/>
      <c r="W215" s="55"/>
      <c r="X215" s="55"/>
      <c r="Y215" s="55"/>
      <c r="Z215" s="55"/>
      <c r="AA215" s="55"/>
      <c r="AB215" s="55"/>
      <c r="AC215" s="55"/>
      <c r="AD215" s="55"/>
      <c r="AE215" s="55"/>
      <c r="AF215" s="55"/>
      <c r="AG215" s="55"/>
      <c r="AH215" s="55"/>
      <c r="AI215" s="55"/>
      <c r="AJ215" s="55"/>
      <c r="AK215" s="55"/>
      <c r="AL215" s="55"/>
      <c r="AM215" s="55"/>
      <c r="AN215" s="55"/>
      <c r="AO215" s="55"/>
      <c r="AP215" s="55"/>
      <c r="AQ215" s="55"/>
      <c r="AR215" s="55"/>
      <c r="AS215" s="55"/>
      <c r="AT215" s="55"/>
      <c r="AU215" s="55"/>
      <c r="AV215" s="55"/>
      <c r="AW215" s="55"/>
      <c r="AX215" s="55"/>
      <c r="AY215" s="55"/>
      <c r="AZ215" s="55"/>
      <c r="BA215" s="55"/>
      <c r="BB215" s="55"/>
      <c r="BC215" s="55"/>
      <c r="BD215" s="55"/>
      <c r="BE215" s="55"/>
      <c r="BF215" s="55"/>
      <c r="BG215" s="55"/>
      <c r="BH215" s="55"/>
    </row>
    <row r="216" spans="1:60" x14ac:dyDescent="0.25">
      <c r="A216" s="55"/>
      <c r="J216" s="55"/>
      <c r="K216" s="55"/>
      <c r="L216" s="55"/>
      <c r="M216" s="55"/>
      <c r="N216" s="55"/>
      <c r="O216" s="55"/>
      <c r="P216" s="55"/>
      <c r="Q216" s="55"/>
      <c r="R216" s="55"/>
      <c r="S216" s="55"/>
      <c r="T216" s="55"/>
      <c r="U216" s="55"/>
      <c r="V216" s="55"/>
      <c r="W216" s="55"/>
      <c r="X216" s="55"/>
      <c r="Y216" s="55"/>
      <c r="Z216" s="55"/>
      <c r="AA216" s="55"/>
      <c r="AB216" s="55"/>
      <c r="AC216" s="55"/>
      <c r="AD216" s="55"/>
      <c r="AE216" s="55"/>
      <c r="AF216" s="55"/>
      <c r="AG216" s="55"/>
      <c r="AH216" s="55"/>
      <c r="AI216" s="55"/>
      <c r="AJ216" s="55"/>
      <c r="AK216" s="55"/>
      <c r="AL216" s="55"/>
      <c r="AM216" s="55"/>
      <c r="AN216" s="55"/>
      <c r="AO216" s="55"/>
      <c r="AP216" s="55"/>
      <c r="AQ216" s="55"/>
      <c r="AR216" s="55"/>
      <c r="AS216" s="55"/>
      <c r="AT216" s="55"/>
      <c r="AU216" s="55"/>
      <c r="AV216" s="55"/>
      <c r="AW216" s="55"/>
      <c r="AX216" s="55"/>
      <c r="AY216" s="55"/>
      <c r="AZ216" s="55"/>
      <c r="BA216" s="55"/>
      <c r="BB216" s="55"/>
      <c r="BC216" s="55"/>
      <c r="BD216" s="55"/>
      <c r="BE216" s="55"/>
      <c r="BF216" s="55"/>
      <c r="BG216" s="55"/>
      <c r="BH216" s="55"/>
    </row>
    <row r="217" spans="1:60" x14ac:dyDescent="0.25">
      <c r="A217" s="55"/>
      <c r="J217" s="55"/>
      <c r="K217" s="55"/>
      <c r="L217" s="55"/>
      <c r="M217" s="55"/>
      <c r="N217" s="55"/>
      <c r="O217" s="55"/>
      <c r="P217" s="55"/>
      <c r="Q217" s="55"/>
      <c r="R217" s="55"/>
      <c r="S217" s="55"/>
      <c r="T217" s="55"/>
      <c r="U217" s="55"/>
      <c r="V217" s="55"/>
      <c r="W217" s="55"/>
      <c r="X217" s="55"/>
      <c r="Y217" s="55"/>
      <c r="Z217" s="55"/>
      <c r="AA217" s="55"/>
      <c r="AB217" s="55"/>
      <c r="AC217" s="55"/>
      <c r="AD217" s="55"/>
      <c r="AE217" s="55"/>
      <c r="AF217" s="55"/>
      <c r="AG217" s="55"/>
      <c r="AH217" s="55"/>
      <c r="AI217" s="55"/>
      <c r="AJ217" s="55"/>
      <c r="AK217" s="55"/>
      <c r="AL217" s="55"/>
      <c r="AM217" s="55"/>
      <c r="AN217" s="55"/>
      <c r="AO217" s="55"/>
      <c r="AP217" s="55"/>
      <c r="AQ217" s="55"/>
      <c r="AR217" s="55"/>
      <c r="AS217" s="55"/>
      <c r="AT217" s="55"/>
      <c r="AU217" s="55"/>
      <c r="AV217" s="55"/>
      <c r="AW217" s="55"/>
      <c r="AX217" s="55"/>
      <c r="AY217" s="55"/>
      <c r="AZ217" s="55"/>
      <c r="BA217" s="55"/>
      <c r="BB217" s="55"/>
      <c r="BC217" s="55"/>
      <c r="BD217" s="55"/>
      <c r="BE217" s="55"/>
      <c r="BF217" s="55"/>
      <c r="BG217" s="55"/>
      <c r="BH217" s="55"/>
    </row>
    <row r="218" spans="1:60" x14ac:dyDescent="0.25">
      <c r="A218" s="55"/>
      <c r="J218" s="55"/>
      <c r="K218" s="55"/>
      <c r="L218" s="55"/>
      <c r="M218" s="55"/>
      <c r="N218" s="55"/>
      <c r="O218" s="55"/>
      <c r="P218" s="55"/>
      <c r="Q218" s="55"/>
      <c r="R218" s="55"/>
      <c r="S218" s="55"/>
      <c r="T218" s="55"/>
      <c r="U218" s="55"/>
      <c r="V218" s="55"/>
      <c r="W218" s="55"/>
      <c r="X218" s="55"/>
      <c r="Y218" s="55"/>
      <c r="Z218" s="55"/>
      <c r="AA218" s="55"/>
      <c r="AB218" s="55"/>
      <c r="AC218" s="55"/>
      <c r="AD218" s="55"/>
      <c r="AE218" s="55"/>
      <c r="AF218" s="55"/>
      <c r="AG218" s="55"/>
      <c r="AH218" s="55"/>
      <c r="AI218" s="55"/>
      <c r="AJ218" s="55"/>
      <c r="AK218" s="55"/>
      <c r="AL218" s="55"/>
      <c r="AM218" s="55"/>
      <c r="AN218" s="55"/>
      <c r="AO218" s="55"/>
      <c r="AP218" s="55"/>
      <c r="AQ218" s="55"/>
      <c r="AR218" s="55"/>
      <c r="AS218" s="55"/>
      <c r="AT218" s="55"/>
      <c r="AU218" s="55"/>
      <c r="AV218" s="55"/>
      <c r="AW218" s="55"/>
      <c r="AX218" s="55"/>
      <c r="AY218" s="55"/>
      <c r="AZ218" s="55"/>
      <c r="BA218" s="55"/>
      <c r="BB218" s="55"/>
      <c r="BC218" s="55"/>
      <c r="BD218" s="55"/>
      <c r="BE218" s="55"/>
      <c r="BF218" s="55"/>
      <c r="BG218" s="55"/>
      <c r="BH218" s="55"/>
    </row>
    <row r="219" spans="1:60" x14ac:dyDescent="0.25">
      <c r="A219" s="55"/>
      <c r="J219" s="55"/>
      <c r="K219" s="55"/>
      <c r="L219" s="55"/>
      <c r="M219" s="55"/>
      <c r="N219" s="55"/>
      <c r="O219" s="55"/>
      <c r="P219" s="55"/>
      <c r="Q219" s="55"/>
      <c r="R219" s="55"/>
      <c r="S219" s="55"/>
      <c r="T219" s="55"/>
      <c r="U219" s="55"/>
      <c r="V219" s="55"/>
      <c r="W219" s="55"/>
      <c r="X219" s="55"/>
      <c r="Y219" s="55"/>
      <c r="Z219" s="55"/>
      <c r="AA219" s="55"/>
      <c r="AB219" s="55"/>
      <c r="AC219" s="55"/>
      <c r="AD219" s="55"/>
      <c r="AE219" s="55"/>
      <c r="AF219" s="55"/>
      <c r="AG219" s="55"/>
      <c r="AH219" s="55"/>
      <c r="AI219" s="55"/>
      <c r="AJ219" s="55"/>
      <c r="AK219" s="55"/>
      <c r="AL219" s="55"/>
      <c r="AM219" s="55"/>
      <c r="AN219" s="55"/>
      <c r="AO219" s="55"/>
      <c r="AP219" s="55"/>
      <c r="AQ219" s="55"/>
      <c r="AR219" s="55"/>
      <c r="AS219" s="55"/>
      <c r="AT219" s="55"/>
      <c r="AU219" s="55"/>
      <c r="AV219" s="55"/>
      <c r="AW219" s="55"/>
      <c r="AX219" s="55"/>
      <c r="AY219" s="55"/>
      <c r="AZ219" s="55"/>
      <c r="BA219" s="55"/>
      <c r="BB219" s="55"/>
      <c r="BC219" s="55"/>
      <c r="BD219" s="55"/>
      <c r="BE219" s="55"/>
      <c r="BF219" s="55"/>
      <c r="BG219" s="55"/>
      <c r="BH219" s="55"/>
    </row>
    <row r="220" spans="1:60" x14ac:dyDescent="0.25">
      <c r="A220" s="55"/>
      <c r="J220" s="55"/>
      <c r="K220" s="55"/>
      <c r="L220" s="55"/>
      <c r="M220" s="55"/>
      <c r="N220" s="55"/>
      <c r="O220" s="55"/>
      <c r="P220" s="55"/>
      <c r="Q220" s="55"/>
      <c r="R220" s="55"/>
      <c r="S220" s="55"/>
      <c r="T220" s="55"/>
      <c r="U220" s="55"/>
      <c r="V220" s="55"/>
      <c r="W220" s="55"/>
      <c r="X220" s="55"/>
      <c r="Y220" s="55"/>
      <c r="Z220" s="55"/>
      <c r="AA220" s="55"/>
      <c r="AB220" s="55"/>
      <c r="AC220" s="55"/>
      <c r="AD220" s="55"/>
      <c r="AE220" s="55"/>
      <c r="AF220" s="55"/>
      <c r="AG220" s="55"/>
      <c r="AH220" s="55"/>
      <c r="AI220" s="55"/>
      <c r="AJ220" s="55"/>
      <c r="AK220" s="55"/>
      <c r="AL220" s="55"/>
      <c r="AM220" s="55"/>
      <c r="AN220" s="55"/>
      <c r="AO220" s="55"/>
      <c r="AP220" s="55"/>
      <c r="AQ220" s="55"/>
      <c r="AR220" s="55"/>
      <c r="AS220" s="55"/>
      <c r="AT220" s="55"/>
      <c r="AU220" s="55"/>
      <c r="AV220" s="55"/>
      <c r="AW220" s="55"/>
      <c r="AX220" s="55"/>
      <c r="AY220" s="55"/>
      <c r="AZ220" s="55"/>
      <c r="BA220" s="55"/>
      <c r="BB220" s="55"/>
      <c r="BC220" s="55"/>
      <c r="BD220" s="55"/>
      <c r="BE220" s="55"/>
      <c r="BF220" s="55"/>
      <c r="BG220" s="55"/>
      <c r="BH220" s="55"/>
    </row>
    <row r="221" spans="1:60" x14ac:dyDescent="0.25">
      <c r="A221" s="55"/>
      <c r="J221" s="55"/>
      <c r="K221" s="55"/>
      <c r="L221" s="55"/>
      <c r="M221" s="55"/>
      <c r="N221" s="55"/>
      <c r="O221" s="55"/>
      <c r="P221" s="55"/>
      <c r="Q221" s="55"/>
      <c r="R221" s="55"/>
      <c r="S221" s="55"/>
      <c r="T221" s="55"/>
      <c r="U221" s="55"/>
      <c r="V221" s="55"/>
      <c r="W221" s="55"/>
      <c r="X221" s="55"/>
      <c r="Y221" s="55"/>
      <c r="Z221" s="55"/>
      <c r="AA221" s="55"/>
      <c r="AB221" s="55"/>
      <c r="AC221" s="55"/>
      <c r="AD221" s="55"/>
      <c r="AE221" s="55"/>
      <c r="AF221" s="55"/>
      <c r="AG221" s="55"/>
      <c r="AH221" s="55"/>
      <c r="AI221" s="55"/>
      <c r="AJ221" s="55"/>
      <c r="AK221" s="55"/>
      <c r="AL221" s="55"/>
      <c r="AM221" s="55"/>
      <c r="AN221" s="55"/>
      <c r="AO221" s="55"/>
      <c r="AP221" s="55"/>
      <c r="AQ221" s="55"/>
      <c r="AR221" s="55"/>
      <c r="AS221" s="55"/>
      <c r="AT221" s="55"/>
      <c r="AU221" s="55"/>
      <c r="AV221" s="55"/>
      <c r="AW221" s="55"/>
      <c r="AX221" s="55"/>
      <c r="AY221" s="55"/>
      <c r="AZ221" s="55"/>
      <c r="BA221" s="55"/>
      <c r="BB221" s="55"/>
      <c r="BC221" s="55"/>
      <c r="BD221" s="55"/>
      <c r="BE221" s="55"/>
      <c r="BF221" s="55"/>
      <c r="BG221" s="55"/>
      <c r="BH221" s="55"/>
    </row>
    <row r="222" spans="1:60" x14ac:dyDescent="0.25">
      <c r="A222" s="55"/>
      <c r="J222" s="55"/>
      <c r="K222" s="55"/>
      <c r="L222" s="55"/>
      <c r="M222" s="55"/>
      <c r="N222" s="55"/>
      <c r="O222" s="55"/>
      <c r="P222" s="55"/>
      <c r="Q222" s="55"/>
      <c r="R222" s="55"/>
      <c r="S222" s="55"/>
      <c r="T222" s="55"/>
      <c r="U222" s="55"/>
      <c r="V222" s="55"/>
      <c r="W222" s="55"/>
      <c r="X222" s="55"/>
      <c r="Y222" s="55"/>
      <c r="Z222" s="55"/>
      <c r="AA222" s="55"/>
      <c r="AB222" s="55"/>
      <c r="AC222" s="55"/>
      <c r="AD222" s="55"/>
      <c r="AE222" s="55"/>
      <c r="AF222" s="55"/>
      <c r="AG222" s="55"/>
      <c r="AH222" s="55"/>
      <c r="AI222" s="55"/>
      <c r="AJ222" s="55"/>
      <c r="AK222" s="55"/>
      <c r="AL222" s="55"/>
      <c r="AM222" s="55"/>
      <c r="AN222" s="55"/>
      <c r="AO222" s="55"/>
      <c r="AP222" s="55"/>
      <c r="AQ222" s="55"/>
      <c r="AR222" s="55"/>
      <c r="AS222" s="55"/>
      <c r="AT222" s="55"/>
      <c r="AU222" s="55"/>
      <c r="AV222" s="55"/>
      <c r="AW222" s="55"/>
      <c r="AX222" s="55"/>
      <c r="AY222" s="55"/>
      <c r="AZ222" s="55"/>
      <c r="BA222" s="55"/>
      <c r="BB222" s="55"/>
      <c r="BC222" s="55"/>
      <c r="BD222" s="55"/>
      <c r="BE222" s="55"/>
      <c r="BF222" s="55"/>
      <c r="BG222" s="55"/>
      <c r="BH222" s="55"/>
    </row>
    <row r="223" spans="1:60" x14ac:dyDescent="0.25">
      <c r="A223" s="55"/>
      <c r="J223" s="55"/>
      <c r="K223" s="55"/>
      <c r="L223" s="55"/>
      <c r="M223" s="55"/>
      <c r="N223" s="55"/>
      <c r="O223" s="55"/>
      <c r="P223" s="55"/>
      <c r="Q223" s="55"/>
      <c r="R223" s="55"/>
      <c r="S223" s="55"/>
      <c r="T223" s="55"/>
      <c r="U223" s="55"/>
      <c r="V223" s="55"/>
      <c r="W223" s="55"/>
      <c r="X223" s="55"/>
      <c r="Y223" s="55"/>
      <c r="Z223" s="55"/>
      <c r="AA223" s="55"/>
      <c r="AB223" s="55"/>
      <c r="AC223" s="55"/>
      <c r="AD223" s="55"/>
      <c r="AE223" s="55"/>
      <c r="AF223" s="55"/>
      <c r="AG223" s="55"/>
      <c r="AH223" s="55"/>
      <c r="AI223" s="55"/>
      <c r="AJ223" s="55"/>
      <c r="AK223" s="55"/>
      <c r="AL223" s="55"/>
      <c r="AM223" s="55"/>
      <c r="AN223" s="55"/>
      <c r="AO223" s="55"/>
      <c r="AP223" s="55"/>
      <c r="AQ223" s="55"/>
      <c r="AR223" s="55"/>
      <c r="AS223" s="55"/>
      <c r="AT223" s="55"/>
      <c r="AU223" s="55"/>
      <c r="AV223" s="55"/>
      <c r="AW223" s="55"/>
      <c r="AX223" s="55"/>
      <c r="AY223" s="55"/>
      <c r="AZ223" s="55"/>
      <c r="BA223" s="55"/>
      <c r="BB223" s="55"/>
      <c r="BC223" s="55"/>
      <c r="BD223" s="55"/>
      <c r="BE223" s="55"/>
      <c r="BF223" s="55"/>
      <c r="BG223" s="55"/>
      <c r="BH223" s="55"/>
    </row>
    <row r="224" spans="1:60" x14ac:dyDescent="0.25">
      <c r="A224" s="55"/>
      <c r="J224" s="55"/>
      <c r="K224" s="55"/>
      <c r="L224" s="55"/>
      <c r="M224" s="55"/>
      <c r="N224" s="55"/>
      <c r="O224" s="55"/>
      <c r="P224" s="55"/>
      <c r="Q224" s="55"/>
      <c r="R224" s="55"/>
      <c r="S224" s="55"/>
      <c r="T224" s="55"/>
      <c r="U224" s="55"/>
      <c r="V224" s="55"/>
      <c r="W224" s="55"/>
      <c r="X224" s="55"/>
      <c r="Y224" s="55"/>
      <c r="Z224" s="55"/>
      <c r="AA224" s="55"/>
      <c r="AB224" s="55"/>
      <c r="AC224" s="55"/>
      <c r="AD224" s="55"/>
      <c r="AE224" s="55"/>
      <c r="AF224" s="55"/>
      <c r="AG224" s="55"/>
      <c r="AH224" s="55"/>
      <c r="AI224" s="55"/>
      <c r="AJ224" s="55"/>
      <c r="AK224" s="55"/>
      <c r="AL224" s="55"/>
      <c r="AM224" s="55"/>
      <c r="AN224" s="55"/>
      <c r="AO224" s="55"/>
      <c r="AP224" s="55"/>
      <c r="AQ224" s="55"/>
      <c r="AR224" s="55"/>
      <c r="AS224" s="55"/>
      <c r="AT224" s="55"/>
      <c r="AU224" s="55"/>
      <c r="AV224" s="55"/>
      <c r="AW224" s="55"/>
      <c r="AX224" s="55"/>
      <c r="AY224" s="55"/>
      <c r="AZ224" s="55"/>
      <c r="BA224" s="55"/>
      <c r="BB224" s="55"/>
      <c r="BC224" s="55"/>
      <c r="BD224" s="55"/>
      <c r="BE224" s="55"/>
      <c r="BF224" s="55"/>
      <c r="BG224" s="55"/>
      <c r="BH224" s="55"/>
    </row>
    <row r="225" spans="1:60" x14ac:dyDescent="0.25">
      <c r="A225" s="55"/>
      <c r="J225" s="55"/>
      <c r="K225" s="55"/>
      <c r="L225" s="55"/>
      <c r="M225" s="55"/>
      <c r="N225" s="55"/>
      <c r="O225" s="55"/>
      <c r="P225" s="55"/>
      <c r="Q225" s="55"/>
      <c r="R225" s="55"/>
      <c r="S225" s="55"/>
      <c r="T225" s="55"/>
      <c r="U225" s="55"/>
      <c r="V225" s="55"/>
      <c r="W225" s="55"/>
      <c r="X225" s="55"/>
      <c r="Y225" s="55"/>
      <c r="Z225" s="55"/>
      <c r="AA225" s="55"/>
      <c r="AB225" s="55"/>
      <c r="AC225" s="55"/>
      <c r="AD225" s="55"/>
      <c r="AE225" s="55"/>
      <c r="AF225" s="55"/>
      <c r="AG225" s="55"/>
      <c r="AH225" s="55"/>
      <c r="AI225" s="55"/>
      <c r="AJ225" s="55"/>
      <c r="AK225" s="55"/>
      <c r="AL225" s="55"/>
      <c r="AM225" s="55"/>
      <c r="AN225" s="55"/>
      <c r="AO225" s="55"/>
      <c r="AP225" s="55"/>
      <c r="AQ225" s="55"/>
      <c r="AR225" s="55"/>
      <c r="AS225" s="55"/>
      <c r="AT225" s="55"/>
      <c r="AU225" s="55"/>
      <c r="AV225" s="55"/>
      <c r="AW225" s="55"/>
      <c r="AX225" s="55"/>
      <c r="AY225" s="55"/>
      <c r="AZ225" s="55"/>
      <c r="BA225" s="55"/>
      <c r="BB225" s="55"/>
      <c r="BC225" s="55"/>
      <c r="BD225" s="55"/>
      <c r="BE225" s="55"/>
      <c r="BF225" s="55"/>
      <c r="BG225" s="55"/>
      <c r="BH225" s="55"/>
    </row>
    <row r="226" spans="1:60" x14ac:dyDescent="0.25">
      <c r="A226" s="55"/>
      <c r="J226" s="55"/>
      <c r="K226" s="55"/>
      <c r="L226" s="55"/>
      <c r="M226" s="55"/>
      <c r="N226" s="55"/>
      <c r="O226" s="55"/>
      <c r="P226" s="55"/>
      <c r="Q226" s="55"/>
      <c r="R226" s="55"/>
      <c r="S226" s="55"/>
      <c r="T226" s="55"/>
      <c r="U226" s="55"/>
      <c r="V226" s="55"/>
      <c r="W226" s="55"/>
      <c r="X226" s="55"/>
      <c r="Y226" s="55"/>
      <c r="Z226" s="55"/>
      <c r="AA226" s="55"/>
      <c r="AB226" s="55"/>
      <c r="AC226" s="55"/>
      <c r="AD226" s="55"/>
      <c r="AE226" s="55"/>
      <c r="AF226" s="55"/>
      <c r="AG226" s="55"/>
      <c r="AH226" s="55"/>
      <c r="AI226" s="55"/>
      <c r="AJ226" s="55"/>
      <c r="AK226" s="55"/>
      <c r="AL226" s="55"/>
      <c r="AM226" s="55"/>
      <c r="AN226" s="55"/>
      <c r="AO226" s="55"/>
      <c r="AP226" s="55"/>
      <c r="AQ226" s="55"/>
      <c r="AR226" s="55"/>
      <c r="AS226" s="55"/>
      <c r="AT226" s="55"/>
      <c r="AU226" s="55"/>
      <c r="AV226" s="55"/>
      <c r="AW226" s="55"/>
      <c r="AX226" s="55"/>
      <c r="AY226" s="55"/>
      <c r="AZ226" s="55"/>
      <c r="BA226" s="55"/>
      <c r="BB226" s="55"/>
      <c r="BC226" s="55"/>
      <c r="BD226" s="55"/>
      <c r="BE226" s="55"/>
      <c r="BF226" s="55"/>
      <c r="BG226" s="55"/>
      <c r="BH226" s="55"/>
    </row>
    <row r="227" spans="1:60" x14ac:dyDescent="0.25">
      <c r="A227" s="55"/>
      <c r="J227" s="55"/>
      <c r="K227" s="55"/>
      <c r="L227" s="55"/>
      <c r="M227" s="55"/>
      <c r="N227" s="55"/>
      <c r="O227" s="55"/>
      <c r="P227" s="55"/>
      <c r="Q227" s="55"/>
      <c r="R227" s="55"/>
      <c r="S227" s="55"/>
      <c r="T227" s="55"/>
      <c r="U227" s="55"/>
      <c r="V227" s="55"/>
      <c r="W227" s="55"/>
      <c r="X227" s="55"/>
      <c r="Y227" s="55"/>
      <c r="Z227" s="55"/>
      <c r="AA227" s="55"/>
      <c r="AB227" s="55"/>
      <c r="AC227" s="55"/>
      <c r="AD227" s="55"/>
      <c r="AE227" s="55"/>
      <c r="AF227" s="55"/>
      <c r="AG227" s="55"/>
      <c r="AH227" s="55"/>
      <c r="AI227" s="55"/>
      <c r="AJ227" s="55"/>
      <c r="AK227" s="55"/>
      <c r="AL227" s="55"/>
      <c r="AM227" s="55"/>
      <c r="AN227" s="55"/>
      <c r="AO227" s="55"/>
      <c r="AP227" s="55"/>
      <c r="AQ227" s="55"/>
      <c r="AR227" s="55"/>
      <c r="AS227" s="55"/>
      <c r="AT227" s="55"/>
      <c r="AU227" s="55"/>
      <c r="AV227" s="55"/>
      <c r="AW227" s="55"/>
      <c r="AX227" s="55"/>
      <c r="AY227" s="55"/>
      <c r="AZ227" s="55"/>
      <c r="BA227" s="55"/>
      <c r="BB227" s="55"/>
      <c r="BC227" s="55"/>
      <c r="BD227" s="55"/>
      <c r="BE227" s="55"/>
      <c r="BF227" s="55"/>
      <c r="BG227" s="55"/>
      <c r="BH227" s="55"/>
    </row>
    <row r="228" spans="1:60" x14ac:dyDescent="0.25">
      <c r="A228" s="55"/>
      <c r="J228" s="55"/>
      <c r="K228" s="55"/>
      <c r="L228" s="55"/>
      <c r="M228" s="55"/>
      <c r="N228" s="55"/>
      <c r="O228" s="55"/>
      <c r="P228" s="55"/>
      <c r="Q228" s="55"/>
      <c r="R228" s="55"/>
      <c r="S228" s="55"/>
      <c r="T228" s="55"/>
      <c r="U228" s="55"/>
      <c r="V228" s="55"/>
      <c r="W228" s="55"/>
      <c r="X228" s="55"/>
      <c r="Y228" s="55"/>
      <c r="Z228" s="55"/>
      <c r="AA228" s="55"/>
      <c r="AB228" s="55"/>
      <c r="AC228" s="55"/>
      <c r="AD228" s="55"/>
      <c r="AE228" s="55"/>
      <c r="AF228" s="55"/>
      <c r="AG228" s="55"/>
      <c r="AH228" s="55"/>
      <c r="AI228" s="55"/>
      <c r="AJ228" s="55"/>
      <c r="AK228" s="55"/>
      <c r="AL228" s="55"/>
      <c r="AM228" s="55"/>
      <c r="AN228" s="55"/>
      <c r="AO228" s="55"/>
      <c r="AP228" s="55"/>
      <c r="AQ228" s="55"/>
      <c r="AR228" s="55"/>
      <c r="AS228" s="55"/>
      <c r="AT228" s="55"/>
      <c r="AU228" s="55"/>
      <c r="AV228" s="55"/>
      <c r="AW228" s="55"/>
      <c r="AX228" s="55"/>
      <c r="AY228" s="55"/>
      <c r="AZ228" s="55"/>
      <c r="BA228" s="55"/>
      <c r="BB228" s="55"/>
      <c r="BC228" s="55"/>
      <c r="BD228" s="55"/>
      <c r="BE228" s="55"/>
      <c r="BF228" s="55"/>
      <c r="BG228" s="55"/>
      <c r="BH228" s="55"/>
    </row>
    <row r="229" spans="1:60" x14ac:dyDescent="0.25">
      <c r="A229" s="55"/>
      <c r="J229" s="55"/>
      <c r="K229" s="55"/>
      <c r="L229" s="55"/>
      <c r="M229" s="55"/>
      <c r="N229" s="55"/>
      <c r="O229" s="55"/>
      <c r="P229" s="55"/>
      <c r="Q229" s="55"/>
      <c r="R229" s="55"/>
      <c r="S229" s="55"/>
      <c r="T229" s="55"/>
      <c r="U229" s="55"/>
      <c r="V229" s="55"/>
      <c r="W229" s="55"/>
      <c r="X229" s="55"/>
      <c r="Y229" s="55"/>
      <c r="Z229" s="55"/>
      <c r="AA229" s="55"/>
      <c r="AB229" s="55"/>
      <c r="AC229" s="55"/>
      <c r="AD229" s="55"/>
      <c r="AE229" s="55"/>
      <c r="AF229" s="55"/>
      <c r="AG229" s="55"/>
      <c r="AH229" s="55"/>
      <c r="AI229" s="55"/>
      <c r="AJ229" s="55"/>
      <c r="AK229" s="55"/>
      <c r="AL229" s="55"/>
      <c r="AM229" s="55"/>
      <c r="AN229" s="55"/>
      <c r="AO229" s="55"/>
      <c r="AP229" s="55"/>
      <c r="AQ229" s="55"/>
      <c r="AR229" s="55"/>
      <c r="AS229" s="55"/>
      <c r="AT229" s="55"/>
      <c r="AU229" s="55"/>
      <c r="AV229" s="55"/>
      <c r="AW229" s="55"/>
      <c r="AX229" s="55"/>
      <c r="AY229" s="55"/>
      <c r="AZ229" s="55"/>
      <c r="BA229" s="55"/>
      <c r="BB229" s="55"/>
      <c r="BC229" s="55"/>
      <c r="BD229" s="55"/>
      <c r="BE229" s="55"/>
      <c r="BF229" s="55"/>
      <c r="BG229" s="55"/>
      <c r="BH229" s="55"/>
    </row>
    <row r="230" spans="1:60" x14ac:dyDescent="0.25">
      <c r="A230" s="55"/>
      <c r="J230" s="55"/>
      <c r="K230" s="55"/>
      <c r="L230" s="55"/>
      <c r="M230" s="55"/>
      <c r="N230" s="55"/>
      <c r="O230" s="55"/>
      <c r="P230" s="55"/>
      <c r="Q230" s="55"/>
      <c r="R230" s="55"/>
      <c r="S230" s="55"/>
      <c r="T230" s="55"/>
      <c r="U230" s="55"/>
      <c r="V230" s="55"/>
      <c r="W230" s="55"/>
      <c r="X230" s="55"/>
      <c r="Y230" s="55"/>
      <c r="Z230" s="55"/>
      <c r="AA230" s="55"/>
      <c r="AB230" s="55"/>
      <c r="AC230" s="55"/>
      <c r="AD230" s="55"/>
      <c r="AE230" s="55"/>
      <c r="AF230" s="55"/>
      <c r="AG230" s="55"/>
      <c r="AH230" s="55"/>
      <c r="AI230" s="55"/>
      <c r="AJ230" s="55"/>
      <c r="AK230" s="55"/>
      <c r="AL230" s="55"/>
      <c r="AM230" s="55"/>
      <c r="AN230" s="55"/>
      <c r="AO230" s="55"/>
      <c r="AP230" s="55"/>
      <c r="AQ230" s="55"/>
      <c r="AR230" s="55"/>
      <c r="AS230" s="55"/>
      <c r="AT230" s="55"/>
      <c r="AU230" s="55"/>
      <c r="AV230" s="55"/>
      <c r="AW230" s="55"/>
      <c r="AX230" s="55"/>
      <c r="AY230" s="55"/>
      <c r="AZ230" s="55"/>
      <c r="BA230" s="55"/>
      <c r="BB230" s="55"/>
      <c r="BC230" s="55"/>
      <c r="BD230" s="55"/>
      <c r="BE230" s="55"/>
      <c r="BF230" s="55"/>
      <c r="BG230" s="55"/>
      <c r="BH230" s="55"/>
    </row>
    <row r="231" spans="1:60" x14ac:dyDescent="0.25">
      <c r="A231" s="55"/>
      <c r="J231" s="55"/>
      <c r="K231" s="55"/>
      <c r="L231" s="55"/>
      <c r="M231" s="55"/>
      <c r="N231" s="55"/>
      <c r="O231" s="55"/>
      <c r="P231" s="55"/>
      <c r="Q231" s="55"/>
      <c r="R231" s="55"/>
      <c r="S231" s="55"/>
      <c r="T231" s="55"/>
      <c r="U231" s="55"/>
      <c r="V231" s="55"/>
      <c r="W231" s="55"/>
      <c r="X231" s="55"/>
      <c r="Y231" s="55"/>
      <c r="Z231" s="55"/>
      <c r="AA231" s="55"/>
      <c r="AB231" s="55"/>
      <c r="AC231" s="55"/>
      <c r="AD231" s="55"/>
      <c r="AE231" s="55"/>
      <c r="AF231" s="55"/>
      <c r="AG231" s="55"/>
      <c r="AH231" s="55"/>
      <c r="AI231" s="55"/>
      <c r="AJ231" s="55"/>
      <c r="AK231" s="55"/>
      <c r="AL231" s="55"/>
      <c r="AM231" s="55"/>
      <c r="AN231" s="55"/>
      <c r="AO231" s="55"/>
      <c r="AP231" s="55"/>
      <c r="AQ231" s="55"/>
      <c r="AR231" s="55"/>
      <c r="AS231" s="55"/>
      <c r="AT231" s="55"/>
      <c r="AU231" s="55"/>
      <c r="AV231" s="55"/>
      <c r="AW231" s="55"/>
      <c r="AX231" s="55"/>
      <c r="AY231" s="55"/>
      <c r="AZ231" s="55"/>
      <c r="BA231" s="55"/>
      <c r="BB231" s="55"/>
      <c r="BC231" s="55"/>
      <c r="BD231" s="55"/>
      <c r="BE231" s="55"/>
      <c r="BF231" s="55"/>
      <c r="BG231" s="55"/>
      <c r="BH231" s="55"/>
    </row>
    <row r="232" spans="1:60" x14ac:dyDescent="0.25">
      <c r="A232" s="55"/>
      <c r="J232" s="55"/>
      <c r="K232" s="55"/>
      <c r="L232" s="55"/>
      <c r="M232" s="55"/>
      <c r="N232" s="55"/>
      <c r="O232" s="55"/>
      <c r="P232" s="55"/>
      <c r="Q232" s="55"/>
      <c r="R232" s="55"/>
      <c r="S232" s="55"/>
      <c r="T232" s="55"/>
      <c r="U232" s="55"/>
      <c r="V232" s="55"/>
      <c r="W232" s="55"/>
      <c r="X232" s="55"/>
      <c r="Y232" s="55"/>
      <c r="Z232" s="55"/>
      <c r="AA232" s="55"/>
      <c r="AB232" s="55"/>
      <c r="AC232" s="55"/>
      <c r="AD232" s="55"/>
      <c r="AE232" s="55"/>
      <c r="AF232" s="55"/>
      <c r="AG232" s="55"/>
      <c r="AH232" s="55"/>
      <c r="AI232" s="55"/>
      <c r="AJ232" s="55"/>
      <c r="AK232" s="55"/>
      <c r="AL232" s="55"/>
      <c r="AM232" s="55"/>
      <c r="AN232" s="55"/>
      <c r="AO232" s="55"/>
      <c r="AP232" s="55"/>
      <c r="AQ232" s="55"/>
      <c r="AR232" s="55"/>
      <c r="AS232" s="55"/>
      <c r="AT232" s="55"/>
      <c r="AU232" s="55"/>
      <c r="AV232" s="55"/>
      <c r="AW232" s="55"/>
      <c r="AX232" s="55"/>
      <c r="AY232" s="55"/>
      <c r="AZ232" s="55"/>
      <c r="BA232" s="55"/>
      <c r="BB232" s="55"/>
      <c r="BC232" s="55"/>
      <c r="BD232" s="55"/>
      <c r="BE232" s="55"/>
      <c r="BF232" s="55"/>
      <c r="BG232" s="55"/>
      <c r="BH232" s="55"/>
    </row>
    <row r="233" spans="1:60" x14ac:dyDescent="0.25">
      <c r="A233" s="55"/>
      <c r="J233" s="55"/>
      <c r="K233" s="55"/>
      <c r="L233" s="55"/>
      <c r="M233" s="55"/>
      <c r="N233" s="55"/>
      <c r="O233" s="55"/>
      <c r="P233" s="55"/>
      <c r="Q233" s="55"/>
      <c r="R233" s="55"/>
      <c r="S233" s="55"/>
      <c r="T233" s="55"/>
      <c r="U233" s="55"/>
      <c r="V233" s="55"/>
      <c r="W233" s="55"/>
      <c r="X233" s="55"/>
      <c r="Y233" s="55"/>
      <c r="Z233" s="55"/>
      <c r="AA233" s="55"/>
      <c r="AB233" s="55"/>
      <c r="AC233" s="55"/>
      <c r="AD233" s="55"/>
      <c r="AE233" s="55"/>
      <c r="AF233" s="55"/>
      <c r="AG233" s="55"/>
      <c r="AH233" s="55"/>
      <c r="AI233" s="55"/>
      <c r="AJ233" s="55"/>
      <c r="AK233" s="55"/>
      <c r="AL233" s="55"/>
      <c r="AM233" s="55"/>
      <c r="AN233" s="55"/>
      <c r="AO233" s="55"/>
      <c r="AP233" s="55"/>
      <c r="AQ233" s="55"/>
      <c r="AR233" s="55"/>
      <c r="AS233" s="55"/>
      <c r="AT233" s="55"/>
      <c r="AU233" s="55"/>
      <c r="AV233" s="55"/>
      <c r="AW233" s="55"/>
      <c r="AX233" s="55"/>
      <c r="AY233" s="55"/>
      <c r="AZ233" s="55"/>
      <c r="BA233" s="55"/>
      <c r="BB233" s="55"/>
      <c r="BC233" s="55"/>
      <c r="BD233" s="55"/>
      <c r="BE233" s="55"/>
      <c r="BF233" s="55"/>
      <c r="BG233" s="55"/>
      <c r="BH233" s="55"/>
    </row>
    <row r="234" spans="1:60" x14ac:dyDescent="0.25">
      <c r="A234" s="55"/>
      <c r="J234" s="55"/>
      <c r="K234" s="55"/>
      <c r="L234" s="55"/>
      <c r="M234" s="55"/>
      <c r="N234" s="55"/>
      <c r="O234" s="55"/>
      <c r="P234" s="55"/>
      <c r="Q234" s="55"/>
      <c r="R234" s="55"/>
      <c r="S234" s="55"/>
      <c r="T234" s="55"/>
      <c r="U234" s="55"/>
      <c r="V234" s="55"/>
      <c r="W234" s="55"/>
      <c r="X234" s="55"/>
      <c r="Y234" s="55"/>
      <c r="Z234" s="55"/>
      <c r="AA234" s="55"/>
      <c r="AB234" s="55"/>
      <c r="AC234" s="55"/>
      <c r="AD234" s="55"/>
      <c r="AE234" s="55"/>
      <c r="AF234" s="55"/>
      <c r="AG234" s="55"/>
      <c r="AH234" s="55"/>
      <c r="AI234" s="55"/>
      <c r="AJ234" s="55"/>
      <c r="AK234" s="55"/>
      <c r="AL234" s="55"/>
      <c r="AM234" s="55"/>
      <c r="AN234" s="55"/>
      <c r="AO234" s="55"/>
      <c r="AP234" s="55"/>
      <c r="AQ234" s="55"/>
      <c r="AR234" s="55"/>
      <c r="AS234" s="55"/>
      <c r="AT234" s="55"/>
      <c r="AU234" s="55"/>
      <c r="AV234" s="55"/>
      <c r="AW234" s="55"/>
      <c r="AX234" s="55"/>
      <c r="AY234" s="55"/>
      <c r="AZ234" s="55"/>
      <c r="BA234" s="55"/>
      <c r="BB234" s="55"/>
      <c r="BC234" s="55"/>
      <c r="BD234" s="55"/>
      <c r="BE234" s="55"/>
      <c r="BF234" s="55"/>
      <c r="BG234" s="55"/>
      <c r="BH234" s="55"/>
    </row>
    <row r="235" spans="1:60" x14ac:dyDescent="0.25">
      <c r="A235" s="55"/>
      <c r="J235" s="55"/>
      <c r="K235" s="55"/>
      <c r="L235" s="55"/>
      <c r="M235" s="55"/>
      <c r="N235" s="55"/>
      <c r="O235" s="55"/>
      <c r="P235" s="55"/>
      <c r="Q235" s="55"/>
      <c r="R235" s="55"/>
      <c r="S235" s="55"/>
      <c r="T235" s="55"/>
      <c r="U235" s="55"/>
      <c r="V235" s="55"/>
      <c r="W235" s="55"/>
      <c r="X235" s="55"/>
      <c r="Y235" s="55"/>
      <c r="Z235" s="55"/>
      <c r="AA235" s="55"/>
      <c r="AB235" s="55"/>
      <c r="AC235" s="55"/>
      <c r="AD235" s="55"/>
      <c r="AE235" s="55"/>
      <c r="AF235" s="55"/>
      <c r="AG235" s="55"/>
      <c r="AH235" s="55"/>
      <c r="AI235" s="55"/>
      <c r="AJ235" s="55"/>
      <c r="AK235" s="55"/>
      <c r="AL235" s="55"/>
      <c r="AM235" s="55"/>
      <c r="AN235" s="55"/>
      <c r="AO235" s="55"/>
      <c r="AP235" s="55"/>
      <c r="AQ235" s="55"/>
      <c r="AR235" s="55"/>
      <c r="AS235" s="55"/>
      <c r="AT235" s="55"/>
      <c r="AU235" s="55"/>
      <c r="AV235" s="55"/>
      <c r="AW235" s="55"/>
      <c r="AX235" s="55"/>
      <c r="AY235" s="55"/>
      <c r="AZ235" s="55"/>
      <c r="BA235" s="55"/>
      <c r="BB235" s="55"/>
      <c r="BC235" s="55"/>
      <c r="BD235" s="55"/>
      <c r="BE235" s="55"/>
      <c r="BF235" s="55"/>
      <c r="BG235" s="55"/>
      <c r="BH235" s="55"/>
    </row>
    <row r="236" spans="1:60" x14ac:dyDescent="0.25">
      <c r="A236" s="55"/>
      <c r="J236" s="55"/>
      <c r="K236" s="55"/>
      <c r="L236" s="55"/>
      <c r="M236" s="55"/>
      <c r="N236" s="55"/>
      <c r="O236" s="55"/>
      <c r="P236" s="55"/>
      <c r="Q236" s="55"/>
      <c r="R236" s="55"/>
      <c r="S236" s="55"/>
      <c r="T236" s="55"/>
      <c r="U236" s="55"/>
      <c r="V236" s="55"/>
      <c r="W236" s="55"/>
      <c r="X236" s="55"/>
      <c r="Y236" s="55"/>
      <c r="Z236" s="55"/>
      <c r="AA236" s="55"/>
      <c r="AB236" s="55"/>
      <c r="AC236" s="55"/>
      <c r="AD236" s="55"/>
      <c r="AE236" s="55"/>
      <c r="AF236" s="55"/>
      <c r="AG236" s="55"/>
      <c r="AH236" s="55"/>
      <c r="AI236" s="55"/>
      <c r="AJ236" s="55"/>
      <c r="AK236" s="55"/>
      <c r="AL236" s="55"/>
      <c r="AM236" s="55"/>
      <c r="AN236" s="55"/>
      <c r="AO236" s="55"/>
      <c r="AP236" s="55"/>
      <c r="AQ236" s="55"/>
      <c r="AR236" s="55"/>
      <c r="AS236" s="55"/>
      <c r="AT236" s="55"/>
      <c r="AU236" s="55"/>
      <c r="AV236" s="55"/>
      <c r="AW236" s="55"/>
      <c r="AX236" s="55"/>
      <c r="AY236" s="55"/>
      <c r="AZ236" s="55"/>
      <c r="BA236" s="55"/>
      <c r="BB236" s="55"/>
      <c r="BC236" s="55"/>
      <c r="BD236" s="55"/>
      <c r="BE236" s="55"/>
      <c r="BF236" s="55"/>
      <c r="BG236" s="55"/>
      <c r="BH236" s="55"/>
    </row>
    <row r="237" spans="1:60" x14ac:dyDescent="0.25">
      <c r="A237" s="55"/>
      <c r="J237" s="55"/>
      <c r="K237" s="55"/>
      <c r="L237" s="55"/>
      <c r="M237" s="55"/>
      <c r="N237" s="55"/>
      <c r="O237" s="55"/>
      <c r="P237" s="55"/>
      <c r="Q237" s="55"/>
      <c r="R237" s="55"/>
      <c r="S237" s="55"/>
      <c r="T237" s="55"/>
      <c r="U237" s="55"/>
      <c r="V237" s="55"/>
      <c r="W237" s="55"/>
      <c r="X237" s="55"/>
      <c r="Y237" s="55"/>
      <c r="Z237" s="55"/>
      <c r="AA237" s="55"/>
      <c r="AB237" s="55"/>
      <c r="AC237" s="55"/>
      <c r="AD237" s="55"/>
      <c r="AE237" s="55"/>
      <c r="AF237" s="55"/>
      <c r="AG237" s="55"/>
      <c r="AH237" s="55"/>
      <c r="AI237" s="55"/>
      <c r="AJ237" s="55"/>
      <c r="AK237" s="55"/>
      <c r="AL237" s="55"/>
      <c r="AM237" s="55"/>
      <c r="AN237" s="55"/>
      <c r="AO237" s="55"/>
      <c r="AP237" s="55"/>
      <c r="AQ237" s="55"/>
      <c r="AR237" s="55"/>
      <c r="AS237" s="55"/>
      <c r="AT237" s="55"/>
      <c r="AU237" s="55"/>
      <c r="AV237" s="55"/>
      <c r="AW237" s="55"/>
      <c r="AX237" s="55"/>
      <c r="AY237" s="55"/>
      <c r="AZ237" s="55"/>
      <c r="BA237" s="55"/>
      <c r="BB237" s="55"/>
      <c r="BC237" s="55"/>
      <c r="BD237" s="55"/>
      <c r="BE237" s="55"/>
      <c r="BF237" s="55"/>
      <c r="BG237" s="55"/>
      <c r="BH237" s="55"/>
    </row>
    <row r="238" spans="1:60" x14ac:dyDescent="0.25">
      <c r="A238" s="55"/>
      <c r="J238" s="55"/>
      <c r="K238" s="55"/>
      <c r="L238" s="55"/>
      <c r="M238" s="55"/>
      <c r="N238" s="55"/>
      <c r="O238" s="55"/>
      <c r="P238" s="55"/>
      <c r="Q238" s="55"/>
      <c r="R238" s="55"/>
      <c r="S238" s="55"/>
      <c r="T238" s="55"/>
      <c r="U238" s="55"/>
      <c r="V238" s="55"/>
      <c r="W238" s="55"/>
      <c r="X238" s="55"/>
      <c r="Y238" s="55"/>
      <c r="Z238" s="55"/>
      <c r="AA238" s="55"/>
      <c r="AB238" s="55"/>
      <c r="AC238" s="55"/>
      <c r="AD238" s="55"/>
      <c r="AE238" s="55"/>
      <c r="AF238" s="55"/>
      <c r="AG238" s="55"/>
      <c r="AH238" s="55"/>
      <c r="AI238" s="55"/>
      <c r="AJ238" s="55"/>
      <c r="AK238" s="55"/>
      <c r="AL238" s="55"/>
      <c r="AM238" s="55"/>
      <c r="AN238" s="55"/>
      <c r="AO238" s="55"/>
      <c r="AP238" s="55"/>
      <c r="AQ238" s="55"/>
      <c r="AR238" s="55"/>
      <c r="AS238" s="55"/>
      <c r="AT238" s="55"/>
      <c r="AU238" s="55"/>
      <c r="AV238" s="55"/>
      <c r="AW238" s="55"/>
      <c r="AX238" s="55"/>
      <c r="AY238" s="55"/>
      <c r="AZ238" s="55"/>
      <c r="BA238" s="55"/>
      <c r="BB238" s="55"/>
      <c r="BC238" s="55"/>
      <c r="BD238" s="55"/>
      <c r="BE238" s="55"/>
      <c r="BF238" s="55"/>
      <c r="BG238" s="55"/>
      <c r="BH238" s="55"/>
    </row>
    <row r="239" spans="1:60" x14ac:dyDescent="0.25">
      <c r="A239" s="55"/>
      <c r="J239" s="55"/>
      <c r="K239" s="55"/>
      <c r="L239" s="55"/>
      <c r="M239" s="55"/>
      <c r="N239" s="55"/>
      <c r="O239" s="55"/>
      <c r="P239" s="55"/>
      <c r="Q239" s="55"/>
      <c r="R239" s="55"/>
      <c r="S239" s="55"/>
      <c r="T239" s="55"/>
      <c r="U239" s="55"/>
      <c r="V239" s="55"/>
      <c r="W239" s="55"/>
      <c r="X239" s="55"/>
      <c r="Y239" s="55"/>
      <c r="Z239" s="55"/>
      <c r="AA239" s="55"/>
      <c r="AB239" s="55"/>
      <c r="AC239" s="55"/>
      <c r="AD239" s="55"/>
      <c r="AE239" s="55"/>
      <c r="AF239" s="55"/>
      <c r="AG239" s="55"/>
      <c r="AH239" s="55"/>
      <c r="AI239" s="55"/>
      <c r="AJ239" s="55"/>
      <c r="AK239" s="55"/>
      <c r="AL239" s="55"/>
      <c r="AM239" s="55"/>
      <c r="AN239" s="55"/>
      <c r="AO239" s="55"/>
      <c r="AP239" s="55"/>
      <c r="AQ239" s="55"/>
      <c r="AR239" s="55"/>
      <c r="AS239" s="55"/>
      <c r="AT239" s="55"/>
      <c r="AU239" s="55"/>
      <c r="AV239" s="55"/>
      <c r="AW239" s="55"/>
      <c r="AX239" s="55"/>
      <c r="AY239" s="55"/>
      <c r="AZ239" s="55"/>
      <c r="BA239" s="55"/>
      <c r="BB239" s="55"/>
      <c r="BC239" s="55"/>
      <c r="BD239" s="55"/>
      <c r="BE239" s="55"/>
      <c r="BF239" s="55"/>
      <c r="BG239" s="55"/>
      <c r="BH239" s="55"/>
    </row>
    <row r="240" spans="1:60" x14ac:dyDescent="0.25">
      <c r="A240" s="55"/>
      <c r="J240" s="55"/>
      <c r="K240" s="55"/>
      <c r="L240" s="55"/>
      <c r="M240" s="55"/>
      <c r="N240" s="55"/>
      <c r="O240" s="55"/>
      <c r="P240" s="55"/>
      <c r="Q240" s="55"/>
      <c r="R240" s="55"/>
      <c r="S240" s="55"/>
      <c r="T240" s="55"/>
      <c r="U240" s="55"/>
      <c r="V240" s="55"/>
      <c r="W240" s="55"/>
      <c r="X240" s="55"/>
      <c r="Y240" s="55"/>
      <c r="Z240" s="55"/>
      <c r="AA240" s="55"/>
      <c r="AB240" s="55"/>
      <c r="AC240" s="55"/>
      <c r="AD240" s="55"/>
      <c r="AE240" s="55"/>
      <c r="AF240" s="55"/>
      <c r="AG240" s="55"/>
      <c r="AH240" s="55"/>
      <c r="AI240" s="55"/>
      <c r="AJ240" s="55"/>
      <c r="AK240" s="55"/>
      <c r="AL240" s="55"/>
      <c r="AM240" s="55"/>
      <c r="AN240" s="55"/>
      <c r="AO240" s="55"/>
      <c r="AP240" s="55"/>
      <c r="AQ240" s="55"/>
      <c r="AR240" s="55"/>
      <c r="AS240" s="55"/>
      <c r="AT240" s="55"/>
      <c r="AU240" s="55"/>
      <c r="AV240" s="55"/>
      <c r="AW240" s="55"/>
      <c r="AX240" s="55"/>
      <c r="AY240" s="55"/>
      <c r="AZ240" s="55"/>
      <c r="BA240" s="55"/>
      <c r="BB240" s="55"/>
      <c r="BC240" s="55"/>
      <c r="BD240" s="55"/>
      <c r="BE240" s="55"/>
      <c r="BF240" s="55"/>
      <c r="BG240" s="55"/>
      <c r="BH240" s="55"/>
    </row>
    <row r="241" spans="1:60" x14ac:dyDescent="0.25">
      <c r="A241" s="55"/>
      <c r="J241" s="55"/>
      <c r="K241" s="55"/>
      <c r="L241" s="55"/>
      <c r="M241" s="55"/>
      <c r="N241" s="55"/>
      <c r="O241" s="55"/>
      <c r="P241" s="55"/>
      <c r="Q241" s="55"/>
      <c r="R241" s="55"/>
      <c r="S241" s="55"/>
      <c r="T241" s="55"/>
      <c r="U241" s="55"/>
      <c r="V241" s="55"/>
      <c r="W241" s="55"/>
      <c r="X241" s="55"/>
      <c r="Y241" s="55"/>
      <c r="Z241" s="55"/>
      <c r="AA241" s="55"/>
      <c r="AB241" s="55"/>
      <c r="AC241" s="55"/>
      <c r="AD241" s="55"/>
      <c r="AE241" s="55"/>
      <c r="AF241" s="55"/>
      <c r="AG241" s="55"/>
      <c r="AH241" s="55"/>
      <c r="AI241" s="55"/>
      <c r="AJ241" s="55"/>
      <c r="AK241" s="55"/>
      <c r="AL241" s="55"/>
      <c r="AM241" s="55"/>
      <c r="AN241" s="55"/>
      <c r="AO241" s="55"/>
      <c r="AP241" s="55"/>
      <c r="AQ241" s="55"/>
      <c r="AR241" s="55"/>
      <c r="AS241" s="55"/>
      <c r="AT241" s="55"/>
      <c r="AU241" s="55"/>
      <c r="AV241" s="55"/>
      <c r="AW241" s="55"/>
      <c r="AX241" s="55"/>
      <c r="AY241" s="55"/>
      <c r="AZ241" s="55"/>
      <c r="BA241" s="55"/>
      <c r="BB241" s="55"/>
      <c r="BC241" s="55"/>
      <c r="BD241" s="55"/>
      <c r="BE241" s="55"/>
      <c r="BF241" s="55"/>
      <c r="BG241" s="55"/>
      <c r="BH241" s="55"/>
    </row>
    <row r="242" spans="1:60" x14ac:dyDescent="0.25">
      <c r="A242" s="55"/>
      <c r="J242" s="55"/>
      <c r="K242" s="55"/>
      <c r="L242" s="55"/>
      <c r="M242" s="55"/>
      <c r="N242" s="55"/>
      <c r="O242" s="55"/>
      <c r="P242" s="55"/>
      <c r="Q242" s="55"/>
      <c r="R242" s="55"/>
      <c r="S242" s="55"/>
      <c r="T242" s="55"/>
      <c r="U242" s="55"/>
      <c r="V242" s="55"/>
      <c r="W242" s="55"/>
      <c r="X242" s="55"/>
      <c r="Y242" s="55"/>
      <c r="Z242" s="55"/>
      <c r="AA242" s="55"/>
      <c r="AB242" s="55"/>
      <c r="AC242" s="55"/>
      <c r="AD242" s="55"/>
      <c r="AE242" s="55"/>
      <c r="AF242" s="55"/>
      <c r="AG242" s="55"/>
      <c r="AH242" s="55"/>
      <c r="AI242" s="55"/>
      <c r="AJ242" s="55"/>
      <c r="AK242" s="55"/>
      <c r="AL242" s="55"/>
      <c r="AM242" s="55"/>
      <c r="AN242" s="55"/>
      <c r="AO242" s="55"/>
      <c r="AP242" s="55"/>
      <c r="AQ242" s="55"/>
      <c r="AR242" s="55"/>
      <c r="AS242" s="55"/>
      <c r="AT242" s="55"/>
      <c r="AU242" s="55"/>
      <c r="AV242" s="55"/>
      <c r="AW242" s="55"/>
      <c r="AX242" s="55"/>
      <c r="AY242" s="55"/>
      <c r="AZ242" s="55"/>
      <c r="BA242" s="55"/>
      <c r="BB242" s="55"/>
      <c r="BC242" s="55"/>
      <c r="BD242" s="55"/>
      <c r="BE242" s="55"/>
      <c r="BF242" s="55"/>
      <c r="BG242" s="55"/>
      <c r="BH242" s="55"/>
    </row>
    <row r="243" spans="1:60" x14ac:dyDescent="0.25">
      <c r="A243" s="55"/>
      <c r="J243" s="55"/>
      <c r="K243" s="55"/>
      <c r="L243" s="55"/>
      <c r="M243" s="55"/>
      <c r="N243" s="55"/>
      <c r="O243" s="55"/>
      <c r="P243" s="55"/>
      <c r="Q243" s="55"/>
      <c r="R243" s="55"/>
      <c r="S243" s="55"/>
      <c r="T243" s="55"/>
      <c r="U243" s="55"/>
      <c r="V243" s="55"/>
      <c r="W243" s="55"/>
      <c r="X243" s="55"/>
      <c r="Y243" s="55"/>
      <c r="Z243" s="55"/>
      <c r="AA243" s="55"/>
      <c r="AB243" s="55"/>
      <c r="AC243" s="55"/>
      <c r="AD243" s="55"/>
      <c r="AE243" s="55"/>
      <c r="AF243" s="55"/>
      <c r="AG243" s="55"/>
      <c r="AH243" s="55"/>
      <c r="AI243" s="55"/>
      <c r="AJ243" s="55"/>
      <c r="AK243" s="55"/>
      <c r="AL243" s="55"/>
      <c r="AM243" s="55"/>
      <c r="AN243" s="55"/>
      <c r="AO243" s="55"/>
      <c r="AP243" s="55"/>
      <c r="AQ243" s="55"/>
      <c r="AR243" s="55"/>
      <c r="AS243" s="55"/>
      <c r="AT243" s="55"/>
      <c r="AU243" s="55"/>
      <c r="AV243" s="55"/>
      <c r="AW243" s="55"/>
      <c r="AX243" s="55"/>
      <c r="AY243" s="55"/>
      <c r="AZ243" s="55"/>
      <c r="BA243" s="55"/>
      <c r="BB243" s="55"/>
      <c r="BC243" s="55"/>
      <c r="BD243" s="55"/>
      <c r="BE243" s="55"/>
      <c r="BF243" s="55"/>
      <c r="BG243" s="55"/>
      <c r="BH243" s="55"/>
    </row>
    <row r="244" spans="1:60" x14ac:dyDescent="0.25">
      <c r="A244" s="55"/>
      <c r="J244" s="55"/>
      <c r="K244" s="55"/>
      <c r="L244" s="55"/>
      <c r="M244" s="55"/>
      <c r="N244" s="55"/>
      <c r="O244" s="55"/>
      <c r="P244" s="55"/>
      <c r="Q244" s="55"/>
      <c r="R244" s="55"/>
      <c r="S244" s="55"/>
      <c r="T244" s="55"/>
      <c r="U244" s="55"/>
      <c r="V244" s="55"/>
      <c r="W244" s="55"/>
      <c r="X244" s="55"/>
      <c r="Y244" s="55"/>
      <c r="Z244" s="55"/>
      <c r="AA244" s="55"/>
      <c r="AB244" s="55"/>
      <c r="AC244" s="55"/>
      <c r="AD244" s="55"/>
      <c r="AE244" s="55"/>
      <c r="AF244" s="55"/>
      <c r="AG244" s="55"/>
      <c r="AH244" s="55"/>
      <c r="AI244" s="55"/>
      <c r="AJ244" s="55"/>
      <c r="AK244" s="55"/>
      <c r="AL244" s="55"/>
      <c r="AM244" s="55"/>
      <c r="AN244" s="55"/>
      <c r="AO244" s="55"/>
      <c r="AP244" s="55"/>
      <c r="AQ244" s="55"/>
      <c r="AR244" s="55"/>
      <c r="AS244" s="55"/>
      <c r="AT244" s="55"/>
      <c r="AU244" s="55"/>
      <c r="AV244" s="55"/>
      <c r="AW244" s="55"/>
      <c r="AX244" s="55"/>
      <c r="AY244" s="55"/>
      <c r="AZ244" s="55"/>
      <c r="BA244" s="55"/>
      <c r="BB244" s="55"/>
      <c r="BC244" s="55"/>
      <c r="BD244" s="55"/>
      <c r="BE244" s="55"/>
      <c r="BF244" s="55"/>
      <c r="BG244" s="55"/>
      <c r="BH244" s="55"/>
    </row>
    <row r="245" spans="1:60" x14ac:dyDescent="0.25">
      <c r="A245" s="55"/>
    </row>
    <row r="246" spans="1:60" x14ac:dyDescent="0.25">
      <c r="A246" s="55"/>
    </row>
    <row r="247" spans="1:60" x14ac:dyDescent="0.25">
      <c r="A247" s="55"/>
    </row>
    <row r="248" spans="1:60" x14ac:dyDescent="0.25">
      <c r="A248" s="55"/>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K56"/>
  <sheetViews>
    <sheetView showRowColHeaders="0" zoomScale="90" zoomScaleNormal="90" workbookViewId="0"/>
  </sheetViews>
  <sheetFormatPr baseColWidth="10" defaultColWidth="10.85546875" defaultRowHeight="16.5" x14ac:dyDescent="0.3"/>
  <cols>
    <col min="1" max="1" width="10.85546875" style="111"/>
    <col min="2" max="2" width="24.140625" style="111" customWidth="1" collapsed="1"/>
    <col min="3" max="3" width="70.140625" style="111" customWidth="1" collapsed="1"/>
    <col min="4" max="4" width="29.85546875" style="111" customWidth="1" collapsed="1"/>
    <col min="5" max="16384" width="10.85546875" style="111"/>
  </cols>
  <sheetData>
    <row r="1" spans="1:37" ht="17.25" thickBot="1" x14ac:dyDescent="0.35">
      <c r="A1" s="6"/>
      <c r="B1" s="6"/>
      <c r="C1" s="6"/>
    </row>
    <row r="2" spans="1:37" ht="18.600000000000001" customHeight="1" thickBot="1" x14ac:dyDescent="0.35">
      <c r="A2" s="6"/>
      <c r="B2" s="540" t="s">
        <v>242</v>
      </c>
      <c r="C2" s="541"/>
      <c r="D2" s="542"/>
      <c r="E2" s="6"/>
      <c r="F2" s="6"/>
      <c r="G2" s="6"/>
      <c r="H2" s="6"/>
      <c r="I2" s="6"/>
      <c r="J2" s="6"/>
      <c r="K2" s="6"/>
      <c r="L2" s="6"/>
      <c r="M2" s="6"/>
      <c r="N2" s="6"/>
      <c r="O2" s="6"/>
      <c r="P2" s="6"/>
      <c r="Q2" s="6"/>
      <c r="R2" s="6"/>
      <c r="S2" s="6"/>
      <c r="T2" s="6"/>
      <c r="U2" s="6"/>
      <c r="V2" s="6"/>
      <c r="W2" s="6"/>
      <c r="X2" s="6"/>
      <c r="Y2" s="6"/>
      <c r="Z2" s="6"/>
      <c r="AA2" s="6"/>
      <c r="AB2" s="6"/>
      <c r="AC2" s="6"/>
      <c r="AD2" s="6"/>
      <c r="AE2" s="6"/>
    </row>
    <row r="3" spans="1:37" ht="16.5" customHeight="1" thickBot="1" x14ac:dyDescent="0.3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row>
    <row r="4" spans="1:37" ht="21" thickBot="1" x14ac:dyDescent="0.35">
      <c r="A4" s="6"/>
      <c r="B4" s="161"/>
      <c r="C4" s="162" t="s">
        <v>50</v>
      </c>
      <c r="D4" s="163" t="s">
        <v>4</v>
      </c>
      <c r="E4" s="6"/>
      <c r="F4" s="6"/>
      <c r="G4" s="6"/>
      <c r="H4" s="6"/>
      <c r="I4" s="6"/>
      <c r="J4" s="6"/>
      <c r="K4" s="6"/>
      <c r="L4" s="6"/>
      <c r="M4" s="6"/>
      <c r="N4" s="6"/>
      <c r="O4" s="6"/>
      <c r="P4" s="6"/>
      <c r="Q4" s="6"/>
      <c r="R4" s="6"/>
      <c r="S4" s="6"/>
      <c r="T4" s="6"/>
      <c r="U4" s="6"/>
      <c r="V4" s="6"/>
      <c r="W4" s="6"/>
      <c r="X4" s="6"/>
      <c r="Y4" s="6"/>
      <c r="Z4" s="6"/>
      <c r="AA4" s="6"/>
      <c r="AB4" s="6"/>
      <c r="AC4" s="6"/>
      <c r="AD4" s="6"/>
      <c r="AE4" s="6"/>
    </row>
    <row r="5" spans="1:37" ht="40.5" x14ac:dyDescent="0.3">
      <c r="A5" s="6"/>
      <c r="B5" s="164" t="s">
        <v>49</v>
      </c>
      <c r="C5" s="165" t="s">
        <v>93</v>
      </c>
      <c r="D5" s="166">
        <v>0.2</v>
      </c>
      <c r="E5" s="6"/>
      <c r="F5" s="6"/>
      <c r="G5" s="6"/>
      <c r="H5" s="6"/>
      <c r="I5" s="6"/>
      <c r="J5" s="6"/>
      <c r="K5" s="6"/>
      <c r="L5" s="6"/>
      <c r="M5" s="6"/>
      <c r="N5" s="6"/>
      <c r="O5" s="6"/>
      <c r="P5" s="6"/>
      <c r="Q5" s="6"/>
      <c r="R5" s="6"/>
      <c r="S5" s="6"/>
      <c r="T5" s="6"/>
      <c r="U5" s="6"/>
      <c r="V5" s="6"/>
      <c r="W5" s="6"/>
      <c r="X5" s="6"/>
      <c r="Y5" s="6"/>
      <c r="Z5" s="6"/>
      <c r="AA5" s="6"/>
      <c r="AB5" s="6"/>
      <c r="AC5" s="6"/>
      <c r="AD5" s="6"/>
      <c r="AE5" s="6"/>
    </row>
    <row r="6" spans="1:37" ht="40.5" x14ac:dyDescent="0.3">
      <c r="A6" s="6"/>
      <c r="B6" s="167" t="s">
        <v>51</v>
      </c>
      <c r="C6" s="168" t="s">
        <v>94</v>
      </c>
      <c r="D6" s="169">
        <v>0.4</v>
      </c>
      <c r="E6" s="6"/>
      <c r="F6" s="6"/>
      <c r="G6" s="6"/>
      <c r="H6" s="6"/>
      <c r="I6" s="6"/>
      <c r="J6" s="6"/>
      <c r="K6" s="6"/>
      <c r="L6" s="6"/>
      <c r="M6" s="6"/>
      <c r="N6" s="6"/>
      <c r="O6" s="6"/>
      <c r="P6" s="6"/>
      <c r="Q6" s="6"/>
      <c r="R6" s="6"/>
      <c r="S6" s="6"/>
      <c r="T6" s="6"/>
      <c r="U6" s="6"/>
      <c r="V6" s="6"/>
      <c r="W6" s="6"/>
      <c r="X6" s="6"/>
      <c r="Y6" s="6"/>
      <c r="Z6" s="6"/>
      <c r="AA6" s="6"/>
      <c r="AB6" s="6"/>
      <c r="AC6" s="6"/>
      <c r="AD6" s="6"/>
      <c r="AE6" s="6"/>
    </row>
    <row r="7" spans="1:37" ht="40.5" x14ac:dyDescent="0.3">
      <c r="A7" s="6"/>
      <c r="B7" s="170" t="s">
        <v>98</v>
      </c>
      <c r="C7" s="168" t="s">
        <v>95</v>
      </c>
      <c r="D7" s="169">
        <v>0.6</v>
      </c>
      <c r="E7" s="6"/>
      <c r="F7" s="6"/>
      <c r="G7" s="6"/>
      <c r="H7" s="6"/>
      <c r="I7" s="6"/>
      <c r="J7" s="6"/>
      <c r="K7" s="6"/>
      <c r="L7" s="6"/>
      <c r="M7" s="6"/>
      <c r="N7" s="6"/>
      <c r="O7" s="6"/>
      <c r="P7" s="6"/>
      <c r="Q7" s="6"/>
      <c r="R7" s="6"/>
      <c r="S7" s="6"/>
      <c r="T7" s="6"/>
      <c r="U7" s="6"/>
      <c r="V7" s="6"/>
      <c r="W7" s="6"/>
      <c r="X7" s="6"/>
      <c r="Y7" s="6"/>
      <c r="Z7" s="6"/>
      <c r="AA7" s="6"/>
      <c r="AB7" s="6"/>
      <c r="AC7" s="6"/>
      <c r="AD7" s="6"/>
      <c r="AE7" s="6"/>
    </row>
    <row r="8" spans="1:37" ht="40.5" x14ac:dyDescent="0.3">
      <c r="A8" s="6"/>
      <c r="B8" s="171" t="s">
        <v>6</v>
      </c>
      <c r="C8" s="168" t="s">
        <v>96</v>
      </c>
      <c r="D8" s="169">
        <v>0.8</v>
      </c>
      <c r="E8" s="6"/>
      <c r="F8" s="6"/>
      <c r="G8" s="6"/>
      <c r="H8" s="6"/>
      <c r="I8" s="6"/>
      <c r="J8" s="6"/>
      <c r="K8" s="6"/>
      <c r="L8" s="6"/>
      <c r="M8" s="6"/>
      <c r="N8" s="6"/>
      <c r="O8" s="6"/>
      <c r="P8" s="6"/>
      <c r="Q8" s="6"/>
      <c r="R8" s="6"/>
      <c r="S8" s="6"/>
      <c r="T8" s="6"/>
      <c r="U8" s="6"/>
      <c r="V8" s="6"/>
      <c r="W8" s="6"/>
      <c r="X8" s="6"/>
      <c r="Y8" s="6"/>
      <c r="Z8" s="6"/>
      <c r="AA8" s="6"/>
      <c r="AB8" s="6"/>
      <c r="AC8" s="6"/>
      <c r="AD8" s="6"/>
      <c r="AE8" s="6"/>
    </row>
    <row r="9" spans="1:37" ht="41.25" thickBot="1" x14ac:dyDescent="0.35">
      <c r="A9" s="6"/>
      <c r="B9" s="172" t="s">
        <v>52</v>
      </c>
      <c r="C9" s="173" t="s">
        <v>97</v>
      </c>
      <c r="D9" s="174">
        <v>1</v>
      </c>
      <c r="E9" s="6"/>
      <c r="F9" s="6"/>
      <c r="G9" s="6"/>
      <c r="H9" s="6"/>
      <c r="I9" s="6"/>
      <c r="J9" s="6"/>
      <c r="K9" s="6"/>
      <c r="L9" s="6"/>
      <c r="M9" s="6"/>
      <c r="N9" s="6"/>
      <c r="O9" s="6"/>
      <c r="P9" s="6"/>
      <c r="Q9" s="6"/>
      <c r="R9" s="6"/>
      <c r="S9" s="6"/>
      <c r="T9" s="6"/>
      <c r="U9" s="6"/>
      <c r="V9" s="6"/>
      <c r="W9" s="6"/>
      <c r="X9" s="6"/>
      <c r="Y9" s="6"/>
      <c r="Z9" s="6"/>
      <c r="AA9" s="6"/>
      <c r="AB9" s="6"/>
      <c r="AC9" s="6"/>
      <c r="AD9" s="6"/>
      <c r="AE9" s="6"/>
    </row>
    <row r="10" spans="1:37" x14ac:dyDescent="0.3">
      <c r="A10" s="6"/>
      <c r="B10" s="151"/>
      <c r="C10" s="151"/>
      <c r="D10" s="151"/>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37" x14ac:dyDescent="0.3">
      <c r="A11" s="6"/>
      <c r="B11" s="71"/>
      <c r="C11" s="151"/>
      <c r="D11" s="151"/>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x14ac:dyDescent="0.3">
      <c r="A12" s="6"/>
      <c r="B12" s="151"/>
      <c r="C12" s="151"/>
      <c r="D12" s="151"/>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1:37" x14ac:dyDescent="0.3">
      <c r="A13" s="6"/>
      <c r="B13" s="151"/>
      <c r="C13" s="151"/>
      <c r="D13" s="151"/>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4" spans="1:37" x14ac:dyDescent="0.3">
      <c r="A14" s="6"/>
      <c r="B14" s="151"/>
      <c r="C14" s="151"/>
      <c r="D14" s="151"/>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spans="1:37" x14ac:dyDescent="0.3">
      <c r="A15" s="6"/>
      <c r="B15" s="151"/>
      <c r="C15" s="151"/>
      <c r="D15" s="151"/>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row>
    <row r="16" spans="1:37" x14ac:dyDescent="0.3">
      <c r="A16" s="6"/>
      <c r="B16" s="151"/>
      <c r="C16" s="151"/>
      <c r="D16" s="151"/>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spans="1:37" x14ac:dyDescent="0.3">
      <c r="A17" s="6"/>
      <c r="B17" s="151"/>
      <c r="C17" s="151"/>
      <c r="D17" s="151"/>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37" x14ac:dyDescent="0.3">
      <c r="A18" s="6"/>
      <c r="B18" s="151"/>
      <c r="C18" s="151"/>
      <c r="D18" s="151"/>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x14ac:dyDescent="0.3">
      <c r="A19" s="6"/>
      <c r="B19" s="151"/>
      <c r="C19" s="151"/>
      <c r="D19" s="151"/>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row r="20" spans="1:37" x14ac:dyDescent="0.3">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row>
    <row r="21" spans="1:37" x14ac:dyDescent="0.3">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row>
    <row r="22" spans="1:37" x14ac:dyDescent="0.3">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row>
    <row r="23" spans="1:37" x14ac:dyDescent="0.3">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row>
    <row r="24" spans="1:37" x14ac:dyDescent="0.3">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row>
    <row r="25" spans="1:37" x14ac:dyDescent="0.3">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row>
    <row r="26" spans="1:37" x14ac:dyDescent="0.3">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row>
    <row r="27" spans="1:37" x14ac:dyDescent="0.3">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row>
    <row r="28" spans="1:37" x14ac:dyDescent="0.3">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1:37" x14ac:dyDescent="0.3">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1:37" x14ac:dyDescent="0.3">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1:37" x14ac:dyDescent="0.3">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1:37" x14ac:dyDescent="0.3">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x14ac:dyDescent="0.3">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x14ac:dyDescent="0.3">
      <c r="A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row>
    <row r="35" spans="1:37" x14ac:dyDescent="0.3">
      <c r="A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row>
    <row r="36" spans="1:37" x14ac:dyDescent="0.3">
      <c r="A36" s="6"/>
    </row>
    <row r="37" spans="1:37" x14ac:dyDescent="0.3">
      <c r="A37" s="6"/>
    </row>
    <row r="38" spans="1:37" x14ac:dyDescent="0.3">
      <c r="A38" s="6"/>
    </row>
    <row r="39" spans="1:37" x14ac:dyDescent="0.3">
      <c r="A39" s="6"/>
    </row>
    <row r="40" spans="1:37" x14ac:dyDescent="0.3">
      <c r="A40" s="6"/>
    </row>
    <row r="41" spans="1:37" x14ac:dyDescent="0.3">
      <c r="A41" s="6"/>
    </row>
    <row r="42" spans="1:37" x14ac:dyDescent="0.3">
      <c r="A42" s="6"/>
    </row>
    <row r="43" spans="1:37" x14ac:dyDescent="0.3">
      <c r="A43" s="6"/>
    </row>
    <row r="44" spans="1:37" x14ac:dyDescent="0.3">
      <c r="A44" s="6"/>
    </row>
    <row r="45" spans="1:37" x14ac:dyDescent="0.3">
      <c r="A45" s="6"/>
    </row>
    <row r="46" spans="1:37" x14ac:dyDescent="0.3">
      <c r="A46" s="6"/>
    </row>
    <row r="47" spans="1:37" x14ac:dyDescent="0.3">
      <c r="A47" s="6"/>
    </row>
    <row r="48" spans="1:37" x14ac:dyDescent="0.3">
      <c r="A48" s="6"/>
    </row>
    <row r="49" spans="1:1" x14ac:dyDescent="0.3">
      <c r="A49" s="6"/>
    </row>
    <row r="50" spans="1:1" x14ac:dyDescent="0.3">
      <c r="A50" s="6"/>
    </row>
    <row r="51" spans="1:1" x14ac:dyDescent="0.3">
      <c r="A51" s="6"/>
    </row>
    <row r="52" spans="1:1" x14ac:dyDescent="0.3">
      <c r="A52" s="6"/>
    </row>
    <row r="53" spans="1:1" x14ac:dyDescent="0.3">
      <c r="A53" s="6"/>
    </row>
    <row r="54" spans="1:1" x14ac:dyDescent="0.3">
      <c r="A54" s="6"/>
    </row>
    <row r="55" spans="1:1" x14ac:dyDescent="0.3">
      <c r="A55" s="6"/>
    </row>
    <row r="56" spans="1:1" x14ac:dyDescent="0.3">
      <c r="A56" s="6"/>
    </row>
  </sheetData>
  <mergeCells count="1">
    <mergeCell ref="B2:D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U233"/>
  <sheetViews>
    <sheetView showRowColHeaders="0" zoomScale="60" zoomScaleNormal="60" workbookViewId="0"/>
  </sheetViews>
  <sheetFormatPr baseColWidth="10" defaultColWidth="10.85546875" defaultRowHeight="16.5" x14ac:dyDescent="0.3"/>
  <cols>
    <col min="1" max="1" width="10.85546875" style="111"/>
    <col min="2" max="2" width="40.42578125" style="111" customWidth="1" collapsed="1"/>
    <col min="3" max="3" width="74.85546875" style="111" customWidth="1" collapsed="1"/>
    <col min="4" max="4" width="135" style="111" bestFit="1" customWidth="1" collapsed="1"/>
    <col min="5" max="5" width="144.7109375" style="111" bestFit="1" customWidth="1" collapsed="1"/>
    <col min="6" max="16384" width="10.85546875" style="111"/>
  </cols>
  <sheetData>
    <row r="1" spans="1:21" ht="17.25" thickBot="1" x14ac:dyDescent="0.35"/>
    <row r="2" spans="1:21" ht="30.75" thickBot="1" x14ac:dyDescent="0.35">
      <c r="A2" s="6"/>
      <c r="B2" s="543" t="s">
        <v>243</v>
      </c>
      <c r="C2" s="544"/>
      <c r="D2" s="544"/>
      <c r="E2" s="6"/>
      <c r="F2" s="6"/>
      <c r="G2" s="6"/>
      <c r="H2" s="6"/>
      <c r="I2" s="6"/>
      <c r="J2" s="6"/>
      <c r="K2" s="6"/>
      <c r="L2" s="6"/>
      <c r="M2" s="6"/>
      <c r="N2" s="6"/>
      <c r="O2" s="6"/>
      <c r="P2" s="6"/>
      <c r="Q2" s="6"/>
      <c r="R2" s="6"/>
      <c r="S2" s="6"/>
      <c r="T2" s="6"/>
      <c r="U2" s="6"/>
    </row>
    <row r="3" spans="1:21" ht="24.6" customHeight="1" thickBot="1" x14ac:dyDescent="0.35">
      <c r="A3" s="6"/>
      <c r="B3" s="6"/>
      <c r="C3" s="6"/>
      <c r="D3" s="6"/>
      <c r="E3" s="6"/>
      <c r="F3" s="6"/>
      <c r="G3" s="6"/>
      <c r="H3" s="6"/>
      <c r="I3" s="6"/>
      <c r="J3" s="6"/>
      <c r="K3" s="6"/>
      <c r="L3" s="6"/>
      <c r="M3" s="6"/>
      <c r="N3" s="6"/>
      <c r="O3" s="6"/>
      <c r="P3" s="6"/>
      <c r="Q3" s="6"/>
      <c r="R3" s="6"/>
      <c r="S3" s="6"/>
      <c r="T3" s="6"/>
      <c r="U3" s="6"/>
    </row>
    <row r="4" spans="1:21" ht="27.75" thickBot="1" x14ac:dyDescent="0.35">
      <c r="A4" s="6"/>
      <c r="B4" s="175"/>
      <c r="C4" s="176" t="s">
        <v>53</v>
      </c>
      <c r="D4" s="177" t="s">
        <v>54</v>
      </c>
      <c r="E4" s="6"/>
      <c r="F4" s="6"/>
      <c r="G4" s="6"/>
      <c r="H4" s="6"/>
      <c r="I4" s="6"/>
      <c r="J4" s="6"/>
      <c r="K4" s="6"/>
      <c r="L4" s="6"/>
      <c r="M4" s="6"/>
      <c r="N4" s="6"/>
      <c r="O4" s="6"/>
      <c r="P4" s="6"/>
      <c r="Q4" s="6"/>
      <c r="R4" s="6"/>
      <c r="S4" s="6"/>
      <c r="T4" s="6"/>
      <c r="U4" s="6"/>
    </row>
    <row r="5" spans="1:21" ht="27" x14ac:dyDescent="0.3">
      <c r="A5" s="152" t="s">
        <v>75</v>
      </c>
      <c r="B5" s="178" t="s">
        <v>92</v>
      </c>
      <c r="C5" s="179" t="s">
        <v>139</v>
      </c>
      <c r="D5" s="180" t="s">
        <v>88</v>
      </c>
      <c r="E5" s="6"/>
      <c r="F5" s="6"/>
      <c r="G5" s="6"/>
      <c r="H5" s="6"/>
      <c r="I5" s="6"/>
      <c r="J5" s="6"/>
      <c r="K5" s="6"/>
      <c r="L5" s="6"/>
      <c r="M5" s="6"/>
      <c r="N5" s="6"/>
      <c r="O5" s="6"/>
      <c r="P5" s="6"/>
      <c r="Q5" s="6"/>
      <c r="R5" s="6"/>
      <c r="S5" s="6"/>
      <c r="T5" s="6"/>
      <c r="U5" s="6"/>
    </row>
    <row r="6" spans="1:21" ht="54" x14ac:dyDescent="0.3">
      <c r="A6" s="152" t="s">
        <v>76</v>
      </c>
      <c r="B6" s="181" t="s">
        <v>56</v>
      </c>
      <c r="C6" s="182" t="s">
        <v>84</v>
      </c>
      <c r="D6" s="183" t="s">
        <v>89</v>
      </c>
      <c r="E6" s="6"/>
      <c r="F6" s="6"/>
      <c r="G6" s="6"/>
      <c r="H6" s="6"/>
      <c r="I6" s="6"/>
      <c r="J6" s="6"/>
      <c r="K6" s="6"/>
      <c r="L6" s="6"/>
      <c r="M6" s="6"/>
      <c r="N6" s="6"/>
      <c r="O6" s="6"/>
      <c r="P6" s="6"/>
      <c r="Q6" s="6"/>
      <c r="R6" s="6"/>
      <c r="S6" s="6"/>
      <c r="T6" s="6"/>
      <c r="U6" s="6"/>
    </row>
    <row r="7" spans="1:21" ht="54" x14ac:dyDescent="0.3">
      <c r="A7" s="152" t="s">
        <v>73</v>
      </c>
      <c r="B7" s="184" t="s">
        <v>57</v>
      </c>
      <c r="C7" s="182" t="s">
        <v>85</v>
      </c>
      <c r="D7" s="183" t="s">
        <v>91</v>
      </c>
      <c r="E7" s="6"/>
      <c r="F7" s="6"/>
      <c r="G7" s="6"/>
      <c r="H7" s="6"/>
      <c r="I7" s="6"/>
      <c r="J7" s="6"/>
      <c r="K7" s="6"/>
      <c r="L7" s="6"/>
      <c r="M7" s="6"/>
      <c r="N7" s="6"/>
      <c r="O7" s="6"/>
      <c r="P7" s="6"/>
      <c r="Q7" s="6"/>
      <c r="R7" s="6"/>
      <c r="S7" s="6"/>
      <c r="T7" s="6"/>
      <c r="U7" s="6"/>
    </row>
    <row r="8" spans="1:21" ht="54" x14ac:dyDescent="0.3">
      <c r="A8" s="152" t="s">
        <v>7</v>
      </c>
      <c r="B8" s="185" t="s">
        <v>58</v>
      </c>
      <c r="C8" s="182" t="s">
        <v>86</v>
      </c>
      <c r="D8" s="183" t="s">
        <v>90</v>
      </c>
      <c r="E8" s="6"/>
      <c r="F8" s="6"/>
      <c r="G8" s="6"/>
      <c r="H8" s="6"/>
      <c r="I8" s="6"/>
      <c r="J8" s="6"/>
      <c r="K8" s="6"/>
      <c r="L8" s="6"/>
      <c r="M8" s="6"/>
      <c r="N8" s="6"/>
      <c r="O8" s="6"/>
      <c r="P8" s="6"/>
      <c r="Q8" s="6"/>
      <c r="R8" s="6"/>
      <c r="S8" s="6"/>
      <c r="T8" s="6"/>
      <c r="U8" s="6"/>
    </row>
    <row r="9" spans="1:21" ht="54.75" thickBot="1" x14ac:dyDescent="0.35">
      <c r="A9" s="152" t="s">
        <v>77</v>
      </c>
      <c r="B9" s="186" t="s">
        <v>59</v>
      </c>
      <c r="C9" s="187" t="s">
        <v>87</v>
      </c>
      <c r="D9" s="188" t="s">
        <v>109</v>
      </c>
      <c r="E9" s="6"/>
      <c r="F9" s="6"/>
      <c r="G9" s="6"/>
      <c r="H9" s="6"/>
      <c r="I9" s="6"/>
      <c r="J9" s="6"/>
      <c r="K9" s="6"/>
      <c r="L9" s="6"/>
      <c r="M9" s="6"/>
      <c r="N9" s="6"/>
      <c r="O9" s="6"/>
      <c r="P9" s="6"/>
      <c r="Q9" s="6"/>
      <c r="R9" s="6"/>
      <c r="S9" s="6"/>
      <c r="T9" s="6"/>
      <c r="U9" s="6"/>
    </row>
    <row r="10" spans="1:21" ht="20.25" x14ac:dyDescent="0.3">
      <c r="A10" s="152"/>
      <c r="B10" s="152"/>
      <c r="C10" s="105"/>
      <c r="D10" s="69"/>
      <c r="E10" s="6"/>
      <c r="F10" s="6"/>
      <c r="G10" s="6"/>
      <c r="H10" s="6"/>
      <c r="I10" s="6"/>
      <c r="J10" s="6"/>
      <c r="K10" s="6"/>
      <c r="L10" s="6"/>
      <c r="M10" s="6"/>
      <c r="N10" s="6"/>
      <c r="O10" s="6"/>
      <c r="P10" s="6"/>
      <c r="Q10" s="6"/>
      <c r="R10" s="6"/>
      <c r="S10" s="6"/>
      <c r="T10" s="6"/>
      <c r="U10" s="6"/>
    </row>
    <row r="11" spans="1:21" x14ac:dyDescent="0.3">
      <c r="A11" s="152"/>
      <c r="B11" s="70"/>
      <c r="C11" s="70"/>
      <c r="D11" s="70"/>
      <c r="E11" s="6"/>
      <c r="F11" s="6"/>
      <c r="G11" s="6"/>
      <c r="H11" s="6"/>
      <c r="I11" s="6"/>
      <c r="J11" s="6"/>
      <c r="K11" s="6"/>
      <c r="L11" s="6"/>
      <c r="M11" s="6"/>
      <c r="N11" s="6"/>
      <c r="O11" s="6"/>
      <c r="P11" s="6"/>
      <c r="Q11" s="6"/>
      <c r="R11" s="6"/>
      <c r="S11" s="6"/>
      <c r="T11" s="6"/>
      <c r="U11" s="6"/>
    </row>
    <row r="12" spans="1:21" x14ac:dyDescent="0.3">
      <c r="A12" s="152"/>
      <c r="B12" s="152" t="s">
        <v>82</v>
      </c>
      <c r="C12" s="152" t="s">
        <v>127</v>
      </c>
      <c r="D12" s="152" t="s">
        <v>134</v>
      </c>
      <c r="E12" s="6"/>
      <c r="F12" s="6"/>
      <c r="G12" s="6"/>
      <c r="H12" s="6"/>
      <c r="I12" s="6"/>
      <c r="J12" s="6"/>
      <c r="K12" s="6"/>
      <c r="L12" s="6"/>
      <c r="M12" s="6"/>
      <c r="N12" s="6"/>
      <c r="O12" s="6"/>
      <c r="P12" s="6"/>
      <c r="Q12" s="6"/>
      <c r="R12" s="6"/>
      <c r="S12" s="6"/>
      <c r="T12" s="6"/>
      <c r="U12" s="6"/>
    </row>
    <row r="13" spans="1:21" x14ac:dyDescent="0.3">
      <c r="A13" s="152"/>
      <c r="B13" s="152" t="s">
        <v>80</v>
      </c>
      <c r="C13" s="152" t="s">
        <v>131</v>
      </c>
      <c r="D13" s="152" t="s">
        <v>135</v>
      </c>
      <c r="E13" s="6"/>
      <c r="F13" s="6"/>
      <c r="G13" s="6"/>
      <c r="H13" s="6"/>
      <c r="I13" s="6"/>
      <c r="J13" s="6"/>
      <c r="K13" s="6"/>
      <c r="L13" s="6"/>
      <c r="M13" s="6"/>
      <c r="N13" s="6"/>
      <c r="O13" s="6"/>
      <c r="P13" s="6"/>
      <c r="Q13" s="6"/>
      <c r="R13" s="6"/>
      <c r="S13" s="6"/>
      <c r="T13" s="6"/>
      <c r="U13" s="6"/>
    </row>
    <row r="14" spans="1:21" x14ac:dyDescent="0.3">
      <c r="A14" s="152"/>
      <c r="B14" s="152"/>
      <c r="C14" s="152" t="s">
        <v>130</v>
      </c>
      <c r="D14" s="152" t="s">
        <v>136</v>
      </c>
      <c r="E14" s="6"/>
      <c r="F14" s="6"/>
      <c r="G14" s="6"/>
      <c r="H14" s="6"/>
      <c r="I14" s="6"/>
      <c r="J14" s="6"/>
      <c r="K14" s="6"/>
      <c r="L14" s="6"/>
      <c r="M14" s="6"/>
      <c r="N14" s="6"/>
      <c r="O14" s="6"/>
      <c r="P14" s="6"/>
      <c r="Q14" s="6"/>
      <c r="R14" s="6"/>
      <c r="S14" s="6"/>
      <c r="T14" s="6"/>
      <c r="U14" s="6"/>
    </row>
    <row r="15" spans="1:21" x14ac:dyDescent="0.3">
      <c r="A15" s="152"/>
      <c r="B15" s="152"/>
      <c r="C15" s="152" t="s">
        <v>132</v>
      </c>
      <c r="D15" s="152" t="s">
        <v>137</v>
      </c>
      <c r="E15" s="6"/>
      <c r="F15" s="6"/>
      <c r="G15" s="6"/>
      <c r="H15" s="6"/>
      <c r="I15" s="6"/>
      <c r="J15" s="6"/>
      <c r="K15" s="6"/>
      <c r="L15" s="6"/>
      <c r="M15" s="6"/>
      <c r="N15" s="6"/>
      <c r="O15" s="6"/>
      <c r="P15" s="6"/>
      <c r="Q15" s="6"/>
      <c r="R15" s="6"/>
      <c r="S15" s="6"/>
      <c r="T15" s="6"/>
      <c r="U15" s="6"/>
    </row>
    <row r="16" spans="1:21" x14ac:dyDescent="0.3">
      <c r="A16" s="152"/>
      <c r="B16" s="152"/>
      <c r="C16" s="152" t="s">
        <v>133</v>
      </c>
      <c r="D16" s="152" t="s">
        <v>138</v>
      </c>
      <c r="E16" s="6"/>
      <c r="F16" s="6"/>
      <c r="G16" s="6"/>
      <c r="H16" s="6"/>
      <c r="I16" s="6"/>
      <c r="J16" s="6"/>
      <c r="K16" s="6"/>
      <c r="L16" s="6"/>
      <c r="M16" s="6"/>
      <c r="N16" s="6"/>
      <c r="O16" s="6"/>
      <c r="P16" s="6"/>
      <c r="Q16" s="6"/>
      <c r="R16" s="6"/>
      <c r="S16" s="6"/>
      <c r="T16" s="6"/>
      <c r="U16" s="6"/>
    </row>
    <row r="17" spans="1:15" x14ac:dyDescent="0.3">
      <c r="A17" s="152"/>
      <c r="B17" s="152"/>
      <c r="C17" s="6"/>
      <c r="D17" s="152"/>
      <c r="E17" s="6"/>
      <c r="F17" s="6"/>
      <c r="G17" s="6"/>
      <c r="H17" s="6"/>
      <c r="I17" s="6"/>
      <c r="J17" s="6"/>
      <c r="K17" s="6"/>
      <c r="L17" s="6"/>
      <c r="M17" s="6"/>
      <c r="N17" s="6"/>
      <c r="O17" s="6"/>
    </row>
    <row r="18" spans="1:15" x14ac:dyDescent="0.3">
      <c r="A18" s="152"/>
      <c r="B18" s="152"/>
      <c r="C18" s="6"/>
      <c r="D18" s="152"/>
      <c r="E18" s="6"/>
      <c r="F18" s="6"/>
      <c r="G18" s="6"/>
      <c r="H18" s="6"/>
      <c r="I18" s="6"/>
      <c r="J18" s="6"/>
      <c r="K18" s="6"/>
      <c r="L18" s="6"/>
      <c r="M18" s="6"/>
      <c r="N18" s="6"/>
      <c r="O18" s="6"/>
    </row>
    <row r="19" spans="1:15" x14ac:dyDescent="0.3">
      <c r="A19" s="152"/>
      <c r="B19" s="151"/>
      <c r="C19" s="6"/>
      <c r="D19" s="151"/>
      <c r="E19" s="6"/>
      <c r="F19" s="6"/>
      <c r="G19" s="6"/>
      <c r="H19" s="6"/>
      <c r="I19" s="6"/>
      <c r="J19" s="6"/>
      <c r="K19" s="6"/>
      <c r="L19" s="6"/>
      <c r="M19" s="6"/>
      <c r="N19" s="6"/>
      <c r="O19" s="6"/>
    </row>
    <row r="20" spans="1:15" x14ac:dyDescent="0.3">
      <c r="A20" s="152"/>
      <c r="B20" s="151"/>
      <c r="C20" s="6"/>
      <c r="D20" s="151"/>
      <c r="E20" s="6"/>
      <c r="F20" s="6"/>
      <c r="G20" s="6"/>
      <c r="H20" s="6"/>
      <c r="I20" s="6"/>
      <c r="J20" s="6"/>
      <c r="K20" s="6"/>
      <c r="L20" s="6"/>
      <c r="M20" s="6"/>
      <c r="N20" s="6"/>
      <c r="O20" s="6"/>
    </row>
    <row r="21" spans="1:15" x14ac:dyDescent="0.3">
      <c r="A21" s="152"/>
      <c r="B21" s="151"/>
      <c r="C21" s="6"/>
      <c r="D21" s="151"/>
      <c r="E21" s="6"/>
      <c r="F21" s="6"/>
      <c r="G21" s="6"/>
      <c r="H21" s="6"/>
      <c r="I21" s="6"/>
      <c r="J21" s="6"/>
      <c r="K21" s="6"/>
      <c r="L21" s="6"/>
      <c r="M21" s="6"/>
      <c r="N21" s="6"/>
      <c r="O21" s="6"/>
    </row>
    <row r="22" spans="1:15" x14ac:dyDescent="0.3">
      <c r="A22" s="152"/>
      <c r="B22" s="151"/>
      <c r="C22" s="6"/>
      <c r="D22" s="151"/>
      <c r="E22" s="6"/>
      <c r="F22" s="6"/>
      <c r="G22" s="6"/>
      <c r="H22" s="6"/>
      <c r="I22" s="6"/>
      <c r="J22" s="6"/>
      <c r="K22" s="6"/>
      <c r="L22" s="6"/>
      <c r="M22" s="6"/>
      <c r="N22" s="6"/>
      <c r="O22" s="6"/>
    </row>
    <row r="23" spans="1:15" ht="20.25" x14ac:dyDescent="0.3">
      <c r="A23" s="152"/>
      <c r="B23" s="152"/>
      <c r="C23" s="105"/>
      <c r="D23" s="69"/>
      <c r="E23" s="6"/>
      <c r="F23" s="6"/>
      <c r="G23" s="6"/>
      <c r="H23" s="6"/>
      <c r="I23" s="6"/>
      <c r="J23" s="6"/>
      <c r="K23" s="6"/>
      <c r="L23" s="6"/>
      <c r="M23" s="6"/>
      <c r="N23" s="6"/>
      <c r="O23" s="6"/>
    </row>
    <row r="24" spans="1:15" ht="20.25" x14ac:dyDescent="0.3">
      <c r="A24" s="152"/>
      <c r="B24" s="152"/>
      <c r="C24" s="105"/>
      <c r="D24" s="69"/>
      <c r="E24" s="6"/>
      <c r="F24" s="6"/>
      <c r="G24" s="6"/>
      <c r="H24" s="6"/>
      <c r="I24" s="6"/>
      <c r="J24" s="6"/>
      <c r="K24" s="6"/>
      <c r="L24" s="6"/>
      <c r="M24" s="6"/>
      <c r="N24" s="6"/>
      <c r="O24" s="6"/>
    </row>
    <row r="25" spans="1:15" ht="20.25" x14ac:dyDescent="0.3">
      <c r="A25" s="152"/>
      <c r="B25" s="152"/>
      <c r="C25" s="105"/>
      <c r="D25" s="69"/>
      <c r="E25" s="6"/>
      <c r="F25" s="6"/>
      <c r="G25" s="6"/>
      <c r="H25" s="6"/>
      <c r="I25" s="6"/>
      <c r="J25" s="6"/>
      <c r="K25" s="6"/>
      <c r="L25" s="6"/>
      <c r="M25" s="6"/>
      <c r="N25" s="6"/>
      <c r="O25" s="6"/>
    </row>
    <row r="26" spans="1:15" ht="20.25" x14ac:dyDescent="0.3">
      <c r="A26" s="152"/>
      <c r="B26" s="152"/>
      <c r="C26" s="105"/>
      <c r="D26" s="69"/>
      <c r="E26" s="6"/>
      <c r="F26" s="6"/>
      <c r="G26" s="6"/>
      <c r="H26" s="6"/>
      <c r="I26" s="6"/>
      <c r="J26" s="6"/>
      <c r="K26" s="6"/>
      <c r="L26" s="6"/>
      <c r="M26" s="6"/>
      <c r="N26" s="6"/>
      <c r="O26" s="6"/>
    </row>
    <row r="27" spans="1:15" ht="20.25" x14ac:dyDescent="0.3">
      <c r="A27" s="152"/>
      <c r="B27" s="152"/>
      <c r="C27" s="105"/>
      <c r="D27" s="69"/>
      <c r="E27" s="6"/>
      <c r="F27" s="6"/>
      <c r="G27" s="6"/>
      <c r="H27" s="6"/>
      <c r="I27" s="6"/>
      <c r="J27" s="6"/>
      <c r="K27" s="6"/>
      <c r="L27" s="6"/>
      <c r="M27" s="6"/>
      <c r="N27" s="6"/>
      <c r="O27" s="6"/>
    </row>
    <row r="28" spans="1:15" ht="20.25" x14ac:dyDescent="0.3">
      <c r="A28" s="152"/>
      <c r="B28" s="152"/>
      <c r="C28" s="105"/>
      <c r="D28" s="69"/>
      <c r="E28" s="6"/>
      <c r="F28" s="6"/>
      <c r="G28" s="6"/>
      <c r="H28" s="6"/>
      <c r="I28" s="6"/>
      <c r="J28" s="6"/>
      <c r="K28" s="6"/>
      <c r="L28" s="6"/>
      <c r="M28" s="6"/>
      <c r="N28" s="6"/>
      <c r="O28" s="6"/>
    </row>
    <row r="29" spans="1:15" ht="20.25" x14ac:dyDescent="0.3">
      <c r="A29" s="152"/>
      <c r="B29" s="152"/>
      <c r="C29" s="105"/>
      <c r="D29" s="69"/>
      <c r="E29" s="6"/>
      <c r="F29" s="6"/>
      <c r="G29" s="6"/>
      <c r="H29" s="6"/>
      <c r="I29" s="6"/>
      <c r="J29" s="6"/>
      <c r="K29" s="6"/>
      <c r="L29" s="6"/>
      <c r="M29" s="6"/>
      <c r="N29" s="6"/>
      <c r="O29" s="6"/>
    </row>
    <row r="30" spans="1:15" ht="20.25" x14ac:dyDescent="0.3">
      <c r="A30" s="152"/>
      <c r="B30" s="152"/>
      <c r="C30" s="105"/>
      <c r="D30" s="69"/>
      <c r="E30" s="6"/>
      <c r="F30" s="6"/>
      <c r="G30" s="6"/>
      <c r="H30" s="6"/>
      <c r="I30" s="6"/>
      <c r="J30" s="6"/>
      <c r="K30" s="6"/>
      <c r="L30" s="6"/>
      <c r="M30" s="6"/>
      <c r="N30" s="6"/>
      <c r="O30" s="6"/>
    </row>
    <row r="31" spans="1:15" ht="20.25" x14ac:dyDescent="0.3">
      <c r="A31" s="152"/>
      <c r="B31" s="152"/>
      <c r="C31" s="105"/>
      <c r="D31" s="69"/>
      <c r="E31" s="6"/>
      <c r="F31" s="6"/>
      <c r="G31" s="6"/>
      <c r="H31" s="6"/>
      <c r="I31" s="6"/>
      <c r="J31" s="6"/>
      <c r="K31" s="6"/>
      <c r="L31" s="6"/>
      <c r="M31" s="6"/>
      <c r="N31" s="6"/>
      <c r="O31" s="6"/>
    </row>
    <row r="32" spans="1:15" ht="20.25" x14ac:dyDescent="0.3">
      <c r="A32" s="152"/>
      <c r="B32" s="152"/>
      <c r="C32" s="105"/>
      <c r="D32" s="69"/>
      <c r="E32" s="6"/>
      <c r="F32" s="6"/>
      <c r="G32" s="6"/>
      <c r="H32" s="6"/>
      <c r="I32" s="6"/>
      <c r="J32" s="6"/>
      <c r="K32" s="6"/>
      <c r="L32" s="6"/>
      <c r="M32" s="6"/>
      <c r="N32" s="6"/>
      <c r="O32" s="6"/>
    </row>
    <row r="33" spans="1:15" ht="20.25" x14ac:dyDescent="0.3">
      <c r="A33" s="152"/>
      <c r="B33" s="152"/>
      <c r="C33" s="105"/>
      <c r="D33" s="69"/>
      <c r="E33" s="6"/>
      <c r="F33" s="6"/>
      <c r="G33" s="6"/>
      <c r="H33" s="6"/>
      <c r="I33" s="6"/>
      <c r="J33" s="6"/>
      <c r="K33" s="6"/>
      <c r="L33" s="6"/>
      <c r="M33" s="6"/>
      <c r="N33" s="6"/>
      <c r="O33" s="6"/>
    </row>
    <row r="34" spans="1:15" ht="20.25" x14ac:dyDescent="0.3">
      <c r="A34" s="152"/>
      <c r="B34" s="152"/>
      <c r="C34" s="105"/>
      <c r="D34" s="69"/>
      <c r="E34" s="6"/>
      <c r="F34" s="6"/>
      <c r="G34" s="6"/>
      <c r="H34" s="6"/>
      <c r="I34" s="6"/>
      <c r="J34" s="6"/>
      <c r="K34" s="6"/>
      <c r="L34" s="6"/>
      <c r="M34" s="6"/>
      <c r="N34" s="6"/>
      <c r="O34" s="6"/>
    </row>
    <row r="35" spans="1:15" ht="20.25" x14ac:dyDescent="0.3">
      <c r="A35" s="152"/>
      <c r="B35" s="152"/>
      <c r="C35" s="105"/>
      <c r="D35" s="69"/>
      <c r="E35" s="6"/>
      <c r="F35" s="6"/>
      <c r="G35" s="6"/>
      <c r="H35" s="6"/>
      <c r="I35" s="6"/>
      <c r="J35" s="6"/>
      <c r="K35" s="6"/>
      <c r="L35" s="6"/>
      <c r="M35" s="6"/>
      <c r="N35" s="6"/>
      <c r="O35" s="6"/>
    </row>
    <row r="36" spans="1:15" ht="20.25" x14ac:dyDescent="0.3">
      <c r="A36" s="152"/>
      <c r="B36" s="152"/>
      <c r="C36" s="105"/>
      <c r="D36" s="69"/>
      <c r="E36" s="6"/>
      <c r="F36" s="6"/>
      <c r="G36" s="6"/>
      <c r="H36" s="6"/>
      <c r="I36" s="6"/>
      <c r="J36" s="6"/>
      <c r="K36" s="6"/>
      <c r="L36" s="6"/>
      <c r="M36" s="6"/>
      <c r="N36" s="6"/>
      <c r="O36" s="6"/>
    </row>
    <row r="37" spans="1:15" ht="20.25" x14ac:dyDescent="0.3">
      <c r="A37" s="152"/>
      <c r="B37" s="152"/>
      <c r="C37" s="105"/>
      <c r="D37" s="69"/>
      <c r="E37" s="6"/>
      <c r="F37" s="6"/>
      <c r="G37" s="6"/>
      <c r="H37" s="6"/>
      <c r="I37" s="6"/>
      <c r="J37" s="6"/>
      <c r="K37" s="6"/>
      <c r="L37" s="6"/>
      <c r="M37" s="6"/>
      <c r="N37" s="6"/>
      <c r="O37" s="6"/>
    </row>
    <row r="38" spans="1:15" ht="20.25" x14ac:dyDescent="0.3">
      <c r="A38" s="152"/>
      <c r="B38" s="152"/>
      <c r="C38" s="105"/>
      <c r="D38" s="69"/>
      <c r="E38" s="6"/>
      <c r="F38" s="6"/>
      <c r="G38" s="6"/>
      <c r="H38" s="6"/>
      <c r="I38" s="6"/>
      <c r="J38" s="6"/>
      <c r="K38" s="6"/>
      <c r="L38" s="6"/>
      <c r="M38" s="6"/>
      <c r="N38" s="6"/>
      <c r="O38" s="6"/>
    </row>
    <row r="39" spans="1:15" ht="20.25" x14ac:dyDescent="0.3">
      <c r="A39" s="152"/>
      <c r="B39" s="152"/>
      <c r="C39" s="105"/>
      <c r="D39" s="69"/>
      <c r="E39" s="6"/>
      <c r="F39" s="6"/>
      <c r="G39" s="6"/>
      <c r="H39" s="6"/>
      <c r="I39" s="6"/>
      <c r="J39" s="6"/>
      <c r="K39" s="6"/>
      <c r="L39" s="6"/>
      <c r="M39" s="6"/>
      <c r="N39" s="6"/>
      <c r="O39" s="6"/>
    </row>
    <row r="40" spans="1:15" ht="20.25" x14ac:dyDescent="0.3">
      <c r="A40" s="152"/>
      <c r="B40" s="152"/>
      <c r="C40" s="105"/>
      <c r="D40" s="69"/>
      <c r="E40" s="6"/>
      <c r="F40" s="6"/>
      <c r="G40" s="6"/>
      <c r="H40" s="6"/>
      <c r="I40" s="6"/>
      <c r="J40" s="6"/>
      <c r="K40" s="6"/>
      <c r="L40" s="6"/>
      <c r="M40" s="6"/>
      <c r="N40" s="6"/>
      <c r="O40" s="6"/>
    </row>
    <row r="41" spans="1:15" ht="20.25" x14ac:dyDescent="0.3">
      <c r="A41" s="152"/>
      <c r="B41" s="152"/>
      <c r="C41" s="105"/>
      <c r="D41" s="69"/>
      <c r="E41" s="6"/>
      <c r="F41" s="6"/>
      <c r="G41" s="6"/>
      <c r="H41" s="6"/>
      <c r="I41" s="6"/>
      <c r="J41" s="6"/>
      <c r="K41" s="6"/>
      <c r="L41" s="6"/>
      <c r="M41" s="6"/>
      <c r="N41" s="6"/>
      <c r="O41" s="6"/>
    </row>
    <row r="42" spans="1:15" ht="20.25" x14ac:dyDescent="0.3">
      <c r="A42" s="152"/>
      <c r="B42" s="152"/>
      <c r="C42" s="105"/>
      <c r="D42" s="69"/>
      <c r="E42" s="6"/>
      <c r="F42" s="6"/>
      <c r="G42" s="6"/>
      <c r="H42" s="6"/>
      <c r="I42" s="6"/>
      <c r="J42" s="6"/>
      <c r="K42" s="6"/>
      <c r="L42" s="6"/>
      <c r="M42" s="6"/>
      <c r="N42" s="6"/>
      <c r="O42" s="6"/>
    </row>
    <row r="43" spans="1:15" ht="20.25" x14ac:dyDescent="0.3">
      <c r="A43" s="152"/>
      <c r="B43" s="152"/>
      <c r="C43" s="105"/>
      <c r="D43" s="69"/>
      <c r="E43" s="6"/>
      <c r="F43" s="6"/>
      <c r="G43" s="6"/>
      <c r="H43" s="6"/>
      <c r="I43" s="6"/>
      <c r="J43" s="6"/>
      <c r="K43" s="6"/>
      <c r="L43" s="6"/>
      <c r="M43" s="6"/>
      <c r="N43" s="6"/>
      <c r="O43" s="6"/>
    </row>
    <row r="44" spans="1:15" ht="20.25" x14ac:dyDescent="0.3">
      <c r="A44" s="152"/>
      <c r="B44" s="152"/>
      <c r="C44" s="105"/>
      <c r="D44" s="69"/>
      <c r="E44" s="6"/>
      <c r="F44" s="6"/>
      <c r="G44" s="6"/>
      <c r="H44" s="6"/>
      <c r="I44" s="6"/>
      <c r="J44" s="6"/>
      <c r="K44" s="6"/>
      <c r="L44" s="6"/>
      <c r="M44" s="6"/>
      <c r="N44" s="6"/>
      <c r="O44" s="6"/>
    </row>
    <row r="45" spans="1:15" ht="20.25" x14ac:dyDescent="0.3">
      <c r="A45" s="152"/>
      <c r="B45" s="152"/>
      <c r="C45" s="105"/>
      <c r="D45" s="69"/>
      <c r="E45" s="6"/>
      <c r="F45" s="6"/>
      <c r="G45" s="6"/>
      <c r="H45" s="6"/>
      <c r="I45" s="6"/>
      <c r="J45" s="6"/>
      <c r="K45" s="6"/>
      <c r="L45" s="6"/>
      <c r="M45" s="6"/>
      <c r="N45" s="6"/>
      <c r="O45" s="6"/>
    </row>
    <row r="46" spans="1:15" ht="20.25" x14ac:dyDescent="0.3">
      <c r="A46" s="152"/>
      <c r="B46" s="152"/>
      <c r="C46" s="105"/>
      <c r="D46" s="69"/>
      <c r="E46" s="6"/>
      <c r="F46" s="6"/>
      <c r="G46" s="6"/>
      <c r="H46" s="6"/>
      <c r="I46" s="6"/>
      <c r="J46" s="6"/>
      <c r="K46" s="6"/>
      <c r="L46" s="6"/>
      <c r="M46" s="6"/>
      <c r="N46" s="6"/>
      <c r="O46" s="6"/>
    </row>
    <row r="47" spans="1:15" ht="20.25" x14ac:dyDescent="0.3">
      <c r="A47" s="152"/>
      <c r="B47" s="152"/>
      <c r="C47" s="105"/>
      <c r="D47" s="69"/>
      <c r="E47" s="6"/>
      <c r="F47" s="6"/>
      <c r="G47" s="6"/>
      <c r="H47" s="6"/>
      <c r="I47" s="6"/>
      <c r="J47" s="6"/>
      <c r="K47" s="6"/>
      <c r="L47" s="6"/>
      <c r="M47" s="6"/>
      <c r="N47" s="6"/>
      <c r="O47" s="6"/>
    </row>
    <row r="48" spans="1:15" ht="20.25" x14ac:dyDescent="0.3">
      <c r="A48" s="152"/>
      <c r="B48" s="152"/>
      <c r="C48" s="105"/>
      <c r="D48" s="69"/>
      <c r="E48" s="6"/>
      <c r="F48" s="6"/>
      <c r="G48" s="6"/>
      <c r="H48" s="6"/>
      <c r="I48" s="6"/>
      <c r="J48" s="6"/>
      <c r="K48" s="6"/>
      <c r="L48" s="6"/>
      <c r="M48" s="6"/>
      <c r="N48" s="6"/>
      <c r="O48" s="6"/>
    </row>
    <row r="49" spans="1:15" ht="20.25" x14ac:dyDescent="0.3">
      <c r="A49" s="152"/>
      <c r="B49" s="152"/>
      <c r="C49" s="105"/>
      <c r="D49" s="69"/>
      <c r="E49" s="6"/>
      <c r="F49" s="6"/>
      <c r="G49" s="6"/>
      <c r="H49" s="6"/>
      <c r="I49" s="6"/>
      <c r="J49" s="6"/>
      <c r="K49" s="6"/>
      <c r="L49" s="6"/>
      <c r="M49" s="6"/>
      <c r="N49" s="6"/>
      <c r="O49" s="6"/>
    </row>
    <row r="50" spans="1:15" ht="20.25" x14ac:dyDescent="0.3">
      <c r="A50" s="152"/>
      <c r="B50" s="152"/>
      <c r="C50" s="105"/>
      <c r="D50" s="69"/>
      <c r="E50" s="6"/>
      <c r="F50" s="6"/>
      <c r="G50" s="6"/>
      <c r="H50" s="6"/>
      <c r="I50" s="6"/>
      <c r="J50" s="6"/>
      <c r="K50" s="6"/>
      <c r="L50" s="6"/>
      <c r="M50" s="6"/>
      <c r="N50" s="6"/>
      <c r="O50" s="6"/>
    </row>
    <row r="51" spans="1:15" ht="20.25" x14ac:dyDescent="0.3">
      <c r="A51" s="152"/>
      <c r="B51" s="152"/>
      <c r="C51" s="105"/>
      <c r="D51" s="69"/>
      <c r="E51" s="6"/>
      <c r="F51" s="6"/>
      <c r="G51" s="6"/>
      <c r="H51" s="6"/>
      <c r="I51" s="6"/>
      <c r="J51" s="6"/>
      <c r="K51" s="6"/>
      <c r="L51" s="6"/>
      <c r="M51" s="6"/>
      <c r="N51" s="6"/>
      <c r="O51" s="6"/>
    </row>
    <row r="52" spans="1:15" ht="20.25" x14ac:dyDescent="0.3">
      <c r="A52" s="152"/>
      <c r="B52" s="152"/>
      <c r="C52" s="105"/>
      <c r="D52" s="69"/>
      <c r="E52" s="6"/>
      <c r="F52" s="6"/>
      <c r="G52" s="6"/>
      <c r="H52" s="6"/>
      <c r="I52" s="6"/>
      <c r="J52" s="6"/>
      <c r="K52" s="6"/>
      <c r="L52" s="6"/>
      <c r="M52" s="6"/>
      <c r="N52" s="6"/>
      <c r="O52" s="6"/>
    </row>
    <row r="53" spans="1:15" ht="20.25" x14ac:dyDescent="0.3">
      <c r="A53" s="152"/>
      <c r="B53" s="153"/>
      <c r="C53" s="106"/>
      <c r="D53" s="16"/>
    </row>
    <row r="54" spans="1:15" ht="20.25" x14ac:dyDescent="0.3">
      <c r="A54" s="152"/>
      <c r="B54" s="153"/>
      <c r="C54" s="106"/>
      <c r="D54" s="16"/>
    </row>
    <row r="55" spans="1:15" ht="20.25" x14ac:dyDescent="0.3">
      <c r="A55" s="152"/>
      <c r="B55" s="153"/>
      <c r="C55" s="106"/>
      <c r="D55" s="16"/>
    </row>
    <row r="56" spans="1:15" ht="20.25" x14ac:dyDescent="0.3">
      <c r="A56" s="152"/>
      <c r="B56" s="153"/>
      <c r="C56" s="106"/>
      <c r="D56" s="16"/>
    </row>
    <row r="57" spans="1:15" ht="20.25" x14ac:dyDescent="0.3">
      <c r="A57" s="152"/>
      <c r="B57" s="153"/>
      <c r="C57" s="106"/>
      <c r="D57" s="16"/>
    </row>
    <row r="58" spans="1:15" ht="20.25" x14ac:dyDescent="0.3">
      <c r="A58" s="152"/>
      <c r="B58" s="153"/>
      <c r="C58" s="106"/>
      <c r="D58" s="16"/>
    </row>
    <row r="59" spans="1:15" ht="20.25" x14ac:dyDescent="0.3">
      <c r="A59" s="152"/>
      <c r="B59" s="153"/>
      <c r="C59" s="106"/>
      <c r="D59" s="16"/>
    </row>
    <row r="60" spans="1:15" ht="20.25" x14ac:dyDescent="0.3">
      <c r="A60" s="152"/>
      <c r="B60" s="153"/>
      <c r="C60" s="106"/>
      <c r="D60" s="16"/>
    </row>
    <row r="61" spans="1:15" ht="20.25" x14ac:dyDescent="0.3">
      <c r="A61" s="152"/>
      <c r="B61" s="153"/>
      <c r="C61" s="106"/>
      <c r="D61" s="16"/>
    </row>
    <row r="62" spans="1:15" ht="20.25" x14ac:dyDescent="0.3">
      <c r="A62" s="152"/>
      <c r="B62" s="153"/>
      <c r="C62" s="106"/>
      <c r="D62" s="16"/>
    </row>
    <row r="63" spans="1:15" ht="20.25" x14ac:dyDescent="0.3">
      <c r="A63" s="152"/>
      <c r="B63" s="153"/>
      <c r="C63" s="106"/>
      <c r="D63" s="16"/>
    </row>
    <row r="64" spans="1:15" ht="20.25" x14ac:dyDescent="0.3">
      <c r="A64" s="152"/>
      <c r="B64" s="153"/>
      <c r="C64" s="106"/>
      <c r="D64" s="16"/>
    </row>
    <row r="65" spans="1:4" ht="20.25" x14ac:dyDescent="0.3">
      <c r="A65" s="152"/>
      <c r="B65" s="153"/>
      <c r="C65" s="106"/>
      <c r="D65" s="16"/>
    </row>
    <row r="66" spans="1:4" ht="20.25" x14ac:dyDescent="0.3">
      <c r="A66" s="152"/>
      <c r="B66" s="153"/>
      <c r="C66" s="106"/>
      <c r="D66" s="16"/>
    </row>
    <row r="67" spans="1:4" ht="20.25" x14ac:dyDescent="0.3">
      <c r="A67" s="152"/>
      <c r="B67" s="153"/>
      <c r="C67" s="106"/>
      <c r="D67" s="16"/>
    </row>
    <row r="68" spans="1:4" ht="20.25" x14ac:dyDescent="0.3">
      <c r="A68" s="152"/>
      <c r="B68" s="153"/>
      <c r="C68" s="106"/>
      <c r="D68" s="16"/>
    </row>
    <row r="69" spans="1:4" ht="20.25" x14ac:dyDescent="0.3">
      <c r="A69" s="152"/>
      <c r="B69" s="153"/>
      <c r="C69" s="106"/>
      <c r="D69" s="16"/>
    </row>
    <row r="70" spans="1:4" ht="20.25" x14ac:dyDescent="0.3">
      <c r="A70" s="152"/>
      <c r="B70" s="153"/>
      <c r="C70" s="106"/>
      <c r="D70" s="16"/>
    </row>
    <row r="71" spans="1:4" ht="20.25" x14ac:dyDescent="0.3">
      <c r="A71" s="152"/>
      <c r="B71" s="153"/>
      <c r="C71" s="106"/>
      <c r="D71" s="16"/>
    </row>
    <row r="72" spans="1:4" ht="20.25" x14ac:dyDescent="0.3">
      <c r="A72" s="152"/>
      <c r="B72" s="153"/>
      <c r="C72" s="106"/>
      <c r="D72" s="16"/>
    </row>
    <row r="73" spans="1:4" ht="20.25" x14ac:dyDescent="0.3">
      <c r="A73" s="152"/>
      <c r="B73" s="153"/>
      <c r="C73" s="106"/>
      <c r="D73" s="16"/>
    </row>
    <row r="74" spans="1:4" ht="20.25" x14ac:dyDescent="0.3">
      <c r="A74" s="152"/>
      <c r="B74" s="153"/>
      <c r="C74" s="106"/>
      <c r="D74" s="16"/>
    </row>
    <row r="75" spans="1:4" ht="20.25" x14ac:dyDescent="0.3">
      <c r="A75" s="152"/>
      <c r="B75" s="153"/>
      <c r="C75" s="106"/>
      <c r="D75" s="16"/>
    </row>
    <row r="76" spans="1:4" ht="20.25" x14ac:dyDescent="0.3">
      <c r="A76" s="152"/>
      <c r="B76" s="153"/>
      <c r="C76" s="106"/>
      <c r="D76" s="16"/>
    </row>
    <row r="77" spans="1:4" ht="20.25" x14ac:dyDescent="0.3">
      <c r="A77" s="152"/>
      <c r="B77" s="153"/>
      <c r="C77" s="106"/>
      <c r="D77" s="16"/>
    </row>
    <row r="78" spans="1:4" ht="20.25" x14ac:dyDescent="0.3">
      <c r="A78" s="152"/>
      <c r="B78" s="153"/>
      <c r="C78" s="106"/>
      <c r="D78" s="16"/>
    </row>
    <row r="79" spans="1:4" ht="20.25" x14ac:dyDescent="0.3">
      <c r="A79" s="152"/>
      <c r="B79" s="153"/>
      <c r="C79" s="106"/>
      <c r="D79" s="16"/>
    </row>
    <row r="80" spans="1:4" ht="20.25" x14ac:dyDescent="0.3">
      <c r="A80" s="152"/>
      <c r="B80" s="153"/>
      <c r="C80" s="106"/>
      <c r="D80" s="16"/>
    </row>
    <row r="81" spans="1:4" ht="20.25" x14ac:dyDescent="0.3">
      <c r="A81" s="152"/>
      <c r="B81" s="153"/>
      <c r="C81" s="106"/>
      <c r="D81" s="16"/>
    </row>
    <row r="82" spans="1:4" ht="20.25" x14ac:dyDescent="0.3">
      <c r="A82" s="152"/>
      <c r="B82" s="153"/>
      <c r="C82" s="106"/>
      <c r="D82" s="16"/>
    </row>
    <row r="83" spans="1:4" ht="20.25" x14ac:dyDescent="0.3">
      <c r="A83" s="152"/>
      <c r="B83" s="153"/>
      <c r="C83" s="106"/>
      <c r="D83" s="16"/>
    </row>
    <row r="84" spans="1:4" ht="20.25" x14ac:dyDescent="0.3">
      <c r="A84" s="152"/>
      <c r="B84" s="153"/>
      <c r="C84" s="106"/>
      <c r="D84" s="16"/>
    </row>
    <row r="85" spans="1:4" ht="20.25" x14ac:dyDescent="0.3">
      <c r="A85" s="152"/>
      <c r="B85" s="153"/>
      <c r="C85" s="106"/>
      <c r="D85" s="16"/>
    </row>
    <row r="86" spans="1:4" ht="20.25" x14ac:dyDescent="0.3">
      <c r="A86" s="152"/>
      <c r="B86" s="153"/>
      <c r="C86" s="106"/>
      <c r="D86" s="16"/>
    </row>
    <row r="87" spans="1:4" ht="20.25" x14ac:dyDescent="0.3">
      <c r="A87" s="152"/>
      <c r="B87" s="153"/>
      <c r="C87" s="106"/>
      <c r="D87" s="16"/>
    </row>
    <row r="88" spans="1:4" ht="20.25" x14ac:dyDescent="0.3">
      <c r="A88" s="152"/>
      <c r="B88" s="153"/>
      <c r="C88" s="106"/>
      <c r="D88" s="16"/>
    </row>
    <row r="89" spans="1:4" ht="20.25" x14ac:dyDescent="0.3">
      <c r="A89" s="152"/>
      <c r="B89" s="153"/>
      <c r="C89" s="106"/>
      <c r="D89" s="16"/>
    </row>
    <row r="90" spans="1:4" ht="20.25" x14ac:dyDescent="0.3">
      <c r="A90" s="152"/>
      <c r="B90" s="153"/>
      <c r="C90" s="106"/>
      <c r="D90" s="16"/>
    </row>
    <row r="91" spans="1:4" ht="20.25" x14ac:dyDescent="0.3">
      <c r="A91" s="152"/>
      <c r="B91" s="153"/>
      <c r="C91" s="106"/>
      <c r="D91" s="16"/>
    </row>
    <row r="92" spans="1:4" ht="20.25" x14ac:dyDescent="0.3">
      <c r="A92" s="152"/>
      <c r="B92" s="153"/>
      <c r="C92" s="106"/>
      <c r="D92" s="16"/>
    </row>
    <row r="93" spans="1:4" ht="20.25" x14ac:dyDescent="0.3">
      <c r="A93" s="152"/>
      <c r="B93" s="153"/>
      <c r="C93" s="106"/>
      <c r="D93" s="16"/>
    </row>
    <row r="94" spans="1:4" ht="20.25" x14ac:dyDescent="0.3">
      <c r="A94" s="152"/>
      <c r="B94" s="153"/>
      <c r="C94" s="106"/>
      <c r="D94" s="16"/>
    </row>
    <row r="95" spans="1:4" ht="20.25" x14ac:dyDescent="0.3">
      <c r="A95" s="152"/>
      <c r="B95" s="153"/>
      <c r="C95" s="106"/>
      <c r="D95" s="16"/>
    </row>
    <row r="96" spans="1:4" ht="20.25" x14ac:dyDescent="0.3">
      <c r="A96" s="152"/>
      <c r="B96" s="153"/>
      <c r="C96" s="106"/>
      <c r="D96" s="16"/>
    </row>
    <row r="97" spans="1:4" ht="20.25" x14ac:dyDescent="0.3">
      <c r="A97" s="152"/>
      <c r="B97" s="153"/>
      <c r="C97" s="106"/>
      <c r="D97" s="16"/>
    </row>
    <row r="98" spans="1:4" ht="20.25" x14ac:dyDescent="0.3">
      <c r="A98" s="152"/>
      <c r="B98" s="153"/>
      <c r="C98" s="106"/>
      <c r="D98" s="16"/>
    </row>
    <row r="99" spans="1:4" ht="20.25" x14ac:dyDescent="0.3">
      <c r="A99" s="152"/>
      <c r="B99" s="153"/>
      <c r="C99" s="106"/>
      <c r="D99" s="16"/>
    </row>
    <row r="100" spans="1:4" ht="20.25" x14ac:dyDescent="0.3">
      <c r="A100" s="152"/>
      <c r="B100" s="153"/>
      <c r="C100" s="106"/>
      <c r="D100" s="16"/>
    </row>
    <row r="101" spans="1:4" ht="20.25" x14ac:dyDescent="0.3">
      <c r="A101" s="152"/>
      <c r="B101" s="153"/>
      <c r="C101" s="106"/>
      <c r="D101" s="16"/>
    </row>
    <row r="102" spans="1:4" ht="20.25" x14ac:dyDescent="0.3">
      <c r="A102" s="152"/>
      <c r="B102" s="153"/>
      <c r="C102" s="106"/>
      <c r="D102" s="16"/>
    </row>
    <row r="103" spans="1:4" ht="20.25" x14ac:dyDescent="0.3">
      <c r="A103" s="152"/>
      <c r="B103" s="153"/>
      <c r="C103" s="106"/>
      <c r="D103" s="16"/>
    </row>
    <row r="104" spans="1:4" ht="20.25" x14ac:dyDescent="0.3">
      <c r="A104" s="152"/>
      <c r="B104" s="153"/>
      <c r="C104" s="106"/>
      <c r="D104" s="16"/>
    </row>
    <row r="105" spans="1:4" ht="20.25" x14ac:dyDescent="0.3">
      <c r="A105" s="152"/>
      <c r="B105" s="153"/>
      <c r="C105" s="106"/>
      <c r="D105" s="16"/>
    </row>
    <row r="106" spans="1:4" ht="20.25" x14ac:dyDescent="0.3">
      <c r="A106" s="152"/>
      <c r="B106" s="153"/>
      <c r="C106" s="106"/>
      <c r="D106" s="16"/>
    </row>
    <row r="107" spans="1:4" ht="20.25" x14ac:dyDescent="0.3">
      <c r="A107" s="152"/>
      <c r="B107" s="153"/>
      <c r="C107" s="106"/>
      <c r="D107" s="16"/>
    </row>
    <row r="108" spans="1:4" ht="20.25" x14ac:dyDescent="0.3">
      <c r="A108" s="152"/>
      <c r="B108" s="153"/>
      <c r="C108" s="106"/>
      <c r="D108" s="16"/>
    </row>
    <row r="109" spans="1:4" ht="20.25" x14ac:dyDescent="0.3">
      <c r="A109" s="152"/>
      <c r="B109" s="153"/>
      <c r="C109" s="106"/>
      <c r="D109" s="16"/>
    </row>
    <row r="110" spans="1:4" ht="20.25" x14ac:dyDescent="0.3">
      <c r="A110" s="152"/>
      <c r="B110" s="153"/>
      <c r="C110" s="106"/>
      <c r="D110" s="16"/>
    </row>
    <row r="111" spans="1:4" ht="20.25" x14ac:dyDescent="0.3">
      <c r="A111" s="152"/>
      <c r="B111" s="153"/>
      <c r="C111" s="106"/>
      <c r="D111" s="16"/>
    </row>
    <row r="112" spans="1:4" ht="20.25" x14ac:dyDescent="0.3">
      <c r="A112" s="152"/>
      <c r="B112" s="153"/>
      <c r="C112" s="106"/>
      <c r="D112" s="16"/>
    </row>
    <row r="113" spans="1:4" ht="20.25" x14ac:dyDescent="0.3">
      <c r="A113" s="152"/>
      <c r="B113" s="153"/>
      <c r="C113" s="106"/>
      <c r="D113" s="16"/>
    </row>
    <row r="114" spans="1:4" ht="20.25" x14ac:dyDescent="0.3">
      <c r="A114" s="152"/>
      <c r="B114" s="153"/>
      <c r="C114" s="106"/>
      <c r="D114" s="16"/>
    </row>
    <row r="115" spans="1:4" ht="20.25" x14ac:dyDescent="0.3">
      <c r="A115" s="152"/>
      <c r="B115" s="153"/>
      <c r="C115" s="106"/>
      <c r="D115" s="16"/>
    </row>
    <row r="116" spans="1:4" ht="20.25" x14ac:dyDescent="0.3">
      <c r="A116" s="152"/>
      <c r="B116" s="153"/>
      <c r="C116" s="106"/>
      <c r="D116" s="16"/>
    </row>
    <row r="117" spans="1:4" ht="20.25" x14ac:dyDescent="0.3">
      <c r="A117" s="152"/>
      <c r="B117" s="153"/>
      <c r="C117" s="106"/>
      <c r="D117" s="16"/>
    </row>
    <row r="118" spans="1:4" ht="20.25" x14ac:dyDescent="0.3">
      <c r="A118" s="152"/>
      <c r="B118" s="153"/>
      <c r="C118" s="106"/>
      <c r="D118" s="16"/>
    </row>
    <row r="119" spans="1:4" ht="20.25" x14ac:dyDescent="0.3">
      <c r="A119" s="152"/>
      <c r="B119" s="153"/>
      <c r="C119" s="106"/>
      <c r="D119" s="16"/>
    </row>
    <row r="120" spans="1:4" ht="20.25" x14ac:dyDescent="0.3">
      <c r="A120" s="152"/>
      <c r="B120" s="153"/>
      <c r="C120" s="106"/>
      <c r="D120" s="16"/>
    </row>
    <row r="121" spans="1:4" ht="20.25" x14ac:dyDescent="0.3">
      <c r="A121" s="152"/>
      <c r="B121" s="153"/>
      <c r="C121" s="106"/>
      <c r="D121" s="16"/>
    </row>
    <row r="122" spans="1:4" ht="20.25" x14ac:dyDescent="0.3">
      <c r="A122" s="152"/>
      <c r="B122" s="153"/>
      <c r="C122" s="106"/>
      <c r="D122" s="16"/>
    </row>
    <row r="123" spans="1:4" ht="20.25" x14ac:dyDescent="0.3">
      <c r="A123" s="152"/>
      <c r="B123" s="153"/>
      <c r="C123" s="16"/>
      <c r="D123" s="16"/>
    </row>
    <row r="124" spans="1:4" ht="20.25" x14ac:dyDescent="0.3">
      <c r="A124" s="152"/>
      <c r="B124" s="153"/>
      <c r="C124" s="16"/>
      <c r="D124" s="16"/>
    </row>
    <row r="125" spans="1:4" ht="20.25" x14ac:dyDescent="0.3">
      <c r="A125" s="152"/>
      <c r="B125" s="153"/>
      <c r="C125" s="16"/>
      <c r="D125" s="16"/>
    </row>
    <row r="126" spans="1:4" ht="20.25" x14ac:dyDescent="0.3">
      <c r="A126" s="152"/>
      <c r="B126" s="153"/>
      <c r="C126" s="16"/>
      <c r="D126" s="16"/>
    </row>
    <row r="127" spans="1:4" ht="20.25" x14ac:dyDescent="0.3">
      <c r="A127" s="152"/>
      <c r="B127" s="153"/>
      <c r="C127" s="16"/>
      <c r="D127" s="16"/>
    </row>
    <row r="128" spans="1:4" ht="20.25" x14ac:dyDescent="0.3">
      <c r="A128" s="152"/>
      <c r="B128" s="153"/>
      <c r="C128" s="16"/>
      <c r="D128" s="16"/>
    </row>
    <row r="129" spans="1:4" ht="20.25" x14ac:dyDescent="0.3">
      <c r="A129" s="152"/>
      <c r="B129" s="153"/>
      <c r="C129" s="16"/>
      <c r="D129" s="16"/>
    </row>
    <row r="130" spans="1:4" ht="20.25" x14ac:dyDescent="0.3">
      <c r="A130" s="152"/>
      <c r="B130" s="153"/>
      <c r="C130" s="16"/>
      <c r="D130" s="16"/>
    </row>
    <row r="131" spans="1:4" ht="20.25" x14ac:dyDescent="0.3">
      <c r="A131" s="152"/>
      <c r="B131" s="153"/>
      <c r="C131" s="16"/>
      <c r="D131" s="16"/>
    </row>
    <row r="132" spans="1:4" ht="20.25" x14ac:dyDescent="0.3">
      <c r="A132" s="152"/>
      <c r="B132" s="153"/>
      <c r="C132" s="16"/>
      <c r="D132" s="16"/>
    </row>
    <row r="133" spans="1:4" ht="20.25" x14ac:dyDescent="0.3">
      <c r="A133" s="152"/>
      <c r="B133" s="153"/>
      <c r="C133" s="16"/>
      <c r="D133" s="16"/>
    </row>
    <row r="134" spans="1:4" ht="20.25" x14ac:dyDescent="0.3">
      <c r="A134" s="152"/>
      <c r="B134" s="153"/>
      <c r="C134" s="16"/>
      <c r="D134" s="16"/>
    </row>
    <row r="135" spans="1:4" ht="20.25" x14ac:dyDescent="0.3">
      <c r="A135" s="152"/>
      <c r="B135" s="153"/>
      <c r="C135" s="16"/>
      <c r="D135" s="16"/>
    </row>
    <row r="136" spans="1:4" ht="20.25" x14ac:dyDescent="0.3">
      <c r="A136" s="152"/>
      <c r="B136" s="153"/>
      <c r="C136" s="16"/>
      <c r="D136" s="16"/>
    </row>
    <row r="137" spans="1:4" ht="20.25" x14ac:dyDescent="0.3">
      <c r="A137" s="152"/>
      <c r="B137" s="153"/>
      <c r="C137" s="16"/>
      <c r="D137" s="16"/>
    </row>
    <row r="138" spans="1:4" ht="20.25" x14ac:dyDescent="0.3">
      <c r="A138" s="152"/>
      <c r="B138" s="153"/>
      <c r="C138" s="16"/>
      <c r="D138" s="16"/>
    </row>
    <row r="139" spans="1:4" ht="20.25" x14ac:dyDescent="0.3">
      <c r="A139" s="152"/>
      <c r="B139" s="153"/>
      <c r="C139" s="16"/>
      <c r="D139" s="16"/>
    </row>
    <row r="140" spans="1:4" ht="20.25" x14ac:dyDescent="0.3">
      <c r="A140" s="152"/>
      <c r="B140" s="153"/>
      <c r="C140" s="16"/>
      <c r="D140" s="16"/>
    </row>
    <row r="141" spans="1:4" ht="20.25" x14ac:dyDescent="0.3">
      <c r="A141" s="152"/>
      <c r="B141" s="153"/>
      <c r="C141" s="16"/>
      <c r="D141" s="16"/>
    </row>
    <row r="142" spans="1:4" ht="20.25" x14ac:dyDescent="0.3">
      <c r="A142" s="152"/>
      <c r="B142" s="153"/>
      <c r="C142" s="16"/>
      <c r="D142" s="16"/>
    </row>
    <row r="143" spans="1:4" ht="20.25" x14ac:dyDescent="0.3">
      <c r="A143" s="152"/>
      <c r="B143" s="153"/>
      <c r="C143" s="16"/>
      <c r="D143" s="16"/>
    </row>
    <row r="144" spans="1:4" ht="20.25" x14ac:dyDescent="0.3">
      <c r="A144" s="152"/>
      <c r="B144" s="153"/>
      <c r="C144" s="16"/>
      <c r="D144" s="16"/>
    </row>
    <row r="145" spans="1:4" ht="20.25" x14ac:dyDescent="0.3">
      <c r="A145" s="152"/>
      <c r="B145" s="153"/>
      <c r="C145" s="16"/>
      <c r="D145" s="16"/>
    </row>
    <row r="146" spans="1:4" ht="20.25" x14ac:dyDescent="0.3">
      <c r="A146" s="152"/>
      <c r="B146" s="153"/>
      <c r="C146" s="16"/>
      <c r="D146" s="16"/>
    </row>
    <row r="147" spans="1:4" ht="20.25" x14ac:dyDescent="0.3">
      <c r="A147" s="152"/>
      <c r="B147" s="153"/>
      <c r="C147" s="16"/>
      <c r="D147" s="16"/>
    </row>
    <row r="148" spans="1:4" ht="20.25" x14ac:dyDescent="0.3">
      <c r="A148" s="152"/>
      <c r="B148" s="153"/>
      <c r="C148" s="16"/>
      <c r="D148" s="16"/>
    </row>
    <row r="149" spans="1:4" ht="20.25" x14ac:dyDescent="0.3">
      <c r="A149" s="152"/>
      <c r="B149" s="153"/>
      <c r="C149" s="16"/>
      <c r="D149" s="16"/>
    </row>
    <row r="150" spans="1:4" ht="20.25" x14ac:dyDescent="0.3">
      <c r="A150" s="152"/>
      <c r="B150" s="153"/>
      <c r="C150" s="16"/>
      <c r="D150" s="16"/>
    </row>
    <row r="151" spans="1:4" ht="20.25" x14ac:dyDescent="0.3">
      <c r="A151" s="152"/>
      <c r="B151" s="153"/>
      <c r="C151" s="16"/>
      <c r="D151" s="16"/>
    </row>
    <row r="152" spans="1:4" ht="20.25" x14ac:dyDescent="0.3">
      <c r="A152" s="152"/>
      <c r="B152" s="153"/>
      <c r="C152" s="16"/>
      <c r="D152" s="16"/>
    </row>
    <row r="153" spans="1:4" ht="20.25" x14ac:dyDescent="0.3">
      <c r="A153" s="152"/>
      <c r="B153" s="153"/>
      <c r="C153" s="16"/>
      <c r="D153" s="16"/>
    </row>
    <row r="154" spans="1:4" ht="20.25" x14ac:dyDescent="0.3">
      <c r="A154" s="152"/>
      <c r="B154" s="153"/>
      <c r="C154" s="16"/>
      <c r="D154" s="16"/>
    </row>
    <row r="155" spans="1:4" ht="20.25" x14ac:dyDescent="0.3">
      <c r="A155" s="152"/>
      <c r="B155" s="153"/>
      <c r="C155" s="16"/>
      <c r="D155" s="16"/>
    </row>
    <row r="156" spans="1:4" ht="20.25" x14ac:dyDescent="0.3">
      <c r="A156" s="152"/>
      <c r="B156" s="153"/>
      <c r="C156" s="16"/>
      <c r="D156" s="16"/>
    </row>
    <row r="157" spans="1:4" ht="20.25" x14ac:dyDescent="0.3">
      <c r="A157" s="152"/>
      <c r="B157" s="153"/>
      <c r="C157" s="16"/>
      <c r="D157" s="16"/>
    </row>
    <row r="158" spans="1:4" ht="20.25" x14ac:dyDescent="0.3">
      <c r="A158" s="152"/>
      <c r="B158" s="153"/>
      <c r="C158" s="16"/>
      <c r="D158" s="16"/>
    </row>
    <row r="159" spans="1:4" ht="20.25" x14ac:dyDescent="0.3">
      <c r="A159" s="152"/>
      <c r="B159" s="153"/>
      <c r="C159" s="16"/>
      <c r="D159" s="16"/>
    </row>
    <row r="160" spans="1:4" ht="20.25" x14ac:dyDescent="0.3">
      <c r="A160" s="152"/>
      <c r="B160" s="153"/>
      <c r="C160" s="16"/>
      <c r="D160" s="16"/>
    </row>
    <row r="161" spans="1:4" ht="20.25" x14ac:dyDescent="0.3">
      <c r="A161" s="152"/>
      <c r="B161" s="153"/>
      <c r="C161" s="16"/>
      <c r="D161" s="16"/>
    </row>
    <row r="162" spans="1:4" ht="20.25" x14ac:dyDescent="0.3">
      <c r="A162" s="152"/>
      <c r="B162" s="153"/>
      <c r="C162" s="16"/>
      <c r="D162" s="16"/>
    </row>
    <row r="163" spans="1:4" ht="20.25" x14ac:dyDescent="0.3">
      <c r="A163" s="152"/>
      <c r="B163" s="153"/>
      <c r="C163" s="16"/>
      <c r="D163" s="16"/>
    </row>
    <row r="164" spans="1:4" ht="20.25" x14ac:dyDescent="0.3">
      <c r="A164" s="152"/>
      <c r="B164" s="153"/>
      <c r="C164" s="16"/>
      <c r="D164" s="16"/>
    </row>
    <row r="165" spans="1:4" ht="20.25" x14ac:dyDescent="0.3">
      <c r="A165" s="152"/>
      <c r="B165" s="153"/>
      <c r="C165" s="16"/>
      <c r="D165" s="16"/>
    </row>
    <row r="166" spans="1:4" ht="20.25" x14ac:dyDescent="0.3">
      <c r="A166" s="152"/>
      <c r="B166" s="153"/>
      <c r="C166" s="16"/>
      <c r="D166" s="16"/>
    </row>
    <row r="167" spans="1:4" ht="20.25" x14ac:dyDescent="0.3">
      <c r="A167" s="152"/>
      <c r="B167" s="153"/>
      <c r="C167" s="16"/>
      <c r="D167" s="16"/>
    </row>
    <row r="168" spans="1:4" ht="20.25" x14ac:dyDescent="0.3">
      <c r="A168" s="152"/>
      <c r="B168" s="153"/>
      <c r="C168" s="16"/>
      <c r="D168" s="16"/>
    </row>
    <row r="169" spans="1:4" ht="20.25" x14ac:dyDescent="0.3">
      <c r="A169" s="152"/>
      <c r="B169" s="153"/>
      <c r="C169" s="16"/>
      <c r="D169" s="16"/>
    </row>
    <row r="170" spans="1:4" ht="20.25" x14ac:dyDescent="0.3">
      <c r="A170" s="152"/>
      <c r="B170" s="153"/>
      <c r="C170" s="16"/>
      <c r="D170" s="16"/>
    </row>
    <row r="171" spans="1:4" ht="20.25" x14ac:dyDescent="0.3">
      <c r="A171" s="152"/>
      <c r="B171" s="153"/>
      <c r="C171" s="16"/>
      <c r="D171" s="16"/>
    </row>
    <row r="172" spans="1:4" ht="20.25" x14ac:dyDescent="0.3">
      <c r="A172" s="152"/>
      <c r="B172" s="153"/>
      <c r="C172" s="16"/>
      <c r="D172" s="16"/>
    </row>
    <row r="173" spans="1:4" ht="20.25" x14ac:dyDescent="0.3">
      <c r="A173" s="152"/>
      <c r="B173" s="153"/>
      <c r="C173" s="16"/>
      <c r="D173" s="16"/>
    </row>
    <row r="174" spans="1:4" ht="20.25" x14ac:dyDescent="0.3">
      <c r="A174" s="152"/>
      <c r="B174" s="153"/>
      <c r="C174" s="16"/>
      <c r="D174" s="16"/>
    </row>
    <row r="175" spans="1:4" ht="20.25" x14ac:dyDescent="0.3">
      <c r="A175" s="152"/>
      <c r="B175" s="153"/>
      <c r="C175" s="16"/>
      <c r="D175" s="16"/>
    </row>
    <row r="176" spans="1:4" ht="20.25" x14ac:dyDescent="0.3">
      <c r="A176" s="152"/>
      <c r="B176" s="153"/>
      <c r="C176" s="16"/>
      <c r="D176" s="16"/>
    </row>
    <row r="177" spans="1:4" ht="20.25" x14ac:dyDescent="0.3">
      <c r="A177" s="152"/>
      <c r="B177" s="153"/>
      <c r="C177" s="16"/>
      <c r="D177" s="16"/>
    </row>
    <row r="178" spans="1:4" ht="20.25" x14ac:dyDescent="0.3">
      <c r="A178" s="152"/>
      <c r="B178" s="153"/>
      <c r="C178" s="16"/>
      <c r="D178" s="16"/>
    </row>
    <row r="179" spans="1:4" ht="20.25" x14ac:dyDescent="0.3">
      <c r="A179" s="152"/>
      <c r="B179" s="153"/>
      <c r="C179" s="16"/>
      <c r="D179" s="16"/>
    </row>
    <row r="180" spans="1:4" ht="20.25" x14ac:dyDescent="0.3">
      <c r="A180" s="152"/>
      <c r="B180" s="153"/>
      <c r="C180" s="16"/>
      <c r="D180" s="16"/>
    </row>
    <row r="181" spans="1:4" ht="20.25" x14ac:dyDescent="0.3">
      <c r="A181" s="152"/>
      <c r="B181" s="153"/>
      <c r="C181" s="16"/>
      <c r="D181" s="16"/>
    </row>
    <row r="182" spans="1:4" ht="20.25" x14ac:dyDescent="0.3">
      <c r="A182" s="152"/>
      <c r="B182" s="153"/>
      <c r="C182" s="16"/>
      <c r="D182" s="16"/>
    </row>
    <row r="183" spans="1:4" ht="20.25" x14ac:dyDescent="0.3">
      <c r="A183" s="152"/>
      <c r="B183" s="153"/>
      <c r="C183" s="16"/>
      <c r="D183" s="16"/>
    </row>
    <row r="184" spans="1:4" ht="20.25" x14ac:dyDescent="0.3">
      <c r="A184" s="152"/>
      <c r="B184" s="153"/>
      <c r="C184" s="16"/>
      <c r="D184" s="16"/>
    </row>
    <row r="185" spans="1:4" ht="20.25" x14ac:dyDescent="0.3">
      <c r="A185" s="152"/>
      <c r="B185" s="153"/>
      <c r="C185" s="16"/>
      <c r="D185" s="16"/>
    </row>
    <row r="186" spans="1:4" ht="20.25" x14ac:dyDescent="0.3">
      <c r="A186" s="152"/>
      <c r="B186" s="153"/>
      <c r="C186" s="16"/>
      <c r="D186" s="16"/>
    </row>
    <row r="187" spans="1:4" ht="20.25" x14ac:dyDescent="0.3">
      <c r="A187" s="152"/>
      <c r="B187" s="153"/>
      <c r="C187" s="16"/>
      <c r="D187" s="16"/>
    </row>
    <row r="188" spans="1:4" ht="20.25" x14ac:dyDescent="0.3">
      <c r="A188" s="152"/>
      <c r="B188" s="153"/>
      <c r="C188" s="16"/>
      <c r="D188" s="16"/>
    </row>
    <row r="189" spans="1:4" ht="20.25" x14ac:dyDescent="0.3">
      <c r="A189" s="152"/>
      <c r="B189" s="153"/>
      <c r="C189" s="16"/>
      <c r="D189" s="16"/>
    </row>
    <row r="190" spans="1:4" ht="20.25" x14ac:dyDescent="0.3">
      <c r="A190" s="152"/>
      <c r="B190" s="153"/>
      <c r="C190" s="16"/>
      <c r="D190" s="16"/>
    </row>
    <row r="191" spans="1:4" ht="20.25" x14ac:dyDescent="0.3">
      <c r="A191" s="152"/>
      <c r="B191" s="153"/>
      <c r="C191" s="16"/>
      <c r="D191" s="16"/>
    </row>
    <row r="192" spans="1:4" ht="20.25" x14ac:dyDescent="0.3">
      <c r="A192" s="152"/>
      <c r="B192" s="153"/>
      <c r="C192" s="16"/>
      <c r="D192" s="16"/>
    </row>
    <row r="193" spans="1:4" ht="20.25" x14ac:dyDescent="0.3">
      <c r="A193" s="152"/>
      <c r="B193" s="153"/>
      <c r="C193" s="16"/>
      <c r="D193" s="16"/>
    </row>
    <row r="194" spans="1:4" ht="20.25" x14ac:dyDescent="0.3">
      <c r="A194" s="152"/>
      <c r="B194" s="153"/>
      <c r="C194" s="16"/>
      <c r="D194" s="16"/>
    </row>
    <row r="195" spans="1:4" ht="20.25" x14ac:dyDescent="0.3">
      <c r="A195" s="152"/>
      <c r="B195" s="153"/>
      <c r="C195" s="16"/>
      <c r="D195" s="16"/>
    </row>
    <row r="196" spans="1:4" ht="20.25" x14ac:dyDescent="0.3">
      <c r="A196" s="152"/>
      <c r="B196" s="153"/>
      <c r="C196" s="16"/>
      <c r="D196" s="16"/>
    </row>
    <row r="197" spans="1:4" ht="20.25" x14ac:dyDescent="0.3">
      <c r="A197" s="152"/>
      <c r="B197" s="153"/>
      <c r="C197" s="16"/>
      <c r="D197" s="16"/>
    </row>
    <row r="198" spans="1:4" ht="20.25" x14ac:dyDescent="0.3">
      <c r="A198" s="152"/>
      <c r="B198" s="153"/>
      <c r="C198" s="16"/>
      <c r="D198" s="16"/>
    </row>
    <row r="199" spans="1:4" ht="20.25" x14ac:dyDescent="0.3">
      <c r="A199" s="152"/>
      <c r="B199" s="153"/>
      <c r="C199" s="16"/>
      <c r="D199" s="16"/>
    </row>
    <row r="200" spans="1:4" ht="20.25" x14ac:dyDescent="0.3">
      <c r="A200" s="152"/>
      <c r="B200" s="153"/>
      <c r="C200" s="16"/>
      <c r="D200" s="16"/>
    </row>
    <row r="201" spans="1:4" ht="20.25" x14ac:dyDescent="0.3">
      <c r="A201" s="152"/>
      <c r="B201" s="153"/>
      <c r="C201" s="16"/>
      <c r="D201" s="16"/>
    </row>
    <row r="202" spans="1:4" ht="20.25" x14ac:dyDescent="0.3">
      <c r="A202" s="152"/>
      <c r="B202" s="153"/>
      <c r="C202" s="16"/>
      <c r="D202" s="16"/>
    </row>
    <row r="203" spans="1:4" ht="20.25" x14ac:dyDescent="0.3">
      <c r="A203" s="152"/>
      <c r="B203" s="153"/>
      <c r="C203" s="16"/>
      <c r="D203" s="16"/>
    </row>
    <row r="204" spans="1:4" ht="20.25" x14ac:dyDescent="0.3">
      <c r="A204" s="152"/>
      <c r="B204" s="153"/>
      <c r="C204" s="16"/>
      <c r="D204" s="16"/>
    </row>
    <row r="205" spans="1:4" ht="20.25" x14ac:dyDescent="0.3">
      <c r="A205" s="152"/>
      <c r="B205" s="153"/>
      <c r="C205" s="16"/>
      <c r="D205" s="16"/>
    </row>
    <row r="206" spans="1:4" ht="20.25" x14ac:dyDescent="0.3">
      <c r="A206" s="152"/>
      <c r="B206" s="153"/>
      <c r="C206" s="16"/>
      <c r="D206" s="16"/>
    </row>
    <row r="207" spans="1:4" ht="20.25" x14ac:dyDescent="0.3">
      <c r="A207" s="152"/>
      <c r="B207" s="153"/>
      <c r="C207" s="16"/>
      <c r="D207" s="16"/>
    </row>
    <row r="208" spans="1:4" ht="20.25" x14ac:dyDescent="0.3">
      <c r="A208" s="152"/>
      <c r="B208" s="153"/>
      <c r="C208" s="16"/>
      <c r="D208" s="16"/>
    </row>
    <row r="209" spans="1:8" x14ac:dyDescent="0.3">
      <c r="A209" s="6"/>
      <c r="B209" s="153"/>
      <c r="C209" s="153"/>
      <c r="D209" s="153"/>
    </row>
    <row r="210" spans="1:8" ht="20.25" x14ac:dyDescent="0.3">
      <c r="A210" s="6"/>
      <c r="B210" s="15" t="s">
        <v>79</v>
      </c>
      <c r="C210" s="15" t="s">
        <v>126</v>
      </c>
      <c r="D210" s="154" t="s">
        <v>79</v>
      </c>
      <c r="E210" s="154" t="s">
        <v>126</v>
      </c>
    </row>
    <row r="211" spans="1:8" ht="20.25" x14ac:dyDescent="0.3">
      <c r="A211" s="6"/>
      <c r="B211" s="155" t="s">
        <v>81</v>
      </c>
      <c r="C211" s="155" t="s">
        <v>55</v>
      </c>
      <c r="D211" s="111" t="s">
        <v>81</v>
      </c>
      <c r="F211" s="111" t="str">
        <f>IF(NOT(ISBLANK(D211)),D211,IF(NOT(ISBLANK(E211)),"     "&amp;E211,FALSE))</f>
        <v>Afectación Económica o presupuestal</v>
      </c>
      <c r="G211" s="111" t="s">
        <v>81</v>
      </c>
      <c r="H211" s="111" t="str">
        <f ca="1">IF(NOT(ISERROR(MATCH(G211,_xlfn.ANCHORARRAY(B222),0))),F224&amp;"Por favor no seleccionar los criterios de impacto",G211)</f>
        <v>Afectación Económica o presupuestal</v>
      </c>
    </row>
    <row r="212" spans="1:8" ht="20.25" x14ac:dyDescent="0.3">
      <c r="A212" s="6"/>
      <c r="B212" s="155" t="s">
        <v>81</v>
      </c>
      <c r="C212" s="155" t="s">
        <v>84</v>
      </c>
      <c r="E212" s="111" t="s">
        <v>55</v>
      </c>
      <c r="F212" s="111" t="str">
        <f t="shared" ref="F212:F222" si="0">IF(NOT(ISBLANK(D212)),D212,IF(NOT(ISBLANK(E212)),"     "&amp;E212,FALSE))</f>
        <v xml:space="preserve">     Afectación menor a 10 SMLMV .</v>
      </c>
    </row>
    <row r="213" spans="1:8" ht="20.25" x14ac:dyDescent="0.3">
      <c r="A213" s="6"/>
      <c r="B213" s="155" t="s">
        <v>81</v>
      </c>
      <c r="C213" s="155" t="s">
        <v>85</v>
      </c>
      <c r="E213" s="111" t="s">
        <v>84</v>
      </c>
      <c r="F213" s="111" t="str">
        <f t="shared" si="0"/>
        <v xml:space="preserve">     Entre 10 y 50 SMLMV </v>
      </c>
    </row>
    <row r="214" spans="1:8" ht="20.25" x14ac:dyDescent="0.3">
      <c r="A214" s="6"/>
      <c r="B214" s="155" t="s">
        <v>81</v>
      </c>
      <c r="C214" s="155" t="s">
        <v>86</v>
      </c>
      <c r="E214" s="111" t="s">
        <v>85</v>
      </c>
      <c r="F214" s="111" t="str">
        <f t="shared" si="0"/>
        <v xml:space="preserve">     Entre 50 y 100 SMLMV </v>
      </c>
    </row>
    <row r="215" spans="1:8" ht="20.25" x14ac:dyDescent="0.3">
      <c r="A215" s="6"/>
      <c r="B215" s="155" t="s">
        <v>81</v>
      </c>
      <c r="C215" s="155" t="s">
        <v>87</v>
      </c>
      <c r="E215" s="111" t="s">
        <v>86</v>
      </c>
      <c r="F215" s="111" t="str">
        <f t="shared" si="0"/>
        <v xml:space="preserve">     Entre 100 y 500 SMLMV </v>
      </c>
    </row>
    <row r="216" spans="1:8" ht="20.25" x14ac:dyDescent="0.3">
      <c r="A216" s="6"/>
      <c r="B216" s="155" t="s">
        <v>54</v>
      </c>
      <c r="C216" s="155" t="s">
        <v>88</v>
      </c>
      <c r="E216" s="111" t="s">
        <v>87</v>
      </c>
      <c r="F216" s="111" t="str">
        <f t="shared" si="0"/>
        <v xml:space="preserve">     Mayor a 500 SMLMV </v>
      </c>
    </row>
    <row r="217" spans="1:8" ht="20.25" x14ac:dyDescent="0.3">
      <c r="A217" s="6"/>
      <c r="B217" s="155" t="s">
        <v>54</v>
      </c>
      <c r="C217" s="155" t="s">
        <v>89</v>
      </c>
      <c r="D217" s="111" t="s">
        <v>54</v>
      </c>
      <c r="F217" s="111" t="str">
        <f t="shared" si="0"/>
        <v>Pérdida Reputacional</v>
      </c>
    </row>
    <row r="218" spans="1:8" ht="20.25" x14ac:dyDescent="0.3">
      <c r="A218" s="6"/>
      <c r="B218" s="155" t="s">
        <v>54</v>
      </c>
      <c r="C218" s="155" t="s">
        <v>91</v>
      </c>
      <c r="E218" s="111" t="s">
        <v>88</v>
      </c>
      <c r="F218" s="111" t="str">
        <f t="shared" si="0"/>
        <v xml:space="preserve">     El riesgo afecta la imagen de alguna área de la organización</v>
      </c>
    </row>
    <row r="219" spans="1:8" ht="20.25" x14ac:dyDescent="0.3">
      <c r="A219" s="6"/>
      <c r="B219" s="155" t="s">
        <v>54</v>
      </c>
      <c r="C219" s="155" t="s">
        <v>90</v>
      </c>
      <c r="E219" s="111" t="s">
        <v>89</v>
      </c>
      <c r="F219" s="111" t="str">
        <f t="shared" si="0"/>
        <v xml:space="preserve">     El riesgo afecta la imagen de la entidad internamente, de conocimiento general, nivel interno, de junta dircetiva y accionistas y/o de provedores</v>
      </c>
    </row>
    <row r="220" spans="1:8" ht="20.25" x14ac:dyDescent="0.3">
      <c r="A220" s="6"/>
      <c r="B220" s="155" t="s">
        <v>54</v>
      </c>
      <c r="C220" s="155" t="s">
        <v>109</v>
      </c>
      <c r="E220" s="111" t="s">
        <v>91</v>
      </c>
      <c r="F220" s="111" t="str">
        <f t="shared" si="0"/>
        <v xml:space="preserve">     El riesgo afecta la imagen de la entidad con algunos usuarios de relevancia frente al logro de los objetivos</v>
      </c>
    </row>
    <row r="221" spans="1:8" x14ac:dyDescent="0.3">
      <c r="A221" s="6"/>
      <c r="B221" s="156"/>
      <c r="C221" s="156"/>
      <c r="E221" s="111" t="s">
        <v>90</v>
      </c>
      <c r="F221" s="111" t="str">
        <f t="shared" si="0"/>
        <v xml:space="preserve">     El riesgo afecta la imagen de de la entidad con efecto publicitario sostenido a nivel de sector administrativo, nivel departamental o municipal</v>
      </c>
    </row>
    <row r="222" spans="1:8" x14ac:dyDescent="0.3">
      <c r="A222" s="6"/>
      <c r="B222" s="156" t="e" cm="1">
        <f t="array" aca="1" ref="B222:B224" ca="1">_xlfn.UNIQUE(Tabla1[[#All],[Criterios]])</f>
        <v>#NAME?</v>
      </c>
      <c r="C222" s="156"/>
      <c r="E222" s="111" t="s">
        <v>109</v>
      </c>
      <c r="F222" s="111" t="str">
        <f t="shared" si="0"/>
        <v xml:space="preserve">     El riesgo afecta la imagen de la entidad a nivel nacional, con efecto publicitarios sostenible a nivel país</v>
      </c>
    </row>
    <row r="223" spans="1:8" x14ac:dyDescent="0.3">
      <c r="A223" s="6"/>
      <c r="B223" s="156" t="e">
        <f ca="1"/>
        <v>#NAME?</v>
      </c>
      <c r="C223" s="156"/>
    </row>
    <row r="224" spans="1:8" x14ac:dyDescent="0.3">
      <c r="B224" s="156" t="e">
        <f ca="1"/>
        <v>#NAME?</v>
      </c>
      <c r="C224" s="156"/>
      <c r="F224" s="157" t="s">
        <v>128</v>
      </c>
    </row>
    <row r="225" spans="2:6" x14ac:dyDescent="0.3">
      <c r="B225" s="158"/>
      <c r="C225" s="158"/>
      <c r="F225" s="157" t="s">
        <v>129</v>
      </c>
    </row>
    <row r="226" spans="2:6" x14ac:dyDescent="0.3">
      <c r="B226" s="158"/>
      <c r="C226" s="158"/>
    </row>
    <row r="227" spans="2:6" x14ac:dyDescent="0.3">
      <c r="B227" s="158"/>
      <c r="C227" s="158"/>
    </row>
    <row r="228" spans="2:6" x14ac:dyDescent="0.3">
      <c r="B228" s="158"/>
      <c r="C228" s="158"/>
      <c r="D228" s="158"/>
    </row>
    <row r="229" spans="2:6" x14ac:dyDescent="0.3">
      <c r="B229" s="158"/>
      <c r="C229" s="158"/>
      <c r="D229" s="158"/>
    </row>
    <row r="230" spans="2:6" x14ac:dyDescent="0.3">
      <c r="B230" s="158"/>
      <c r="C230" s="158"/>
      <c r="D230" s="158"/>
    </row>
    <row r="231" spans="2:6" x14ac:dyDescent="0.3">
      <c r="B231" s="158"/>
      <c r="C231" s="158"/>
      <c r="D231" s="158"/>
    </row>
    <row r="232" spans="2:6" x14ac:dyDescent="0.3">
      <c r="B232" s="158"/>
      <c r="C232" s="158"/>
      <c r="D232" s="158"/>
    </row>
    <row r="233" spans="2:6" x14ac:dyDescent="0.3">
      <c r="B233" s="158"/>
      <c r="C233" s="158"/>
      <c r="D233" s="158"/>
    </row>
  </sheetData>
  <mergeCells count="1">
    <mergeCell ref="B2:D2"/>
  </mergeCells>
  <dataValidations disablePrompts="1" count="1">
    <dataValidation type="list" allowBlank="1" showInputMessage="1" showErrorMessage="1" sqref="G211">
      <formula1>$F$211:$F$222</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G17"/>
  <sheetViews>
    <sheetView showRowColHeaders="0" workbookViewId="0"/>
  </sheetViews>
  <sheetFormatPr baseColWidth="10" defaultColWidth="14.28515625" defaultRowHeight="12.75" x14ac:dyDescent="0.2"/>
  <cols>
    <col min="1" max="2" width="14.28515625" style="60" collapsed="1"/>
    <col min="3" max="3" width="17" style="60" customWidth="1" collapsed="1"/>
    <col min="4" max="4" width="14.28515625" style="60" collapsed="1"/>
    <col min="5" max="5" width="46" style="60" customWidth="1" collapsed="1"/>
    <col min="6" max="16384" width="14.28515625" style="60" collapsed="1"/>
  </cols>
  <sheetData>
    <row r="1" spans="1:7" ht="13.5" thickBot="1" x14ac:dyDescent="0.25"/>
    <row r="2" spans="1:7" ht="24" customHeight="1" thickBot="1" x14ac:dyDescent="0.25">
      <c r="A2" s="159"/>
      <c r="B2" s="540" t="s">
        <v>241</v>
      </c>
      <c r="C2" s="541"/>
      <c r="D2" s="541"/>
      <c r="E2" s="541"/>
      <c r="F2" s="542"/>
      <c r="G2" s="159"/>
    </row>
    <row r="3" spans="1:7" ht="16.5" thickBot="1" x14ac:dyDescent="0.3">
      <c r="A3" s="159"/>
      <c r="B3" s="160"/>
      <c r="C3" s="160"/>
      <c r="D3" s="160"/>
      <c r="E3" s="160"/>
      <c r="F3" s="160"/>
      <c r="G3" s="159"/>
    </row>
    <row r="4" spans="1:7" ht="16.5" thickBot="1" x14ac:dyDescent="0.25">
      <c r="A4" s="159"/>
      <c r="B4" s="546" t="s">
        <v>238</v>
      </c>
      <c r="C4" s="547"/>
      <c r="D4" s="547"/>
      <c r="E4" s="149" t="s">
        <v>239</v>
      </c>
      <c r="F4" s="150" t="s">
        <v>240</v>
      </c>
      <c r="G4" s="159"/>
    </row>
    <row r="5" spans="1:7" ht="31.5" x14ac:dyDescent="0.2">
      <c r="A5" s="159"/>
      <c r="B5" s="548" t="s">
        <v>60</v>
      </c>
      <c r="C5" s="550" t="s">
        <v>13</v>
      </c>
      <c r="D5" s="124" t="s">
        <v>14</v>
      </c>
      <c r="E5" s="61" t="s">
        <v>61</v>
      </c>
      <c r="F5" s="62">
        <v>0.25</v>
      </c>
      <c r="G5" s="159"/>
    </row>
    <row r="6" spans="1:7" ht="47.25" x14ac:dyDescent="0.2">
      <c r="A6" s="159"/>
      <c r="B6" s="549"/>
      <c r="C6" s="551"/>
      <c r="D6" s="125" t="s">
        <v>15</v>
      </c>
      <c r="E6" s="63" t="s">
        <v>62</v>
      </c>
      <c r="F6" s="64">
        <v>0.15</v>
      </c>
      <c r="G6" s="159"/>
    </row>
    <row r="7" spans="1:7" ht="47.25" x14ac:dyDescent="0.2">
      <c r="A7" s="159"/>
      <c r="B7" s="549"/>
      <c r="C7" s="551"/>
      <c r="D7" s="125" t="s">
        <v>16</v>
      </c>
      <c r="E7" s="63" t="s">
        <v>63</v>
      </c>
      <c r="F7" s="64">
        <v>0.1</v>
      </c>
      <c r="G7" s="159"/>
    </row>
    <row r="8" spans="1:7" ht="63" x14ac:dyDescent="0.2">
      <c r="A8" s="159"/>
      <c r="B8" s="549"/>
      <c r="C8" s="551" t="s">
        <v>17</v>
      </c>
      <c r="D8" s="125" t="s">
        <v>10</v>
      </c>
      <c r="E8" s="63" t="s">
        <v>64</v>
      </c>
      <c r="F8" s="64">
        <v>0.25</v>
      </c>
      <c r="G8" s="159"/>
    </row>
    <row r="9" spans="1:7" ht="31.5" x14ac:dyDescent="0.2">
      <c r="A9" s="159"/>
      <c r="B9" s="549"/>
      <c r="C9" s="551"/>
      <c r="D9" s="125" t="s">
        <v>9</v>
      </c>
      <c r="E9" s="63" t="s">
        <v>65</v>
      </c>
      <c r="F9" s="64">
        <v>0.15</v>
      </c>
      <c r="G9" s="159"/>
    </row>
    <row r="10" spans="1:7" ht="47.25" x14ac:dyDescent="0.2">
      <c r="A10" s="159"/>
      <c r="B10" s="549" t="s">
        <v>143</v>
      </c>
      <c r="C10" s="551" t="s">
        <v>18</v>
      </c>
      <c r="D10" s="125" t="s">
        <v>19</v>
      </c>
      <c r="E10" s="63" t="s">
        <v>66</v>
      </c>
      <c r="F10" s="65" t="s">
        <v>67</v>
      </c>
      <c r="G10" s="159"/>
    </row>
    <row r="11" spans="1:7" ht="63" x14ac:dyDescent="0.2">
      <c r="A11" s="159"/>
      <c r="B11" s="549"/>
      <c r="C11" s="551"/>
      <c r="D11" s="125" t="s">
        <v>20</v>
      </c>
      <c r="E11" s="63" t="s">
        <v>68</v>
      </c>
      <c r="F11" s="65" t="s">
        <v>67</v>
      </c>
      <c r="G11" s="159"/>
    </row>
    <row r="12" spans="1:7" ht="47.25" x14ac:dyDescent="0.2">
      <c r="A12" s="159"/>
      <c r="B12" s="549"/>
      <c r="C12" s="551" t="s">
        <v>21</v>
      </c>
      <c r="D12" s="125" t="s">
        <v>22</v>
      </c>
      <c r="E12" s="63" t="s">
        <v>69</v>
      </c>
      <c r="F12" s="65" t="s">
        <v>67</v>
      </c>
      <c r="G12" s="159"/>
    </row>
    <row r="13" spans="1:7" ht="47.25" x14ac:dyDescent="0.2">
      <c r="A13" s="159"/>
      <c r="B13" s="549"/>
      <c r="C13" s="551"/>
      <c r="D13" s="125" t="s">
        <v>23</v>
      </c>
      <c r="E13" s="63" t="s">
        <v>70</v>
      </c>
      <c r="F13" s="65" t="s">
        <v>67</v>
      </c>
      <c r="G13" s="159"/>
    </row>
    <row r="14" spans="1:7" ht="31.5" x14ac:dyDescent="0.2">
      <c r="A14" s="159"/>
      <c r="B14" s="549"/>
      <c r="C14" s="551" t="s">
        <v>24</v>
      </c>
      <c r="D14" s="125" t="s">
        <v>110</v>
      </c>
      <c r="E14" s="63" t="s">
        <v>113</v>
      </c>
      <c r="F14" s="65" t="s">
        <v>67</v>
      </c>
      <c r="G14" s="159"/>
    </row>
    <row r="15" spans="1:7" ht="32.25" thickBot="1" x14ac:dyDescent="0.25">
      <c r="A15" s="159"/>
      <c r="B15" s="552"/>
      <c r="C15" s="553"/>
      <c r="D15" s="126" t="s">
        <v>111</v>
      </c>
      <c r="E15" s="66" t="s">
        <v>112</v>
      </c>
      <c r="F15" s="67" t="s">
        <v>67</v>
      </c>
      <c r="G15" s="159"/>
    </row>
    <row r="16" spans="1:7" ht="49.5" customHeight="1" x14ac:dyDescent="0.2">
      <c r="A16" s="159"/>
      <c r="B16" s="545" t="s">
        <v>140</v>
      </c>
      <c r="C16" s="545"/>
      <c r="D16" s="545"/>
      <c r="E16" s="545"/>
      <c r="F16" s="545"/>
      <c r="G16" s="159"/>
    </row>
    <row r="17" spans="2:2" ht="27" customHeight="1" x14ac:dyDescent="0.25">
      <c r="B17" s="68"/>
    </row>
  </sheetData>
  <mergeCells count="10">
    <mergeCell ref="B2:F2"/>
    <mergeCell ref="B16:F16"/>
    <mergeCell ref="B4:D4"/>
    <mergeCell ref="B5:B9"/>
    <mergeCell ref="C5:C7"/>
    <mergeCell ref="C8:C9"/>
    <mergeCell ref="B10:B15"/>
    <mergeCell ref="C10:C11"/>
    <mergeCell ref="C12:C13"/>
    <mergeCell ref="C14:C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workbookViewId="0">
      <selection activeCell="E15" sqref="E15"/>
    </sheetView>
  </sheetViews>
  <sheetFormatPr baseColWidth="10" defaultRowHeight="15" x14ac:dyDescent="0.25"/>
  <sheetData>
    <row r="2" spans="2:5" x14ac:dyDescent="0.25">
      <c r="B2" t="s">
        <v>31</v>
      </c>
      <c r="E2" t="s">
        <v>116</v>
      </c>
    </row>
    <row r="3" spans="2:5" x14ac:dyDescent="0.25">
      <c r="B3" t="s">
        <v>32</v>
      </c>
      <c r="E3" t="s">
        <v>115</v>
      </c>
    </row>
    <row r="4" spans="2:5" x14ac:dyDescent="0.25">
      <c r="B4" t="s">
        <v>119</v>
      </c>
      <c r="E4" t="s">
        <v>196</v>
      </c>
    </row>
    <row r="5" spans="2:5" x14ac:dyDescent="0.25">
      <c r="B5" t="s">
        <v>118</v>
      </c>
    </row>
    <row r="8" spans="2:5" x14ac:dyDescent="0.25">
      <c r="B8" t="s">
        <v>188</v>
      </c>
    </row>
    <row r="9" spans="2:5" x14ac:dyDescent="0.25">
      <c r="B9" t="s">
        <v>40</v>
      </c>
    </row>
    <row r="10" spans="2:5" x14ac:dyDescent="0.25">
      <c r="B10" t="s">
        <v>41</v>
      </c>
    </row>
    <row r="13" spans="2:5" x14ac:dyDescent="0.25">
      <c r="B13" t="s">
        <v>195</v>
      </c>
    </row>
    <row r="14" spans="2:5" x14ac:dyDescent="0.25">
      <c r="B14" t="s">
        <v>189</v>
      </c>
    </row>
    <row r="15" spans="2:5" x14ac:dyDescent="0.25">
      <c r="B15" t="s">
        <v>190</v>
      </c>
    </row>
    <row r="16" spans="2:5" x14ac:dyDescent="0.25">
      <c r="B16" t="s">
        <v>191</v>
      </c>
    </row>
    <row r="17" spans="2:2" x14ac:dyDescent="0.25">
      <c r="B17" t="s">
        <v>192</v>
      </c>
    </row>
    <row r="18" spans="2:2" x14ac:dyDescent="0.25">
      <c r="B18" t="s">
        <v>193</v>
      </c>
    </row>
    <row r="19" spans="2:2" x14ac:dyDescent="0.25">
      <c r="B19" t="s">
        <v>194</v>
      </c>
    </row>
  </sheetData>
  <sortState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42578125" defaultRowHeight="12.75" x14ac:dyDescent="0.2"/>
  <cols>
    <col min="1" max="1" width="32.85546875" style="7" customWidth="1" collapsed="1"/>
    <col min="2" max="16384" width="11.42578125" style="7" collapsed="1"/>
  </cols>
  <sheetData>
    <row r="3" spans="1:1" x14ac:dyDescent="0.2">
      <c r="A3" s="8" t="s">
        <v>14</v>
      </c>
    </row>
    <row r="4" spans="1:1" x14ac:dyDescent="0.2">
      <c r="A4" s="8" t="s">
        <v>15</v>
      </c>
    </row>
    <row r="5" spans="1:1" x14ac:dyDescent="0.2">
      <c r="A5" s="8" t="s">
        <v>16</v>
      </c>
    </row>
    <row r="6" spans="1:1" x14ac:dyDescent="0.2">
      <c r="A6" s="8" t="s">
        <v>10</v>
      </c>
    </row>
    <row r="7" spans="1:1" x14ac:dyDescent="0.2">
      <c r="A7" s="8" t="s">
        <v>9</v>
      </c>
    </row>
    <row r="8" spans="1:1" x14ac:dyDescent="0.2">
      <c r="A8" s="8" t="s">
        <v>19</v>
      </c>
    </row>
    <row r="9" spans="1:1" x14ac:dyDescent="0.2">
      <c r="A9" s="8" t="s">
        <v>20</v>
      </c>
    </row>
    <row r="10" spans="1:1" x14ac:dyDescent="0.2">
      <c r="A10" s="8" t="s">
        <v>22</v>
      </c>
    </row>
    <row r="11" spans="1:1" x14ac:dyDescent="0.2">
      <c r="A11" s="8" t="s">
        <v>23</v>
      </c>
    </row>
    <row r="12" spans="1:1" x14ac:dyDescent="0.2">
      <c r="A12" s="8" t="s">
        <v>25</v>
      </c>
    </row>
    <row r="13" spans="1:1" x14ac:dyDescent="0.2">
      <c r="A13" s="8" t="s">
        <v>26</v>
      </c>
    </row>
    <row r="14" spans="1:1" x14ac:dyDescent="0.2">
      <c r="A14" s="8" t="s">
        <v>27</v>
      </c>
    </row>
    <row r="16" spans="1:1" x14ac:dyDescent="0.2">
      <c r="A16" s="8" t="s">
        <v>30</v>
      </c>
    </row>
    <row r="17" spans="1:1" x14ac:dyDescent="0.2">
      <c r="A17" s="8" t="s">
        <v>31</v>
      </c>
    </row>
    <row r="18" spans="1:1" x14ac:dyDescent="0.2">
      <c r="A18" s="8" t="s">
        <v>32</v>
      </c>
    </row>
    <row r="20" spans="1:1" x14ac:dyDescent="0.2">
      <c r="A20" s="8" t="s">
        <v>40</v>
      </c>
    </row>
    <row r="21" spans="1:1" x14ac:dyDescent="0.2">
      <c r="A21" s="8"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CONTEXTO</vt:lpstr>
      <vt:lpstr>MAPA DE RIESGO</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Sandra Milena Mendoza Amado</cp:lastModifiedBy>
  <cp:lastPrinted>2020-05-13T01:12:22Z</cp:lastPrinted>
  <dcterms:created xsi:type="dcterms:W3CDTF">2020-03-24T23:12:47Z</dcterms:created>
  <dcterms:modified xsi:type="dcterms:W3CDTF">2022-03-25T05:06:13Z</dcterms:modified>
</cp:coreProperties>
</file>