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1\1 - Planeación\1 - Seguimiento PDM\1 - Seguimiento 2021\1 - Plan de Acción\12 - Diciembre\Publicados\"/>
    </mc:Choice>
  </mc:AlternateContent>
  <xr:revisionPtr revIDLastSave="0" documentId="13_ncr:1_{26D4B565-8988-44C4-8C36-ED59422C1C3E}" xr6:coauthVersionLast="47" xr6:coauthVersionMax="47" xr10:uidLastSave="{00000000-0000-0000-0000-000000000000}"/>
  <bookViews>
    <workbookView xWindow="-25308" yWindow="288" windowWidth="25416" windowHeight="15252" xr2:uid="{00000000-000D-0000-FFFF-FFFF00000000}"/>
  </bookViews>
  <sheets>
    <sheet name="Plan de Acción" sheetId="14" r:id="rId1"/>
  </sheets>
  <definedNames>
    <definedName name="_xlnm._FilterDatabase" localSheetId="0" hidden="1">'Plan de Acción'!$A$8:$AE$115</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115" i="14" l="1"/>
  <c r="P42" i="14"/>
  <c r="T98" i="14"/>
  <c r="Z98" i="14"/>
  <c r="AA99" i="14"/>
  <c r="U99" i="14"/>
  <c r="P15" i="14" l="1"/>
  <c r="T85" i="14"/>
  <c r="Q23" i="14"/>
  <c r="Q24" i="14"/>
  <c r="P69" i="14"/>
  <c r="P68" i="14"/>
  <c r="T92" i="14" l="1"/>
  <c r="V87" i="14"/>
  <c r="P87" i="14"/>
  <c r="T91" i="14"/>
  <c r="V70" i="14" l="1"/>
  <c r="P70" i="14"/>
  <c r="U68" i="14" s="1"/>
  <c r="U63" i="14"/>
  <c r="U113" i="14"/>
  <c r="U111" i="14"/>
  <c r="U109" i="14"/>
  <c r="U102" i="14"/>
  <c r="U101" i="14"/>
  <c r="U97" i="14"/>
  <c r="U96" i="14"/>
  <c r="U93" i="14"/>
  <c r="U76" i="14"/>
  <c r="U73" i="14"/>
  <c r="U62" i="14"/>
  <c r="U60" i="14"/>
  <c r="U22" i="14"/>
  <c r="U19" i="14"/>
  <c r="U18" i="14"/>
  <c r="U15" i="14"/>
  <c r="U10" i="14"/>
  <c r="U9" i="14"/>
  <c r="AA73" i="14"/>
  <c r="AB73" i="14"/>
  <c r="N73" i="14"/>
  <c r="V63" i="14"/>
  <c r="P44" i="14" l="1"/>
  <c r="P59" i="14"/>
  <c r="AA111" i="14"/>
  <c r="P12" i="14"/>
  <c r="U11" i="14" s="1"/>
  <c r="Z88" i="14"/>
  <c r="M27" i="14"/>
  <c r="M63" i="14"/>
  <c r="AA15" i="14"/>
  <c r="AA11" i="14"/>
  <c r="V43" i="14"/>
  <c r="Z70" i="14"/>
  <c r="AA63" i="14"/>
  <c r="U27" i="14" l="1"/>
  <c r="U115" i="14" s="1"/>
  <c r="V45" i="14"/>
  <c r="V46" i="14"/>
  <c r="V104" i="14" l="1"/>
  <c r="V103" i="14"/>
  <c r="V102" i="14"/>
  <c r="V24" i="14" l="1"/>
  <c r="V37" i="14" l="1"/>
  <c r="V58" i="14" l="1"/>
  <c r="Z96" i="14"/>
  <c r="Z94" i="14"/>
  <c r="Z78" i="14"/>
  <c r="AA76" i="14" s="1"/>
  <c r="V105" i="14" l="1"/>
  <c r="V54" i="14"/>
  <c r="AA27" i="14" s="1"/>
  <c r="V68" i="14" l="1"/>
  <c r="AA68" i="14" s="1"/>
  <c r="AA93" i="14"/>
  <c r="AA19" i="14"/>
  <c r="AA102" i="14" l="1"/>
  <c r="V115" i="14"/>
  <c r="N19" i="14" l="1"/>
  <c r="AA62" i="14" l="1"/>
  <c r="AA61" i="14"/>
  <c r="AB61" i="14" s="1"/>
  <c r="AA60" i="14"/>
  <c r="N97" i="14"/>
  <c r="AA113" i="14"/>
  <c r="AB113" i="14" s="1"/>
  <c r="N96" i="14"/>
  <c r="N68" i="14"/>
  <c r="AC115" i="14"/>
  <c r="Q115" i="14"/>
  <c r="R115" i="14"/>
  <c r="S115" i="14"/>
  <c r="W115" i="14"/>
  <c r="X115" i="14"/>
  <c r="Y115" i="14"/>
  <c r="Z115" i="14"/>
  <c r="AA109" i="14"/>
  <c r="AA101" i="14"/>
  <c r="AA97" i="14"/>
  <c r="AA96" i="14"/>
  <c r="AA22" i="14"/>
  <c r="AA18" i="14"/>
  <c r="AA10" i="14"/>
  <c r="AA9" i="14"/>
  <c r="N113" i="14"/>
  <c r="N111" i="14"/>
  <c r="N109" i="14"/>
  <c r="N102" i="14"/>
  <c r="N101" i="14"/>
  <c r="N99" i="14"/>
  <c r="N93" i="14"/>
  <c r="N76" i="14"/>
  <c r="N63" i="14"/>
  <c r="N62" i="14"/>
  <c r="N60" i="14"/>
  <c r="N27" i="14"/>
  <c r="N22" i="14"/>
  <c r="N18" i="14"/>
  <c r="N15" i="14"/>
  <c r="N11" i="14"/>
  <c r="N10" i="14"/>
  <c r="N9" i="14"/>
  <c r="AA115" i="14" l="1"/>
  <c r="AB115" i="14" s="1"/>
  <c r="N115" i="14"/>
  <c r="AB102" i="14"/>
  <c r="AB68" i="14"/>
  <c r="AB10" i="14"/>
  <c r="AB101" i="14"/>
  <c r="AB9" i="14"/>
  <c r="T115" i="14"/>
  <c r="AB96" i="14"/>
  <c r="AB97" i="14"/>
  <c r="AB111" i="14"/>
  <c r="AB62" i="14"/>
  <c r="AB18" i="14"/>
  <c r="AB11" i="14"/>
  <c r="AB109" i="14"/>
  <c r="AB22" i="14"/>
  <c r="AB93" i="14"/>
  <c r="AB15" i="14"/>
  <c r="AB63" i="14"/>
  <c r="AB76" i="14"/>
  <c r="P115" i="14"/>
  <c r="AB99" i="14"/>
  <c r="AB19" i="14"/>
  <c r="AB27" i="14" l="1"/>
</calcChain>
</file>

<file path=xl/sharedStrings.xml><?xml version="1.0" encoding="utf-8"?>
<sst xmlns="http://schemas.openxmlformats.org/spreadsheetml/2006/main" count="880" uniqueCount="294">
  <si>
    <t xml:space="preserve"> PLAN DE ACCIÓN - PLAN DE DESARROLLO MUNICIPAL
SECRETARÍA DE INFRAESTRUCTURA</t>
  </si>
  <si>
    <r>
      <t xml:space="preserve">Versión: </t>
    </r>
    <r>
      <rPr>
        <sz val="11"/>
        <rFont val="Arial"/>
        <family val="2"/>
      </rPr>
      <t>1.0</t>
    </r>
  </si>
  <si>
    <r>
      <t>Fecha aprobación:</t>
    </r>
    <r>
      <rPr>
        <sz val="11"/>
        <rFont val="Arial"/>
        <family val="2"/>
      </rPr>
      <t xml:space="preserve"> Marzo-24-2021</t>
    </r>
  </si>
  <si>
    <r>
      <t xml:space="preserve">Página: </t>
    </r>
    <r>
      <rPr>
        <sz val="11"/>
        <rFont val="Arial"/>
        <family val="2"/>
      </rPr>
      <t>1 de 1</t>
    </r>
  </si>
  <si>
    <t xml:space="preserve">FECHA DE SUSCRIPCIÓN:  </t>
  </si>
  <si>
    <t>FECHA DE CORTE:</t>
  </si>
  <si>
    <t>PDM 2020-2023</t>
  </si>
  <si>
    <t>PROYECTOS DE INVERSIÓN</t>
  </si>
  <si>
    <t>CUMPLIMIENTO DE META</t>
  </si>
  <si>
    <t>RECURSOS PROGRAMADOS</t>
  </si>
  <si>
    <t>RECURSOS EJECUTADOS</t>
  </si>
  <si>
    <t>EJECUCIÓN PPTAL</t>
  </si>
  <si>
    <t>RECURSOS GESTIONADOS</t>
  </si>
  <si>
    <t>RESPONSABLES</t>
  </si>
  <si>
    <t>No.</t>
  </si>
  <si>
    <t>Línea estratégica</t>
  </si>
  <si>
    <t>Componente</t>
  </si>
  <si>
    <t xml:space="preserve">Programa </t>
  </si>
  <si>
    <t>Meta PDM</t>
  </si>
  <si>
    <t>Indicador de producto</t>
  </si>
  <si>
    <t>Código BPIM</t>
  </si>
  <si>
    <t>Nombre del Proyecto</t>
  </si>
  <si>
    <t>Actividades</t>
  </si>
  <si>
    <t>Fecha inicio</t>
  </si>
  <si>
    <t>Fecha de terminación</t>
  </si>
  <si>
    <t>Meta programada</t>
  </si>
  <si>
    <t>Meta ejecutada</t>
  </si>
  <si>
    <t>AVANCE</t>
  </si>
  <si>
    <t>Rubro</t>
  </si>
  <si>
    <t>RECURSOS PROPIOS MUNICIPIO</t>
  </si>
  <si>
    <t>SGP</t>
  </si>
  <si>
    <t>SGR</t>
  </si>
  <si>
    <t>RECURSOS PROPIOS INSTITUTOS</t>
  </si>
  <si>
    <t>OTROS</t>
  </si>
  <si>
    <t>TOTAL PROGRAMADO</t>
  </si>
  <si>
    <t>TOTAL EJECUTADO</t>
  </si>
  <si>
    <t>Dependencia</t>
  </si>
  <si>
    <t>Responsable</t>
  </si>
  <si>
    <t>BUCARAMANGA SOSTENIBLE: UNA REGIÓN CON FUTURO</t>
  </si>
  <si>
    <t>Bucaramanga Una Eco-Ciudad</t>
  </si>
  <si>
    <t>Gobernanza Del Agua, Nuestra Agua, Nuestra Vida</t>
  </si>
  <si>
    <t>Repotenciar 1 sistema de alcantarillado sanitario y pluvial.</t>
  </si>
  <si>
    <t>Porcentaje de avance en la repotenciación del alcantarillado sanitario y pluvial.</t>
  </si>
  <si>
    <t>CONSTRUCCIÓN CANALIZACIÓN DE CAUCES: QUEBRADA LA FLORA Y LA IGLESIA PARTE ALTA, E INTERCEPTORES: LA FLORA II Y LA IGLESIA PARTE ALTA - MUNICIPIO DE BUCARAMANGA</t>
  </si>
  <si>
    <t>-</t>
  </si>
  <si>
    <t>Sec. Infraestructura</t>
  </si>
  <si>
    <t xml:space="preserve">Iván José Vargas </t>
  </si>
  <si>
    <t>Realizar los estudios y diseños del Sistema de Tratamiento de Aguas Residuales Bucaramanga metropolitana.</t>
  </si>
  <si>
    <t>Porcentaje de avance en la realización de los estudios y diseños del Sistema de Tratamiento de Aguas Residuales Bucaramanga metropolitana.</t>
  </si>
  <si>
    <t>BUCARAMANGA PRODUCTIVA Y COMPETITIVA: EMPRESAS INNOVADORAS, RESPONSABLES Y CONSCIENTES</t>
  </si>
  <si>
    <t>Conectividad Para Competitividad Y La Internacionalización</t>
  </si>
  <si>
    <t>Estudios Y Diseños De La Infraestructura</t>
  </si>
  <si>
    <t>Realizar el 100% de los estudios y/o diseños requeridos para el desarrollo de proyectos de infraestructura.</t>
  </si>
  <si>
    <t>Porcentaje de estudios y/o diseños requeridos realizados para el desarrollo de proyectos de infraestructura.</t>
  </si>
  <si>
    <t>ACTUALIZACION DE ESTUDIOS Y DISEÑOS FASE I DE LA CONEXIÓN  VIAL ORIENTE - OCCIDENTE A TRAVÉS DEL CORREDOR COMPRENDIDO ENTRE CALLES 54 Y CALLE 56 DEL MUNICIPIO DE BUCARAMANGA</t>
  </si>
  <si>
    <t>2.3.2.02.02.008.2402118.230</t>
  </si>
  <si>
    <t>PENDIENTE POR DEFINIR</t>
  </si>
  <si>
    <t>ESTUDIOS DE SUELOS, GEOLOGÍA Y GEOTECNIA EN DIFERENTES PUNTOS DEL MUNICIPIO DE BUCARAMANGA</t>
  </si>
  <si>
    <t>Realizar el 100% de los estudios y/o diseños requeridos para el desarrollo de obras de infraestructura</t>
  </si>
  <si>
    <t>2.3.2.02.02.008.2402118.201</t>
  </si>
  <si>
    <t>Una Zona Rural Competitiva E Incluyente</t>
  </si>
  <si>
    <t>Desarrollo Del Campo</t>
  </si>
  <si>
    <t>Repotenciar 2 acueductos veredales.</t>
  </si>
  <si>
    <t>Número de acueductos veredales repotenciados.</t>
  </si>
  <si>
    <t>2.3.2.02.02.008.4003009.501</t>
  </si>
  <si>
    <t>Construir 1 acueducto veredal.</t>
  </si>
  <si>
    <t>Porcentaje de avance en la construcción del acueducto veredal.</t>
  </si>
  <si>
    <t>Construir 50 pozos sépticos para el sector rural.</t>
  </si>
  <si>
    <t>Número de pozos sépticos construidos para el sector rural.</t>
  </si>
  <si>
    <t>CONSTRUCCION DE SISTEMAS RE RECOLECCION Y TRATAMIENTO DE AGUAS RESIDUALES A TRAVES DE POZOS SEPTICOS EN EL AREA RURAL DEL MUNICIPIO DE BUCARAMANGA</t>
  </si>
  <si>
    <t>pasivos exigibles</t>
  </si>
  <si>
    <t>2.3.7.06.02.4599002.615</t>
  </si>
  <si>
    <t>BUCARAMANGA CIUDAD VITAL: LA VIDA ES SAGRADA</t>
  </si>
  <si>
    <t>Espacio Público Vital</t>
  </si>
  <si>
    <t>Mejoramiento Y Mantenimiento De Parques Y Zonas Verdes</t>
  </si>
  <si>
    <t>Mantener el 100% de los parques, zonas verdes y su mobiliario.</t>
  </si>
  <si>
    <t>Porcentaje de parques, zonas verdes y su mobiliario mantenido.</t>
  </si>
  <si>
    <t>MEJORAMIENTO DE PARQUES Y ZONAS VERDES DEL MUNICIPIO DE BUCARAMANGA</t>
  </si>
  <si>
    <t>Mantener y mejorar (165) parques y zonas verdes del municipio</t>
  </si>
  <si>
    <t>2.3.2.02.02.008.4002026.201</t>
  </si>
  <si>
    <t>2.3.2.02.02.008.4002026.501 2.3.2.02.02.008.4002026.513</t>
  </si>
  <si>
    <t>ASESORIA E INTERVENTORÍA DEL PROYECTO CONSTRUCCIÓN DEL SENDERO DE LOS CAMINANTES EN LOS CERROS ORIENTALES EN EL MUNICIPIO DE BUCARAMANGA</t>
  </si>
  <si>
    <t>Mejorar el 100% de la calidad de la ejecución del proyecto de los Cerros Orientales</t>
  </si>
  <si>
    <t>2.3.2.02.02.008.4002004.201</t>
  </si>
  <si>
    <t>MEJORAMIENTO DEL SENDERO DE LOS CAMINANTES EN LOS CERROS ORIENTALES EN EL MUNICIPIO DE BUCARAMANGA.</t>
  </si>
  <si>
    <t>Equipamiento Comunitario</t>
  </si>
  <si>
    <t>Construir y/o mejorar 100.000 m2 de espacio espacio público y equipamiento urbano de la ciudad.</t>
  </si>
  <si>
    <t>Número de m2 de espacio público y equipamiento urbano de la ciudad consrtuido y/o mejorado.</t>
  </si>
  <si>
    <t>ADECUACIÓN DEL CENTRO VIDA DEL BARRIO ALVAREZ EN EL MUNICIPIO DE BUCARAMANGA</t>
  </si>
  <si>
    <t>Atender el 100% de los Adultos mayores residentes en el barrio Alvarez</t>
  </si>
  <si>
    <t>2.3.2.02.02.005.4104002.201</t>
  </si>
  <si>
    <t>MEJORAMIENTO DEL CENTRO VIDA AÑOS MARAVILLOSOS CIUDADELA REAL MINAS DEL MUNICIPIO DE BUCARAMANGA</t>
  </si>
  <si>
    <t>2.3.7.06.02.4599002.620</t>
  </si>
  <si>
    <t>MEJORAMIENTO Y ADECUACION DE EQUIPAMIENTOS URBANOS, VIABILIZADOS MEDIANTE EL EJERCICIO DE PRESUPUESTOS PARTICIPATIVOS EN DIFERENTES SECTORES DEL MUNICIPIO DE BUCARAMANGA</t>
  </si>
  <si>
    <t>Mejorar y adecuar 7 bienes inmuebles que hacen parte del equipamiento municipal</t>
  </si>
  <si>
    <t>2.3.2.02.02.005.4301004.201</t>
  </si>
  <si>
    <t>ADECUACIÓN DE ANDENES, ESCALERAS Y PASAMANOS VIABILIZADOS POR EL EJERCICIO DE PRESUPUESTOS PARTICIPATIVOS EN DIFERENTES SECTORES DEL MUNICIPIO DE BUCARAMANGA - SANTANDER</t>
  </si>
  <si>
    <t>Intervenir 6.681 metros cuadrados de espacio público</t>
  </si>
  <si>
    <t>ADECUACION DEL TEATRINO DE LA ESCUELA DE ARTES MUNICIPAL ARTES (EMA) EN EL MUNICIPIO DE BUCARAMANGA</t>
  </si>
  <si>
    <t>Habilitar (1) espacio para el desarrollo de programas de formación artística y cultural</t>
  </si>
  <si>
    <t>2.3.2.0202.005.3301038.201</t>
  </si>
  <si>
    <t>ADECUACION DE LOS SALONES COMUNALES EN DIFERENTES SECTORES DEL MUNICIPIO DE BUCARAMANGA</t>
  </si>
  <si>
    <t>Pasivos exigibles</t>
  </si>
  <si>
    <t>2.3.7.06.02.4599002.601</t>
  </si>
  <si>
    <t>ADECUACION DEL TEATRINO DE LA ESCUELA DE ARTES MUNICIPAL ARTES (EMA) EN EL MUNICIPIO DE BUCARAMANGA”</t>
  </si>
  <si>
    <t>MEJORAMIENTO DEL SENDERO DE LOS CAMINANTES EN LOS CERROS ORIENTALES EN EL MUNICIPIO DE BUCARAMANGA”</t>
  </si>
  <si>
    <t>ASISTENCIA TECNICA PARA LA EJECUCION DE LAS OBRAS DE ADECUACION DE ANDENES Y ESCALERAS Y PASAMANOS EN DIFERENTES SECTORES DEL MUNICIPIO DE BUCARAMANGA</t>
  </si>
  <si>
    <t>2.3.2.02.02.008.2408004.273</t>
  </si>
  <si>
    <t>ADECUACION Y MEJORAMIENTO DE PARQUES Y ESPACIO PUBLICO DEL MUNICIPIO DE BUCARAMANGA</t>
  </si>
  <si>
    <t>2.3.2.02.02.005.4301012.273</t>
  </si>
  <si>
    <t xml:space="preserve">2.3.2.02.02.005.4301012.273 </t>
  </si>
  <si>
    <t>MANTENIMIENTO DE PARQUES Y ESPACIOS RECREODEPORTIVOS Y ZONAS VERDES EN DIFERENTES COMUNAS DEL MUNICIPIO DE BUCARAMANGA</t>
  </si>
  <si>
    <t xml:space="preserve">2.3.2.02.02.005.4002022.201 </t>
  </si>
  <si>
    <t>ADECUACIÓN DE INFRAESTRUCTURA PARA EQUIPAMIENTOS COMUNITARIOS Y ESPACIOS PÚBLICOS ADYACENTES EN EL MUNICIPIO DE BUCARAMANGA</t>
  </si>
  <si>
    <t>Adecuacion de la infraestructura para equipamentos comunitarios y construccion de 3269,14 m2</t>
  </si>
  <si>
    <t>2.3.2.02.02.005.4103027.273</t>
  </si>
  <si>
    <t>Realizar mejoramiento y/o mantenimiento a la infraestructura de 2 plaza de mercado a cargo del municipio.</t>
  </si>
  <si>
    <t>Número de plaza de mercados a cargo del municipio con acciones de mejoramiento y mantenimiento a la infraestructura.</t>
  </si>
  <si>
    <t>Infraestructura De Transporte</t>
  </si>
  <si>
    <t>Construir 15 kilómetros de cicloruta en el municipio diseñados bajo la implementación de la estrategia de la bicicleta.</t>
  </si>
  <si>
    <t>Número de kilómetros de cicloruta construídos en el municipio diseñados bajo la implementación de la estrategia de la bicicleta.</t>
  </si>
  <si>
    <t>Realizar mantenimiento o mejoramiento a 100.000 m2 de malla vial urbana.</t>
  </si>
  <si>
    <t xml:space="preserve">Número de m2 de malla vial urbana mantenidos o mejorados. </t>
  </si>
  <si>
    <t>SERVICIO DE INTERVENTORIA TECNICA, ADMINISTRATIVA, FINANCIERA Y AMBIENTAL PARA LA AMPLIACION DEL CORREDOR VIAL PRIMARIO BUCARAMANGA - FLORIDABLANCA SECTOR PUERTA DEL SOL - PUENTE PROVENZA DEL MUNICIPIO DE BUCARAMANGA.</t>
  </si>
  <si>
    <t>2.3.2.02.02.005.2402113.230
2.3.2.02.02.005.2402113.255
2.3.2.02.02.005.2402113.273 2.3.2.02.02.005.2402113.530</t>
  </si>
  <si>
    <t>MANTENIMIENTO Y MEJORAMIENTO DE LA RED VIAL URBANA DEL MUNICIPIO DE BUCARAMANGA, SANTANDER</t>
  </si>
  <si>
    <t>Mejorar y mantener 130.000 metros cuadrados de red vial urbana</t>
  </si>
  <si>
    <t>Construir 3.000 metros líneales de placa huella en la zona rural.</t>
  </si>
  <si>
    <t>Número de metros lineales de placa huella construídos en la zona rural.</t>
  </si>
  <si>
    <t>2.3.2.02.02.005.2402042.201</t>
  </si>
  <si>
    <t>MEJORAMIENTO DE LA MALLA VIAL VEREDAL DEL MUNICIPIO DE BUCARAMANGA”</t>
  </si>
  <si>
    <t>Realizar mantenimiento a 2 puente peatonal.</t>
  </si>
  <si>
    <t>Número de puentes peatonales con mantenimiento realizado.</t>
  </si>
  <si>
    <t>2.3.2.02.02.005.2409042.501</t>
  </si>
  <si>
    <t>Alumbrado Público Urbano Y Rural</t>
  </si>
  <si>
    <t>Formular e implementar 1 programa de expansión y modernización del alumbrado público de la ciudad.</t>
  </si>
  <si>
    <t>Número de programas de expansión y modernización del alumbrado público de la ciudad formulados e implementados.</t>
  </si>
  <si>
    <t>CONSTRUCCIÓN DEL SISTEMA DE ALUMBRADO PÚBLICO EN TECNOLOGÍA LED PARA TRAMO 7 DEL CORREDOR VIAL CONCESIONADO DENTRO DEL ÁREA DE INFLUENCIA DEL MUNICIPIO DE BUCARAMANGA</t>
  </si>
  <si>
    <t>Realizar la adquisición e instalación de 107 luminarias</t>
  </si>
  <si>
    <t>2.3.2.02.02.009.2102010.226</t>
  </si>
  <si>
    <t>2.3.2.02.02.009.2102010.226 2.3.2.02.02.009.2102010.526</t>
  </si>
  <si>
    <t>AMPLIACIÓN DEL ALUMBRADO PÚBLICO EN ZONAS RURALES DEL MUNICIPIO DE BUCARAMANGA</t>
  </si>
  <si>
    <t>Instalar 374 luminarias</t>
  </si>
  <si>
    <t>2.3.2.02.02.009.2102013.226</t>
  </si>
  <si>
    <t>2.3.2.02.02.009.2102013.526</t>
  </si>
  <si>
    <t>ESTUDIO DE VALORACIÓN ESTRATEGICA PARA LA ADMINISTRACIÓN, OPERACIÓN Y MANTENIMIENTO DEL ALUMBRADO PÚBLICO DE BUCARAMANGA</t>
  </si>
  <si>
    <t xml:space="preserve">2.3.2.02.02.008.2106003.226 </t>
  </si>
  <si>
    <t>MODERNIZACIÓN DEL ALUMBRADO PARQUE SANTANDER DEL MUNICIPIO DE BUCARAMANGA</t>
  </si>
  <si>
    <t>Modernización, mantenimento de redes y postes  y modernización de tablero de control.</t>
  </si>
  <si>
    <t xml:space="preserve">2.3.2.02.02.009.2102013.526 </t>
  </si>
  <si>
    <t>MODERNIZACIÓN DEL ALUMBRADO PARQUE SAN PIO DEL MUNICIPIO DE BUCARAMANGA</t>
  </si>
  <si>
    <t>SUMINISTRO DE MATERIALES ELÉCTRICOS EN TECNOLOGÍA LED PARA LA MODERNIZACION DEL ALUMBRADO PÚBLICO DEL MUNICIPIO DE BUCARAMANGA. FASE IV.</t>
  </si>
  <si>
    <t>Suministro de 4.402  LUMINARIAS DE TECNOLOGÍA LED.</t>
  </si>
  <si>
    <t>Modernizacion Led, mantenimiento de redes y postes, y modernización de tableros de control.</t>
  </si>
  <si>
    <t>MODERNIZACIÓN DE LA INFRAESTRUCTURA PERTENECIENTE AL ALUMBRADO PÚBLICO DEL MUNICIPIO BUCARAMANGA</t>
  </si>
  <si>
    <t xml:space="preserve">Modernización de Tableros, Sustitucion de cables de la  CARRERA 15  y  Mantenimiento a los  TRANSFORMADORES de ALUMBRADO PUBLICO del Municipio de  Bucaramanga. </t>
  </si>
  <si>
    <t>31011/2021</t>
  </si>
  <si>
    <t>2.3.2.02.02.009.4599011.253 2.3.2.02.02.009.2102011.526</t>
  </si>
  <si>
    <t>MODERNIZACIÓN ALUMBRADO PÚBLICO PARQUE MORRORICO</t>
  </si>
  <si>
    <t>2.3.7.06.02.4599002.626</t>
  </si>
  <si>
    <t>MODERNIZACIÓN Y EXPANSIÓN DEL ALUMBRADO PÚBLICO PERIMETRAL DEL PARQUE ECOLÓGICO LA FLORA DEL MUNICIPIO DE BUCARAMANGA</t>
  </si>
  <si>
    <t>MODERNIZACIÓN DEL ALUMBRADO PÚBLICO DE LA CALLE DE LOS ESTUDIANTES ENTRE LA CALLE 54 A Y LA DIAGONAL 14 DEL MUNICIPIO DE BUCARAMANGA.</t>
  </si>
  <si>
    <t>2.3.7.06.02.4599002.601 2.3.7.06.02.4599002.682</t>
  </si>
  <si>
    <t xml:space="preserve">INSTALACION DE LUMINARIAS DE ALUMBRADO PUBLICO DE TECNOLOGIA LED PARA EL MUNICIPIO DE BUCARAMANGA - FASE III </t>
  </si>
  <si>
    <t xml:space="preserve">Mantener el funcionamiento del 100% de las luminarias operativas. </t>
  </si>
  <si>
    <t xml:space="preserve">Porcentaje de luminarias operativas en funcionamiento. </t>
  </si>
  <si>
    <t>FORTALECIMIENTO DE LA ADMINISTRACIÓN Y OPERACIÓN DE ALUMBRADO PÚBLICO DE BUCARAMANGA</t>
  </si>
  <si>
    <t>El funcionamiento administrativo y operativo de la oficina de alumbrado publico para mantener el 100% de las luminarias en funcionamiento</t>
  </si>
  <si>
    <t xml:space="preserve">2.3.2.02.01.003.4599016.226
2.3.2.02.01.002.4599016.226
2.3.2.02.01.004.4599016.226
2.3.2.02.02.006.4599016.226
2.3.2.02.02.006.4599016.253
2.3.2.02.02.007.4599016.253
2.3.2.02.02.008.4599016.253
2.3.2.02.02.008.4599031.226
2.3.2.02.01.004.4599016.526 
2.3.2.02.02.006.4599016.526 
2.3.2.02.02.007.4599016.526 
2.3.2.02.02.008.4599016.526 </t>
  </si>
  <si>
    <t>MANTENIMIENTO DEL SISTEMA DE ALUMBRADO PÚBLICO 2020-2023 DEL MUNICIPIO DE BUCARAMANGA</t>
  </si>
  <si>
    <t>2.3.2.02.02.008.4599016.226 2.3.2.02.02.008.4599016.526</t>
  </si>
  <si>
    <t>Implementar 1 herramienta que permita integrar la gestión y el control de la infraestructura del alumbrado público mediante las TIC.</t>
  </si>
  <si>
    <t>Porcentaje de avance en la implementación de la herramienta que permita integrar la gestión y el control de la infraestructura del alumbrado público mediante las TIC.</t>
  </si>
  <si>
    <t>FORTALECIMIENTO A LAS CAPACIDADES DE TECNOLOGÍA Y ESTÁNDARES DE CIUDAD INTELIGENTE EN EL MUNICIPIO DE BUCARAMANGA</t>
  </si>
  <si>
    <t xml:space="preserve">2.3.2.02.02.009.4501007.526 </t>
  </si>
  <si>
    <t>Instalar 30.000 puntos de luminarias telegestionadas para construir una red de alumbrado público inteligente basado en sensórica y dispositivos interconectados para la telegestión.</t>
  </si>
  <si>
    <t>Número de puntos de luminarias telegestionadas instaladas para construir una red de alumbrado público inteligente basado en sensórica y dispositivos interconectados para la telegestión.</t>
  </si>
  <si>
    <t>IMPLEMENTACIÓN DE PUNTOS DE GESTIÓN INTELIGENTE Y MEDIDA PARA LA RED DE ALUMBRADO PÚBLICO DEL MUNICIPIO DE BUCARAMANGA</t>
  </si>
  <si>
    <t>2.3.2.02.02.009.4501007.226
2.3.2.02.02.009.4501007.253</t>
  </si>
  <si>
    <t>Implementar y mantener 1 sistema para adquisición, análisis, procesamiento y visualización de información de la red de alumbrado público inteligente e interoperable con otros sistemas.</t>
  </si>
  <si>
    <t>Número de sistemas implementados y mantenidos para adquisición, análisis, procesamiento y visualización de información de la red de alumbrado público inteligente e interoperable con otros sistemas.</t>
  </si>
  <si>
    <t>Implementar 1 centro de control y gestión que asegure la interoperabilidad, integración y el análisis de la información proveniente de la red de alumbrado público inteligente y otras.</t>
  </si>
  <si>
    <t>Porcentaje de avance en la implementación del centro de control y gestión que asegure la interoperabilidad, integración y el análisis de la información proveniente de la red de alumbrado público inteligente y otras.</t>
  </si>
  <si>
    <t>BUCARAMANGA TERRITORIO LIBRE DE CORRUPCIÓN: INSTITUCIONES SÓLIDAS Y CONFIABLES</t>
  </si>
  <si>
    <t>Administración Pública Moderna E Innovadora</t>
  </si>
  <si>
    <t>Gobierno Fortalecido Para Ser Y Hacer</t>
  </si>
  <si>
    <t>Mantener el 100% de los programas que desarrolla la Administración Central.</t>
  </si>
  <si>
    <t>Porcentaje de programas que desarrolla la Administración Central mantenidos.</t>
  </si>
  <si>
    <t>FORTALECIMIENTO A LA EJECUCIÓN DE LOS PROCESOS TRANSVERSALES DE LA SECRETARÍA DE INFRAESTRUCTURA DEL MUNICIPIO DE BUCARAMANGA</t>
  </si>
  <si>
    <t>2.3.2.02.02.008.4599031.201</t>
  </si>
  <si>
    <t>FORTALECIMIENTO EN LA PLANIFICACIÓN DE LAS OBRAS DE INFRAESTRUCTURA DEL MUNICIPIO DE BUCARAMANGA</t>
  </si>
  <si>
    <t xml:space="preserve">Planificar y estructurar el 100% de Proyectos para obras </t>
  </si>
  <si>
    <t>FORTALECIMIENTO INSTITUCIONALDE APOYO PROFESIONAL A LA SECRETARIA DE INFRAESTRUCTURA PARA EL DESARROLLO DE LAS OBRAS DE REACTIVACION ECONOMICA EN EL MUNICIPIO DE BUCARAMANGA</t>
  </si>
  <si>
    <t>2.3.2.02.02.008.4599031.201 2.3.2.02.02.008.4599031.501</t>
  </si>
  <si>
    <t>2.3.2.02.02.008.4599031.501</t>
  </si>
  <si>
    <t>LOS RECURSOS DE PAGO COMPENSADOS POR CUPO DE PARQUEO</t>
  </si>
  <si>
    <t>2.3.2.02.02.005.2402127.232</t>
  </si>
  <si>
    <t>SUBSIDIO DE LOS SERVICIOS DE ACUEDUCTO, ALCANTARILLADO Y ASEO A LA POBLACIÓN DE ESTRATO 1, 2 Y 3 DEL MUNICIPIO DE BUCARAMANGA</t>
  </si>
  <si>
    <t>Beneficiar el 100% de la población de estratos 1, 2 y 3 con subsidio de Acueducto, Alcantarillado y Aseo</t>
  </si>
  <si>
    <t>BUCARAMANGA EQUITATIVA E INCLUYENTE: UNA CIUDAD DE BIENESTAR</t>
  </si>
  <si>
    <t>Educación De Calidad, Garantía De Una Ciudad De Oportunidades</t>
  </si>
  <si>
    <t>Cobertura Y Equidad De La Educación Preescolar, Básica Y Media</t>
  </si>
  <si>
    <t>Realizar 25 intervenciones a colegios públicos de Bucaramanga.</t>
  </si>
  <si>
    <t>Número de intervenciones realizadas a colegios públicos de Bucaramanga.</t>
  </si>
  <si>
    <t>MEJORAMIENTO DE LAS INSTALACIONES DEL INSTITUTO TECNOLOGICO DAMASO ZAPATA FASE I DEL MUNICIPIO DE BUCARAMANGA</t>
  </si>
  <si>
    <t>Capacidades Y Oportunidades Para Superar Brechas Sociales</t>
  </si>
  <si>
    <t>Primera Infancia El Centro De La Sociedad</t>
  </si>
  <si>
    <t>Construir y/o adecuar 4 Centros de Desarrollo Infantil - CDI o Espacios para la Primera Infancia.</t>
  </si>
  <si>
    <t>Número de Centros de Desarrollo Infantil - CDI o Espacios para la Primera Infancia construídos o adecuados.</t>
  </si>
  <si>
    <t>Sec. de Infraestructura</t>
  </si>
  <si>
    <t>Vida Cultural Y Bienestar Creativo Sostenible</t>
  </si>
  <si>
    <t>Patrimonio Cultural: Circuitos Culturales Y Creativos Para Todos</t>
  </si>
  <si>
    <t>Realizar 14 acciones de restauración, conservación, recuperación, mantenimiento, apropiación, promoción y/o difusión del patrimonio cultural material mueble e inmueble e inmaterial.</t>
  </si>
  <si>
    <t>Número de acciones de restauración, conservación, recuperación, mantenimiento, apropiación, promoción y/o difusión del patrimonio cultural material mueble e inmueble e inmaterial realizados.</t>
  </si>
  <si>
    <t>2.3.2.02.02.005.3301093.273</t>
  </si>
  <si>
    <t>CONSTRUCCIÓN Y MEJORAMIENO DE LA INFRAESTRUCTURA CULTURAL "CASA GALÁN" DEL MUNICIPIO DE BUCARAMANGA, SANTANDER</t>
  </si>
  <si>
    <t>TOTALES</t>
  </si>
  <si>
    <t xml:space="preserve">Instalar 14.513 puntos Inteligentes. </t>
  </si>
  <si>
    <t>2.3.2.02.02.005.1709112.513 2.3.2.02.02.005.1709112.273</t>
  </si>
  <si>
    <t>2.3.2.02.02.005.2201052.273 2.3.2.02.02.005.2201052.201 2.3.2.02.02.005.2201052.588</t>
  </si>
  <si>
    <t>CONSTRUCCION DE PLACA HUELLAS Y OBRAS COMPLEMENTARIAS DE LA MALLA VIAL VEREDAL DEL MUNICIPIO DE BUCARAMANGA, SANTANDER</t>
  </si>
  <si>
    <t>POR DEFINIR</t>
  </si>
  <si>
    <t>2.3.2.02.02.005.2402114.273 2.3.2.02.02.005.2402114.201 2.3.2.02.02.005.2402114.501</t>
  </si>
  <si>
    <t>CONSERVACION Y MEJORAMIENTO DE LA COBERTURA VEGETAL DE LAS ZONAS VERDES Y PARQUES  DEL MUINICIPIO DE BUCARAMANGA, SANTANDER</t>
  </si>
  <si>
    <t>ADQUSICION E INSTALACION DE TANQUES PLASTICOS PARA GARANTIZAR LA COBERTURA DEL MINIMO  VITAL DE AGUA  EN CUMPLIMIENTO DE LAS ORDENES JUDICIALES EN EL MUNICIPIO DE BUCARAMANGA, SANTANDER</t>
  </si>
  <si>
    <t>FORTALECIMIENTO  INSTITUCIONAL PARA LOS  PROCESOS TRANSVERSALES DE LA SECRETARÍA DE INFRAESTRUCTURA DEL MUNICIPIO DE BUCARAMANGA</t>
  </si>
  <si>
    <t>MANTENIMIENTO DEL PUENTE PEATONAL SOBER LA QUEBRADA EL MACHO ENTRE INTERSECCION DE LA CALLE 102 CON CARRERA 30 (BARRIO DIAMANTE 1) Y LA CALLE 96 (SECTOR C.R. MIRADORES DE SAN LORENZO) EN EL MUNICIPIO DE BUCARAMANGA, SANTANDER</t>
  </si>
  <si>
    <t>Reporte a lo de la casa Buho</t>
  </si>
  <si>
    <t>2.3.2.02.02.005.2402127.201 2.3.2.02.02.005.2402127.605</t>
  </si>
  <si>
    <t>Pasivos exigibles + adicional</t>
  </si>
  <si>
    <t>Recursos valorizacion</t>
  </si>
  <si>
    <t>MANTENIMIENTO DE LA PLAZA DE MERCADO KENNEDY A CARGO DEL MUNICIPIO DE BUCARAMANGA, SANTANDER</t>
  </si>
  <si>
    <t>2.3.2.02.02.005.1709112.513</t>
  </si>
  <si>
    <t>CONSTRUCCION DE POZOS SEPTICOS EN EL AREA RURAL DEL MUNICIPIO DE BUCARAMANGA</t>
  </si>
  <si>
    <t>2.3.2.02.02.005.4003044.521 2.3.2.02.02.005.4003044.604</t>
  </si>
  <si>
    <t>ADECUACION DE ANDENES ESCALERAS Y PASAMANOS  VIABILIZADOS POR EL EJERCICIO DE PRESUPUESTOS PARTICIPATIVOS  EN DIFERENTES SECTORES DEL MUNICIPIO DE BUCARAMANGA - SANTANDER</t>
  </si>
  <si>
    <t xml:space="preserve">2.3.2.02.02.005.2402127.201 2.3.2.02.02.005.2402127.588 2.3.2.02.02.005.2402127.605
</t>
  </si>
  <si>
    <t>2.3.2.02.02.005.4002020.501 2.3.2.02.02.005.4002020.513</t>
  </si>
  <si>
    <t>MEJORAMIENTO DEL ESPACIO PUBLICO DEL BARRIO MIRAFLOREZ PARTE ALTA, BARRIO ALBANIA Y CONRDONCILLOS I DEL MUNICIPIO DE BUCARAMANGA</t>
  </si>
  <si>
    <t>COMPROMISO PARA EL PAGO DE VIGENCIAS EXPIRADAS DE LA CONSTRUCCION DE CICLO-INFRAESTRUCTURA EN EL MUNICIPIO DE BUCARAMANGA</t>
  </si>
  <si>
    <t>COMPROMISO PARA EL PAGO DE VIGENCIAS EXPIRADAS  DEL MEJORAMIENTO DEL PARQUE RECREAR EN EL BARRIO KENNEDY Y CONSTRUCCION DE ESCENARIOS DEPORTIVOS EN EL PARQUE CENTRALIDAD DEL MUNICIPIO DE BUCARAMANGA.</t>
  </si>
  <si>
    <t>2.3.7.06.02.4599002.601 2.3.7.06.02.4599002.626</t>
  </si>
  <si>
    <t>compra maquinaria - vigencia futura</t>
  </si>
  <si>
    <t>2.3.2.02.02.005.2402114.201 2.3.2.02.02.005.2402114.213
2.3.2.02.02.005.2402114.273</t>
  </si>
  <si>
    <t>2.3.2.02.02.005.4502002.201 2.3.2.02.02.005.4502002.501 2.3.2.02.02.008.4502002.501 2.3.2.02.02.008.4502002.201</t>
  </si>
  <si>
    <t>2.3.2.02.02.008.4002020.201 2.3.2.02.02.008.4002020.501</t>
  </si>
  <si>
    <t>2.3.2.02.02.009.4003047.201 
2.3.2.02.02.009.4003047.215
2.3.2.02.02.009.4003047.268</t>
  </si>
  <si>
    <t>MODERNIZACIÓN DEL ALUMBRADO PÚBLICO DE PARQUES LA LOMA, SARRAPIOS Y LOS SENDEROS PEATONALES UBICADOS ENTRE LAS CALLES 42 Y 54 Y LAS CARRERAS 33 Y 42 DEL MUNICIPIO DE BUCARAMANGA</t>
  </si>
  <si>
    <t>Pozos septicos 51</t>
  </si>
  <si>
    <t>2.3.2.02.02.005.2409042.513 2.3.2.02.02.005.2409042.501 2.3.2.02.02.005.2409042.201</t>
  </si>
  <si>
    <t xml:space="preserve">2.3.2.02.02.005.4003044.515 2.3.2.02.02.005.4003044.706 </t>
  </si>
  <si>
    <t>MANTENIMIENTO DEL EQUIPAMIENTO URBANO DEL MUNICIPIO DE BUCARAMANGA, SANTANDER</t>
  </si>
  <si>
    <t>Solicitud vigencias futuras</t>
  </si>
  <si>
    <t>ADECUACIÓN DE LA INFRAESTRUCTURA DE PARQUES Y ESCENARIOS DEPORTIVOS EN EL MUNICIPIO DE BUCARAMANGA, SANTANDER</t>
  </si>
  <si>
    <t>ADECUACIÓN DE SALONES COMUNALES EN EL MUNICIPIO DE BUCARAMANGA SANTANDER</t>
  </si>
  <si>
    <t>IMPLEMENTACION DEL ALUMBRADO NAVIDEÑO DEL MUNICIPIO DE BUCARAMNGA, SANTANDER</t>
  </si>
  <si>
    <t>2.3.2.02.02.008.4599006.513 2.3.2.02.02.008.4599006.604</t>
  </si>
  <si>
    <t>2.3.2.02.02.005.2402042.201 2.3.2.02.02.005.2402042.288</t>
  </si>
  <si>
    <t>DOTACION PARA LA PUESTA EN MARCHA DEL TEATRINO DE LA ESCUELA DE ARTES MUNICIPAL (EMA) Y TEATRO SANTANDER EN EL MUNICIPIO DE BUCARAMANGA</t>
  </si>
  <si>
    <t>Teatro santander</t>
  </si>
  <si>
    <t>2.3.2.02.02.005.4002020.513 2.3.2.02.02.005.4002020.289</t>
  </si>
  <si>
    <t>SUMINISTRO DE AGUA POTABLE PARA GARANTIZAR LA COBERTURA DEL MINIMO VITAL DE AGUA A LOS SECTORES DE LOS CORREGIMIENTOS 1,2 Y 3 EN VIRTUD DE LAS ACCIONES JUDICIALES EXISTENTES EN CONTRA DEL MUNICIPIO DE BUCARAMANGA</t>
  </si>
  <si>
    <t xml:space="preserve">2.3.2.02.02.005.4003048.201 </t>
  </si>
  <si>
    <t>2.3.2.02.02.005.2201052.273 2.3.2.02.02.005.2201052.201</t>
  </si>
  <si>
    <t>MEJORAMIENTO DEL PUENTE PEATONAL  DE LA INTERSECCION VIAL DE LA CARRERA 22B CON CALLE 7N EN EL BARRIO EL PLAN QUE COMUNICA LA INTERSECCION VIAL DE LA CALLE 10N CON CARRERA 22AB EN EL BARRIO ESPERANZA II  DEL MUNICIPIO DE BUCARAMANAGA - SANTANDER</t>
  </si>
  <si>
    <t>2.3.2.02.02.005.2409042.513 2.3.2.02.02.005.2409042.501</t>
  </si>
  <si>
    <t>ADQUISICION DE MAQUINARIA PARA EL MANTENIMIENTO DE LA MALLA VIAL MUNICIPAL DEL MUNICIPIO DE BUCARAMANGA, SANTANDER</t>
  </si>
  <si>
    <t>2.3.2.01.01.003.02.08.2402112.201</t>
  </si>
  <si>
    <t>2.3.2.01.01.003.02.08.2402112.273</t>
  </si>
  <si>
    <t>ESTUDIOS DE EXPLORACION GEOTECNICA PARA LOS PROYECTOS EN ESTRUCTURACION DEL MUNICIPIO DE BUCARAMANGA</t>
  </si>
  <si>
    <t>2.3.2.02.02.005.4502003.201 2.3.2.02.02.005.4502003.604</t>
  </si>
  <si>
    <t>2.3.2.02.02.005.4502003.201 2.3.2.02.02.005.4502003.604 2.3.2.02.02.005.4502003.273</t>
  </si>
  <si>
    <t>2.3.7.06.02.4599002.601 2.3.7.06.02.4599002.690</t>
  </si>
  <si>
    <t xml:space="preserve"> 2.3.2.02.02.005.4002020.201 </t>
  </si>
  <si>
    <t xml:space="preserve">Pasivos exigibles </t>
  </si>
  <si>
    <r>
      <t xml:space="preserve">Código:  </t>
    </r>
    <r>
      <rPr>
        <sz val="11"/>
        <rFont val="Arial"/>
        <family val="2"/>
      </rPr>
      <t>F-DPM-1210-238,37-030</t>
    </r>
  </si>
  <si>
    <t xml:space="preserve">2.3.2.02.02.008.2402118.230
2.3.2.02.02.008.4599006.513 </t>
  </si>
  <si>
    <t>PENDIENTE</t>
  </si>
  <si>
    <t>2.3.2.02.02.005.4102005.516</t>
  </si>
  <si>
    <t>2.3.2.02.02.005.4502002.201
2.3.7.06.02.4599002.601</t>
  </si>
  <si>
    <t>2.3.2.02.02.008.2402107.201 
2.3.7.06.02.4599002.601</t>
  </si>
  <si>
    <t>2.3.2.02.02.005.2402042.201
2.3.7.06.02.4599002.601
2.3.7.06.02.4599002.673</t>
  </si>
  <si>
    <t xml:space="preserve"> protocolo y pasivos exigibles</t>
  </si>
  <si>
    <t>2.3.7.06.02.4599002.626
2.3.7.06.02.4599002.601</t>
  </si>
  <si>
    <t>2.3.2.02.02.008.4002026.501
2.3.2.02.02.008.4002026.513</t>
  </si>
  <si>
    <t>2.3.2.02.02.005.4301011.201</t>
  </si>
  <si>
    <t>2.3.2.02.02.005.4301011.273</t>
  </si>
  <si>
    <t>2.3.2.02.02.005.4301004.273</t>
  </si>
  <si>
    <t>Adecuación y optimización de acueductos veredales mediante  el desarrollo de ejercicios de presupuestos participativos del municipio de bucaramanga</t>
  </si>
  <si>
    <t>2.3.2.02.02.005.4003017.201
2.3.2.02.02.005.4003048.201
2.3.2.02.02.008.4003009.513</t>
  </si>
  <si>
    <t>Meta no programada en la vigencia</t>
  </si>
  <si>
    <t xml:space="preserve">Se realiza subasta de mariales electricos para le funcionamiento del 100% del alumbrado publico.  Despeje de luminarias. </t>
  </si>
  <si>
    <t>Prestación del servicio integral de pontenciacion y puesta en funcionamiento de elementos gpon en la fibra óptica, así como el funcionamiento y/o activacion de zonas wifi y puntos de conectividad.</t>
  </si>
  <si>
    <t>2.3.2.02.02.005.2402127.233
2.3.2.02.02.005.2402127.282 
2.3.2.02.02.005.2402127.605
 2.3.7.06.02.4599002.630 
2.3.7.06.02.4599002.682 
2.3.7.06.02.4599002.601
2.3.7.06.02.4599002.690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</si>
</sst>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_-* #,##0_-;\-* #,##0_-;_-* &quot;-&quot;??_-;_-@_-"/>
    <numFmt numFmtId="168" formatCode="#,##0.0"/>
  </numFmts>
  <fonts count="14" x14ac:knownFonts="1">
    <font>
      <sz val="11"/>
      <color theme="1"/>
      <name val="Arial"/>
      <family val="2"/>
    </font>
    <font>
      <u/>
      <sz val="11"/>
      <color theme="10"/>
      <name val="Arial"/>
      <family val="2"/>
    </font>
    <font>
      <u/>
      <sz val="11"/>
      <color theme="11"/>
      <name val="Arial"/>
      <family val="2"/>
    </font>
    <font>
      <sz val="11"/>
      <color theme="1"/>
      <name val="Arial"/>
      <family val="2"/>
    </font>
    <font>
      <sz val="10"/>
      <name val="Arial"/>
      <family val="2"/>
    </font>
    <font>
      <sz val="11"/>
      <name val="Arial"/>
      <family val="2"/>
    </font>
    <font>
      <b/>
      <sz val="11"/>
      <name val="Arial"/>
      <family val="2"/>
    </font>
    <font>
      <sz val="12"/>
      <color theme="1"/>
      <name val="Arial"/>
      <family val="2"/>
    </font>
    <font>
      <sz val="8"/>
      <name val="Arial"/>
      <family val="2"/>
    </font>
    <font>
      <b/>
      <sz val="11"/>
      <color theme="0"/>
      <name val="Arial"/>
      <family val="2"/>
    </font>
    <font>
      <b/>
      <sz val="11"/>
      <color theme="1"/>
      <name val="Arial"/>
      <family val="2"/>
    </font>
    <font>
      <b/>
      <sz val="11"/>
      <color indexed="8"/>
      <name val="Arial"/>
      <family val="2"/>
    </font>
    <font>
      <sz val="11"/>
      <color indexed="8"/>
      <name val="Arial"/>
      <family val="2"/>
    </font>
    <font>
      <sz val="11"/>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s>
  <cellStyleXfs count="1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4" fillId="0" borderId="0"/>
    <xf numFmtId="43" fontId="3" fillId="0" borderId="0" applyFont="0" applyFill="0" applyBorder="0" applyAlignment="0" applyProtection="0"/>
  </cellStyleXfs>
  <cellXfs count="194">
    <xf numFmtId="0" fontId="0" fillId="0" borderId="0" xfId="0"/>
    <xf numFmtId="0" fontId="0" fillId="0" borderId="2" xfId="0" applyFont="1" applyBorder="1" applyAlignment="1">
      <alignment vertical="center"/>
    </xf>
    <xf numFmtId="0" fontId="6" fillId="2" borderId="1" xfId="0" applyFont="1" applyFill="1" applyBorder="1" applyAlignment="1">
      <alignment horizontal="center" vertical="center"/>
    </xf>
    <xf numFmtId="9" fontId="6" fillId="2" borderId="4" xfId="0" applyNumberFormat="1" applyFont="1" applyFill="1" applyBorder="1" applyAlignment="1">
      <alignment horizontal="center" vertical="center"/>
    </xf>
    <xf numFmtId="0" fontId="6" fillId="2" borderId="4" xfId="0" applyFont="1" applyFill="1" applyBorder="1" applyAlignment="1">
      <alignment vertical="center"/>
    </xf>
    <xf numFmtId="0" fontId="5" fillId="2" borderId="4" xfId="0" applyFont="1" applyFill="1" applyBorder="1" applyAlignment="1">
      <alignment vertical="center"/>
    </xf>
    <xf numFmtId="165" fontId="5" fillId="2" borderId="4" xfId="108" applyNumberFormat="1" applyFont="1" applyFill="1" applyBorder="1" applyAlignment="1">
      <alignment vertical="center"/>
    </xf>
    <xf numFmtId="9" fontId="6" fillId="2" borderId="4" xfId="107" applyFont="1" applyFill="1" applyBorder="1" applyAlignment="1">
      <alignment horizontal="center" vertical="center" wrapText="1"/>
    </xf>
    <xf numFmtId="165" fontId="6" fillId="2" borderId="4" xfId="108" applyNumberFormat="1" applyFont="1" applyFill="1" applyBorder="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0" fillId="0" borderId="0" xfId="0" applyFont="1" applyAlignment="1">
      <alignment vertical="center"/>
    </xf>
    <xf numFmtId="0" fontId="5" fillId="2" borderId="2" xfId="0" applyFont="1" applyFill="1" applyBorder="1" applyAlignment="1">
      <alignment horizontal="justify" vertical="center"/>
    </xf>
    <xf numFmtId="0" fontId="5" fillId="2" borderId="2" xfId="0" applyFont="1" applyFill="1" applyBorder="1" applyAlignment="1">
      <alignment vertical="center"/>
    </xf>
    <xf numFmtId="166" fontId="0" fillId="0" borderId="0" xfId="0" applyNumberFormat="1" applyFont="1" applyAlignment="1">
      <alignment vertical="center"/>
    </xf>
    <xf numFmtId="0" fontId="7" fillId="0" borderId="0" xfId="0" applyFont="1" applyAlignment="1">
      <alignment vertical="center"/>
    </xf>
    <xf numFmtId="167" fontId="5" fillId="0" borderId="0" xfId="110" applyNumberFormat="1" applyFont="1" applyAlignment="1">
      <alignment vertical="center"/>
    </xf>
    <xf numFmtId="0" fontId="5" fillId="0" borderId="0" xfId="0" applyFont="1" applyAlignment="1">
      <alignment vertical="center"/>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0" xfId="0" applyFont="1" applyFill="1" applyAlignment="1">
      <alignment vertical="center"/>
    </xf>
    <xf numFmtId="167" fontId="5" fillId="0" borderId="0" xfId="0" applyNumberFormat="1" applyFont="1" applyAlignment="1">
      <alignment vertical="center"/>
    </xf>
    <xf numFmtId="0" fontId="3" fillId="0" borderId="2" xfId="0" applyFont="1" applyBorder="1" applyAlignment="1">
      <alignment vertical="center"/>
    </xf>
    <xf numFmtId="165" fontId="3" fillId="0" borderId="2" xfId="0" applyNumberFormat="1" applyFont="1" applyBorder="1" applyAlignment="1">
      <alignment horizontal="center" vertical="center"/>
    </xf>
    <xf numFmtId="0" fontId="3" fillId="3" borderId="0" xfId="0" applyFont="1" applyFill="1" applyBorder="1" applyAlignment="1">
      <alignment vertical="center"/>
    </xf>
    <xf numFmtId="0" fontId="5" fillId="3" borderId="0" xfId="0" applyFont="1" applyFill="1" applyBorder="1" applyAlignment="1">
      <alignment vertical="center"/>
    </xf>
    <xf numFmtId="0" fontId="3" fillId="3" borderId="3" xfId="0" applyFont="1" applyFill="1" applyBorder="1" applyAlignment="1">
      <alignment vertical="center"/>
    </xf>
    <xf numFmtId="0" fontId="5" fillId="0" borderId="2" xfId="0" applyFont="1" applyBorder="1" applyAlignment="1">
      <alignment vertical="center" wrapText="1"/>
    </xf>
    <xf numFmtId="0" fontId="6" fillId="2" borderId="2" xfId="0" applyFont="1" applyFill="1" applyBorder="1" applyAlignment="1">
      <alignment horizontal="justify" vertical="center" wrapText="1"/>
    </xf>
    <xf numFmtId="0" fontId="5" fillId="0" borderId="2" xfId="0" applyFont="1" applyBorder="1" applyAlignment="1">
      <alignment horizontal="justify" vertical="center" wrapText="1"/>
    </xf>
    <xf numFmtId="1" fontId="11" fillId="3" borderId="2" xfId="0" applyNumberFormat="1" applyFont="1" applyFill="1" applyBorder="1" applyAlignment="1">
      <alignment horizontal="right" vertical="center" wrapText="1"/>
    </xf>
    <xf numFmtId="0" fontId="10" fillId="3" borderId="2" xfId="0" applyFont="1" applyFill="1" applyBorder="1" applyAlignment="1">
      <alignment horizontal="justify" vertical="center" wrapText="1"/>
    </xf>
    <xf numFmtId="164" fontId="3" fillId="0" borderId="2" xfId="0" applyNumberFormat="1" applyFont="1" applyBorder="1" applyAlignment="1">
      <alignment horizontal="center" vertical="center" wrapText="1"/>
    </xf>
    <xf numFmtId="9" fontId="12" fillId="0" borderId="2" xfId="0" applyNumberFormat="1" applyFont="1" applyBorder="1" applyAlignment="1">
      <alignment horizontal="center" vertical="center" wrapText="1"/>
    </xf>
    <xf numFmtId="9" fontId="12" fillId="2" borderId="2" xfId="0" applyNumberFormat="1" applyFont="1" applyFill="1" applyBorder="1" applyAlignment="1">
      <alignment horizontal="center" vertical="center" wrapText="1"/>
    </xf>
    <xf numFmtId="9" fontId="3" fillId="0" borderId="2" xfId="0" applyNumberFormat="1" applyFont="1" applyBorder="1" applyAlignment="1">
      <alignment horizontal="center" vertical="center"/>
    </xf>
    <xf numFmtId="164" fontId="3" fillId="0" borderId="2" xfId="0" applyNumberFormat="1" applyFont="1" applyFill="1" applyBorder="1" applyAlignment="1">
      <alignment horizontal="justify" vertical="center" wrapText="1"/>
    </xf>
    <xf numFmtId="9" fontId="5" fillId="0" borderId="2" xfId="107" applyFont="1" applyFill="1" applyBorder="1" applyAlignment="1">
      <alignment horizontal="center" vertical="center" wrapText="1"/>
    </xf>
    <xf numFmtId="0" fontId="3" fillId="0" borderId="2" xfId="0" applyFont="1" applyBorder="1" applyAlignment="1">
      <alignment horizontal="center" vertical="center" wrapText="1"/>
    </xf>
    <xf numFmtId="1" fontId="12" fillId="3" borderId="2" xfId="0" applyNumberFormat="1" applyFont="1" applyFill="1" applyBorder="1" applyAlignment="1">
      <alignment horizontal="right" vertical="center" wrapText="1"/>
    </xf>
    <xf numFmtId="0" fontId="12" fillId="3" borderId="2" xfId="0" applyFont="1" applyFill="1" applyBorder="1" applyAlignment="1">
      <alignment horizontal="justify" vertical="center" wrapText="1"/>
    </xf>
    <xf numFmtId="0" fontId="12" fillId="0" borderId="2" xfId="0" applyFont="1" applyBorder="1" applyAlignment="1">
      <alignment horizontal="justify" vertical="center" wrapText="1"/>
    </xf>
    <xf numFmtId="5" fontId="5" fillId="0" borderId="2" xfId="108" applyNumberFormat="1" applyFont="1" applyFill="1" applyBorder="1" applyAlignment="1">
      <alignment horizontal="center" vertical="center" wrapText="1"/>
    </xf>
    <xf numFmtId="1" fontId="10" fillId="0" borderId="2" xfId="0" applyNumberFormat="1" applyFont="1" applyBorder="1" applyAlignment="1">
      <alignment horizontal="right" vertical="center"/>
    </xf>
    <xf numFmtId="0" fontId="3" fillId="3" borderId="2" xfId="0" applyFont="1" applyFill="1" applyBorder="1" applyAlignment="1">
      <alignment horizontal="justify" vertical="center" wrapText="1"/>
    </xf>
    <xf numFmtId="0" fontId="3" fillId="0" borderId="2" xfId="0" applyFont="1" applyBorder="1" applyAlignment="1">
      <alignment horizontal="right" vertical="center"/>
    </xf>
    <xf numFmtId="0" fontId="3" fillId="3" borderId="2" xfId="0" applyFont="1" applyFill="1" applyBorder="1" applyAlignment="1">
      <alignment vertical="center"/>
    </xf>
    <xf numFmtId="1" fontId="10" fillId="0" borderId="2" xfId="0" applyNumberFormat="1" applyFont="1" applyFill="1" applyBorder="1" applyAlignment="1">
      <alignment horizontal="right" vertical="center"/>
    </xf>
    <xf numFmtId="3" fontId="12" fillId="0" borderId="2" xfId="0" applyNumberFormat="1" applyFont="1" applyBorder="1" applyAlignment="1">
      <alignment vertical="center" wrapText="1"/>
    </xf>
    <xf numFmtId="166" fontId="3" fillId="0" borderId="2" xfId="0" applyNumberFormat="1" applyFont="1" applyFill="1" applyBorder="1" applyAlignment="1">
      <alignment vertical="center" wrapText="1"/>
    </xf>
    <xf numFmtId="166" fontId="5" fillId="3" borderId="2" xfId="0" applyNumberFormat="1" applyFont="1" applyFill="1" applyBorder="1" applyAlignment="1">
      <alignment horizontal="right" vertical="center" wrapText="1"/>
    </xf>
    <xf numFmtId="166" fontId="3" fillId="3" borderId="2" xfId="0" applyNumberFormat="1" applyFont="1" applyFill="1" applyBorder="1" applyAlignment="1">
      <alignment horizontal="right" vertical="center" wrapText="1"/>
    </xf>
    <xf numFmtId="1" fontId="3" fillId="0" borderId="2" xfId="0" applyNumberFormat="1" applyFont="1" applyBorder="1" applyAlignment="1">
      <alignment horizontal="right" vertical="center"/>
    </xf>
    <xf numFmtId="166" fontId="5" fillId="0" borderId="2" xfId="0" applyNumberFormat="1" applyFont="1" applyFill="1" applyBorder="1" applyAlignment="1">
      <alignment vertical="center" wrapText="1"/>
    </xf>
    <xf numFmtId="1" fontId="10" fillId="3" borderId="2" xfId="0" applyNumberFormat="1" applyFont="1" applyFill="1" applyBorder="1" applyAlignment="1">
      <alignment horizontal="right" vertical="center"/>
    </xf>
    <xf numFmtId="1" fontId="3" fillId="0" borderId="2" xfId="0" applyNumberFormat="1" applyFont="1" applyFill="1" applyBorder="1" applyAlignment="1">
      <alignment horizontal="right" vertical="center"/>
    </xf>
    <xf numFmtId="0" fontId="10" fillId="0" borderId="2" xfId="0" applyFont="1" applyFill="1" applyBorder="1" applyAlignment="1">
      <alignment horizontal="justify" vertical="center" wrapText="1"/>
    </xf>
    <xf numFmtId="166" fontId="10" fillId="2" borderId="5" xfId="0" applyNumberFormat="1" applyFont="1" applyFill="1" applyBorder="1" applyAlignment="1">
      <alignment horizontal="right" vertical="center" wrapText="1"/>
    </xf>
    <xf numFmtId="9" fontId="5" fillId="0" borderId="5" xfId="107" applyFont="1" applyFill="1" applyBorder="1" applyAlignment="1">
      <alignment horizontal="center" vertical="center" wrapText="1"/>
    </xf>
    <xf numFmtId="166"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3" fontId="12" fillId="0" borderId="2" xfId="0" applyNumberFormat="1" applyFont="1" applyBorder="1" applyAlignment="1">
      <alignment horizontal="center" vertical="center" wrapText="1"/>
    </xf>
    <xf numFmtId="3" fontId="12" fillId="2" borderId="2" xfId="0" applyNumberFormat="1" applyFont="1" applyFill="1" applyBorder="1" applyAlignment="1">
      <alignment horizontal="center" vertical="center" wrapText="1"/>
    </xf>
    <xf numFmtId="0" fontId="3" fillId="0" borderId="2" xfId="0" applyFont="1" applyFill="1" applyBorder="1" applyAlignment="1">
      <alignment horizontal="right" vertical="center"/>
    </xf>
    <xf numFmtId="164" fontId="3" fillId="0" borderId="2" xfId="0" applyNumberFormat="1" applyFont="1" applyBorder="1" applyAlignment="1">
      <alignment horizontal="justify" vertical="center" wrapText="1"/>
    </xf>
    <xf numFmtId="0" fontId="10" fillId="0" borderId="2" xfId="0" applyFont="1" applyBorder="1" applyAlignment="1">
      <alignment horizontal="justify" vertical="center" wrapText="1"/>
    </xf>
    <xf numFmtId="164" fontId="5" fillId="0" borderId="2" xfId="0" applyNumberFormat="1" applyFont="1" applyFill="1" applyBorder="1" applyAlignment="1">
      <alignment horizontal="justify" vertical="center" wrapText="1"/>
    </xf>
    <xf numFmtId="0" fontId="5" fillId="3" borderId="2" xfId="0" applyFont="1" applyFill="1" applyBorder="1" applyAlignment="1">
      <alignment vertical="center" wrapText="1"/>
    </xf>
    <xf numFmtId="0" fontId="3" fillId="0" borderId="2" xfId="0" applyFont="1" applyBorder="1" applyAlignment="1">
      <alignment horizontal="justify" vertical="center" wrapText="1"/>
    </xf>
    <xf numFmtId="0" fontId="5" fillId="3" borderId="2" xfId="0" applyFont="1" applyFill="1" applyBorder="1" applyAlignment="1">
      <alignment horizontal="justify" vertical="center" wrapText="1"/>
    </xf>
    <xf numFmtId="1" fontId="11" fillId="0" borderId="2" xfId="0" applyNumberFormat="1" applyFont="1" applyBorder="1" applyAlignment="1">
      <alignment horizontal="right" vertical="center" wrapText="1"/>
    </xf>
    <xf numFmtId="0" fontId="5" fillId="3" borderId="4" xfId="0" applyFont="1" applyFill="1" applyBorder="1" applyAlignment="1">
      <alignment horizontal="left" vertical="center" wrapText="1"/>
    </xf>
    <xf numFmtId="0" fontId="11" fillId="3" borderId="2" xfId="0" applyFont="1" applyFill="1" applyBorder="1" applyAlignment="1">
      <alignment horizontal="justify" vertical="center" wrapText="1"/>
    </xf>
    <xf numFmtId="164" fontId="5" fillId="0" borderId="2" xfId="0" applyNumberFormat="1" applyFont="1" applyBorder="1" applyAlignment="1">
      <alignment horizontal="center" vertical="center" wrapText="1"/>
    </xf>
    <xf numFmtId="1" fontId="6" fillId="3" borderId="2" xfId="0" applyNumberFormat="1" applyFont="1" applyFill="1" applyBorder="1" applyAlignment="1">
      <alignment horizontal="right" vertical="center"/>
    </xf>
    <xf numFmtId="0" fontId="6" fillId="3" borderId="2" xfId="0" applyFont="1" applyFill="1" applyBorder="1" applyAlignment="1">
      <alignment horizontal="justify" vertical="center" wrapText="1"/>
    </xf>
    <xf numFmtId="1" fontId="10" fillId="3" borderId="2" xfId="0" applyNumberFormat="1" applyFont="1" applyFill="1" applyBorder="1" applyAlignment="1">
      <alignment vertical="center"/>
    </xf>
    <xf numFmtId="0" fontId="3" fillId="3" borderId="2" xfId="0" applyFont="1" applyFill="1" applyBorder="1" applyAlignment="1">
      <alignment horizontal="left" vertical="center" wrapText="1"/>
    </xf>
    <xf numFmtId="0" fontId="3" fillId="3" borderId="2" xfId="0" applyFont="1" applyFill="1" applyBorder="1" applyAlignment="1">
      <alignment vertical="center" wrapText="1"/>
    </xf>
    <xf numFmtId="164" fontId="5" fillId="0" borderId="2" xfId="0" applyNumberFormat="1" applyFont="1" applyBorder="1" applyAlignment="1">
      <alignment vertical="center" wrapText="1"/>
    </xf>
    <xf numFmtId="164" fontId="3" fillId="3" borderId="2" xfId="0" applyNumberFormat="1" applyFont="1" applyFill="1" applyBorder="1" applyAlignment="1">
      <alignment horizontal="center" vertical="center" wrapText="1"/>
    </xf>
    <xf numFmtId="0" fontId="13" fillId="0" borderId="2" xfId="0" applyFont="1" applyBorder="1" applyAlignment="1">
      <alignment horizontal="justify" vertical="center" wrapText="1"/>
    </xf>
    <xf numFmtId="0" fontId="12" fillId="0" borderId="2" xfId="0" applyFont="1" applyBorder="1" applyAlignment="1">
      <alignment vertical="center" wrapText="1"/>
    </xf>
    <xf numFmtId="164" fontId="3" fillId="0" borderId="2" xfId="0" applyNumberFormat="1"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horizontal="right" vertical="center" wrapText="1"/>
    </xf>
    <xf numFmtId="0" fontId="6" fillId="2" borderId="1" xfId="0" applyFont="1" applyFill="1" applyBorder="1" applyAlignment="1">
      <alignment horizontal="justify" vertical="center" wrapText="1"/>
    </xf>
    <xf numFmtId="3" fontId="12" fillId="0" borderId="4" xfId="0" applyNumberFormat="1" applyFont="1" applyBorder="1" applyAlignment="1">
      <alignment vertical="center" wrapText="1"/>
    </xf>
    <xf numFmtId="166" fontId="3" fillId="0" borderId="4" xfId="0" applyNumberFormat="1" applyFont="1" applyFill="1" applyBorder="1" applyAlignment="1">
      <alignment vertical="center" wrapText="1"/>
    </xf>
    <xf numFmtId="164" fontId="3" fillId="0" borderId="4" xfId="0" applyNumberFormat="1" applyFont="1" applyBorder="1" applyAlignment="1">
      <alignment horizontal="center" vertical="center" wrapText="1"/>
    </xf>
    <xf numFmtId="164" fontId="3" fillId="0" borderId="4" xfId="0" applyNumberFormat="1" applyFont="1" applyFill="1" applyBorder="1" applyAlignment="1">
      <alignment horizontal="justify" vertical="center" wrapText="1"/>
    </xf>
    <xf numFmtId="166" fontId="5" fillId="3" borderId="9" xfId="0" applyNumberFormat="1" applyFont="1" applyFill="1" applyBorder="1" applyAlignment="1">
      <alignment horizontal="right" vertical="center" wrapText="1"/>
    </xf>
    <xf numFmtId="0" fontId="5" fillId="0" borderId="2" xfId="0" applyFont="1" applyBorder="1" applyAlignment="1">
      <alignment vertical="center"/>
    </xf>
    <xf numFmtId="166" fontId="5" fillId="0" borderId="2" xfId="108" applyNumberFormat="1" applyFont="1" applyFill="1" applyBorder="1" applyAlignment="1">
      <alignment horizontal="right" vertical="center" wrapText="1"/>
    </xf>
    <xf numFmtId="166" fontId="6" fillId="0" borderId="2" xfId="0" applyNumberFormat="1" applyFont="1" applyFill="1" applyBorder="1" applyAlignment="1">
      <alignment horizontal="right" vertical="center" wrapText="1"/>
    </xf>
    <xf numFmtId="166" fontId="6" fillId="0" borderId="2" xfId="0" applyNumberFormat="1" applyFont="1" applyBorder="1" applyAlignment="1">
      <alignment horizontal="right" vertical="center" wrapText="1"/>
    </xf>
    <xf numFmtId="166" fontId="5" fillId="0" borderId="2" xfId="0" applyNumberFormat="1" applyFont="1" applyFill="1" applyBorder="1" applyAlignment="1">
      <alignment horizontal="right" vertical="center"/>
    </xf>
    <xf numFmtId="166" fontId="6" fillId="2" borderId="2" xfId="108" applyNumberFormat="1" applyFont="1" applyFill="1" applyBorder="1" applyAlignment="1">
      <alignment horizontal="right" vertical="center" wrapText="1"/>
    </xf>
    <xf numFmtId="166" fontId="5" fillId="3" borderId="2" xfId="108" applyNumberFormat="1" applyFont="1" applyFill="1" applyBorder="1" applyAlignment="1">
      <alignment horizontal="right" vertical="center" wrapText="1"/>
    </xf>
    <xf numFmtId="166" fontId="9" fillId="3" borderId="2" xfId="0" applyNumberFormat="1" applyFont="1" applyFill="1" applyBorder="1" applyAlignment="1">
      <alignment horizontal="right" vertical="center" wrapText="1"/>
    </xf>
    <xf numFmtId="166" fontId="3" fillId="3" borderId="2" xfId="0" applyNumberFormat="1" applyFont="1" applyFill="1" applyBorder="1" applyAlignment="1">
      <alignment horizontal="right" vertical="center"/>
    </xf>
    <xf numFmtId="166" fontId="6" fillId="3" borderId="2" xfId="0" applyNumberFormat="1" applyFont="1" applyFill="1" applyBorder="1" applyAlignment="1">
      <alignment horizontal="right" vertical="center" wrapText="1"/>
    </xf>
    <xf numFmtId="166" fontId="5" fillId="3" borderId="2" xfId="0" applyNumberFormat="1" applyFont="1" applyFill="1" applyBorder="1" applyAlignment="1">
      <alignment horizontal="right" vertical="center"/>
    </xf>
    <xf numFmtId="166" fontId="0" fillId="0" borderId="0" xfId="0" applyNumberFormat="1" applyFont="1" applyAlignment="1">
      <alignment horizontal="right" vertical="center"/>
    </xf>
    <xf numFmtId="166" fontId="5" fillId="0" borderId="0" xfId="0" applyNumberFormat="1" applyFont="1" applyAlignment="1">
      <alignment horizontal="right" vertical="center"/>
    </xf>
    <xf numFmtId="166" fontId="5" fillId="0" borderId="2" xfId="0" applyNumberFormat="1" applyFont="1" applyBorder="1" applyAlignment="1">
      <alignment horizontal="right" vertical="center"/>
    </xf>
    <xf numFmtId="166" fontId="5" fillId="3" borderId="2" xfId="108" applyNumberFormat="1" applyFont="1" applyFill="1" applyBorder="1" applyAlignment="1">
      <alignment horizontal="right" vertical="center"/>
    </xf>
    <xf numFmtId="166" fontId="0" fillId="0" borderId="11" xfId="0" applyNumberFormat="1" applyFont="1" applyBorder="1" applyAlignment="1">
      <alignment horizontal="right" vertical="center"/>
    </xf>
    <xf numFmtId="166" fontId="9" fillId="3" borderId="2" xfId="108" applyNumberFormat="1" applyFont="1" applyFill="1" applyBorder="1" applyAlignment="1">
      <alignment horizontal="right" vertical="center" wrapText="1"/>
    </xf>
    <xf numFmtId="0" fontId="11" fillId="2" borderId="1" xfId="0" applyFont="1" applyFill="1" applyBorder="1" applyAlignment="1">
      <alignment horizontal="justify" vertical="center" wrapText="1"/>
    </xf>
    <xf numFmtId="9" fontId="10" fillId="2" borderId="1" xfId="0" applyNumberFormat="1" applyFont="1" applyFill="1" applyBorder="1" applyAlignment="1">
      <alignment horizontal="justify" vertical="center" wrapText="1"/>
    </xf>
    <xf numFmtId="0" fontId="3" fillId="2" borderId="2" xfId="0" applyFont="1" applyFill="1" applyBorder="1" applyAlignment="1">
      <alignment vertical="center"/>
    </xf>
    <xf numFmtId="0" fontId="6" fillId="2" borderId="9" xfId="0" applyFont="1" applyFill="1" applyBorder="1" applyAlignment="1">
      <alignment horizontal="center" vertical="center"/>
    </xf>
    <xf numFmtId="9" fontId="5" fillId="0" borderId="1" xfId="107" applyFont="1" applyFill="1" applyBorder="1" applyAlignment="1">
      <alignment horizontal="center" vertical="center" wrapText="1"/>
    </xf>
    <xf numFmtId="9" fontId="5" fillId="0" borderId="5" xfId="107" applyFont="1" applyFill="1" applyBorder="1" applyAlignment="1">
      <alignment horizontal="center" vertical="center" wrapText="1"/>
    </xf>
    <xf numFmtId="9" fontId="5" fillId="0" borderId="4" xfId="107"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9" fontId="12" fillId="0" borderId="1" xfId="0" applyNumberFormat="1" applyFont="1" applyBorder="1" applyAlignment="1">
      <alignment horizontal="center" vertical="center" wrapText="1"/>
    </xf>
    <xf numFmtId="9" fontId="12" fillId="0" borderId="5" xfId="0"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9" fontId="12" fillId="2" borderId="1" xfId="0" applyNumberFormat="1" applyFont="1" applyFill="1" applyBorder="1" applyAlignment="1">
      <alignment horizontal="center" vertical="center" wrapText="1"/>
    </xf>
    <xf numFmtId="9" fontId="12" fillId="2" borderId="5" xfId="0" applyNumberFormat="1" applyFont="1" applyFill="1" applyBorder="1" applyAlignment="1">
      <alignment horizontal="center" vertical="center" wrapText="1"/>
    </xf>
    <xf numFmtId="9" fontId="12" fillId="2" borderId="4" xfId="0" applyNumberFormat="1" applyFont="1" applyFill="1" applyBorder="1" applyAlignment="1">
      <alignment horizontal="center" vertical="center" wrapText="1"/>
    </xf>
    <xf numFmtId="9" fontId="3" fillId="0" borderId="1" xfId="0" applyNumberFormat="1" applyFont="1" applyBorder="1" applyAlignment="1">
      <alignment horizontal="center" vertical="center"/>
    </xf>
    <xf numFmtId="9" fontId="3" fillId="0" borderId="5" xfId="0" applyNumberFormat="1" applyFont="1" applyBorder="1" applyAlignment="1">
      <alignment horizontal="center" vertical="center"/>
    </xf>
    <xf numFmtId="9" fontId="3" fillId="0" borderId="4" xfId="0" applyNumberFormat="1" applyFont="1" applyBorder="1" applyAlignment="1">
      <alignment horizontal="center" vertical="center"/>
    </xf>
    <xf numFmtId="166" fontId="6" fillId="2" borderId="2" xfId="108" applyNumberFormat="1" applyFont="1" applyFill="1" applyBorder="1" applyAlignment="1">
      <alignment horizontal="right" vertical="center" wrapText="1"/>
    </xf>
    <xf numFmtId="166" fontId="6" fillId="2" borderId="1" xfId="108" applyNumberFormat="1" applyFont="1" applyFill="1" applyBorder="1" applyAlignment="1">
      <alignment horizontal="right" vertical="center" wrapText="1"/>
    </xf>
    <xf numFmtId="166" fontId="6" fillId="2" borderId="5" xfId="108" applyNumberFormat="1" applyFont="1" applyFill="1" applyBorder="1" applyAlignment="1">
      <alignment horizontal="right" vertical="center" wrapText="1"/>
    </xf>
    <xf numFmtId="166" fontId="6" fillId="2" borderId="4" xfId="108" applyNumberFormat="1" applyFont="1" applyFill="1" applyBorder="1" applyAlignment="1">
      <alignment horizontal="right" vertical="center" wrapText="1"/>
    </xf>
    <xf numFmtId="5" fontId="5" fillId="0" borderId="1" xfId="108" applyNumberFormat="1" applyFont="1" applyFill="1" applyBorder="1" applyAlignment="1">
      <alignment horizontal="center" vertical="center" wrapText="1"/>
    </xf>
    <xf numFmtId="5" fontId="5" fillId="0" borderId="5" xfId="108" applyNumberFormat="1" applyFont="1" applyFill="1" applyBorder="1" applyAlignment="1">
      <alignment horizontal="center" vertical="center" wrapText="1"/>
    </xf>
    <xf numFmtId="5" fontId="5" fillId="0" borderId="4" xfId="108" applyNumberFormat="1" applyFont="1" applyFill="1" applyBorder="1" applyAlignment="1">
      <alignment horizontal="center" vertical="center" wrapText="1"/>
    </xf>
    <xf numFmtId="3" fontId="12" fillId="0" borderId="1" xfId="0" applyNumberFormat="1" applyFont="1" applyBorder="1" applyAlignment="1">
      <alignment horizontal="center" vertical="center" wrapText="1"/>
    </xf>
    <xf numFmtId="3" fontId="12" fillId="0" borderId="5"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3" fontId="12" fillId="0" borderId="5"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9" fontId="5" fillId="4" borderId="1"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3" fontId="5" fillId="2" borderId="1" xfId="0" applyNumberFormat="1"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9" fontId="5" fillId="0" borderId="1" xfId="107" applyFont="1" applyFill="1" applyBorder="1" applyAlignment="1">
      <alignment horizontal="center" vertical="center"/>
    </xf>
    <xf numFmtId="9" fontId="5" fillId="0" borderId="4" xfId="107" applyFont="1" applyFill="1" applyBorder="1" applyAlignment="1">
      <alignment horizontal="center" vertical="center"/>
    </xf>
    <xf numFmtId="9" fontId="5" fillId="0" borderId="2" xfId="107" applyFont="1" applyFill="1" applyBorder="1" applyAlignment="1">
      <alignment horizontal="center" vertical="center" wrapText="1"/>
    </xf>
    <xf numFmtId="5" fontId="5" fillId="0" borderId="2" xfId="108" applyNumberFormat="1" applyFont="1" applyFill="1" applyBorder="1" applyAlignment="1">
      <alignment horizontal="center" vertical="center" wrapText="1"/>
    </xf>
    <xf numFmtId="0" fontId="3" fillId="0" borderId="2" xfId="0" applyFont="1" applyBorder="1" applyAlignment="1">
      <alignment horizontal="center" vertical="center"/>
    </xf>
    <xf numFmtId="3" fontId="12" fillId="2" borderId="2" xfId="0" applyNumberFormat="1" applyFont="1" applyFill="1" applyBorder="1" applyAlignment="1">
      <alignment horizontal="center" vertical="center" wrapText="1"/>
    </xf>
    <xf numFmtId="9" fontId="3" fillId="0" borderId="2" xfId="0" applyNumberFormat="1" applyFont="1" applyBorder="1" applyAlignment="1">
      <alignment horizontal="center" vertical="center"/>
    </xf>
    <xf numFmtId="9" fontId="12" fillId="0" borderId="2" xfId="0" applyNumberFormat="1" applyFont="1" applyBorder="1" applyAlignment="1">
      <alignment horizontal="center" vertical="center" wrapText="1"/>
    </xf>
    <xf numFmtId="9" fontId="12" fillId="2" borderId="2" xfId="0" applyNumberFormat="1" applyFont="1" applyFill="1" applyBorder="1" applyAlignment="1">
      <alignment horizontal="center" vertical="center" wrapText="1"/>
    </xf>
    <xf numFmtId="3" fontId="12" fillId="0" borderId="2" xfId="0" applyNumberFormat="1" applyFont="1" applyBorder="1" applyAlignment="1">
      <alignment horizontal="center" vertical="center" wrapText="1"/>
    </xf>
    <xf numFmtId="166" fontId="6" fillId="2" borderId="2" xfId="0" applyNumberFormat="1" applyFont="1" applyFill="1" applyBorder="1" applyAlignment="1">
      <alignment horizontal="right" vertical="center" wrapText="1"/>
    </xf>
    <xf numFmtId="166" fontId="10" fillId="2" borderId="1" xfId="0" applyNumberFormat="1" applyFont="1" applyFill="1" applyBorder="1" applyAlignment="1">
      <alignment horizontal="right" vertical="center" wrapText="1"/>
    </xf>
    <xf numFmtId="166" fontId="10" fillId="2" borderId="5" xfId="0" applyNumberFormat="1" applyFont="1" applyFill="1" applyBorder="1" applyAlignment="1">
      <alignment horizontal="right" vertical="center" wrapText="1"/>
    </xf>
    <xf numFmtId="166" fontId="3" fillId="0" borderId="1"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3" fontId="12" fillId="3" borderId="1" xfId="0" applyNumberFormat="1" applyFont="1" applyFill="1" applyBorder="1" applyAlignment="1">
      <alignment horizontal="center" vertical="center" wrapText="1"/>
    </xf>
    <xf numFmtId="3" fontId="12" fillId="3" borderId="4" xfId="0" applyNumberFormat="1" applyFont="1" applyFill="1" applyBorder="1" applyAlignment="1">
      <alignment horizontal="center" vertical="center" wrapText="1"/>
    </xf>
    <xf numFmtId="168" fontId="12"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3" fillId="0" borderId="2" xfId="0" applyFont="1" applyBorder="1" applyAlignment="1">
      <alignment horizontal="center" vertical="center" wrapText="1"/>
    </xf>
    <xf numFmtId="2" fontId="5" fillId="0" borderId="1" xfId="109" applyNumberFormat="1" applyFont="1" applyBorder="1" applyAlignment="1">
      <alignment horizontal="center" vertical="center" wrapText="1"/>
    </xf>
    <xf numFmtId="2" fontId="5" fillId="0" borderId="5" xfId="109" applyNumberFormat="1" applyFont="1" applyBorder="1" applyAlignment="1">
      <alignment horizontal="center" vertical="center" wrapText="1"/>
    </xf>
    <xf numFmtId="2" fontId="5" fillId="0" borderId="4" xfId="109" applyNumberFormat="1" applyFont="1" applyBorder="1" applyAlignment="1">
      <alignment horizontal="center" vertical="center" wrapText="1"/>
    </xf>
    <xf numFmtId="0" fontId="10" fillId="0" borderId="9"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7" xfId="0" applyFont="1" applyFill="1" applyBorder="1" applyAlignment="1">
      <alignment horizontal="left" vertical="center"/>
    </xf>
    <xf numFmtId="14" fontId="3" fillId="0" borderId="9" xfId="0" applyNumberFormat="1" applyFont="1" applyFill="1" applyBorder="1" applyAlignment="1">
      <alignment horizontal="center" vertical="center"/>
    </xf>
    <xf numFmtId="14" fontId="3" fillId="0" borderId="11" xfId="0" applyNumberFormat="1" applyFont="1" applyFill="1" applyBorder="1" applyAlignment="1">
      <alignment horizontal="center" vertical="center"/>
    </xf>
    <xf numFmtId="14" fontId="3" fillId="0" borderId="7" xfId="0" applyNumberFormat="1" applyFont="1" applyFill="1" applyBorder="1" applyAlignment="1">
      <alignment horizontal="center" vertical="center"/>
    </xf>
    <xf numFmtId="2" fontId="6" fillId="0" borderId="10" xfId="109" applyNumberFormat="1" applyFont="1" applyBorder="1" applyAlignment="1">
      <alignment horizontal="center" vertical="center" wrapText="1"/>
    </xf>
    <xf numFmtId="2" fontId="6" fillId="0" borderId="12" xfId="109" applyNumberFormat="1" applyFont="1" applyBorder="1" applyAlignment="1">
      <alignment horizontal="center" vertical="center" wrapText="1"/>
    </xf>
    <xf numFmtId="2" fontId="6" fillId="0" borderId="8" xfId="109" applyNumberFormat="1" applyFont="1" applyBorder="1" applyAlignment="1">
      <alignment horizontal="center" vertical="center" wrapText="1"/>
    </xf>
    <xf numFmtId="2" fontId="6" fillId="0" borderId="6" xfId="109" applyNumberFormat="1" applyFont="1" applyBorder="1" applyAlignment="1">
      <alignment horizontal="center" vertical="center" wrapText="1"/>
    </xf>
    <xf numFmtId="2" fontId="6" fillId="0" borderId="0" xfId="109" applyNumberFormat="1" applyFont="1" applyBorder="1" applyAlignment="1">
      <alignment horizontal="center" vertical="center" wrapText="1"/>
    </xf>
    <xf numFmtId="2" fontId="6" fillId="0" borderId="3" xfId="109" applyNumberFormat="1" applyFont="1" applyBorder="1" applyAlignment="1">
      <alignment horizontal="center" vertical="center" wrapText="1"/>
    </xf>
    <xf numFmtId="2" fontId="6" fillId="0" borderId="2" xfId="109" applyNumberFormat="1" applyFont="1" applyBorder="1" applyAlignment="1">
      <alignment horizontal="left" vertical="center" wrapText="1"/>
    </xf>
    <xf numFmtId="2" fontId="6" fillId="0" borderId="2" xfId="109" applyNumberFormat="1" applyFont="1" applyFill="1" applyBorder="1" applyAlignment="1">
      <alignment horizontal="left" vertical="center" wrapText="1"/>
    </xf>
  </cellXfs>
  <cellStyles count="111">
    <cellStyle name="Hipervínculo" xfId="55" builtinId="8" hidden="1"/>
    <cellStyle name="Hipervínculo" xfId="59" builtinId="8" hidden="1"/>
    <cellStyle name="Hipervínculo" xfId="61" builtinId="8" hidden="1"/>
    <cellStyle name="Hipervínculo" xfId="45" builtinId="8" hidden="1"/>
    <cellStyle name="Hipervínculo" xfId="29" builtinId="8" hidden="1"/>
    <cellStyle name="Hipervínculo" xfId="9" builtinId="8" hidden="1"/>
    <cellStyle name="Hipervínculo" xfId="15" builtinId="8" hidden="1"/>
    <cellStyle name="Hipervínculo" xfId="19" builtinId="8" hidden="1"/>
    <cellStyle name="Hipervínculo" xfId="5" builtinId="8" hidden="1"/>
    <cellStyle name="Hipervínculo" xfId="3" builtinId="8" hidden="1"/>
    <cellStyle name="Hipervínculo" xfId="1" builtinId="8" hidden="1"/>
    <cellStyle name="Hipervínculo" xfId="7" builtinId="8" hidden="1"/>
    <cellStyle name="Hipervínculo" xfId="13" builtinId="8" hidden="1"/>
    <cellStyle name="Hipervínculo" xfId="17" builtinId="8" hidden="1"/>
    <cellStyle name="Hipervínculo" xfId="11" builtinId="8" hidden="1"/>
    <cellStyle name="Hipervínculo" xfId="21" builtinId="8" hidden="1"/>
    <cellStyle name="Hipervínculo" xfId="37" builtinId="8" hidden="1"/>
    <cellStyle name="Hipervínculo" xfId="53" builtinId="8" hidden="1"/>
    <cellStyle name="Hipervínculo" xfId="63" builtinId="8" hidden="1"/>
    <cellStyle name="Hipervínculo" xfId="57" builtinId="8" hidden="1"/>
    <cellStyle name="Hipervínculo" xfId="51" builtinId="8" hidden="1"/>
    <cellStyle name="Hipervínculo" xfId="101" builtinId="8" hidden="1"/>
    <cellStyle name="Hipervínculo" xfId="97" builtinId="8" hidden="1"/>
    <cellStyle name="Hipervínculo" xfId="93" builtinId="8" hidden="1"/>
    <cellStyle name="Hipervínculo" xfId="85" builtinId="8" hidden="1"/>
    <cellStyle name="Hipervínculo" xfId="81" builtinId="8" hidden="1"/>
    <cellStyle name="Hipervínculo" xfId="77" builtinId="8" hidden="1"/>
    <cellStyle name="Hipervínculo" xfId="69" builtinId="8" hidden="1"/>
    <cellStyle name="Hipervínculo" xfId="65" builtinId="8" hidden="1"/>
    <cellStyle name="Hipervínculo" xfId="23" builtinId="8" hidden="1"/>
    <cellStyle name="Hipervínculo" xfId="27" builtinId="8" hidden="1"/>
    <cellStyle name="Hipervínculo" xfId="31" builtinId="8" hidden="1"/>
    <cellStyle name="Hipervínculo" xfId="33" builtinId="8" hidden="1"/>
    <cellStyle name="Hipervínculo" xfId="39" builtinId="8" hidden="1"/>
    <cellStyle name="Hipervínculo" xfId="41" builtinId="8" hidden="1"/>
    <cellStyle name="Hipervínculo" xfId="43" builtinId="8" hidden="1"/>
    <cellStyle name="Hipervínculo" xfId="49" builtinId="8" hidden="1"/>
    <cellStyle name="Hipervínculo" xfId="47" builtinId="8" hidden="1"/>
    <cellStyle name="Hipervínculo" xfId="35" builtinId="8" hidden="1"/>
    <cellStyle name="Hipervínculo" xfId="25" builtinId="8" hidden="1"/>
    <cellStyle name="Hipervínculo" xfId="73" builtinId="8" hidden="1"/>
    <cellStyle name="Hipervínculo" xfId="89" builtinId="8" hidden="1"/>
    <cellStyle name="Hipervínculo" xfId="105" builtinId="8" hidden="1"/>
    <cellStyle name="Hipervínculo" xfId="83" builtinId="8" hidden="1"/>
    <cellStyle name="Hipervínculo" xfId="87" builtinId="8" hidden="1"/>
    <cellStyle name="Hipervínculo" xfId="95" builtinId="8" hidden="1"/>
    <cellStyle name="Hipervínculo" xfId="99" builtinId="8" hidden="1"/>
    <cellStyle name="Hipervínculo" xfId="103" builtinId="8" hidden="1"/>
    <cellStyle name="Hipervínculo" xfId="91" builtinId="8" hidden="1"/>
    <cellStyle name="Hipervínculo" xfId="75" builtinId="8" hidden="1"/>
    <cellStyle name="Hipervínculo" xfId="79" builtinId="8" hidden="1"/>
    <cellStyle name="Hipervínculo" xfId="71" builtinId="8" hidden="1"/>
    <cellStyle name="Hipervínculo" xfId="67" builtinId="8" hidden="1"/>
    <cellStyle name="Hipervínculo visitado" xfId="32" builtinId="9" hidden="1"/>
    <cellStyle name="Hipervínculo visitado" xfId="38" builtinId="9" hidden="1"/>
    <cellStyle name="Hipervínculo visitado" xfId="40" builtinId="9" hidden="1"/>
    <cellStyle name="Hipervínculo visitado" xfId="42" builtinId="9" hidden="1"/>
    <cellStyle name="Hipervínculo visitado" xfId="46" builtinId="9" hidden="1"/>
    <cellStyle name="Hipervínculo visitado" xfId="48" builtinId="9" hidden="1"/>
    <cellStyle name="Hipervínculo visitado" xfId="50" builtinId="9" hidden="1"/>
    <cellStyle name="Hipervínculo visitado" xfId="56" builtinId="9" hidden="1"/>
    <cellStyle name="Hipervínculo visitado" xfId="52" builtinId="9" hidden="1"/>
    <cellStyle name="Hipervínculo visitado" xfId="36" builtinId="9" hidden="1"/>
    <cellStyle name="Hipervínculo visitado" xfId="14" builtinId="9" hidden="1"/>
    <cellStyle name="Hipervínculo visitado" xfId="16" builtinId="9" hidden="1"/>
    <cellStyle name="Hipervínculo visitado" xfId="18" builtinId="9" hidden="1"/>
    <cellStyle name="Hipervínculo visitado" xfId="24" builtinId="9" hidden="1"/>
    <cellStyle name="Hipervínculo visitado" xfId="20" builtinId="9" hidden="1"/>
    <cellStyle name="Hipervínculo visitado" xfId="6" builtinId="9" hidden="1"/>
    <cellStyle name="Hipervínculo visitado" xfId="10" builtinId="9" hidden="1"/>
    <cellStyle name="Hipervínculo visitado" xfId="4" builtinId="9" hidden="1"/>
    <cellStyle name="Hipervínculo visitado" xfId="2" builtinId="9" hidden="1"/>
    <cellStyle name="Hipervínculo visitado" xfId="8" builtinId="9" hidden="1"/>
    <cellStyle name="Hipervínculo visitado" xfId="22" builtinId="9" hidden="1"/>
    <cellStyle name="Hipervínculo visitado" xfId="12" builtinId="9" hidden="1"/>
    <cellStyle name="Hipervínculo visitado" xfId="54" builtinId="9" hidden="1"/>
    <cellStyle name="Hipervínculo visitado" xfId="44" builtinId="9" hidden="1"/>
    <cellStyle name="Hipervínculo visitado" xfId="34" builtinId="9" hidden="1"/>
    <cellStyle name="Hipervínculo visitado" xfId="90" builtinId="9" hidden="1"/>
    <cellStyle name="Hipervínculo visitado" xfId="94" builtinId="9" hidden="1"/>
    <cellStyle name="Hipervínculo visitado" xfId="96" builtinId="9" hidden="1"/>
    <cellStyle name="Hipervínculo visitado" xfId="98" builtinId="9" hidden="1"/>
    <cellStyle name="Hipervínculo visitado" xfId="102" builtinId="9" hidden="1"/>
    <cellStyle name="Hipervínculo visitado" xfId="106" builtinId="9" hidden="1"/>
    <cellStyle name="Hipervínculo visitado" xfId="100" builtinId="9" hidden="1"/>
    <cellStyle name="Hipervínculo visitado" xfId="92" builtinId="9" hidden="1"/>
    <cellStyle name="Hipervínculo visitado" xfId="84" builtinId="9" hidden="1"/>
    <cellStyle name="Hipervínculo visitado" xfId="76" builtinId="9" hidden="1"/>
    <cellStyle name="Hipervínculo visitado" xfId="68" builtinId="9" hidden="1"/>
    <cellStyle name="Hipervínculo visitado" xfId="60" builtinId="9" hidden="1"/>
    <cellStyle name="Hipervínculo visitado" xfId="28" builtinId="9" hidden="1"/>
    <cellStyle name="Hipervínculo visitado" xfId="30" builtinId="9" hidden="1"/>
    <cellStyle name="Hipervínculo visitado" xfId="26" builtinId="9" hidden="1"/>
    <cellStyle name="Hipervínculo visitado" xfId="104" builtinId="9" hidden="1"/>
    <cellStyle name="Hipervínculo visitado" xfId="72" builtinId="9" hidden="1"/>
    <cellStyle name="Hipervínculo visitado" xfId="74" builtinId="9" hidden="1"/>
    <cellStyle name="Hipervínculo visitado" xfId="78" builtinId="9" hidden="1"/>
    <cellStyle name="Hipervínculo visitado" xfId="80" builtinId="9" hidden="1"/>
    <cellStyle name="Hipervínculo visitado" xfId="86" builtinId="9" hidden="1"/>
    <cellStyle name="Hipervínculo visitado" xfId="88" builtinId="9" hidden="1"/>
    <cellStyle name="Hipervínculo visitado" xfId="82" builtinId="9" hidden="1"/>
    <cellStyle name="Hipervínculo visitado" xfId="64" builtinId="9" hidden="1"/>
    <cellStyle name="Hipervínculo visitado" xfId="66" builtinId="9" hidden="1"/>
    <cellStyle name="Hipervínculo visitado" xfId="70" builtinId="9" hidden="1"/>
    <cellStyle name="Hipervínculo visitado" xfId="62" builtinId="9" hidden="1"/>
    <cellStyle name="Hipervínculo visitado" xfId="58" builtinId="9" hidden="1"/>
    <cellStyle name="Millares" xfId="110" builtinId="3"/>
    <cellStyle name="Moneda" xfId="108" builtinId="4"/>
    <cellStyle name="Normal" xfId="0" builtinId="0"/>
    <cellStyle name="Normal 2" xfId="109" xr:uid="{00000000-0005-0000-0000-00006D000000}"/>
    <cellStyle name="Porcentaje" xfId="107" builtinId="5"/>
  </cellStyles>
  <dxfs count="15">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382400</xdr:colOff>
      <xdr:row>0</xdr:row>
      <xdr:rowOff>38100</xdr:rowOff>
    </xdr:from>
    <xdr:to>
      <xdr:col>1</xdr:col>
      <xdr:colOff>382105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82400" y="38100"/>
          <a:ext cx="622005" cy="6264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3"/>
  <sheetViews>
    <sheetView tabSelected="1" zoomScale="60" zoomScaleNormal="60" workbookViewId="0">
      <selection activeCell="A116" sqref="A116"/>
    </sheetView>
  </sheetViews>
  <sheetFormatPr baseColWidth="10" defaultColWidth="11.19921875" defaultRowHeight="13.8" x14ac:dyDescent="0.25"/>
  <cols>
    <col min="1" max="1" width="8.19921875" style="11" customWidth="1"/>
    <col min="2" max="4" width="31.19921875" style="11" customWidth="1"/>
    <col min="5" max="5" width="57.8984375" style="11" customWidth="1"/>
    <col min="6" max="6" width="56.59765625" style="11" customWidth="1"/>
    <col min="7" max="7" width="20.59765625" style="11" customWidth="1"/>
    <col min="8" max="8" width="59.296875" style="11" customWidth="1"/>
    <col min="9" max="9" width="41.19921875" style="11" customWidth="1"/>
    <col min="10" max="10" width="13.3984375" style="11" customWidth="1"/>
    <col min="11" max="11" width="16" style="11" customWidth="1"/>
    <col min="12" max="13" width="14.8984375" style="11" customWidth="1"/>
    <col min="14" max="14" width="11.19921875" style="11" bestFit="1" customWidth="1"/>
    <col min="15" max="15" width="31" style="21" customWidth="1"/>
    <col min="16" max="16" width="25.69921875" style="17" bestFit="1" customWidth="1"/>
    <col min="17" max="19" width="23.5" style="17" customWidth="1"/>
    <col min="20" max="20" width="24" style="17" customWidth="1"/>
    <col min="21" max="21" width="26.19921875" style="11" customWidth="1"/>
    <col min="22" max="22" width="20.69921875" style="11" customWidth="1"/>
    <col min="23" max="25" width="23.5" style="11" customWidth="1"/>
    <col min="26" max="26" width="26" style="11" customWidth="1"/>
    <col min="27" max="27" width="23.5" style="11" customWidth="1"/>
    <col min="28" max="28" width="16.19921875" style="11" customWidth="1"/>
    <col min="29" max="29" width="22.59765625" style="11" customWidth="1"/>
    <col min="30" max="31" width="22" style="11" customWidth="1"/>
    <col min="32" max="16384" width="11.19921875" style="11"/>
  </cols>
  <sheetData>
    <row r="1" spans="1:31" x14ac:dyDescent="0.25">
      <c r="A1" s="177"/>
      <c r="B1" s="186" t="s">
        <v>0</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8"/>
      <c r="AC1" s="192" t="s">
        <v>275</v>
      </c>
      <c r="AD1" s="192"/>
      <c r="AE1" s="192"/>
    </row>
    <row r="2" spans="1:31" x14ac:dyDescent="0.25">
      <c r="A2" s="178"/>
      <c r="B2" s="189"/>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1"/>
      <c r="AC2" s="193" t="s">
        <v>1</v>
      </c>
      <c r="AD2" s="193"/>
      <c r="AE2" s="193"/>
    </row>
    <row r="3" spans="1:31" x14ac:dyDescent="0.25">
      <c r="A3" s="178"/>
      <c r="B3" s="189"/>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1"/>
      <c r="AC3" s="193" t="s">
        <v>2</v>
      </c>
      <c r="AD3" s="193"/>
      <c r="AE3" s="193"/>
    </row>
    <row r="4" spans="1:31" x14ac:dyDescent="0.25">
      <c r="A4" s="179"/>
      <c r="B4" s="189"/>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1"/>
      <c r="AC4" s="193" t="s">
        <v>3</v>
      </c>
      <c r="AD4" s="193"/>
      <c r="AE4" s="193"/>
    </row>
    <row r="5" spans="1:31" s="15" customFormat="1" ht="15" x14ac:dyDescent="0.25">
      <c r="A5" s="180" t="s">
        <v>4</v>
      </c>
      <c r="B5" s="181"/>
      <c r="C5" s="182"/>
      <c r="D5" s="183">
        <v>44220</v>
      </c>
      <c r="E5" s="184"/>
      <c r="F5" s="184"/>
      <c r="G5" s="184"/>
      <c r="H5" s="184"/>
      <c r="I5" s="184"/>
      <c r="J5" s="184"/>
      <c r="K5" s="184"/>
      <c r="L5" s="185"/>
      <c r="M5" s="25"/>
      <c r="N5" s="25"/>
      <c r="O5" s="26"/>
      <c r="P5" s="26"/>
      <c r="Q5" s="26"/>
      <c r="R5" s="26"/>
      <c r="S5" s="26"/>
      <c r="T5" s="26"/>
      <c r="U5" s="25"/>
      <c r="V5" s="25"/>
      <c r="W5" s="25"/>
      <c r="X5" s="25"/>
      <c r="Y5" s="25"/>
      <c r="Z5" s="25"/>
      <c r="AA5" s="25"/>
      <c r="AB5" s="25"/>
      <c r="AC5" s="25"/>
      <c r="AD5" s="25"/>
      <c r="AE5" s="27"/>
    </row>
    <row r="6" spans="1:31" s="15" customFormat="1" ht="15" x14ac:dyDescent="0.25">
      <c r="A6" s="180" t="s">
        <v>5</v>
      </c>
      <c r="B6" s="181"/>
      <c r="C6" s="182"/>
      <c r="D6" s="183">
        <v>44561</v>
      </c>
      <c r="E6" s="184"/>
      <c r="F6" s="184"/>
      <c r="G6" s="184"/>
      <c r="H6" s="184"/>
      <c r="I6" s="184"/>
      <c r="J6" s="184"/>
      <c r="K6" s="184"/>
      <c r="L6" s="185"/>
      <c r="M6" s="25"/>
      <c r="N6" s="25"/>
      <c r="O6" s="26"/>
      <c r="P6" s="26"/>
      <c r="Q6" s="26"/>
      <c r="R6" s="26"/>
      <c r="S6" s="26"/>
      <c r="T6" s="26"/>
      <c r="U6" s="25"/>
      <c r="V6" s="25"/>
      <c r="W6" s="25"/>
      <c r="X6" s="25"/>
      <c r="Y6" s="25"/>
      <c r="Z6" s="25"/>
      <c r="AA6" s="25"/>
      <c r="AB6" s="25"/>
      <c r="AC6" s="25"/>
      <c r="AD6" s="25"/>
      <c r="AE6" s="27"/>
    </row>
    <row r="7" spans="1:31" x14ac:dyDescent="0.25">
      <c r="A7" s="112"/>
      <c r="B7" s="173" t="s">
        <v>6</v>
      </c>
      <c r="C7" s="174"/>
      <c r="D7" s="174"/>
      <c r="E7" s="174"/>
      <c r="F7" s="175"/>
      <c r="G7" s="173" t="s">
        <v>7</v>
      </c>
      <c r="H7" s="174"/>
      <c r="I7" s="174"/>
      <c r="J7" s="174"/>
      <c r="K7" s="175"/>
      <c r="L7" s="173" t="s">
        <v>8</v>
      </c>
      <c r="M7" s="174"/>
      <c r="N7" s="175"/>
      <c r="O7" s="173" t="s">
        <v>9</v>
      </c>
      <c r="P7" s="174"/>
      <c r="Q7" s="174"/>
      <c r="R7" s="174"/>
      <c r="S7" s="174"/>
      <c r="T7" s="174"/>
      <c r="U7" s="175"/>
      <c r="V7" s="173" t="s">
        <v>10</v>
      </c>
      <c r="W7" s="174"/>
      <c r="X7" s="174"/>
      <c r="Y7" s="174"/>
      <c r="Z7" s="174"/>
      <c r="AA7" s="175"/>
      <c r="AB7" s="172" t="s">
        <v>11</v>
      </c>
      <c r="AC7" s="172" t="s">
        <v>12</v>
      </c>
      <c r="AD7" s="172" t="s">
        <v>13</v>
      </c>
      <c r="AE7" s="172"/>
    </row>
    <row r="8" spans="1:31" ht="27.6" x14ac:dyDescent="0.25">
      <c r="A8" s="2" t="s">
        <v>14</v>
      </c>
      <c r="B8" s="9" t="s">
        <v>15</v>
      </c>
      <c r="C8" s="2" t="s">
        <v>16</v>
      </c>
      <c r="D8" s="2" t="s">
        <v>17</v>
      </c>
      <c r="E8" s="2" t="s">
        <v>18</v>
      </c>
      <c r="F8" s="9" t="s">
        <v>19</v>
      </c>
      <c r="G8" s="9" t="s">
        <v>20</v>
      </c>
      <c r="H8" s="9" t="s">
        <v>21</v>
      </c>
      <c r="I8" s="9" t="s">
        <v>22</v>
      </c>
      <c r="J8" s="9" t="s">
        <v>23</v>
      </c>
      <c r="K8" s="9" t="s">
        <v>24</v>
      </c>
      <c r="L8" s="9" t="s">
        <v>25</v>
      </c>
      <c r="M8" s="9" t="s">
        <v>26</v>
      </c>
      <c r="N8" s="9" t="s">
        <v>27</v>
      </c>
      <c r="O8" s="9" t="s">
        <v>28</v>
      </c>
      <c r="P8" s="9" t="s">
        <v>29</v>
      </c>
      <c r="Q8" s="9" t="s">
        <v>30</v>
      </c>
      <c r="R8" s="9" t="s">
        <v>31</v>
      </c>
      <c r="S8" s="9" t="s">
        <v>32</v>
      </c>
      <c r="T8" s="9" t="s">
        <v>33</v>
      </c>
      <c r="U8" s="9" t="s">
        <v>34</v>
      </c>
      <c r="V8" s="9" t="s">
        <v>29</v>
      </c>
      <c r="W8" s="9" t="s">
        <v>30</v>
      </c>
      <c r="X8" s="9" t="s">
        <v>31</v>
      </c>
      <c r="Y8" s="9" t="s">
        <v>32</v>
      </c>
      <c r="Z8" s="9" t="s">
        <v>33</v>
      </c>
      <c r="AA8" s="9" t="s">
        <v>35</v>
      </c>
      <c r="AB8" s="172"/>
      <c r="AC8" s="172"/>
      <c r="AD8" s="18" t="s">
        <v>36</v>
      </c>
      <c r="AE8" s="18" t="s">
        <v>37</v>
      </c>
    </row>
    <row r="9" spans="1:31" ht="78" customHeight="1" x14ac:dyDescent="0.25">
      <c r="A9" s="19">
        <v>160</v>
      </c>
      <c r="B9" s="30" t="s">
        <v>38</v>
      </c>
      <c r="C9" s="30" t="s">
        <v>39</v>
      </c>
      <c r="D9" s="30" t="s">
        <v>40</v>
      </c>
      <c r="E9" s="29" t="s">
        <v>41</v>
      </c>
      <c r="F9" s="30" t="s">
        <v>42</v>
      </c>
      <c r="G9" s="31">
        <v>20210680010062</v>
      </c>
      <c r="H9" s="32" t="s">
        <v>43</v>
      </c>
      <c r="I9" s="23"/>
      <c r="J9" s="33"/>
      <c r="K9" s="33"/>
      <c r="L9" s="34">
        <v>0</v>
      </c>
      <c r="M9" s="35" t="s">
        <v>44</v>
      </c>
      <c r="N9" s="36" t="str">
        <f>IFERROR(IF(M9/L9&gt;100%,100%,M9/L9),"-")</f>
        <v>-</v>
      </c>
      <c r="O9" s="37"/>
      <c r="P9" s="94"/>
      <c r="Q9" s="95"/>
      <c r="R9" s="96"/>
      <c r="S9" s="96"/>
      <c r="T9" s="97"/>
      <c r="U9" s="98">
        <f>SUM(P9:T9)</f>
        <v>0</v>
      </c>
      <c r="V9" s="99"/>
      <c r="W9" s="100"/>
      <c r="X9" s="100"/>
      <c r="Y9" s="100"/>
      <c r="Z9" s="101"/>
      <c r="AA9" s="98">
        <f>SUM(V9:Z9)</f>
        <v>0</v>
      </c>
      <c r="AB9" s="38" t="str">
        <f>IFERROR(AA9/U9,"-")</f>
        <v>-</v>
      </c>
      <c r="AC9" s="24"/>
      <c r="AD9" s="39" t="s">
        <v>45</v>
      </c>
      <c r="AE9" s="39" t="s">
        <v>46</v>
      </c>
    </row>
    <row r="10" spans="1:31" ht="52.2" customHeight="1" x14ac:dyDescent="0.25">
      <c r="A10" s="19">
        <v>161</v>
      </c>
      <c r="B10" s="30" t="s">
        <v>38</v>
      </c>
      <c r="C10" s="30" t="s">
        <v>39</v>
      </c>
      <c r="D10" s="30" t="s">
        <v>40</v>
      </c>
      <c r="E10" s="29" t="s">
        <v>47</v>
      </c>
      <c r="F10" s="30" t="s">
        <v>48</v>
      </c>
      <c r="G10" s="40"/>
      <c r="H10" s="41" t="s">
        <v>290</v>
      </c>
      <c r="I10" s="42"/>
      <c r="J10" s="33"/>
      <c r="K10" s="33"/>
      <c r="L10" s="34">
        <v>0</v>
      </c>
      <c r="M10" s="35" t="s">
        <v>44</v>
      </c>
      <c r="N10" s="36" t="str">
        <f>IFERROR(IF(M10/L10&gt;100%,100%,M10/L10),"-")</f>
        <v>-</v>
      </c>
      <c r="O10" s="37"/>
      <c r="P10" s="94"/>
      <c r="Q10" s="95"/>
      <c r="R10" s="96"/>
      <c r="S10" s="96"/>
      <c r="T10" s="97"/>
      <c r="U10" s="98">
        <f>SUM(P10:T10)</f>
        <v>0</v>
      </c>
      <c r="V10" s="99"/>
      <c r="W10" s="100"/>
      <c r="X10" s="100"/>
      <c r="Y10" s="100"/>
      <c r="Z10" s="101"/>
      <c r="AA10" s="98">
        <f>SUM(V10:Z10)</f>
        <v>0</v>
      </c>
      <c r="AB10" s="38" t="str">
        <f>IFERROR(AA10/U10,"-")</f>
        <v>-</v>
      </c>
      <c r="AC10" s="43"/>
      <c r="AD10" s="39" t="s">
        <v>45</v>
      </c>
      <c r="AE10" s="39" t="s">
        <v>46</v>
      </c>
    </row>
    <row r="11" spans="1:31" ht="81" customHeight="1" x14ac:dyDescent="0.25">
      <c r="A11" s="19">
        <v>191</v>
      </c>
      <c r="B11" s="30" t="s">
        <v>49</v>
      </c>
      <c r="C11" s="30" t="s">
        <v>50</v>
      </c>
      <c r="D11" s="30" t="s">
        <v>51</v>
      </c>
      <c r="E11" s="87" t="s">
        <v>52</v>
      </c>
      <c r="F11" s="28" t="s">
        <v>53</v>
      </c>
      <c r="G11" s="31">
        <v>20210680010125</v>
      </c>
      <c r="H11" s="32" t="s">
        <v>54</v>
      </c>
      <c r="I11" s="42"/>
      <c r="J11" s="33"/>
      <c r="K11" s="33"/>
      <c r="L11" s="161">
        <v>1</v>
      </c>
      <c r="M11" s="162">
        <v>1</v>
      </c>
      <c r="N11" s="160">
        <f>IFERROR(IF(M11/L11&gt;100%,100%,M11/L11),"-")</f>
        <v>1</v>
      </c>
      <c r="O11" s="37" t="s">
        <v>55</v>
      </c>
      <c r="P11" s="99">
        <v>816670081.5</v>
      </c>
      <c r="Q11" s="102"/>
      <c r="R11" s="102"/>
      <c r="S11" s="102"/>
      <c r="T11" s="103"/>
      <c r="U11" s="129">
        <f>SUM(P11:T14)</f>
        <v>1369408297</v>
      </c>
      <c r="V11" s="99">
        <v>816670081.5</v>
      </c>
      <c r="W11" s="100"/>
      <c r="X11" s="100"/>
      <c r="Y11" s="100"/>
      <c r="Z11" s="101"/>
      <c r="AA11" s="130">
        <f>SUM(V11:Z14)</f>
        <v>941190610.5</v>
      </c>
      <c r="AB11" s="156">
        <f>IFERROR(AA11/U11,"-")</f>
        <v>0.68729728931969514</v>
      </c>
      <c r="AC11" s="157"/>
      <c r="AD11" s="176" t="s">
        <v>45</v>
      </c>
      <c r="AE11" s="176" t="s">
        <v>46</v>
      </c>
    </row>
    <row r="12" spans="1:31" ht="55.2" x14ac:dyDescent="0.25">
      <c r="A12" s="19">
        <v>191</v>
      </c>
      <c r="B12" s="30" t="s">
        <v>49</v>
      </c>
      <c r="C12" s="30" t="s">
        <v>50</v>
      </c>
      <c r="D12" s="30" t="s">
        <v>51</v>
      </c>
      <c r="E12" s="87" t="s">
        <v>52</v>
      </c>
      <c r="F12" s="28" t="s">
        <v>53</v>
      </c>
      <c r="G12" s="31"/>
      <c r="H12" s="42" t="s">
        <v>277</v>
      </c>
      <c r="I12" s="42"/>
      <c r="J12" s="33"/>
      <c r="K12" s="33"/>
      <c r="L12" s="161"/>
      <c r="M12" s="162"/>
      <c r="N12" s="160"/>
      <c r="O12" s="37" t="s">
        <v>276</v>
      </c>
      <c r="P12" s="99">
        <f>383329918.5+0.95</f>
        <v>383329919.44999999</v>
      </c>
      <c r="Q12" s="99">
        <v>23089648.050000001</v>
      </c>
      <c r="R12" s="102"/>
      <c r="S12" s="102"/>
      <c r="T12" s="103"/>
      <c r="U12" s="129"/>
      <c r="V12" s="99"/>
      <c r="W12" s="100"/>
      <c r="X12" s="100"/>
      <c r="Y12" s="100"/>
      <c r="Z12" s="101"/>
      <c r="AA12" s="131"/>
      <c r="AB12" s="156"/>
      <c r="AC12" s="157"/>
      <c r="AD12" s="176"/>
      <c r="AE12" s="176"/>
    </row>
    <row r="13" spans="1:31" ht="55.2" x14ac:dyDescent="0.25">
      <c r="A13" s="19">
        <v>191</v>
      </c>
      <c r="B13" s="30" t="s">
        <v>49</v>
      </c>
      <c r="C13" s="30" t="s">
        <v>50</v>
      </c>
      <c r="D13" s="30" t="s">
        <v>51</v>
      </c>
      <c r="E13" s="87" t="s">
        <v>52</v>
      </c>
      <c r="F13" s="28" t="s">
        <v>53</v>
      </c>
      <c r="G13" s="31">
        <v>20210680010205</v>
      </c>
      <c r="H13" s="32" t="s">
        <v>269</v>
      </c>
      <c r="I13" s="42"/>
      <c r="J13" s="33"/>
      <c r="K13" s="33"/>
      <c r="L13" s="161"/>
      <c r="M13" s="162"/>
      <c r="N13" s="160"/>
      <c r="O13" s="37" t="s">
        <v>256</v>
      </c>
      <c r="P13" s="99">
        <v>76361587</v>
      </c>
      <c r="Q13" s="99">
        <v>548764</v>
      </c>
      <c r="R13" s="102"/>
      <c r="S13" s="102"/>
      <c r="T13" s="103"/>
      <c r="U13" s="129"/>
      <c r="V13" s="99">
        <v>55112232</v>
      </c>
      <c r="W13" s="100"/>
      <c r="X13" s="100"/>
      <c r="Y13" s="100"/>
      <c r="Z13" s="101"/>
      <c r="AA13" s="131"/>
      <c r="AB13" s="156"/>
      <c r="AC13" s="157"/>
      <c r="AD13" s="176"/>
      <c r="AE13" s="176"/>
    </row>
    <row r="14" spans="1:31" ht="55.2" x14ac:dyDescent="0.25">
      <c r="A14" s="19">
        <v>191</v>
      </c>
      <c r="B14" s="30" t="s">
        <v>49</v>
      </c>
      <c r="C14" s="30" t="s">
        <v>50</v>
      </c>
      <c r="D14" s="30" t="s">
        <v>51</v>
      </c>
      <c r="E14" s="87" t="s">
        <v>52</v>
      </c>
      <c r="F14" s="28" t="s">
        <v>53</v>
      </c>
      <c r="G14" s="44">
        <v>20200680010180</v>
      </c>
      <c r="H14" s="32" t="s">
        <v>57</v>
      </c>
      <c r="I14" s="45" t="s">
        <v>58</v>
      </c>
      <c r="J14" s="33">
        <v>44243</v>
      </c>
      <c r="K14" s="33">
        <v>44271</v>
      </c>
      <c r="L14" s="161"/>
      <c r="M14" s="162"/>
      <c r="N14" s="160"/>
      <c r="O14" s="37" t="s">
        <v>59</v>
      </c>
      <c r="P14" s="99">
        <v>69408297</v>
      </c>
      <c r="Q14" s="102"/>
      <c r="R14" s="102"/>
      <c r="S14" s="102"/>
      <c r="T14" s="103"/>
      <c r="U14" s="129"/>
      <c r="V14" s="99">
        <v>69408297</v>
      </c>
      <c r="W14" s="100"/>
      <c r="X14" s="100"/>
      <c r="Y14" s="100"/>
      <c r="Z14" s="101"/>
      <c r="AA14" s="132"/>
      <c r="AB14" s="156"/>
      <c r="AC14" s="157"/>
      <c r="AD14" s="176"/>
      <c r="AE14" s="176"/>
    </row>
    <row r="15" spans="1:31" ht="55.2" x14ac:dyDescent="0.25">
      <c r="A15" s="19">
        <v>208</v>
      </c>
      <c r="B15" s="30" t="s">
        <v>49</v>
      </c>
      <c r="C15" s="30" t="s">
        <v>60</v>
      </c>
      <c r="D15" s="30" t="s">
        <v>61</v>
      </c>
      <c r="E15" s="87" t="s">
        <v>62</v>
      </c>
      <c r="F15" s="30" t="s">
        <v>63</v>
      </c>
      <c r="G15" s="46"/>
      <c r="H15" s="42" t="s">
        <v>277</v>
      </c>
      <c r="I15" s="45" t="s">
        <v>288</v>
      </c>
      <c r="J15" s="33"/>
      <c r="K15" s="33"/>
      <c r="L15" s="163">
        <v>1</v>
      </c>
      <c r="M15" s="171">
        <v>0.1</v>
      </c>
      <c r="N15" s="160">
        <f>IFERROR(IF(M15/L15&gt;100%,100%,M15/L15),"-")</f>
        <v>0.1</v>
      </c>
      <c r="O15" s="37" t="s">
        <v>289</v>
      </c>
      <c r="P15" s="99">
        <f>90000000+903811.2+30000000</f>
        <v>120903811.2</v>
      </c>
      <c r="Q15" s="102"/>
      <c r="R15" s="102"/>
      <c r="S15" s="102"/>
      <c r="T15" s="103"/>
      <c r="U15" s="129">
        <f>SUM(P15:T17)</f>
        <v>288300000</v>
      </c>
      <c r="V15" s="99"/>
      <c r="W15" s="100"/>
      <c r="X15" s="100"/>
      <c r="Y15" s="100"/>
      <c r="Z15" s="101"/>
      <c r="AA15" s="130">
        <f>SUM(V15:Z17)</f>
        <v>163997835.80000001</v>
      </c>
      <c r="AB15" s="114">
        <f>IFERROR(AA15/U15,"-")</f>
        <v>0.56884438362816514</v>
      </c>
      <c r="AC15" s="133"/>
      <c r="AD15" s="117" t="s">
        <v>45</v>
      </c>
      <c r="AE15" s="117" t="s">
        <v>46</v>
      </c>
    </row>
    <row r="16" spans="1:31" ht="69" x14ac:dyDescent="0.25">
      <c r="A16" s="19">
        <v>208</v>
      </c>
      <c r="B16" s="30" t="s">
        <v>49</v>
      </c>
      <c r="C16" s="30" t="s">
        <v>60</v>
      </c>
      <c r="D16" s="30" t="s">
        <v>61</v>
      </c>
      <c r="E16" s="87" t="s">
        <v>62</v>
      </c>
      <c r="F16" s="30" t="s">
        <v>63</v>
      </c>
      <c r="G16" s="31">
        <v>20210680010196</v>
      </c>
      <c r="H16" s="32" t="s">
        <v>261</v>
      </c>
      <c r="I16" s="23"/>
      <c r="J16" s="33"/>
      <c r="K16" s="33"/>
      <c r="L16" s="163"/>
      <c r="M16" s="171"/>
      <c r="N16" s="160"/>
      <c r="O16" s="37" t="s">
        <v>262</v>
      </c>
      <c r="P16" s="99">
        <v>134096188.8</v>
      </c>
      <c r="Q16" s="102"/>
      <c r="R16" s="102"/>
      <c r="S16" s="102"/>
      <c r="T16" s="103"/>
      <c r="U16" s="129"/>
      <c r="V16" s="99">
        <v>134096188.8</v>
      </c>
      <c r="W16" s="100"/>
      <c r="X16" s="100"/>
      <c r="Y16" s="100"/>
      <c r="Z16" s="101"/>
      <c r="AA16" s="131"/>
      <c r="AB16" s="115"/>
      <c r="AC16" s="134"/>
      <c r="AD16" s="118"/>
      <c r="AE16" s="118"/>
    </row>
    <row r="17" spans="1:31" ht="85.8" customHeight="1" x14ac:dyDescent="0.25">
      <c r="A17" s="19">
        <v>208</v>
      </c>
      <c r="B17" s="30" t="s">
        <v>49</v>
      </c>
      <c r="C17" s="30" t="s">
        <v>60</v>
      </c>
      <c r="D17" s="30" t="s">
        <v>61</v>
      </c>
      <c r="E17" s="87" t="s">
        <v>62</v>
      </c>
      <c r="F17" s="30" t="s">
        <v>63</v>
      </c>
      <c r="G17" s="44">
        <v>20210680010070</v>
      </c>
      <c r="H17" s="32" t="s">
        <v>224</v>
      </c>
      <c r="I17" s="47"/>
      <c r="J17" s="33"/>
      <c r="K17" s="33"/>
      <c r="L17" s="163"/>
      <c r="M17" s="171"/>
      <c r="N17" s="160"/>
      <c r="O17" s="37" t="s">
        <v>64</v>
      </c>
      <c r="P17" s="99">
        <v>33300000</v>
      </c>
      <c r="Q17" s="102"/>
      <c r="R17" s="102"/>
      <c r="S17" s="102"/>
      <c r="T17" s="103"/>
      <c r="U17" s="129"/>
      <c r="V17" s="99">
        <v>29901647</v>
      </c>
      <c r="W17" s="100"/>
      <c r="X17" s="100"/>
      <c r="Y17" s="100"/>
      <c r="Z17" s="101"/>
      <c r="AA17" s="132"/>
      <c r="AB17" s="116"/>
      <c r="AC17" s="135"/>
      <c r="AD17" s="119"/>
      <c r="AE17" s="119"/>
    </row>
    <row r="18" spans="1:31" ht="55.2" x14ac:dyDescent="0.25">
      <c r="A18" s="19">
        <v>209</v>
      </c>
      <c r="B18" s="30" t="s">
        <v>49</v>
      </c>
      <c r="C18" s="30" t="s">
        <v>60</v>
      </c>
      <c r="D18" s="30" t="s">
        <v>61</v>
      </c>
      <c r="E18" s="29" t="s">
        <v>65</v>
      </c>
      <c r="F18" s="30" t="s">
        <v>66</v>
      </c>
      <c r="G18" s="46"/>
      <c r="H18" s="41" t="s">
        <v>290</v>
      </c>
      <c r="I18" s="23"/>
      <c r="J18" s="33"/>
      <c r="K18" s="33"/>
      <c r="L18" s="34">
        <v>0</v>
      </c>
      <c r="M18" s="35"/>
      <c r="N18" s="36" t="str">
        <f>IFERROR(IF(M18/L18&gt;100%,100%,M18/L18),"-")</f>
        <v>-</v>
      </c>
      <c r="O18" s="37"/>
      <c r="P18" s="99"/>
      <c r="Q18" s="102"/>
      <c r="R18" s="102"/>
      <c r="S18" s="102"/>
      <c r="T18" s="103"/>
      <c r="U18" s="98">
        <f>SUM(P18:T18)</f>
        <v>0</v>
      </c>
      <c r="V18" s="99"/>
      <c r="W18" s="100"/>
      <c r="X18" s="100"/>
      <c r="Y18" s="100"/>
      <c r="Z18" s="101"/>
      <c r="AA18" s="98">
        <f>SUM(V18:Z18)</f>
        <v>0</v>
      </c>
      <c r="AB18" s="38" t="str">
        <f>IFERROR(AA18/U18,"-")</f>
        <v>-</v>
      </c>
      <c r="AC18" s="43"/>
      <c r="AD18" s="39" t="s">
        <v>45</v>
      </c>
      <c r="AE18" s="39" t="s">
        <v>46</v>
      </c>
    </row>
    <row r="19" spans="1:31" ht="73.2" customHeight="1" x14ac:dyDescent="0.25">
      <c r="A19" s="19">
        <v>210</v>
      </c>
      <c r="B19" s="30" t="s">
        <v>49</v>
      </c>
      <c r="C19" s="30" t="s">
        <v>60</v>
      </c>
      <c r="D19" s="30" t="s">
        <v>61</v>
      </c>
      <c r="E19" s="87" t="s">
        <v>67</v>
      </c>
      <c r="F19" s="28" t="s">
        <v>68</v>
      </c>
      <c r="G19" s="48">
        <v>20210680010049</v>
      </c>
      <c r="H19" s="32" t="s">
        <v>69</v>
      </c>
      <c r="I19" s="23" t="s">
        <v>70</v>
      </c>
      <c r="J19" s="33"/>
      <c r="K19" s="33"/>
      <c r="L19" s="142">
        <v>50</v>
      </c>
      <c r="M19" s="145">
        <v>51</v>
      </c>
      <c r="N19" s="126">
        <f>IFERROR(IF(M19/L19&gt;100%,100%,M19/L19),"-")</f>
        <v>1</v>
      </c>
      <c r="O19" s="37" t="s">
        <v>71</v>
      </c>
      <c r="P19" s="99"/>
      <c r="Q19" s="99">
        <v>427067817.00999999</v>
      </c>
      <c r="R19" s="102"/>
      <c r="S19" s="102"/>
      <c r="T19" s="103"/>
      <c r="U19" s="130">
        <f>SUM(P19:T21)</f>
        <v>1499205482.03</v>
      </c>
      <c r="V19" s="99"/>
      <c r="W19" s="99">
        <v>425039138.57999998</v>
      </c>
      <c r="X19" s="100"/>
      <c r="Y19" s="100"/>
      <c r="Z19" s="101"/>
      <c r="AA19" s="130">
        <f>SUM(V19:Z21)</f>
        <v>1273206576.5799999</v>
      </c>
      <c r="AB19" s="114">
        <f>IFERROR(AA19/U19,"-")</f>
        <v>0.84925421621058506</v>
      </c>
      <c r="AC19" s="133"/>
      <c r="AD19" s="117" t="s">
        <v>45</v>
      </c>
      <c r="AE19" s="117" t="s">
        <v>46</v>
      </c>
    </row>
    <row r="20" spans="1:31" ht="55.2" x14ac:dyDescent="0.25">
      <c r="A20" s="19">
        <v>210</v>
      </c>
      <c r="B20" s="30" t="s">
        <v>49</v>
      </c>
      <c r="C20" s="30" t="s">
        <v>60</v>
      </c>
      <c r="D20" s="30" t="s">
        <v>61</v>
      </c>
      <c r="E20" s="87" t="s">
        <v>67</v>
      </c>
      <c r="F20" s="28" t="s">
        <v>68</v>
      </c>
      <c r="G20" s="48"/>
      <c r="H20" s="32" t="s">
        <v>233</v>
      </c>
      <c r="I20" s="23" t="s">
        <v>56</v>
      </c>
      <c r="J20" s="33"/>
      <c r="K20" s="33"/>
      <c r="L20" s="143"/>
      <c r="M20" s="146"/>
      <c r="N20" s="127"/>
      <c r="O20" s="37" t="s">
        <v>250</v>
      </c>
      <c r="P20" s="99">
        <v>187296542.66</v>
      </c>
      <c r="Q20" s="99"/>
      <c r="R20" s="102"/>
      <c r="S20" s="102"/>
      <c r="T20" s="103"/>
      <c r="U20" s="131"/>
      <c r="V20" s="99"/>
      <c r="W20" s="99"/>
      <c r="X20" s="100"/>
      <c r="Y20" s="100"/>
      <c r="Z20" s="101"/>
      <c r="AA20" s="131"/>
      <c r="AB20" s="115"/>
      <c r="AC20" s="134"/>
      <c r="AD20" s="118"/>
      <c r="AE20" s="118"/>
    </row>
    <row r="21" spans="1:31" ht="55.2" x14ac:dyDescent="0.25">
      <c r="A21" s="19">
        <v>210</v>
      </c>
      <c r="B21" s="30" t="s">
        <v>49</v>
      </c>
      <c r="C21" s="30" t="s">
        <v>60</v>
      </c>
      <c r="D21" s="30" t="s">
        <v>61</v>
      </c>
      <c r="E21" s="87" t="s">
        <v>67</v>
      </c>
      <c r="F21" s="28" t="s">
        <v>68</v>
      </c>
      <c r="G21" s="48">
        <v>20210680010092</v>
      </c>
      <c r="H21" s="32" t="s">
        <v>233</v>
      </c>
      <c r="I21" s="23" t="s">
        <v>248</v>
      </c>
      <c r="J21" s="33"/>
      <c r="K21" s="33"/>
      <c r="L21" s="144"/>
      <c r="M21" s="147"/>
      <c r="N21" s="128"/>
      <c r="O21" s="37" t="s">
        <v>234</v>
      </c>
      <c r="P21" s="99">
        <v>884841122.36000001</v>
      </c>
      <c r="Q21" s="99"/>
      <c r="R21" s="102"/>
      <c r="S21" s="102"/>
      <c r="T21" s="99"/>
      <c r="U21" s="132"/>
      <c r="V21" s="99">
        <v>848167438</v>
      </c>
      <c r="W21" s="100"/>
      <c r="X21" s="100"/>
      <c r="Y21" s="100"/>
      <c r="Z21" s="101"/>
      <c r="AA21" s="132"/>
      <c r="AB21" s="116"/>
      <c r="AC21" s="135"/>
      <c r="AD21" s="119"/>
      <c r="AE21" s="119"/>
    </row>
    <row r="22" spans="1:31" ht="27.6" x14ac:dyDescent="0.25">
      <c r="A22" s="20">
        <v>214</v>
      </c>
      <c r="B22" s="30" t="s">
        <v>72</v>
      </c>
      <c r="C22" s="30" t="s">
        <v>73</v>
      </c>
      <c r="D22" s="30" t="s">
        <v>74</v>
      </c>
      <c r="E22" s="87" t="s">
        <v>75</v>
      </c>
      <c r="F22" s="28" t="s">
        <v>76</v>
      </c>
      <c r="G22" s="48">
        <v>20210680010015</v>
      </c>
      <c r="H22" s="32" t="s">
        <v>77</v>
      </c>
      <c r="I22" s="45" t="s">
        <v>78</v>
      </c>
      <c r="J22" s="33"/>
      <c r="K22" s="33"/>
      <c r="L22" s="161">
        <v>1</v>
      </c>
      <c r="M22" s="162">
        <v>1</v>
      </c>
      <c r="N22" s="160">
        <f>IFERROR(IF(M22/L22&gt;100%,100%,M22/L22),"-")</f>
        <v>1</v>
      </c>
      <c r="O22" s="37" t="s">
        <v>79</v>
      </c>
      <c r="P22" s="99">
        <v>1746983198.8499999</v>
      </c>
      <c r="Q22" s="99"/>
      <c r="R22" s="99"/>
      <c r="S22" s="99"/>
      <c r="T22" s="103"/>
      <c r="U22" s="129">
        <f>SUM(P22:T26)</f>
        <v>3834026650.8000002</v>
      </c>
      <c r="V22" s="99">
        <v>1735894360.8800001</v>
      </c>
      <c r="W22" s="99"/>
      <c r="X22" s="99"/>
      <c r="Y22" s="99"/>
      <c r="Z22" s="101"/>
      <c r="AA22" s="130">
        <f>SUM(V22:Z26)</f>
        <v>3356186012.4099998</v>
      </c>
      <c r="AB22" s="114">
        <f>IFERROR(AA22:AA26/U22,"-")</f>
        <v>0.87536846195623208</v>
      </c>
      <c r="AC22" s="133"/>
      <c r="AD22" s="117" t="s">
        <v>45</v>
      </c>
      <c r="AE22" s="117" t="s">
        <v>46</v>
      </c>
    </row>
    <row r="23" spans="1:31" ht="34.799999999999997" customHeight="1" x14ac:dyDescent="0.25">
      <c r="A23" s="20">
        <v>214</v>
      </c>
      <c r="B23" s="30" t="s">
        <v>72</v>
      </c>
      <c r="C23" s="30" t="s">
        <v>73</v>
      </c>
      <c r="D23" s="30" t="s">
        <v>74</v>
      </c>
      <c r="E23" s="87" t="s">
        <v>75</v>
      </c>
      <c r="F23" s="28" t="s">
        <v>76</v>
      </c>
      <c r="G23" s="48"/>
      <c r="H23" s="45" t="s">
        <v>221</v>
      </c>
      <c r="I23" s="45"/>
      <c r="J23" s="33"/>
      <c r="K23" s="33"/>
      <c r="L23" s="161"/>
      <c r="M23" s="162"/>
      <c r="N23" s="160"/>
      <c r="O23" s="37" t="s">
        <v>284</v>
      </c>
      <c r="P23" s="99">
        <v>201191186.15000001</v>
      </c>
      <c r="Q23" s="99">
        <f>21050661.27+4436619</f>
        <v>25487280.27</v>
      </c>
      <c r="R23" s="99"/>
      <c r="S23" s="99"/>
      <c r="T23" s="103"/>
      <c r="U23" s="129"/>
      <c r="V23" s="99"/>
      <c r="W23" s="99"/>
      <c r="X23" s="99"/>
      <c r="Y23" s="99"/>
      <c r="Z23" s="101"/>
      <c r="AA23" s="131"/>
      <c r="AB23" s="115"/>
      <c r="AC23" s="134"/>
      <c r="AD23" s="118"/>
      <c r="AE23" s="118"/>
    </row>
    <row r="24" spans="1:31" ht="65.400000000000006" customHeight="1" x14ac:dyDescent="0.25">
      <c r="A24" s="19">
        <v>214</v>
      </c>
      <c r="B24" s="30" t="s">
        <v>72</v>
      </c>
      <c r="C24" s="30" t="s">
        <v>73</v>
      </c>
      <c r="D24" s="30" t="s">
        <v>74</v>
      </c>
      <c r="E24" s="87" t="s">
        <v>75</v>
      </c>
      <c r="F24" s="28" t="s">
        <v>76</v>
      </c>
      <c r="G24" s="44">
        <v>20210680010069</v>
      </c>
      <c r="H24" s="32" t="s">
        <v>223</v>
      </c>
      <c r="I24" s="45"/>
      <c r="J24" s="33"/>
      <c r="K24" s="33"/>
      <c r="L24" s="161"/>
      <c r="M24" s="162"/>
      <c r="N24" s="160"/>
      <c r="O24" s="37" t="s">
        <v>80</v>
      </c>
      <c r="P24" s="99">
        <v>1342592671.53</v>
      </c>
      <c r="Q24" s="99">
        <f>405227069-4436619</f>
        <v>400790450</v>
      </c>
      <c r="R24" s="99"/>
      <c r="S24" s="99"/>
      <c r="T24" s="103"/>
      <c r="U24" s="129"/>
      <c r="V24" s="99">
        <f>1102519337.53+400790450</f>
        <v>1503309787.53</v>
      </c>
      <c r="W24" s="99"/>
      <c r="X24" s="99"/>
      <c r="Y24" s="99"/>
      <c r="Z24" s="101"/>
      <c r="AA24" s="131"/>
      <c r="AB24" s="115"/>
      <c r="AC24" s="134"/>
      <c r="AD24" s="118"/>
      <c r="AE24" s="118"/>
    </row>
    <row r="25" spans="1:31" ht="71.400000000000006" customHeight="1" x14ac:dyDescent="0.25">
      <c r="A25" s="19">
        <v>214</v>
      </c>
      <c r="B25" s="30" t="s">
        <v>72</v>
      </c>
      <c r="C25" s="30" t="s">
        <v>73</v>
      </c>
      <c r="D25" s="30" t="s">
        <v>74</v>
      </c>
      <c r="E25" s="87" t="s">
        <v>75</v>
      </c>
      <c r="F25" s="28" t="s">
        <v>76</v>
      </c>
      <c r="G25" s="44">
        <v>20200680010059</v>
      </c>
      <c r="H25" s="32" t="s">
        <v>81</v>
      </c>
      <c r="I25" s="45" t="s">
        <v>82</v>
      </c>
      <c r="J25" s="33"/>
      <c r="K25" s="33"/>
      <c r="L25" s="161"/>
      <c r="M25" s="162"/>
      <c r="N25" s="160"/>
      <c r="O25" s="37" t="s">
        <v>83</v>
      </c>
      <c r="P25" s="99">
        <v>80261243</v>
      </c>
      <c r="Q25" s="99"/>
      <c r="R25" s="99"/>
      <c r="S25" s="99"/>
      <c r="T25" s="103"/>
      <c r="U25" s="129"/>
      <c r="V25" s="99">
        <v>80261243</v>
      </c>
      <c r="W25" s="99"/>
      <c r="X25" s="99"/>
      <c r="Y25" s="99"/>
      <c r="Z25" s="101"/>
      <c r="AA25" s="131"/>
      <c r="AB25" s="115"/>
      <c r="AC25" s="134"/>
      <c r="AD25" s="118"/>
      <c r="AE25" s="118"/>
    </row>
    <row r="26" spans="1:31" ht="60.6" customHeight="1" x14ac:dyDescent="0.25">
      <c r="A26" s="19">
        <v>214</v>
      </c>
      <c r="B26" s="30" t="s">
        <v>72</v>
      </c>
      <c r="C26" s="30" t="s">
        <v>73</v>
      </c>
      <c r="D26" s="30" t="s">
        <v>74</v>
      </c>
      <c r="E26" s="87" t="s">
        <v>75</v>
      </c>
      <c r="F26" s="28" t="s">
        <v>76</v>
      </c>
      <c r="G26" s="44">
        <v>20210680010033</v>
      </c>
      <c r="H26" s="32" t="s">
        <v>84</v>
      </c>
      <c r="I26" s="45"/>
      <c r="J26" s="33"/>
      <c r="K26" s="33"/>
      <c r="L26" s="161"/>
      <c r="M26" s="162"/>
      <c r="N26" s="160"/>
      <c r="O26" s="37" t="s">
        <v>83</v>
      </c>
      <c r="P26" s="99">
        <v>36720621</v>
      </c>
      <c r="Q26" s="99"/>
      <c r="R26" s="99"/>
      <c r="S26" s="99"/>
      <c r="T26" s="103"/>
      <c r="U26" s="129"/>
      <c r="V26" s="99">
        <v>36720621</v>
      </c>
      <c r="W26" s="99"/>
      <c r="X26" s="99"/>
      <c r="Y26" s="99"/>
      <c r="Z26" s="101"/>
      <c r="AA26" s="132"/>
      <c r="AB26" s="116"/>
      <c r="AC26" s="135"/>
      <c r="AD26" s="119"/>
      <c r="AE26" s="119"/>
    </row>
    <row r="27" spans="1:31" ht="55.8" customHeight="1" x14ac:dyDescent="0.25">
      <c r="A27" s="19">
        <v>215</v>
      </c>
      <c r="B27" s="30" t="s">
        <v>72</v>
      </c>
      <c r="C27" s="30" t="s">
        <v>73</v>
      </c>
      <c r="D27" s="30" t="s">
        <v>85</v>
      </c>
      <c r="E27" s="87" t="s">
        <v>86</v>
      </c>
      <c r="F27" s="28" t="s">
        <v>87</v>
      </c>
      <c r="G27" s="44">
        <v>20200680010083</v>
      </c>
      <c r="H27" s="32" t="s">
        <v>88</v>
      </c>
      <c r="I27" s="45" t="s">
        <v>89</v>
      </c>
      <c r="J27" s="33"/>
      <c r="K27" s="49"/>
      <c r="L27" s="163">
        <v>40000</v>
      </c>
      <c r="M27" s="159">
        <f>2672+1601+17885.74+5256.88+7004+8665+674.45</f>
        <v>43759.07</v>
      </c>
      <c r="N27" s="160">
        <f>IFERROR(IF(M27/L27&gt;100%,100%,M27/L27),"-")</f>
        <v>1</v>
      </c>
      <c r="O27" s="50" t="s">
        <v>90</v>
      </c>
      <c r="P27" s="51">
        <v>440674539</v>
      </c>
      <c r="Q27" s="51">
        <v>88687399.159999996</v>
      </c>
      <c r="R27" s="51"/>
      <c r="S27" s="51"/>
      <c r="T27" s="103"/>
      <c r="U27" s="164">
        <f>SUM(P27:T59)</f>
        <v>104097340424.79004</v>
      </c>
      <c r="V27" s="52">
        <v>440674539</v>
      </c>
      <c r="W27" s="52">
        <v>88687399</v>
      </c>
      <c r="X27" s="52"/>
      <c r="Y27" s="52"/>
      <c r="Z27" s="101"/>
      <c r="AA27" s="165">
        <f>SUM(V27:Z59)</f>
        <v>32251982723.470001</v>
      </c>
      <c r="AB27" s="114">
        <f>IFERROR(AA27/U27,"-")</f>
        <v>0.30982523272793838</v>
      </c>
      <c r="AC27" s="167">
        <v>300000000</v>
      </c>
      <c r="AD27" s="117" t="s">
        <v>45</v>
      </c>
      <c r="AE27" s="117" t="s">
        <v>46</v>
      </c>
    </row>
    <row r="28" spans="1:31" ht="53.4" customHeight="1" x14ac:dyDescent="0.25">
      <c r="A28" s="19">
        <v>215</v>
      </c>
      <c r="B28" s="30" t="s">
        <v>72</v>
      </c>
      <c r="C28" s="30" t="s">
        <v>73</v>
      </c>
      <c r="D28" s="30" t="s">
        <v>85</v>
      </c>
      <c r="E28" s="87" t="s">
        <v>86</v>
      </c>
      <c r="F28" s="28" t="s">
        <v>87</v>
      </c>
      <c r="G28" s="44">
        <v>20200680010166</v>
      </c>
      <c r="H28" s="32" t="s">
        <v>91</v>
      </c>
      <c r="I28" s="45" t="s">
        <v>70</v>
      </c>
      <c r="J28" s="33"/>
      <c r="K28" s="49"/>
      <c r="L28" s="163"/>
      <c r="M28" s="159"/>
      <c r="N28" s="160"/>
      <c r="O28" s="50" t="s">
        <v>92</v>
      </c>
      <c r="P28" s="51">
        <v>255374883.63</v>
      </c>
      <c r="Q28" s="51"/>
      <c r="R28" s="51"/>
      <c r="S28" s="51"/>
      <c r="T28" s="103"/>
      <c r="U28" s="164"/>
      <c r="V28" s="52">
        <v>254437726.47999999</v>
      </c>
      <c r="W28" s="52"/>
      <c r="X28" s="52"/>
      <c r="Y28" s="52"/>
      <c r="Z28" s="101"/>
      <c r="AA28" s="166"/>
      <c r="AB28" s="115"/>
      <c r="AC28" s="168"/>
      <c r="AD28" s="118"/>
      <c r="AE28" s="118"/>
    </row>
    <row r="29" spans="1:31" ht="88.2" customHeight="1" x14ac:dyDescent="0.25">
      <c r="A29" s="19">
        <v>215</v>
      </c>
      <c r="B29" s="30" t="s">
        <v>72</v>
      </c>
      <c r="C29" s="30" t="s">
        <v>73</v>
      </c>
      <c r="D29" s="30" t="s">
        <v>85</v>
      </c>
      <c r="E29" s="87" t="s">
        <v>86</v>
      </c>
      <c r="F29" s="28" t="s">
        <v>87</v>
      </c>
      <c r="G29" s="44">
        <v>20200680010089</v>
      </c>
      <c r="H29" s="32" t="s">
        <v>93</v>
      </c>
      <c r="I29" s="45" t="s">
        <v>70</v>
      </c>
      <c r="J29" s="33"/>
      <c r="K29" s="49"/>
      <c r="L29" s="163"/>
      <c r="M29" s="159"/>
      <c r="N29" s="160"/>
      <c r="O29" s="50" t="s">
        <v>241</v>
      </c>
      <c r="P29" s="51">
        <v>151863948.12</v>
      </c>
      <c r="Q29" s="51"/>
      <c r="R29" s="51"/>
      <c r="S29" s="51"/>
      <c r="T29" s="103"/>
      <c r="U29" s="164"/>
      <c r="V29" s="52">
        <v>113549779.95999999</v>
      </c>
      <c r="W29" s="52"/>
      <c r="X29" s="52"/>
      <c r="Y29" s="52"/>
      <c r="Z29" s="101"/>
      <c r="AA29" s="166"/>
      <c r="AB29" s="115"/>
      <c r="AC29" s="168"/>
      <c r="AD29" s="118"/>
      <c r="AE29" s="118"/>
    </row>
    <row r="30" spans="1:31" ht="93.6" customHeight="1" x14ac:dyDescent="0.25">
      <c r="A30" s="19">
        <v>215</v>
      </c>
      <c r="B30" s="30" t="s">
        <v>72</v>
      </c>
      <c r="C30" s="30" t="s">
        <v>73</v>
      </c>
      <c r="D30" s="30" t="s">
        <v>85</v>
      </c>
      <c r="E30" s="87" t="s">
        <v>86</v>
      </c>
      <c r="F30" s="28" t="s">
        <v>87</v>
      </c>
      <c r="G30" s="44">
        <v>20200680010089</v>
      </c>
      <c r="H30" s="32" t="s">
        <v>93</v>
      </c>
      <c r="I30" s="45" t="s">
        <v>94</v>
      </c>
      <c r="J30" s="33"/>
      <c r="K30" s="49"/>
      <c r="L30" s="163"/>
      <c r="M30" s="159"/>
      <c r="N30" s="160"/>
      <c r="O30" s="50" t="s">
        <v>95</v>
      </c>
      <c r="P30" s="51">
        <v>828585546</v>
      </c>
      <c r="Q30" s="51"/>
      <c r="R30" s="51"/>
      <c r="S30" s="51"/>
      <c r="T30" s="103"/>
      <c r="U30" s="164"/>
      <c r="V30" s="52">
        <v>828287647.5</v>
      </c>
      <c r="W30" s="52"/>
      <c r="X30" s="52"/>
      <c r="Y30" s="52"/>
      <c r="Z30" s="101"/>
      <c r="AA30" s="166"/>
      <c r="AB30" s="115"/>
      <c r="AC30" s="168"/>
      <c r="AD30" s="118"/>
      <c r="AE30" s="118"/>
    </row>
    <row r="31" spans="1:31" ht="27.6" x14ac:dyDescent="0.25">
      <c r="A31" s="19">
        <v>215</v>
      </c>
      <c r="B31" s="30" t="s">
        <v>72</v>
      </c>
      <c r="C31" s="30" t="s">
        <v>73</v>
      </c>
      <c r="D31" s="30" t="s">
        <v>85</v>
      </c>
      <c r="E31" s="87" t="s">
        <v>86</v>
      </c>
      <c r="F31" s="28" t="s">
        <v>87</v>
      </c>
      <c r="G31" s="44">
        <v>20210680010140</v>
      </c>
      <c r="H31" s="32" t="s">
        <v>251</v>
      </c>
      <c r="I31" s="45" t="s">
        <v>252</v>
      </c>
      <c r="J31" s="33"/>
      <c r="K31" s="49"/>
      <c r="L31" s="163"/>
      <c r="M31" s="159"/>
      <c r="N31" s="160"/>
      <c r="O31" s="50" t="s">
        <v>287</v>
      </c>
      <c r="P31" s="104"/>
      <c r="Q31" s="51"/>
      <c r="R31" s="51"/>
      <c r="S31" s="51"/>
      <c r="T31" s="51">
        <v>20142558347.43</v>
      </c>
      <c r="U31" s="164"/>
      <c r="V31" s="52"/>
      <c r="W31" s="52"/>
      <c r="X31" s="52"/>
      <c r="Y31" s="52"/>
      <c r="Z31" s="101"/>
      <c r="AA31" s="166"/>
      <c r="AB31" s="115"/>
      <c r="AC31" s="168"/>
      <c r="AD31" s="118"/>
      <c r="AE31" s="118"/>
    </row>
    <row r="32" spans="1:31" ht="27.6" x14ac:dyDescent="0.25">
      <c r="A32" s="19">
        <v>215</v>
      </c>
      <c r="B32" s="30" t="s">
        <v>72</v>
      </c>
      <c r="C32" s="30" t="s">
        <v>73</v>
      </c>
      <c r="D32" s="30" t="s">
        <v>85</v>
      </c>
      <c r="E32" s="87" t="s">
        <v>86</v>
      </c>
      <c r="F32" s="28" t="s">
        <v>87</v>
      </c>
      <c r="G32" s="44"/>
      <c r="H32" s="42" t="s">
        <v>277</v>
      </c>
      <c r="I32" s="45"/>
      <c r="J32" s="33"/>
      <c r="K32" s="49"/>
      <c r="L32" s="163"/>
      <c r="M32" s="159"/>
      <c r="N32" s="160"/>
      <c r="O32" s="50" t="s">
        <v>95</v>
      </c>
      <c r="P32" s="51">
        <v>3167867568.0799999</v>
      </c>
      <c r="Q32" s="51"/>
      <c r="R32" s="51"/>
      <c r="S32" s="51"/>
      <c r="T32" s="51"/>
      <c r="U32" s="164"/>
      <c r="V32" s="52"/>
      <c r="W32" s="52"/>
      <c r="X32" s="52"/>
      <c r="Y32" s="52"/>
      <c r="Z32" s="101"/>
      <c r="AA32" s="166"/>
      <c r="AB32" s="115"/>
      <c r="AC32" s="168"/>
      <c r="AD32" s="118"/>
      <c r="AE32" s="118"/>
    </row>
    <row r="33" spans="1:31" ht="41.4" x14ac:dyDescent="0.25">
      <c r="A33" s="19">
        <v>215</v>
      </c>
      <c r="B33" s="30" t="s">
        <v>72</v>
      </c>
      <c r="C33" s="30" t="s">
        <v>73</v>
      </c>
      <c r="D33" s="30" t="s">
        <v>85</v>
      </c>
      <c r="E33" s="87" t="s">
        <v>86</v>
      </c>
      <c r="F33" s="28" t="s">
        <v>87</v>
      </c>
      <c r="G33" s="44">
        <v>20210680010130</v>
      </c>
      <c r="H33" s="32" t="s">
        <v>253</v>
      </c>
      <c r="I33" s="45" t="s">
        <v>252</v>
      </c>
      <c r="J33" s="33"/>
      <c r="K33" s="49"/>
      <c r="L33" s="163"/>
      <c r="M33" s="159"/>
      <c r="N33" s="160"/>
      <c r="O33" s="50" t="s">
        <v>286</v>
      </c>
      <c r="P33" s="105"/>
      <c r="Q33" s="51"/>
      <c r="R33" s="51"/>
      <c r="S33" s="51"/>
      <c r="T33" s="51">
        <v>35102994149.330002</v>
      </c>
      <c r="U33" s="164"/>
      <c r="V33" s="52"/>
      <c r="W33" s="52"/>
      <c r="X33" s="52"/>
      <c r="Y33" s="52"/>
      <c r="Z33" s="101"/>
      <c r="AA33" s="166"/>
      <c r="AB33" s="115"/>
      <c r="AC33" s="168"/>
      <c r="AD33" s="118"/>
      <c r="AE33" s="118"/>
    </row>
    <row r="34" spans="1:31" ht="28.8" customHeight="1" x14ac:dyDescent="0.25">
      <c r="A34" s="19">
        <v>215</v>
      </c>
      <c r="B34" s="30" t="s">
        <v>72</v>
      </c>
      <c r="C34" s="30" t="s">
        <v>73</v>
      </c>
      <c r="D34" s="30" t="s">
        <v>85</v>
      </c>
      <c r="E34" s="87" t="s">
        <v>86</v>
      </c>
      <c r="F34" s="28"/>
      <c r="G34" s="44"/>
      <c r="H34" s="42" t="s">
        <v>277</v>
      </c>
      <c r="I34" s="45"/>
      <c r="J34" s="33"/>
      <c r="K34" s="49"/>
      <c r="L34" s="163"/>
      <c r="M34" s="159"/>
      <c r="N34" s="160"/>
      <c r="O34" s="50" t="s">
        <v>285</v>
      </c>
      <c r="P34" s="51">
        <v>2443195605.4000001</v>
      </c>
      <c r="Q34" s="51"/>
      <c r="R34" s="105"/>
      <c r="S34" s="51"/>
      <c r="T34" s="105"/>
      <c r="U34" s="164"/>
      <c r="V34" s="52"/>
      <c r="W34" s="52"/>
      <c r="X34" s="52"/>
      <c r="Y34" s="52"/>
      <c r="Z34" s="101"/>
      <c r="AA34" s="166"/>
      <c r="AB34" s="115"/>
      <c r="AC34" s="168"/>
      <c r="AD34" s="118"/>
      <c r="AE34" s="118"/>
    </row>
    <row r="35" spans="1:31" ht="27.6" x14ac:dyDescent="0.25">
      <c r="A35" s="19">
        <v>215</v>
      </c>
      <c r="B35" s="30" t="s">
        <v>72</v>
      </c>
      <c r="C35" s="30" t="s">
        <v>73</v>
      </c>
      <c r="D35" s="30" t="s">
        <v>85</v>
      </c>
      <c r="E35" s="87" t="s">
        <v>86</v>
      </c>
      <c r="F35" s="28" t="s">
        <v>87</v>
      </c>
      <c r="G35" s="44"/>
      <c r="H35" s="42" t="s">
        <v>277</v>
      </c>
      <c r="I35" s="45"/>
      <c r="J35" s="33"/>
      <c r="K35" s="49"/>
      <c r="L35" s="163"/>
      <c r="M35" s="159"/>
      <c r="N35" s="160"/>
      <c r="O35" s="50" t="s">
        <v>270</v>
      </c>
      <c r="P35" s="51">
        <v>256932946.25000003</v>
      </c>
      <c r="Q35" s="51"/>
      <c r="R35" s="51"/>
      <c r="S35" s="51"/>
      <c r="T35" s="51"/>
      <c r="U35" s="164"/>
      <c r="V35" s="52"/>
      <c r="W35" s="52"/>
      <c r="X35" s="52"/>
      <c r="Y35" s="52"/>
      <c r="Z35" s="101"/>
      <c r="AA35" s="166"/>
      <c r="AB35" s="115"/>
      <c r="AC35" s="168"/>
      <c r="AD35" s="118"/>
      <c r="AE35" s="118"/>
    </row>
    <row r="36" spans="1:31" ht="41.4" x14ac:dyDescent="0.25">
      <c r="A36" s="19">
        <v>215</v>
      </c>
      <c r="B36" s="30" t="s">
        <v>72</v>
      </c>
      <c r="C36" s="30" t="s">
        <v>73</v>
      </c>
      <c r="D36" s="30" t="s">
        <v>85</v>
      </c>
      <c r="E36" s="87" t="s">
        <v>86</v>
      </c>
      <c r="F36" s="28" t="s">
        <v>87</v>
      </c>
      <c r="G36" s="44">
        <v>20210680010115</v>
      </c>
      <c r="H36" s="32" t="s">
        <v>254</v>
      </c>
      <c r="I36" s="45" t="s">
        <v>252</v>
      </c>
      <c r="J36" s="33"/>
      <c r="K36" s="49"/>
      <c r="L36" s="163"/>
      <c r="M36" s="159"/>
      <c r="N36" s="160"/>
      <c r="O36" s="50" t="s">
        <v>271</v>
      </c>
      <c r="P36" s="51">
        <v>1602007202.5699999</v>
      </c>
      <c r="Q36" s="51"/>
      <c r="R36" s="51"/>
      <c r="S36" s="51"/>
      <c r="T36" s="103"/>
      <c r="U36" s="164"/>
      <c r="V36" s="52"/>
      <c r="W36" s="52"/>
      <c r="X36" s="52"/>
      <c r="Y36" s="52"/>
      <c r="Z36" s="101"/>
      <c r="AA36" s="166"/>
      <c r="AB36" s="115"/>
      <c r="AC36" s="168"/>
      <c r="AD36" s="118"/>
      <c r="AE36" s="118"/>
    </row>
    <row r="37" spans="1:31" ht="97.8" customHeight="1" x14ac:dyDescent="0.25">
      <c r="A37" s="19">
        <v>215</v>
      </c>
      <c r="B37" s="30" t="s">
        <v>72</v>
      </c>
      <c r="C37" s="30" t="s">
        <v>73</v>
      </c>
      <c r="D37" s="30" t="s">
        <v>85</v>
      </c>
      <c r="E37" s="87" t="s">
        <v>86</v>
      </c>
      <c r="F37" s="28" t="s">
        <v>87</v>
      </c>
      <c r="G37" s="44">
        <v>20200680010093</v>
      </c>
      <c r="H37" s="32" t="s">
        <v>96</v>
      </c>
      <c r="I37" s="45" t="s">
        <v>97</v>
      </c>
      <c r="J37" s="33"/>
      <c r="K37" s="49"/>
      <c r="L37" s="163"/>
      <c r="M37" s="159"/>
      <c r="N37" s="160"/>
      <c r="O37" s="50" t="s">
        <v>228</v>
      </c>
      <c r="P37" s="51">
        <v>1899489739.1199999</v>
      </c>
      <c r="Q37" s="51"/>
      <c r="R37" s="51"/>
      <c r="S37" s="51"/>
      <c r="T37" s="103"/>
      <c r="U37" s="164"/>
      <c r="V37" s="52">
        <f>828929160.45+1070467851.55</f>
        <v>1899397012</v>
      </c>
      <c r="W37" s="52"/>
      <c r="X37" s="52"/>
      <c r="Y37" s="52"/>
      <c r="Z37" s="101"/>
      <c r="AA37" s="166"/>
      <c r="AB37" s="115"/>
      <c r="AC37" s="168"/>
      <c r="AD37" s="118"/>
      <c r="AE37" s="118"/>
    </row>
    <row r="38" spans="1:31" ht="67.2" customHeight="1" x14ac:dyDescent="0.25">
      <c r="A38" s="19">
        <v>215</v>
      </c>
      <c r="B38" s="30" t="s">
        <v>72</v>
      </c>
      <c r="C38" s="30" t="s">
        <v>73</v>
      </c>
      <c r="D38" s="30" t="s">
        <v>85</v>
      </c>
      <c r="E38" s="87" t="s">
        <v>86</v>
      </c>
      <c r="F38" s="28" t="s">
        <v>87</v>
      </c>
      <c r="G38" s="44">
        <v>20210680010013</v>
      </c>
      <c r="H38" s="32" t="s">
        <v>98</v>
      </c>
      <c r="I38" s="45" t="s">
        <v>99</v>
      </c>
      <c r="J38" s="33"/>
      <c r="K38" s="49"/>
      <c r="L38" s="163"/>
      <c r="M38" s="159"/>
      <c r="N38" s="160"/>
      <c r="O38" s="50" t="s">
        <v>100</v>
      </c>
      <c r="P38" s="51">
        <v>94976390.849999994</v>
      </c>
      <c r="Q38" s="51"/>
      <c r="R38" s="51"/>
      <c r="S38" s="51"/>
      <c r="T38" s="103"/>
      <c r="U38" s="164"/>
      <c r="V38" s="52">
        <v>94976390.849999994</v>
      </c>
      <c r="W38" s="52"/>
      <c r="X38" s="52"/>
      <c r="Y38" s="52"/>
      <c r="Z38" s="101"/>
      <c r="AA38" s="166"/>
      <c r="AB38" s="115"/>
      <c r="AC38" s="168"/>
      <c r="AD38" s="118"/>
      <c r="AE38" s="118"/>
    </row>
    <row r="39" spans="1:31" ht="89.4" customHeight="1" x14ac:dyDescent="0.25">
      <c r="A39" s="19">
        <v>215</v>
      </c>
      <c r="B39" s="30" t="s">
        <v>72</v>
      </c>
      <c r="C39" s="30" t="s">
        <v>73</v>
      </c>
      <c r="D39" s="30" t="s">
        <v>85</v>
      </c>
      <c r="E39" s="87" t="s">
        <v>86</v>
      </c>
      <c r="F39" s="28" t="s">
        <v>87</v>
      </c>
      <c r="G39" s="44">
        <v>20210680010195</v>
      </c>
      <c r="H39" s="32" t="s">
        <v>258</v>
      </c>
      <c r="I39" s="45" t="s">
        <v>259</v>
      </c>
      <c r="J39" s="33"/>
      <c r="K39" s="49"/>
      <c r="L39" s="163"/>
      <c r="M39" s="159"/>
      <c r="N39" s="160"/>
      <c r="O39" s="50" t="s">
        <v>100</v>
      </c>
      <c r="P39" s="51">
        <v>2600000000</v>
      </c>
      <c r="Q39" s="51"/>
      <c r="R39" s="51"/>
      <c r="S39" s="51"/>
      <c r="T39" s="103"/>
      <c r="U39" s="164"/>
      <c r="V39" s="52">
        <v>2600000000</v>
      </c>
      <c r="W39" s="52"/>
      <c r="X39" s="52"/>
      <c r="Y39" s="52"/>
      <c r="Z39" s="101"/>
      <c r="AA39" s="166"/>
      <c r="AB39" s="115"/>
      <c r="AC39" s="168"/>
      <c r="AD39" s="118"/>
      <c r="AE39" s="118"/>
    </row>
    <row r="40" spans="1:31" ht="73.2" customHeight="1" x14ac:dyDescent="0.25">
      <c r="A40" s="19">
        <v>215</v>
      </c>
      <c r="B40" s="30" t="s">
        <v>72</v>
      </c>
      <c r="C40" s="30" t="s">
        <v>73</v>
      </c>
      <c r="D40" s="30" t="s">
        <v>85</v>
      </c>
      <c r="E40" s="87" t="s">
        <v>86</v>
      </c>
      <c r="F40" s="28" t="s">
        <v>87</v>
      </c>
      <c r="G40" s="53"/>
      <c r="H40" s="32" t="s">
        <v>98</v>
      </c>
      <c r="I40" s="45" t="s">
        <v>221</v>
      </c>
      <c r="J40" s="33"/>
      <c r="K40" s="49"/>
      <c r="L40" s="163"/>
      <c r="M40" s="159"/>
      <c r="N40" s="160"/>
      <c r="O40" s="50" t="s">
        <v>100</v>
      </c>
      <c r="P40" s="51">
        <v>23609</v>
      </c>
      <c r="Q40" s="51"/>
      <c r="R40" s="51"/>
      <c r="S40" s="51"/>
      <c r="T40" s="103"/>
      <c r="U40" s="164"/>
      <c r="V40" s="52"/>
      <c r="W40" s="52"/>
      <c r="X40" s="52"/>
      <c r="Y40" s="52"/>
      <c r="Z40" s="101"/>
      <c r="AA40" s="166"/>
      <c r="AB40" s="115"/>
      <c r="AC40" s="168"/>
      <c r="AD40" s="118"/>
      <c r="AE40" s="118"/>
    </row>
    <row r="41" spans="1:31" ht="91.8" customHeight="1" x14ac:dyDescent="0.25">
      <c r="A41" s="19">
        <v>215</v>
      </c>
      <c r="B41" s="30" t="s">
        <v>72</v>
      </c>
      <c r="C41" s="30" t="s">
        <v>73</v>
      </c>
      <c r="D41" s="30" t="s">
        <v>85</v>
      </c>
      <c r="E41" s="87" t="s">
        <v>86</v>
      </c>
      <c r="F41" s="28" t="s">
        <v>87</v>
      </c>
      <c r="G41" s="44">
        <v>20210680010094</v>
      </c>
      <c r="H41" s="32" t="s">
        <v>235</v>
      </c>
      <c r="I41" s="45"/>
      <c r="J41" s="33"/>
      <c r="K41" s="49"/>
      <c r="L41" s="163"/>
      <c r="M41" s="159"/>
      <c r="N41" s="160"/>
      <c r="O41" s="54" t="s">
        <v>236</v>
      </c>
      <c r="P41" s="51">
        <v>2271440107</v>
      </c>
      <c r="Q41" s="51"/>
      <c r="R41" s="51"/>
      <c r="S41" s="51"/>
      <c r="T41" s="103"/>
      <c r="U41" s="164"/>
      <c r="V41" s="52">
        <v>2097408708</v>
      </c>
      <c r="W41" s="52"/>
      <c r="X41" s="52"/>
      <c r="Y41" s="52"/>
      <c r="Z41" s="101"/>
      <c r="AA41" s="166"/>
      <c r="AB41" s="115"/>
      <c r="AC41" s="168"/>
      <c r="AD41" s="118"/>
      <c r="AE41" s="118"/>
    </row>
    <row r="42" spans="1:31" ht="97.8" customHeight="1" x14ac:dyDescent="0.25">
      <c r="A42" s="19">
        <v>215</v>
      </c>
      <c r="B42" s="30" t="s">
        <v>72</v>
      </c>
      <c r="C42" s="30" t="s">
        <v>73</v>
      </c>
      <c r="D42" s="30" t="s">
        <v>85</v>
      </c>
      <c r="E42" s="87" t="s">
        <v>86</v>
      </c>
      <c r="F42" s="28" t="s">
        <v>87</v>
      </c>
      <c r="G42" s="44"/>
      <c r="H42" s="42" t="s">
        <v>277</v>
      </c>
      <c r="I42" s="45"/>
      <c r="J42" s="33"/>
      <c r="K42" s="49"/>
      <c r="L42" s="163"/>
      <c r="M42" s="159"/>
      <c r="N42" s="160"/>
      <c r="O42" s="54" t="s">
        <v>293</v>
      </c>
      <c r="P42" s="51">
        <f>1753527782.41+1206356201.99+1765213.52</f>
        <v>2961649197.9200001</v>
      </c>
      <c r="Q42" s="51"/>
      <c r="R42" s="51"/>
      <c r="S42" s="51"/>
      <c r="T42" s="103"/>
      <c r="U42" s="164"/>
      <c r="V42" s="52"/>
      <c r="W42" s="52"/>
      <c r="X42" s="52"/>
      <c r="Y42" s="52"/>
      <c r="Z42" s="101"/>
      <c r="AA42" s="166"/>
      <c r="AB42" s="115"/>
      <c r="AC42" s="168"/>
      <c r="AD42" s="118"/>
      <c r="AE42" s="118"/>
    </row>
    <row r="43" spans="1:31" ht="86.4" customHeight="1" x14ac:dyDescent="0.25">
      <c r="A43" s="19">
        <v>215</v>
      </c>
      <c r="B43" s="30" t="s">
        <v>72</v>
      </c>
      <c r="C43" s="30" t="s">
        <v>73</v>
      </c>
      <c r="D43" s="30" t="s">
        <v>85</v>
      </c>
      <c r="E43" s="87" t="s">
        <v>86</v>
      </c>
      <c r="F43" s="28" t="s">
        <v>87</v>
      </c>
      <c r="G43" s="55">
        <v>20210680010093</v>
      </c>
      <c r="H43" s="32" t="s">
        <v>240</v>
      </c>
      <c r="I43" s="45" t="s">
        <v>102</v>
      </c>
      <c r="J43" s="33"/>
      <c r="K43" s="49"/>
      <c r="L43" s="163"/>
      <c r="M43" s="159"/>
      <c r="N43" s="160"/>
      <c r="O43" s="50" t="s">
        <v>241</v>
      </c>
      <c r="P43" s="51">
        <v>486348180.63999999</v>
      </c>
      <c r="Q43" s="51"/>
      <c r="R43" s="51"/>
      <c r="S43" s="51"/>
      <c r="T43" s="103"/>
      <c r="U43" s="164"/>
      <c r="V43" s="52">
        <f>167949830.03+203446099</f>
        <v>371395929.02999997</v>
      </c>
      <c r="W43" s="52"/>
      <c r="X43" s="52"/>
      <c r="Y43" s="52"/>
      <c r="Z43" s="101"/>
      <c r="AA43" s="166"/>
      <c r="AB43" s="115"/>
      <c r="AC43" s="168"/>
      <c r="AD43" s="118"/>
      <c r="AE43" s="118"/>
    </row>
    <row r="44" spans="1:31" ht="52.2" customHeight="1" x14ac:dyDescent="0.25">
      <c r="A44" s="19">
        <v>215</v>
      </c>
      <c r="B44" s="30" t="s">
        <v>72</v>
      </c>
      <c r="C44" s="30" t="s">
        <v>73</v>
      </c>
      <c r="D44" s="30" t="s">
        <v>85</v>
      </c>
      <c r="E44" s="87" t="s">
        <v>86</v>
      </c>
      <c r="F44" s="28" t="s">
        <v>87</v>
      </c>
      <c r="G44" s="55">
        <v>20210680010025</v>
      </c>
      <c r="H44" s="32" t="s">
        <v>101</v>
      </c>
      <c r="I44" s="45" t="s">
        <v>102</v>
      </c>
      <c r="J44" s="33"/>
      <c r="K44" s="49"/>
      <c r="L44" s="163"/>
      <c r="M44" s="159"/>
      <c r="N44" s="160"/>
      <c r="O44" s="50" t="s">
        <v>103</v>
      </c>
      <c r="P44" s="51">
        <f>1331933803.03-12325921.1500001</f>
        <v>1319607881.8799999</v>
      </c>
      <c r="Q44" s="51"/>
      <c r="R44" s="51"/>
      <c r="S44" s="51"/>
      <c r="T44" s="103"/>
      <c r="U44" s="164"/>
      <c r="V44" s="52">
        <v>813872712.89999998</v>
      </c>
      <c r="W44" s="52"/>
      <c r="X44" s="52"/>
      <c r="Y44" s="52"/>
      <c r="Z44" s="101"/>
      <c r="AA44" s="166"/>
      <c r="AB44" s="115"/>
      <c r="AC44" s="168"/>
      <c r="AD44" s="118"/>
      <c r="AE44" s="118"/>
    </row>
    <row r="45" spans="1:31" ht="60.6" customHeight="1" x14ac:dyDescent="0.25">
      <c r="A45" s="19">
        <v>215</v>
      </c>
      <c r="B45" s="30" t="s">
        <v>72</v>
      </c>
      <c r="C45" s="30" t="s">
        <v>73</v>
      </c>
      <c r="D45" s="30" t="s">
        <v>85</v>
      </c>
      <c r="E45" s="87" t="s">
        <v>86</v>
      </c>
      <c r="F45" s="28" t="s">
        <v>87</v>
      </c>
      <c r="G45" s="55">
        <v>20210680010013</v>
      </c>
      <c r="H45" s="32" t="s">
        <v>104</v>
      </c>
      <c r="I45" s="45" t="s">
        <v>102</v>
      </c>
      <c r="J45" s="33"/>
      <c r="K45" s="49"/>
      <c r="L45" s="163"/>
      <c r="M45" s="159"/>
      <c r="N45" s="160"/>
      <c r="O45" s="50" t="s">
        <v>272</v>
      </c>
      <c r="P45" s="51">
        <v>990727192.32000005</v>
      </c>
      <c r="Q45" s="51"/>
      <c r="R45" s="51"/>
      <c r="S45" s="51"/>
      <c r="T45" s="103"/>
      <c r="U45" s="164"/>
      <c r="V45" s="52">
        <f>288350672.77+198234786.48</f>
        <v>486585459.25</v>
      </c>
      <c r="W45" s="52"/>
      <c r="X45" s="52"/>
      <c r="Y45" s="52"/>
      <c r="Z45" s="101"/>
      <c r="AA45" s="166"/>
      <c r="AB45" s="115"/>
      <c r="AC45" s="168"/>
      <c r="AD45" s="118"/>
      <c r="AE45" s="118"/>
    </row>
    <row r="46" spans="1:31" ht="64.8" customHeight="1" x14ac:dyDescent="0.25">
      <c r="A46" s="19">
        <v>215</v>
      </c>
      <c r="B46" s="30" t="s">
        <v>72</v>
      </c>
      <c r="C46" s="30" t="s">
        <v>73</v>
      </c>
      <c r="D46" s="30" t="s">
        <v>85</v>
      </c>
      <c r="E46" s="87" t="s">
        <v>86</v>
      </c>
      <c r="F46" s="28" t="s">
        <v>87</v>
      </c>
      <c r="G46" s="55">
        <v>20210680010033</v>
      </c>
      <c r="H46" s="32" t="s">
        <v>105</v>
      </c>
      <c r="I46" s="45" t="s">
        <v>229</v>
      </c>
      <c r="J46" s="33"/>
      <c r="K46" s="49"/>
      <c r="L46" s="163"/>
      <c r="M46" s="159"/>
      <c r="N46" s="160"/>
      <c r="O46" s="50" t="s">
        <v>273</v>
      </c>
      <c r="P46" s="51">
        <v>133285804.41</v>
      </c>
      <c r="Q46" s="51"/>
      <c r="R46" s="51"/>
      <c r="S46" s="51"/>
      <c r="T46" s="103"/>
      <c r="U46" s="164"/>
      <c r="V46" s="52">
        <f>133285804.41</f>
        <v>133285804.41</v>
      </c>
      <c r="W46" s="52"/>
      <c r="X46" s="52"/>
      <c r="Y46" s="52"/>
      <c r="Z46" s="101"/>
      <c r="AA46" s="166"/>
      <c r="AB46" s="115"/>
      <c r="AC46" s="168"/>
      <c r="AD46" s="118"/>
      <c r="AE46" s="118"/>
    </row>
    <row r="47" spans="1:31" ht="64.8" customHeight="1" x14ac:dyDescent="0.25">
      <c r="A47" s="19">
        <v>215</v>
      </c>
      <c r="B47" s="30" t="s">
        <v>72</v>
      </c>
      <c r="C47" s="30" t="s">
        <v>73</v>
      </c>
      <c r="D47" s="30" t="s">
        <v>85</v>
      </c>
      <c r="E47" s="87" t="s">
        <v>86</v>
      </c>
      <c r="F47" s="28" t="s">
        <v>87</v>
      </c>
      <c r="G47" s="55">
        <v>20210680010033</v>
      </c>
      <c r="H47" s="32" t="s">
        <v>105</v>
      </c>
      <c r="I47" s="45" t="s">
        <v>274</v>
      </c>
      <c r="J47" s="33"/>
      <c r="K47" s="49"/>
      <c r="L47" s="163"/>
      <c r="M47" s="159"/>
      <c r="N47" s="160"/>
      <c r="O47" s="50" t="s">
        <v>103</v>
      </c>
      <c r="P47" s="51">
        <v>1553614893.8199999</v>
      </c>
      <c r="Q47" s="51"/>
      <c r="R47" s="51"/>
      <c r="S47" s="92"/>
      <c r="T47" s="103"/>
      <c r="U47" s="164"/>
      <c r="V47" s="52"/>
      <c r="W47" s="52"/>
      <c r="X47" s="52"/>
      <c r="Y47" s="52"/>
      <c r="Z47" s="101"/>
      <c r="AA47" s="166"/>
      <c r="AB47" s="115"/>
      <c r="AC47" s="168"/>
      <c r="AD47" s="118"/>
      <c r="AE47" s="118"/>
    </row>
    <row r="48" spans="1:31" ht="89.4" customHeight="1" x14ac:dyDescent="0.25">
      <c r="A48" s="19">
        <v>215</v>
      </c>
      <c r="B48" s="30" t="s">
        <v>72</v>
      </c>
      <c r="C48" s="30" t="s">
        <v>73</v>
      </c>
      <c r="D48" s="30" t="s">
        <v>85</v>
      </c>
      <c r="E48" s="87" t="s">
        <v>86</v>
      </c>
      <c r="F48" s="28" t="s">
        <v>87</v>
      </c>
      <c r="G48" s="55">
        <v>20200680010080</v>
      </c>
      <c r="H48" s="32" t="s">
        <v>106</v>
      </c>
      <c r="I48" s="45" t="s">
        <v>102</v>
      </c>
      <c r="J48" s="33"/>
      <c r="K48" s="49"/>
      <c r="L48" s="163"/>
      <c r="M48" s="159"/>
      <c r="N48" s="160"/>
      <c r="O48" s="50" t="s">
        <v>103</v>
      </c>
      <c r="P48" s="51">
        <v>139581312.99000001</v>
      </c>
      <c r="Q48" s="51"/>
      <c r="R48" s="51"/>
      <c r="S48" s="92"/>
      <c r="T48" s="103"/>
      <c r="U48" s="164"/>
      <c r="V48" s="52">
        <v>134117784.39</v>
      </c>
      <c r="W48" s="52"/>
      <c r="X48" s="52"/>
      <c r="Y48" s="52"/>
      <c r="Z48" s="101"/>
      <c r="AA48" s="166"/>
      <c r="AB48" s="115"/>
      <c r="AC48" s="168"/>
      <c r="AD48" s="118"/>
      <c r="AE48" s="118"/>
    </row>
    <row r="49" spans="1:31" ht="27.6" x14ac:dyDescent="0.25">
      <c r="A49" s="19">
        <v>215</v>
      </c>
      <c r="B49" s="30" t="s">
        <v>72</v>
      </c>
      <c r="C49" s="30" t="s">
        <v>73</v>
      </c>
      <c r="D49" s="30" t="s">
        <v>85</v>
      </c>
      <c r="E49" s="87" t="s">
        <v>86</v>
      </c>
      <c r="F49" s="28" t="s">
        <v>87</v>
      </c>
      <c r="G49" s="56"/>
      <c r="H49" s="42" t="s">
        <v>277</v>
      </c>
      <c r="I49" s="45"/>
      <c r="J49" s="33"/>
      <c r="K49" s="49"/>
      <c r="L49" s="163"/>
      <c r="M49" s="159"/>
      <c r="N49" s="160"/>
      <c r="O49" s="50" t="s">
        <v>107</v>
      </c>
      <c r="P49" s="51"/>
      <c r="Q49" s="51"/>
      <c r="R49" s="51"/>
      <c r="S49" s="92"/>
      <c r="T49" s="51">
        <v>1555449996</v>
      </c>
      <c r="U49" s="164"/>
      <c r="V49" s="52"/>
      <c r="W49" s="52"/>
      <c r="X49" s="52"/>
      <c r="Y49" s="52"/>
      <c r="Z49" s="101"/>
      <c r="AA49" s="166"/>
      <c r="AB49" s="115"/>
      <c r="AC49" s="168"/>
      <c r="AD49" s="118"/>
      <c r="AE49" s="118"/>
    </row>
    <row r="50" spans="1:31" ht="27.6" x14ac:dyDescent="0.25">
      <c r="A50" s="19">
        <v>215</v>
      </c>
      <c r="B50" s="30" t="s">
        <v>72</v>
      </c>
      <c r="C50" s="30" t="s">
        <v>73</v>
      </c>
      <c r="D50" s="30" t="s">
        <v>85</v>
      </c>
      <c r="E50" s="87" t="s">
        <v>86</v>
      </c>
      <c r="F50" s="28" t="s">
        <v>87</v>
      </c>
      <c r="G50" s="48">
        <v>20210680010024</v>
      </c>
      <c r="H50" s="32" t="s">
        <v>108</v>
      </c>
      <c r="I50" s="45"/>
      <c r="J50" s="33"/>
      <c r="K50" s="49"/>
      <c r="L50" s="163"/>
      <c r="M50" s="159"/>
      <c r="N50" s="160"/>
      <c r="O50" s="50" t="s">
        <v>109</v>
      </c>
      <c r="P50" s="51">
        <v>16961988641.110001</v>
      </c>
      <c r="Q50" s="51"/>
      <c r="R50" s="51"/>
      <c r="S50" s="105"/>
      <c r="T50" s="106"/>
      <c r="U50" s="164"/>
      <c r="V50" s="52">
        <v>16852235913.48</v>
      </c>
      <c r="W50" s="52"/>
      <c r="X50" s="52"/>
      <c r="Y50" s="52"/>
      <c r="Z50" s="101"/>
      <c r="AA50" s="166"/>
      <c r="AB50" s="115"/>
      <c r="AC50" s="168"/>
      <c r="AD50" s="118"/>
      <c r="AE50" s="118"/>
    </row>
    <row r="51" spans="1:31" ht="27.6" x14ac:dyDescent="0.25">
      <c r="A51" s="19">
        <v>215</v>
      </c>
      <c r="B51" s="30" t="s">
        <v>72</v>
      </c>
      <c r="C51" s="30" t="s">
        <v>73</v>
      </c>
      <c r="D51" s="30" t="s">
        <v>85</v>
      </c>
      <c r="E51" s="87" t="s">
        <v>86</v>
      </c>
      <c r="F51" s="28" t="s">
        <v>87</v>
      </c>
      <c r="G51" s="48"/>
      <c r="H51" s="42" t="s">
        <v>277</v>
      </c>
      <c r="I51" s="45"/>
      <c r="J51" s="33"/>
      <c r="K51" s="49"/>
      <c r="L51" s="163"/>
      <c r="M51" s="159"/>
      <c r="N51" s="160"/>
      <c r="O51" s="50" t="s">
        <v>110</v>
      </c>
      <c r="P51" s="51">
        <v>842670554.88999939</v>
      </c>
      <c r="Q51" s="51"/>
      <c r="R51" s="51"/>
      <c r="S51" s="92"/>
      <c r="T51" s="106"/>
      <c r="U51" s="164"/>
      <c r="V51" s="52"/>
      <c r="W51" s="52"/>
      <c r="X51" s="52"/>
      <c r="Y51" s="52"/>
      <c r="Z51" s="101"/>
      <c r="AA51" s="166"/>
      <c r="AB51" s="115"/>
      <c r="AC51" s="168"/>
      <c r="AD51" s="118"/>
      <c r="AE51" s="118"/>
    </row>
    <row r="52" spans="1:31" ht="41.4" x14ac:dyDescent="0.25">
      <c r="A52" s="19">
        <v>215</v>
      </c>
      <c r="B52" s="30" t="s">
        <v>72</v>
      </c>
      <c r="C52" s="30" t="s">
        <v>73</v>
      </c>
      <c r="D52" s="30" t="s">
        <v>85</v>
      </c>
      <c r="E52" s="87" t="s">
        <v>86</v>
      </c>
      <c r="F52" s="28" t="s">
        <v>87</v>
      </c>
      <c r="G52" s="48">
        <v>20210680010037</v>
      </c>
      <c r="H52" s="57" t="s">
        <v>111</v>
      </c>
      <c r="I52" s="45"/>
      <c r="J52" s="33"/>
      <c r="K52" s="49"/>
      <c r="L52" s="163"/>
      <c r="M52" s="159"/>
      <c r="N52" s="160"/>
      <c r="O52" s="50" t="s">
        <v>112</v>
      </c>
      <c r="P52" s="51">
        <v>609911449.04999995</v>
      </c>
      <c r="Q52" s="51"/>
      <c r="R52" s="51"/>
      <c r="S52" s="92"/>
      <c r="T52" s="103"/>
      <c r="U52" s="164"/>
      <c r="V52" s="51">
        <v>308447005</v>
      </c>
      <c r="W52" s="52"/>
      <c r="X52" s="52"/>
      <c r="Y52" s="52"/>
      <c r="Z52" s="101"/>
      <c r="AA52" s="166"/>
      <c r="AB52" s="115"/>
      <c r="AC52" s="168"/>
      <c r="AD52" s="118"/>
      <c r="AE52" s="118"/>
    </row>
    <row r="53" spans="1:31" ht="27.6" x14ac:dyDescent="0.25">
      <c r="A53" s="19">
        <v>215</v>
      </c>
      <c r="B53" s="30" t="s">
        <v>72</v>
      </c>
      <c r="C53" s="30" t="s">
        <v>73</v>
      </c>
      <c r="D53" s="30" t="s">
        <v>85</v>
      </c>
      <c r="E53" s="87" t="s">
        <v>86</v>
      </c>
      <c r="F53" s="28" t="s">
        <v>87</v>
      </c>
      <c r="G53" s="48"/>
      <c r="H53" s="42" t="s">
        <v>277</v>
      </c>
      <c r="I53" s="45"/>
      <c r="J53" s="33"/>
      <c r="K53" s="49"/>
      <c r="L53" s="163"/>
      <c r="M53" s="159"/>
      <c r="N53" s="160"/>
      <c r="O53" s="50" t="s">
        <v>112</v>
      </c>
      <c r="P53" s="51">
        <v>88550.95</v>
      </c>
      <c r="Q53" s="51"/>
      <c r="R53" s="51"/>
      <c r="S53" s="92"/>
      <c r="T53" s="103"/>
      <c r="U53" s="164"/>
      <c r="V53" s="52"/>
      <c r="W53" s="52"/>
      <c r="X53" s="52"/>
      <c r="Y53" s="52"/>
      <c r="Z53" s="101"/>
      <c r="AA53" s="166"/>
      <c r="AB53" s="115"/>
      <c r="AC53" s="168"/>
      <c r="AD53" s="118"/>
      <c r="AE53" s="118"/>
    </row>
    <row r="54" spans="1:31" ht="41.4" x14ac:dyDescent="0.25">
      <c r="A54" s="19">
        <v>215</v>
      </c>
      <c r="B54" s="30" t="s">
        <v>72</v>
      </c>
      <c r="C54" s="30" t="s">
        <v>73</v>
      </c>
      <c r="D54" s="30" t="s">
        <v>85</v>
      </c>
      <c r="E54" s="87" t="s">
        <v>86</v>
      </c>
      <c r="F54" s="28" t="s">
        <v>87</v>
      </c>
      <c r="G54" s="48">
        <v>20210680010182</v>
      </c>
      <c r="H54" s="32" t="s">
        <v>238</v>
      </c>
      <c r="I54" s="45"/>
      <c r="J54" s="33"/>
      <c r="K54" s="49"/>
      <c r="L54" s="163"/>
      <c r="M54" s="159"/>
      <c r="N54" s="160"/>
      <c r="O54" s="50" t="s">
        <v>237</v>
      </c>
      <c r="P54" s="51">
        <v>120000000</v>
      </c>
      <c r="Q54" s="51">
        <v>20279244.800000001</v>
      </c>
      <c r="R54" s="51"/>
      <c r="S54" s="92"/>
      <c r="T54" s="103"/>
      <c r="U54" s="164"/>
      <c r="V54" s="52">
        <f>112002411.2+20279244.8</f>
        <v>132281656</v>
      </c>
      <c r="W54" s="52"/>
      <c r="X54" s="52"/>
      <c r="Y54" s="52"/>
      <c r="Z54" s="101"/>
      <c r="AA54" s="166"/>
      <c r="AB54" s="115"/>
      <c r="AC54" s="168"/>
      <c r="AD54" s="118"/>
      <c r="AE54" s="118"/>
    </row>
    <row r="55" spans="1:31" ht="41.4" x14ac:dyDescent="0.25">
      <c r="A55" s="19">
        <v>215</v>
      </c>
      <c r="B55" s="30" t="s">
        <v>72</v>
      </c>
      <c r="C55" s="30" t="s">
        <v>73</v>
      </c>
      <c r="D55" s="30" t="s">
        <v>85</v>
      </c>
      <c r="E55" s="87" t="s">
        <v>86</v>
      </c>
      <c r="F55" s="28" t="s">
        <v>87</v>
      </c>
      <c r="G55" s="48"/>
      <c r="H55" s="32" t="s">
        <v>238</v>
      </c>
      <c r="I55" s="45" t="s">
        <v>56</v>
      </c>
      <c r="J55" s="33"/>
      <c r="K55" s="49"/>
      <c r="L55" s="163"/>
      <c r="M55" s="159"/>
      <c r="N55" s="160"/>
      <c r="O55" s="50" t="s">
        <v>260</v>
      </c>
      <c r="P55" s="51">
        <v>401044258.56999999</v>
      </c>
      <c r="Q55" s="51">
        <v>39720755.200000003</v>
      </c>
      <c r="R55" s="51"/>
      <c r="S55" s="51"/>
      <c r="T55" s="103"/>
      <c r="U55" s="164"/>
      <c r="V55" s="52"/>
      <c r="W55" s="52"/>
      <c r="X55" s="52"/>
      <c r="Y55" s="52"/>
      <c r="Z55" s="101"/>
      <c r="AA55" s="166"/>
      <c r="AB55" s="115"/>
      <c r="AC55" s="168"/>
      <c r="AD55" s="118"/>
      <c r="AE55" s="118"/>
    </row>
    <row r="56" spans="1:31" ht="53.4" customHeight="1" x14ac:dyDescent="0.25">
      <c r="A56" s="19">
        <v>215</v>
      </c>
      <c r="B56" s="30" t="s">
        <v>72</v>
      </c>
      <c r="C56" s="30" t="s">
        <v>73</v>
      </c>
      <c r="D56" s="30" t="s">
        <v>85</v>
      </c>
      <c r="E56" s="87" t="s">
        <v>86</v>
      </c>
      <c r="F56" s="28" t="s">
        <v>87</v>
      </c>
      <c r="G56" s="48">
        <v>20210680010194</v>
      </c>
      <c r="H56" s="32" t="s">
        <v>255</v>
      </c>
      <c r="I56" s="45"/>
      <c r="J56" s="33"/>
      <c r="K56" s="49"/>
      <c r="L56" s="163"/>
      <c r="M56" s="159"/>
      <c r="N56" s="160"/>
      <c r="O56" s="50" t="s">
        <v>245</v>
      </c>
      <c r="P56" s="51">
        <v>1800000000</v>
      </c>
      <c r="Q56" s="51"/>
      <c r="R56" s="51"/>
      <c r="S56" s="51"/>
      <c r="T56" s="103"/>
      <c r="U56" s="164"/>
      <c r="V56" s="52">
        <v>1800000000</v>
      </c>
      <c r="W56" s="52"/>
      <c r="X56" s="52"/>
      <c r="Y56" s="52"/>
      <c r="Z56" s="101"/>
      <c r="AA56" s="166"/>
      <c r="AB56" s="115"/>
      <c r="AC56" s="168"/>
      <c r="AD56" s="118"/>
      <c r="AE56" s="118"/>
    </row>
    <row r="57" spans="1:31" ht="41.4" x14ac:dyDescent="0.25">
      <c r="A57" s="19">
        <v>215</v>
      </c>
      <c r="B57" s="30" t="s">
        <v>72</v>
      </c>
      <c r="C57" s="30" t="s">
        <v>73</v>
      </c>
      <c r="D57" s="30" t="s">
        <v>85</v>
      </c>
      <c r="E57" s="87" t="s">
        <v>86</v>
      </c>
      <c r="F57" s="28" t="s">
        <v>87</v>
      </c>
      <c r="G57" s="48">
        <v>20210680010011</v>
      </c>
      <c r="H57" s="32" t="s">
        <v>113</v>
      </c>
      <c r="I57" s="45" t="s">
        <v>114</v>
      </c>
      <c r="J57" s="33"/>
      <c r="K57" s="49"/>
      <c r="L57" s="163"/>
      <c r="M57" s="159"/>
      <c r="N57" s="160"/>
      <c r="O57" s="50" t="s">
        <v>115</v>
      </c>
      <c r="P57" s="51"/>
      <c r="Q57" s="51"/>
      <c r="R57" s="51"/>
      <c r="S57" s="103"/>
      <c r="T57" s="51">
        <v>2617858685</v>
      </c>
      <c r="U57" s="164"/>
      <c r="V57" s="52"/>
      <c r="W57" s="52"/>
      <c r="X57" s="52"/>
      <c r="Y57" s="52"/>
      <c r="Z57" s="52">
        <v>2617858685</v>
      </c>
      <c r="AA57" s="166"/>
      <c r="AB57" s="115"/>
      <c r="AC57" s="168"/>
      <c r="AD57" s="118"/>
      <c r="AE57" s="118"/>
    </row>
    <row r="58" spans="1:31" ht="55.2" x14ac:dyDescent="0.25">
      <c r="A58" s="19">
        <v>215</v>
      </c>
      <c r="B58" s="30" t="s">
        <v>72</v>
      </c>
      <c r="C58" s="30" t="s">
        <v>73</v>
      </c>
      <c r="D58" s="30" t="s">
        <v>85</v>
      </c>
      <c r="E58" s="87" t="s">
        <v>86</v>
      </c>
      <c r="F58" s="28" t="s">
        <v>87</v>
      </c>
      <c r="G58" s="55">
        <v>20210680010025</v>
      </c>
      <c r="H58" s="57" t="s">
        <v>101</v>
      </c>
      <c r="I58" s="45"/>
      <c r="J58" s="33"/>
      <c r="K58" s="88"/>
      <c r="L58" s="138"/>
      <c r="M58" s="141"/>
      <c r="N58" s="128"/>
      <c r="O58" s="89" t="s">
        <v>244</v>
      </c>
      <c r="P58" s="51">
        <v>184482571.22</v>
      </c>
      <c r="Q58" s="51"/>
      <c r="R58" s="51"/>
      <c r="S58" s="103"/>
      <c r="T58" s="51"/>
      <c r="U58" s="164"/>
      <c r="V58" s="52">
        <f>100758121.22+36519672+25000000+22204778</f>
        <v>184482571.22</v>
      </c>
      <c r="W58" s="52"/>
      <c r="X58" s="52"/>
      <c r="Y58" s="52"/>
      <c r="Z58" s="101"/>
      <c r="AA58" s="166"/>
      <c r="AB58" s="115"/>
      <c r="AC58" s="168"/>
      <c r="AD58" s="118"/>
      <c r="AE58" s="118"/>
    </row>
    <row r="59" spans="1:31" ht="27.6" x14ac:dyDescent="0.25">
      <c r="A59" s="19">
        <v>215</v>
      </c>
      <c r="B59" s="30" t="s">
        <v>72</v>
      </c>
      <c r="C59" s="30" t="s">
        <v>73</v>
      </c>
      <c r="D59" s="30" t="s">
        <v>85</v>
      </c>
      <c r="E59" s="87" t="s">
        <v>86</v>
      </c>
      <c r="F59" s="28" t="s">
        <v>87</v>
      </c>
      <c r="G59" s="55"/>
      <c r="H59" s="42" t="s">
        <v>277</v>
      </c>
      <c r="I59" s="45"/>
      <c r="J59" s="33"/>
      <c r="K59" s="49"/>
      <c r="L59" s="163"/>
      <c r="M59" s="159"/>
      <c r="N59" s="160"/>
      <c r="O59" s="50" t="s">
        <v>279</v>
      </c>
      <c r="P59" s="51">
        <f>33351.93+12325921.1500001</f>
        <v>12359273.080000099</v>
      </c>
      <c r="Q59" s="51"/>
      <c r="R59" s="51"/>
      <c r="S59" s="103"/>
      <c r="T59" s="51"/>
      <c r="U59" s="164"/>
      <c r="V59" s="52"/>
      <c r="W59" s="52"/>
      <c r="X59" s="52"/>
      <c r="Y59" s="52"/>
      <c r="Z59" s="101"/>
      <c r="AA59" s="166"/>
      <c r="AB59" s="115"/>
      <c r="AC59" s="168"/>
      <c r="AD59" s="118"/>
      <c r="AE59" s="118"/>
    </row>
    <row r="60" spans="1:31" ht="27.6" x14ac:dyDescent="0.25">
      <c r="A60" s="19">
        <v>216</v>
      </c>
      <c r="B60" s="30" t="s">
        <v>72</v>
      </c>
      <c r="C60" s="30" t="s">
        <v>73</v>
      </c>
      <c r="D60" s="30" t="s">
        <v>85</v>
      </c>
      <c r="E60" s="29" t="s">
        <v>116</v>
      </c>
      <c r="F60" s="30" t="s">
        <v>117</v>
      </c>
      <c r="G60" s="56"/>
      <c r="H60" s="42" t="s">
        <v>277</v>
      </c>
      <c r="I60" s="45"/>
      <c r="J60" s="33"/>
      <c r="K60" s="49"/>
      <c r="L60" s="136">
        <v>2</v>
      </c>
      <c r="M60" s="139">
        <v>1</v>
      </c>
      <c r="N60" s="126">
        <f>IFERROR(IF(M60/L60&gt;100%,100%,M60/L60),"-")</f>
        <v>0.5</v>
      </c>
      <c r="O60" s="50" t="s">
        <v>232</v>
      </c>
      <c r="P60" s="51">
        <v>19687551.149999999</v>
      </c>
      <c r="Q60" s="51"/>
      <c r="R60" s="51"/>
      <c r="S60" s="103"/>
      <c r="T60" s="51"/>
      <c r="U60" s="130">
        <f>SUM(P60:T61)</f>
        <v>3766787329</v>
      </c>
      <c r="V60" s="52"/>
      <c r="W60" s="52"/>
      <c r="X60" s="52"/>
      <c r="Y60" s="52"/>
      <c r="Z60" s="101"/>
      <c r="AA60" s="58">
        <f>SUM(V60:Z60)</f>
        <v>0</v>
      </c>
      <c r="AB60" s="59"/>
      <c r="AC60" s="60"/>
      <c r="AD60" s="61"/>
      <c r="AE60" s="61"/>
    </row>
    <row r="61" spans="1:31" ht="50.4" customHeight="1" x14ac:dyDescent="0.25">
      <c r="A61" s="19">
        <v>216</v>
      </c>
      <c r="B61" s="30" t="s">
        <v>72</v>
      </c>
      <c r="C61" s="30" t="s">
        <v>73</v>
      </c>
      <c r="D61" s="30" t="s">
        <v>85</v>
      </c>
      <c r="E61" s="29" t="s">
        <v>116</v>
      </c>
      <c r="F61" s="30" t="s">
        <v>117</v>
      </c>
      <c r="G61" s="55">
        <v>20210680010091</v>
      </c>
      <c r="H61" s="57" t="s">
        <v>231</v>
      </c>
      <c r="I61" s="23"/>
      <c r="J61" s="33"/>
      <c r="K61" s="33"/>
      <c r="L61" s="138"/>
      <c r="M61" s="141"/>
      <c r="N61" s="128"/>
      <c r="O61" s="37" t="s">
        <v>218</v>
      </c>
      <c r="P61" s="99">
        <v>80312448.849999994</v>
      </c>
      <c r="Q61" s="102"/>
      <c r="R61" s="102"/>
      <c r="S61" s="103"/>
      <c r="T61" s="51">
        <v>3666787329</v>
      </c>
      <c r="U61" s="132"/>
      <c r="V61" s="99">
        <v>75954518</v>
      </c>
      <c r="W61" s="100"/>
      <c r="X61" s="100"/>
      <c r="Y61" s="100"/>
      <c r="Z61" s="101"/>
      <c r="AA61" s="98">
        <f>SUM(V61:Z61)</f>
        <v>75954518</v>
      </c>
      <c r="AB61" s="38">
        <f>IFERROR(AA61/U60,"-")</f>
        <v>2.0164270335953444E-2</v>
      </c>
      <c r="AC61" s="43"/>
      <c r="AD61" s="39" t="s">
        <v>45</v>
      </c>
      <c r="AE61" s="39" t="s">
        <v>46</v>
      </c>
    </row>
    <row r="62" spans="1:31" ht="69" customHeight="1" x14ac:dyDescent="0.25">
      <c r="A62" s="19">
        <v>219</v>
      </c>
      <c r="B62" s="30" t="s">
        <v>72</v>
      </c>
      <c r="C62" s="30" t="s">
        <v>73</v>
      </c>
      <c r="D62" s="30" t="s">
        <v>118</v>
      </c>
      <c r="E62" s="29" t="s">
        <v>119</v>
      </c>
      <c r="F62" s="30" t="s">
        <v>120</v>
      </c>
      <c r="G62" s="55">
        <v>20210680010098</v>
      </c>
      <c r="H62" s="57" t="s">
        <v>239</v>
      </c>
      <c r="I62" s="23" t="s">
        <v>102</v>
      </c>
      <c r="J62" s="33"/>
      <c r="K62" s="33"/>
      <c r="L62" s="62">
        <v>0</v>
      </c>
      <c r="M62" s="63" t="s">
        <v>44</v>
      </c>
      <c r="N62" s="36" t="str">
        <f>IFERROR(IF(M62/L62&gt;100%,100%,M62/L62),"-")</f>
        <v>-</v>
      </c>
      <c r="O62" s="37" t="s">
        <v>103</v>
      </c>
      <c r="P62" s="99">
        <v>2081411607.0599999</v>
      </c>
      <c r="Q62" s="102"/>
      <c r="R62" s="102"/>
      <c r="S62" s="103"/>
      <c r="T62" s="102"/>
      <c r="U62" s="98">
        <f>SUM(P62:T62)</f>
        <v>2081411607.0599999</v>
      </c>
      <c r="V62" s="99">
        <v>250067670.27000001</v>
      </c>
      <c r="W62" s="100"/>
      <c r="X62" s="100"/>
      <c r="Y62" s="100"/>
      <c r="Z62" s="101"/>
      <c r="AA62" s="98">
        <f>SUM(V62:Z62)</f>
        <v>250067670.27000001</v>
      </c>
      <c r="AB62" s="38">
        <f>IFERROR(AA62/U62,"-")</f>
        <v>0.12014330535190074</v>
      </c>
      <c r="AC62" s="43"/>
      <c r="AD62" s="39" t="s">
        <v>45</v>
      </c>
      <c r="AE62" s="39" t="s">
        <v>46</v>
      </c>
    </row>
    <row r="63" spans="1:31" ht="87.6" customHeight="1" x14ac:dyDescent="0.25">
      <c r="A63" s="19">
        <v>220</v>
      </c>
      <c r="B63" s="30" t="s">
        <v>72</v>
      </c>
      <c r="C63" s="30" t="s">
        <v>73</v>
      </c>
      <c r="D63" s="30" t="s">
        <v>118</v>
      </c>
      <c r="E63" s="87" t="s">
        <v>121</v>
      </c>
      <c r="F63" s="28" t="s">
        <v>122</v>
      </c>
      <c r="G63" s="48">
        <v>20210680010029</v>
      </c>
      <c r="H63" s="57" t="s">
        <v>123</v>
      </c>
      <c r="I63" s="23"/>
      <c r="J63" s="33"/>
      <c r="K63" s="33"/>
      <c r="L63" s="163">
        <v>24500</v>
      </c>
      <c r="M63" s="159">
        <f>130000+54881.61</f>
        <v>184881.61</v>
      </c>
      <c r="N63" s="160">
        <f>IFERROR(IF(M63/L63&gt;100%,100%,M63/L63),"-")</f>
        <v>1</v>
      </c>
      <c r="O63" s="37" t="s">
        <v>280</v>
      </c>
      <c r="P63" s="99">
        <v>574235623</v>
      </c>
      <c r="Q63" s="102"/>
      <c r="R63" s="102"/>
      <c r="S63" s="103"/>
      <c r="T63" s="102"/>
      <c r="U63" s="129">
        <f>SUM(P63:T67)</f>
        <v>52506998434.780006</v>
      </c>
      <c r="V63" s="99">
        <f>481911706+71724301.23</f>
        <v>553636007.23000002</v>
      </c>
      <c r="W63" s="100"/>
      <c r="X63" s="100"/>
      <c r="Y63" s="100"/>
      <c r="Z63" s="101"/>
      <c r="AA63" s="130">
        <f>SUM(V63:Z67)</f>
        <v>34071328914.650002</v>
      </c>
      <c r="AB63" s="114">
        <f>IFERROR(AA63/U63,"-")</f>
        <v>0.6488911941323533</v>
      </c>
      <c r="AC63" s="133"/>
      <c r="AD63" s="117" t="s">
        <v>45</v>
      </c>
      <c r="AE63" s="117" t="s">
        <v>46</v>
      </c>
    </row>
    <row r="64" spans="1:31" ht="27.6" x14ac:dyDescent="0.25">
      <c r="A64" s="19">
        <v>220</v>
      </c>
      <c r="B64" s="30" t="s">
        <v>72</v>
      </c>
      <c r="C64" s="30" t="s">
        <v>73</v>
      </c>
      <c r="D64" s="30" t="s">
        <v>118</v>
      </c>
      <c r="E64" s="87" t="s">
        <v>121</v>
      </c>
      <c r="F64" s="28" t="s">
        <v>122</v>
      </c>
      <c r="G64" s="48"/>
      <c r="H64" s="42" t="s">
        <v>277</v>
      </c>
      <c r="I64" s="23"/>
      <c r="J64" s="33"/>
      <c r="K64" s="33"/>
      <c r="L64" s="163"/>
      <c r="M64" s="159"/>
      <c r="N64" s="160"/>
      <c r="O64" s="37" t="s">
        <v>280</v>
      </c>
      <c r="P64" s="99">
        <v>376249000</v>
      </c>
      <c r="Q64" s="99"/>
      <c r="R64" s="102"/>
      <c r="S64" s="103"/>
      <c r="T64" s="102"/>
      <c r="U64" s="129"/>
      <c r="V64" s="99"/>
      <c r="W64" s="100"/>
      <c r="X64" s="100"/>
      <c r="Y64" s="100"/>
      <c r="Z64" s="101"/>
      <c r="AA64" s="131"/>
      <c r="AB64" s="115"/>
      <c r="AC64" s="134"/>
      <c r="AD64" s="118"/>
      <c r="AE64" s="118"/>
    </row>
    <row r="65" spans="1:31" ht="55.2" x14ac:dyDescent="0.25">
      <c r="A65" s="19">
        <v>220</v>
      </c>
      <c r="B65" s="30" t="s">
        <v>72</v>
      </c>
      <c r="C65" s="30" t="s">
        <v>73</v>
      </c>
      <c r="D65" s="30" t="s">
        <v>118</v>
      </c>
      <c r="E65" s="87" t="s">
        <v>121</v>
      </c>
      <c r="F65" s="28" t="s">
        <v>122</v>
      </c>
      <c r="G65" s="64"/>
      <c r="H65" s="42" t="s">
        <v>277</v>
      </c>
      <c r="I65" s="23" t="s">
        <v>230</v>
      </c>
      <c r="J65" s="33"/>
      <c r="K65" s="33"/>
      <c r="L65" s="163"/>
      <c r="M65" s="159"/>
      <c r="N65" s="160"/>
      <c r="O65" s="37" t="s">
        <v>124</v>
      </c>
      <c r="P65" s="99">
        <v>3631235458.3099999</v>
      </c>
      <c r="Q65" s="102"/>
      <c r="R65" s="102"/>
      <c r="S65" s="103"/>
      <c r="T65" s="99">
        <v>2841000462</v>
      </c>
      <c r="U65" s="129"/>
      <c r="V65" s="99"/>
      <c r="W65" s="100"/>
      <c r="X65" s="100"/>
      <c r="Y65" s="100"/>
      <c r="Z65" s="101"/>
      <c r="AA65" s="131"/>
      <c r="AB65" s="115"/>
      <c r="AC65" s="134"/>
      <c r="AD65" s="118"/>
      <c r="AE65" s="118"/>
    </row>
    <row r="66" spans="1:31" ht="41.4" x14ac:dyDescent="0.25">
      <c r="A66" s="19">
        <v>220</v>
      </c>
      <c r="B66" s="30" t="s">
        <v>72</v>
      </c>
      <c r="C66" s="30" t="s">
        <v>73</v>
      </c>
      <c r="D66" s="30" t="s">
        <v>118</v>
      </c>
      <c r="E66" s="87" t="s">
        <v>121</v>
      </c>
      <c r="F66" s="28" t="s">
        <v>122</v>
      </c>
      <c r="G66" s="48">
        <v>20210680010004</v>
      </c>
      <c r="H66" s="57" t="s">
        <v>125</v>
      </c>
      <c r="I66" s="45" t="s">
        <v>126</v>
      </c>
      <c r="J66" s="33"/>
      <c r="K66" s="33"/>
      <c r="L66" s="163"/>
      <c r="M66" s="159"/>
      <c r="N66" s="160"/>
      <c r="O66" s="37" t="s">
        <v>222</v>
      </c>
      <c r="P66" s="99">
        <v>14264631675.700001</v>
      </c>
      <c r="Q66" s="102"/>
      <c r="R66" s="102"/>
      <c r="S66" s="103"/>
      <c r="T66" s="99">
        <v>14817569032</v>
      </c>
      <c r="U66" s="129"/>
      <c r="V66" s="99">
        <v>14260768573.42</v>
      </c>
      <c r="W66" s="100"/>
      <c r="X66" s="100"/>
      <c r="Y66" s="101"/>
      <c r="Z66" s="99">
        <v>13778132224</v>
      </c>
      <c r="AA66" s="131"/>
      <c r="AB66" s="115"/>
      <c r="AC66" s="134"/>
      <c r="AD66" s="118"/>
      <c r="AE66" s="118"/>
    </row>
    <row r="67" spans="1:31" ht="41.4" x14ac:dyDescent="0.25">
      <c r="A67" s="19">
        <v>220</v>
      </c>
      <c r="B67" s="30" t="s">
        <v>72</v>
      </c>
      <c r="C67" s="30" t="s">
        <v>73</v>
      </c>
      <c r="D67" s="30" t="s">
        <v>118</v>
      </c>
      <c r="E67" s="87" t="s">
        <v>121</v>
      </c>
      <c r="F67" s="28" t="s">
        <v>122</v>
      </c>
      <c r="G67" s="48"/>
      <c r="H67" s="42" t="s">
        <v>277</v>
      </c>
      <c r="I67" s="65"/>
      <c r="J67" s="33"/>
      <c r="K67" s="33"/>
      <c r="L67" s="163"/>
      <c r="M67" s="159"/>
      <c r="N67" s="160"/>
      <c r="O67" s="37" t="s">
        <v>243</v>
      </c>
      <c r="P67" s="99">
        <v>888956191.54999995</v>
      </c>
      <c r="Q67" s="102"/>
      <c r="R67" s="102"/>
      <c r="S67" s="103"/>
      <c r="T67" s="99">
        <v>15113120992.220001</v>
      </c>
      <c r="U67" s="129"/>
      <c r="V67" s="99"/>
      <c r="W67" s="100"/>
      <c r="X67" s="100"/>
      <c r="Y67" s="101"/>
      <c r="Z67" s="99">
        <v>5478792110</v>
      </c>
      <c r="AA67" s="132"/>
      <c r="AB67" s="116"/>
      <c r="AC67" s="135"/>
      <c r="AD67" s="119"/>
      <c r="AE67" s="119"/>
    </row>
    <row r="68" spans="1:31" ht="41.4" x14ac:dyDescent="0.25">
      <c r="A68" s="19">
        <v>221</v>
      </c>
      <c r="B68" s="30" t="s">
        <v>72</v>
      </c>
      <c r="C68" s="30" t="s">
        <v>73</v>
      </c>
      <c r="D68" s="30" t="s">
        <v>118</v>
      </c>
      <c r="E68" s="87" t="s">
        <v>127</v>
      </c>
      <c r="F68" s="28" t="s">
        <v>128</v>
      </c>
      <c r="G68" s="48">
        <v>20210680010068</v>
      </c>
      <c r="H68" s="66" t="s">
        <v>220</v>
      </c>
      <c r="I68" s="42"/>
      <c r="J68" s="33"/>
      <c r="K68" s="33"/>
      <c r="L68" s="136">
        <v>1500</v>
      </c>
      <c r="M68" s="139">
        <v>945</v>
      </c>
      <c r="N68" s="126">
        <f>IFERROR(IF(M68/L68&gt;100%,100%,M68/L68),"-")</f>
        <v>0.63</v>
      </c>
      <c r="O68" s="67" t="s">
        <v>129</v>
      </c>
      <c r="P68" s="99">
        <f>1574178637-5134940</f>
        <v>1569043697</v>
      </c>
      <c r="Q68" s="102"/>
      <c r="R68" s="102"/>
      <c r="S68" s="103"/>
      <c r="T68" s="102"/>
      <c r="U68" s="130">
        <f>SUM(P68:T72)</f>
        <v>6505673855.1900005</v>
      </c>
      <c r="V68" s="99">
        <f>5134940.11+1466938983</f>
        <v>1472073923.1099999</v>
      </c>
      <c r="W68" s="100"/>
      <c r="X68" s="100"/>
      <c r="Y68" s="101"/>
      <c r="Z68" s="100"/>
      <c r="AA68" s="130">
        <f>SUM(V68:Z72)</f>
        <v>1630921382.9599998</v>
      </c>
      <c r="AB68" s="114">
        <f>IFERROR(AA68/U68,"-")</f>
        <v>0.25069215261366162</v>
      </c>
      <c r="AC68" s="133"/>
      <c r="AD68" s="117" t="s">
        <v>45</v>
      </c>
      <c r="AE68" s="117" t="s">
        <v>46</v>
      </c>
    </row>
    <row r="69" spans="1:31" ht="27.6" x14ac:dyDescent="0.25">
      <c r="A69" s="19">
        <v>221</v>
      </c>
      <c r="B69" s="30" t="s">
        <v>72</v>
      </c>
      <c r="C69" s="30" t="s">
        <v>73</v>
      </c>
      <c r="D69" s="30" t="s">
        <v>118</v>
      </c>
      <c r="E69" s="87" t="s">
        <v>127</v>
      </c>
      <c r="F69" s="68" t="s">
        <v>128</v>
      </c>
      <c r="G69" s="48"/>
      <c r="H69" s="42" t="s">
        <v>277</v>
      </c>
      <c r="I69" s="42"/>
      <c r="J69" s="33"/>
      <c r="K69" s="33"/>
      <c r="L69" s="137"/>
      <c r="M69" s="140"/>
      <c r="N69" s="127"/>
      <c r="O69" s="67" t="s">
        <v>257</v>
      </c>
      <c r="P69" s="99">
        <f>272647281.13+5134940</f>
        <v>277782221.13</v>
      </c>
      <c r="Q69" s="102"/>
      <c r="R69" s="102"/>
      <c r="S69" s="103"/>
      <c r="T69" s="102"/>
      <c r="U69" s="131"/>
      <c r="V69" s="99"/>
      <c r="W69" s="100"/>
      <c r="X69" s="100"/>
      <c r="Y69" s="101"/>
      <c r="Z69" s="100"/>
      <c r="AA69" s="131"/>
      <c r="AB69" s="115"/>
      <c r="AC69" s="134"/>
      <c r="AD69" s="118"/>
      <c r="AE69" s="118"/>
    </row>
    <row r="70" spans="1:31" ht="41.4" x14ac:dyDescent="0.25">
      <c r="A70" s="19">
        <v>221</v>
      </c>
      <c r="B70" s="30" t="s">
        <v>72</v>
      </c>
      <c r="C70" s="30" t="s">
        <v>73</v>
      </c>
      <c r="D70" s="30" t="s">
        <v>118</v>
      </c>
      <c r="E70" s="87" t="s">
        <v>127</v>
      </c>
      <c r="F70" s="68" t="s">
        <v>128</v>
      </c>
      <c r="G70" s="31">
        <v>20200680010169</v>
      </c>
      <c r="H70" s="66" t="s">
        <v>130</v>
      </c>
      <c r="I70" s="42" t="s">
        <v>282</v>
      </c>
      <c r="J70" s="33"/>
      <c r="K70" s="33"/>
      <c r="L70" s="137"/>
      <c r="M70" s="140"/>
      <c r="N70" s="127"/>
      <c r="O70" s="67" t="s">
        <v>281</v>
      </c>
      <c r="P70" s="99">
        <f>19030075.89+17421256.32</f>
        <v>36451332.210000001</v>
      </c>
      <c r="Q70" s="102"/>
      <c r="R70" s="102"/>
      <c r="S70" s="103"/>
      <c r="T70" s="99">
        <v>122396604.84999999</v>
      </c>
      <c r="U70" s="131"/>
      <c r="V70" s="99">
        <f>19030075.89+17420779.11</f>
        <v>36450855</v>
      </c>
      <c r="W70" s="100"/>
      <c r="X70" s="100"/>
      <c r="Y70" s="101"/>
      <c r="Z70" s="99">
        <f>122396604.85</f>
        <v>122396604.84999999</v>
      </c>
      <c r="AA70" s="131"/>
      <c r="AB70" s="115"/>
      <c r="AC70" s="134"/>
      <c r="AD70" s="118"/>
      <c r="AE70" s="118"/>
    </row>
    <row r="71" spans="1:31" ht="27.6" x14ac:dyDescent="0.25">
      <c r="A71" s="19">
        <v>221</v>
      </c>
      <c r="B71" s="30" t="s">
        <v>72</v>
      </c>
      <c r="C71" s="30" t="s">
        <v>73</v>
      </c>
      <c r="D71" s="30" t="s">
        <v>118</v>
      </c>
      <c r="E71" s="87" t="s">
        <v>127</v>
      </c>
      <c r="F71" s="68" t="s">
        <v>128</v>
      </c>
      <c r="G71" s="31"/>
      <c r="H71" s="42" t="s">
        <v>277</v>
      </c>
      <c r="I71" s="42"/>
      <c r="J71" s="33"/>
      <c r="K71" s="33"/>
      <c r="L71" s="137"/>
      <c r="M71" s="140"/>
      <c r="N71" s="127"/>
      <c r="O71" s="67" t="s">
        <v>267</v>
      </c>
      <c r="P71" s="99">
        <v>1500000000</v>
      </c>
      <c r="Q71" s="102"/>
      <c r="R71" s="102"/>
      <c r="S71" s="103"/>
      <c r="T71" s="99"/>
      <c r="U71" s="131"/>
      <c r="V71" s="99"/>
      <c r="W71" s="100"/>
      <c r="X71" s="100"/>
      <c r="Y71" s="101"/>
      <c r="Z71" s="100"/>
      <c r="AA71" s="131"/>
      <c r="AB71" s="115"/>
      <c r="AC71" s="134"/>
      <c r="AD71" s="118"/>
      <c r="AE71" s="118"/>
    </row>
    <row r="72" spans="1:31" ht="41.4" x14ac:dyDescent="0.25">
      <c r="A72" s="19">
        <v>221</v>
      </c>
      <c r="B72" s="30" t="s">
        <v>72</v>
      </c>
      <c r="C72" s="30" t="s">
        <v>73</v>
      </c>
      <c r="D72" s="30" t="s">
        <v>118</v>
      </c>
      <c r="E72" s="87" t="s">
        <v>127</v>
      </c>
      <c r="F72" s="68" t="s">
        <v>128</v>
      </c>
      <c r="G72" s="31">
        <v>20210680010114</v>
      </c>
      <c r="H72" s="66" t="s">
        <v>266</v>
      </c>
      <c r="I72" s="42" t="s">
        <v>242</v>
      </c>
      <c r="J72" s="33"/>
      <c r="K72" s="33"/>
      <c r="L72" s="138"/>
      <c r="M72" s="141"/>
      <c r="N72" s="128"/>
      <c r="O72" s="67" t="s">
        <v>268</v>
      </c>
      <c r="P72" s="99"/>
      <c r="Q72" s="102"/>
      <c r="R72" s="102"/>
      <c r="S72" s="103"/>
      <c r="T72" s="99">
        <v>3000000000</v>
      </c>
      <c r="U72" s="132"/>
      <c r="V72" s="99"/>
      <c r="W72" s="100"/>
      <c r="X72" s="100"/>
      <c r="Y72" s="101"/>
      <c r="Z72" s="100"/>
      <c r="AA72" s="132"/>
      <c r="AB72" s="116"/>
      <c r="AC72" s="135"/>
      <c r="AD72" s="119"/>
      <c r="AE72" s="119"/>
    </row>
    <row r="73" spans="1:31" ht="69" x14ac:dyDescent="0.25">
      <c r="A73" s="113">
        <v>222</v>
      </c>
      <c r="B73" s="30" t="s">
        <v>72</v>
      </c>
      <c r="C73" s="30" t="s">
        <v>73</v>
      </c>
      <c r="D73" s="30" t="s">
        <v>118</v>
      </c>
      <c r="E73" s="87" t="s">
        <v>131</v>
      </c>
      <c r="F73" s="70" t="s">
        <v>132</v>
      </c>
      <c r="G73" s="71">
        <v>20210680010206</v>
      </c>
      <c r="H73" s="32" t="s">
        <v>264</v>
      </c>
      <c r="I73" s="72"/>
      <c r="J73" s="33"/>
      <c r="K73" s="33"/>
      <c r="L73" s="136">
        <v>1</v>
      </c>
      <c r="M73" s="139">
        <v>2</v>
      </c>
      <c r="N73" s="126">
        <f>IFERROR(IF(M73/L73&gt;100%,100%,M73/L73),"-")</f>
        <v>1</v>
      </c>
      <c r="O73" s="37" t="s">
        <v>265</v>
      </c>
      <c r="P73" s="99">
        <v>42476000</v>
      </c>
      <c r="Q73" s="99">
        <v>15132905</v>
      </c>
      <c r="R73" s="102"/>
      <c r="S73" s="103"/>
      <c r="T73" s="99"/>
      <c r="U73" s="129">
        <f>SUM(P73:T75)</f>
        <v>382329833</v>
      </c>
      <c r="V73" s="99">
        <v>31011690</v>
      </c>
      <c r="W73" s="99">
        <v>15132905</v>
      </c>
      <c r="X73" s="100"/>
      <c r="Y73" s="101"/>
      <c r="Z73" s="100"/>
      <c r="AA73" s="130">
        <f>SUM(V73:Z75)</f>
        <v>128998263</v>
      </c>
      <c r="AB73" s="114" t="str">
        <f>IFERROR(AA74/U74,"-")</f>
        <v>-</v>
      </c>
      <c r="AC73" s="133"/>
      <c r="AD73" s="117" t="s">
        <v>45</v>
      </c>
      <c r="AE73" s="117" t="s">
        <v>46</v>
      </c>
    </row>
    <row r="74" spans="1:31" ht="69" x14ac:dyDescent="0.25">
      <c r="A74" s="19">
        <v>222</v>
      </c>
      <c r="B74" s="30" t="s">
        <v>72</v>
      </c>
      <c r="C74" s="30" t="s">
        <v>73</v>
      </c>
      <c r="D74" s="30" t="s">
        <v>118</v>
      </c>
      <c r="E74" s="87" t="s">
        <v>131</v>
      </c>
      <c r="F74" s="70" t="s">
        <v>132</v>
      </c>
      <c r="G74" s="71">
        <v>20210680010066</v>
      </c>
      <c r="H74" s="32" t="s">
        <v>226</v>
      </c>
      <c r="I74" s="73"/>
      <c r="J74" s="33"/>
      <c r="K74" s="33"/>
      <c r="L74" s="137"/>
      <c r="M74" s="140"/>
      <c r="N74" s="127"/>
      <c r="O74" s="37" t="s">
        <v>133</v>
      </c>
      <c r="P74" s="99">
        <v>82853668</v>
      </c>
      <c r="Q74" s="102"/>
      <c r="R74" s="102"/>
      <c r="S74" s="103"/>
      <c r="T74" s="102"/>
      <c r="U74" s="129"/>
      <c r="V74" s="99">
        <v>82853668</v>
      </c>
      <c r="W74" s="100"/>
      <c r="X74" s="100"/>
      <c r="Y74" s="101"/>
      <c r="Z74" s="100"/>
      <c r="AA74" s="131"/>
      <c r="AB74" s="115"/>
      <c r="AC74" s="134"/>
      <c r="AD74" s="118"/>
      <c r="AE74" s="118"/>
    </row>
    <row r="75" spans="1:31" ht="50.4" customHeight="1" x14ac:dyDescent="0.25">
      <c r="A75" s="19">
        <v>222</v>
      </c>
      <c r="B75" s="30" t="s">
        <v>72</v>
      </c>
      <c r="C75" s="30" t="s">
        <v>73</v>
      </c>
      <c r="D75" s="30" t="s">
        <v>118</v>
      </c>
      <c r="E75" s="87" t="s">
        <v>131</v>
      </c>
      <c r="F75" s="70" t="s">
        <v>132</v>
      </c>
      <c r="G75" s="71"/>
      <c r="H75" s="42" t="s">
        <v>277</v>
      </c>
      <c r="I75" s="72"/>
      <c r="J75" s="33"/>
      <c r="K75" s="33"/>
      <c r="L75" s="137"/>
      <c r="M75" s="140"/>
      <c r="N75" s="127"/>
      <c r="O75" s="37" t="s">
        <v>249</v>
      </c>
      <c r="P75" s="99">
        <v>241867260</v>
      </c>
      <c r="Q75" s="99"/>
      <c r="R75" s="102"/>
      <c r="S75" s="103"/>
      <c r="T75" s="99"/>
      <c r="U75" s="129"/>
      <c r="V75" s="99"/>
      <c r="W75" s="99"/>
      <c r="X75" s="100"/>
      <c r="Y75" s="101"/>
      <c r="Z75" s="100"/>
      <c r="AA75" s="132"/>
      <c r="AB75" s="116"/>
      <c r="AC75" s="135"/>
      <c r="AD75" s="119"/>
      <c r="AE75" s="119"/>
    </row>
    <row r="76" spans="1:31" ht="75" customHeight="1" x14ac:dyDescent="0.25">
      <c r="A76" s="19">
        <v>223</v>
      </c>
      <c r="B76" s="30" t="s">
        <v>72</v>
      </c>
      <c r="C76" s="30" t="s">
        <v>73</v>
      </c>
      <c r="D76" s="70" t="s">
        <v>134</v>
      </c>
      <c r="E76" s="29" t="s">
        <v>135</v>
      </c>
      <c r="F76" s="68" t="s">
        <v>136</v>
      </c>
      <c r="G76" s="44">
        <v>20200680010113</v>
      </c>
      <c r="H76" s="66" t="s">
        <v>137</v>
      </c>
      <c r="I76" s="45" t="s">
        <v>138</v>
      </c>
      <c r="J76" s="33">
        <v>44306</v>
      </c>
      <c r="K76" s="33">
        <v>44530</v>
      </c>
      <c r="L76" s="163">
        <v>1</v>
      </c>
      <c r="M76" s="159">
        <v>1</v>
      </c>
      <c r="N76" s="160">
        <f>IFERROR(IF(M76/L76&gt;100%,100%,M76/L76),"-")</f>
        <v>1</v>
      </c>
      <c r="O76" s="37" t="s">
        <v>139</v>
      </c>
      <c r="P76" s="93"/>
      <c r="Q76" s="99"/>
      <c r="R76" s="99"/>
      <c r="S76" s="103"/>
      <c r="T76" s="99">
        <v>1876850815.48</v>
      </c>
      <c r="U76" s="129">
        <f>SUM(P76:T92)</f>
        <v>25178605877.687592</v>
      </c>
      <c r="V76" s="1"/>
      <c r="W76" s="99"/>
      <c r="X76" s="99"/>
      <c r="Y76" s="101"/>
      <c r="Z76" s="99">
        <v>1827225023</v>
      </c>
      <c r="AA76" s="130">
        <f>SUM(V76:Z92)</f>
        <v>16106411709.087591</v>
      </c>
      <c r="AB76" s="114">
        <f>IFERROR(AA76/U76,"-")</f>
        <v>0.63968639833869978</v>
      </c>
      <c r="AC76" s="133"/>
      <c r="AD76" s="117" t="s">
        <v>45</v>
      </c>
      <c r="AE76" s="117" t="s">
        <v>46</v>
      </c>
    </row>
    <row r="77" spans="1:31" ht="32.4" customHeight="1" x14ac:dyDescent="0.25">
      <c r="A77" s="19">
        <v>223</v>
      </c>
      <c r="B77" s="30" t="s">
        <v>72</v>
      </c>
      <c r="C77" s="30" t="s">
        <v>73</v>
      </c>
      <c r="D77" s="70" t="s">
        <v>134</v>
      </c>
      <c r="E77" s="29" t="s">
        <v>135</v>
      </c>
      <c r="F77" s="68" t="s">
        <v>136</v>
      </c>
      <c r="G77" s="44"/>
      <c r="H77" s="42" t="s">
        <v>277</v>
      </c>
      <c r="I77" s="45"/>
      <c r="J77" s="33"/>
      <c r="K77" s="33"/>
      <c r="L77" s="163"/>
      <c r="M77" s="159"/>
      <c r="N77" s="160"/>
      <c r="O77" s="37" t="s">
        <v>140</v>
      </c>
      <c r="P77" s="93"/>
      <c r="Q77" s="99"/>
      <c r="R77" s="99"/>
      <c r="S77" s="103"/>
      <c r="T77" s="99">
        <v>119283285.37999991</v>
      </c>
      <c r="U77" s="129"/>
      <c r="V77" s="1"/>
      <c r="W77" s="99"/>
      <c r="X77" s="99"/>
      <c r="Y77" s="101"/>
      <c r="Z77" s="99"/>
      <c r="AA77" s="131"/>
      <c r="AB77" s="115"/>
      <c r="AC77" s="134"/>
      <c r="AD77" s="118"/>
      <c r="AE77" s="118"/>
    </row>
    <row r="78" spans="1:31" ht="54.6" customHeight="1" x14ac:dyDescent="0.25">
      <c r="A78" s="19">
        <v>223</v>
      </c>
      <c r="B78" s="30" t="s">
        <v>72</v>
      </c>
      <c r="C78" s="30" t="s">
        <v>73</v>
      </c>
      <c r="D78" s="70" t="s">
        <v>134</v>
      </c>
      <c r="E78" s="29" t="s">
        <v>135</v>
      </c>
      <c r="F78" s="68" t="s">
        <v>136</v>
      </c>
      <c r="G78" s="44">
        <v>20200680010067</v>
      </c>
      <c r="H78" s="66" t="s">
        <v>141</v>
      </c>
      <c r="I78" s="45" t="s">
        <v>142</v>
      </c>
      <c r="J78" s="74">
        <v>44237</v>
      </c>
      <c r="K78" s="74">
        <v>44356</v>
      </c>
      <c r="L78" s="163"/>
      <c r="M78" s="159"/>
      <c r="N78" s="160"/>
      <c r="O78" s="37" t="s">
        <v>143</v>
      </c>
      <c r="P78" s="93"/>
      <c r="Q78" s="99"/>
      <c r="R78" s="99"/>
      <c r="S78" s="103"/>
      <c r="T78" s="99">
        <v>927557614.73000002</v>
      </c>
      <c r="U78" s="129"/>
      <c r="V78" s="1"/>
      <c r="W78" s="99"/>
      <c r="X78" s="99"/>
      <c r="Y78" s="101"/>
      <c r="Z78" s="99">
        <f>527557672.8+399999941.93</f>
        <v>927557614.73000002</v>
      </c>
      <c r="AA78" s="131"/>
      <c r="AB78" s="115"/>
      <c r="AC78" s="134"/>
      <c r="AD78" s="118"/>
      <c r="AE78" s="118"/>
    </row>
    <row r="79" spans="1:31" ht="62.4" customHeight="1" x14ac:dyDescent="0.25">
      <c r="A79" s="19">
        <v>223</v>
      </c>
      <c r="B79" s="30" t="s">
        <v>72</v>
      </c>
      <c r="C79" s="30" t="s">
        <v>73</v>
      </c>
      <c r="D79" s="70" t="s">
        <v>134</v>
      </c>
      <c r="E79" s="29" t="s">
        <v>135</v>
      </c>
      <c r="F79" s="68" t="s">
        <v>136</v>
      </c>
      <c r="G79" s="44">
        <v>20210680010036</v>
      </c>
      <c r="H79" s="66" t="s">
        <v>145</v>
      </c>
      <c r="I79" s="45"/>
      <c r="J79" s="33"/>
      <c r="K79" s="33"/>
      <c r="L79" s="163"/>
      <c r="M79" s="159"/>
      <c r="N79" s="160"/>
      <c r="O79" s="37" t="s">
        <v>146</v>
      </c>
      <c r="P79" s="93"/>
      <c r="Q79" s="99"/>
      <c r="R79" s="99"/>
      <c r="S79" s="103"/>
      <c r="T79" s="99">
        <v>76000000</v>
      </c>
      <c r="U79" s="129"/>
      <c r="V79" s="1"/>
      <c r="W79" s="99"/>
      <c r="X79" s="99"/>
      <c r="Y79" s="101"/>
      <c r="Z79" s="99"/>
      <c r="AA79" s="131"/>
      <c r="AB79" s="115"/>
      <c r="AC79" s="134"/>
      <c r="AD79" s="118"/>
      <c r="AE79" s="118"/>
    </row>
    <row r="80" spans="1:31" ht="54" customHeight="1" x14ac:dyDescent="0.25">
      <c r="A80" s="19">
        <v>223</v>
      </c>
      <c r="B80" s="30" t="s">
        <v>72</v>
      </c>
      <c r="C80" s="30" t="s">
        <v>73</v>
      </c>
      <c r="D80" s="70" t="s">
        <v>134</v>
      </c>
      <c r="E80" s="29" t="s">
        <v>135</v>
      </c>
      <c r="F80" s="68" t="s">
        <v>136</v>
      </c>
      <c r="G80" s="44">
        <v>20200680010127</v>
      </c>
      <c r="H80" s="66" t="s">
        <v>147</v>
      </c>
      <c r="I80" s="45" t="s">
        <v>148</v>
      </c>
      <c r="J80" s="33"/>
      <c r="K80" s="33"/>
      <c r="L80" s="163"/>
      <c r="M80" s="159"/>
      <c r="N80" s="160"/>
      <c r="O80" s="37" t="s">
        <v>149</v>
      </c>
      <c r="P80" s="93"/>
      <c r="Q80" s="99"/>
      <c r="R80" s="99"/>
      <c r="S80" s="103"/>
      <c r="T80" s="99">
        <v>443439323</v>
      </c>
      <c r="U80" s="129"/>
      <c r="V80" s="1"/>
      <c r="W80" s="99"/>
      <c r="X80" s="99"/>
      <c r="Y80" s="101"/>
      <c r="Z80" s="99">
        <v>443438866.92000002</v>
      </c>
      <c r="AA80" s="131"/>
      <c r="AB80" s="115"/>
      <c r="AC80" s="134"/>
      <c r="AD80" s="118"/>
      <c r="AE80" s="118"/>
    </row>
    <row r="81" spans="1:31" ht="54" customHeight="1" x14ac:dyDescent="0.25">
      <c r="A81" s="19">
        <v>223</v>
      </c>
      <c r="B81" s="30" t="s">
        <v>72</v>
      </c>
      <c r="C81" s="30" t="s">
        <v>73</v>
      </c>
      <c r="D81" s="70" t="s">
        <v>134</v>
      </c>
      <c r="E81" s="29" t="s">
        <v>135</v>
      </c>
      <c r="F81" s="68" t="s">
        <v>136</v>
      </c>
      <c r="G81" s="44">
        <v>20210680010051</v>
      </c>
      <c r="H81" s="66" t="s">
        <v>150</v>
      </c>
      <c r="I81" s="45" t="s">
        <v>148</v>
      </c>
      <c r="J81" s="33"/>
      <c r="K81" s="33"/>
      <c r="L81" s="163"/>
      <c r="M81" s="159"/>
      <c r="N81" s="160"/>
      <c r="O81" s="37" t="s">
        <v>149</v>
      </c>
      <c r="P81" s="93"/>
      <c r="Q81" s="99"/>
      <c r="R81" s="99"/>
      <c r="S81" s="103"/>
      <c r="T81" s="99">
        <v>1606275893.3199999</v>
      </c>
      <c r="U81" s="129"/>
      <c r="V81" s="1"/>
      <c r="W81" s="99"/>
      <c r="X81" s="99"/>
      <c r="Y81" s="101"/>
      <c r="Z81" s="99">
        <v>1606275893.3199999</v>
      </c>
      <c r="AA81" s="131"/>
      <c r="AB81" s="115"/>
      <c r="AC81" s="134"/>
      <c r="AD81" s="118"/>
      <c r="AE81" s="118"/>
    </row>
    <row r="82" spans="1:31" ht="27.6" x14ac:dyDescent="0.25">
      <c r="A82" s="19">
        <v>223</v>
      </c>
      <c r="B82" s="30" t="s">
        <v>72</v>
      </c>
      <c r="C82" s="30" t="s">
        <v>73</v>
      </c>
      <c r="D82" s="70" t="s">
        <v>134</v>
      </c>
      <c r="E82" s="29" t="s">
        <v>135</v>
      </c>
      <c r="F82" s="68" t="s">
        <v>136</v>
      </c>
      <c r="G82" s="44"/>
      <c r="H82" s="42" t="s">
        <v>277</v>
      </c>
      <c r="I82" s="45"/>
      <c r="J82" s="33"/>
      <c r="K82" s="33"/>
      <c r="L82" s="163"/>
      <c r="M82" s="159"/>
      <c r="N82" s="160"/>
      <c r="O82" s="37" t="s">
        <v>149</v>
      </c>
      <c r="P82" s="93"/>
      <c r="Q82" s="99"/>
      <c r="R82" s="99"/>
      <c r="S82" s="103"/>
      <c r="T82" s="99">
        <v>204377978.68000001</v>
      </c>
      <c r="U82" s="129"/>
      <c r="V82" s="1"/>
      <c r="W82" s="99"/>
      <c r="X82" s="99"/>
      <c r="Y82" s="101"/>
      <c r="Z82" s="99"/>
      <c r="AA82" s="131"/>
      <c r="AB82" s="115"/>
      <c r="AC82" s="134"/>
      <c r="AD82" s="118"/>
      <c r="AE82" s="118"/>
    </row>
    <row r="83" spans="1:31" ht="60.6" customHeight="1" x14ac:dyDescent="0.25">
      <c r="A83" s="19">
        <v>223</v>
      </c>
      <c r="B83" s="30" t="s">
        <v>72</v>
      </c>
      <c r="C83" s="30" t="s">
        <v>73</v>
      </c>
      <c r="D83" s="70" t="s">
        <v>134</v>
      </c>
      <c r="E83" s="29" t="s">
        <v>135</v>
      </c>
      <c r="F83" s="68" t="s">
        <v>136</v>
      </c>
      <c r="G83" s="44">
        <v>20210680010050</v>
      </c>
      <c r="H83" s="66" t="s">
        <v>151</v>
      </c>
      <c r="I83" s="45" t="s">
        <v>152</v>
      </c>
      <c r="J83" s="33"/>
      <c r="K83" s="33"/>
      <c r="L83" s="163"/>
      <c r="M83" s="159"/>
      <c r="N83" s="160"/>
      <c r="O83" s="37" t="s">
        <v>149</v>
      </c>
      <c r="P83" s="93"/>
      <c r="Q83" s="99"/>
      <c r="R83" s="99"/>
      <c r="S83" s="103"/>
      <c r="T83" s="99">
        <v>7586496128</v>
      </c>
      <c r="U83" s="129"/>
      <c r="V83" s="1"/>
      <c r="W83" s="99"/>
      <c r="X83" s="99"/>
      <c r="Y83" s="101"/>
      <c r="Z83" s="99">
        <v>5238000000</v>
      </c>
      <c r="AA83" s="131"/>
      <c r="AB83" s="115"/>
      <c r="AC83" s="134"/>
      <c r="AD83" s="118"/>
      <c r="AE83" s="118"/>
    </row>
    <row r="84" spans="1:31" ht="94.2" customHeight="1" x14ac:dyDescent="0.25">
      <c r="A84" s="19">
        <v>223</v>
      </c>
      <c r="B84" s="30" t="s">
        <v>72</v>
      </c>
      <c r="C84" s="30" t="s">
        <v>73</v>
      </c>
      <c r="D84" s="70" t="s">
        <v>134</v>
      </c>
      <c r="E84" s="29" t="s">
        <v>135</v>
      </c>
      <c r="F84" s="68" t="s">
        <v>136</v>
      </c>
      <c r="G84" s="75">
        <v>20210680010173</v>
      </c>
      <c r="H84" s="76" t="s">
        <v>247</v>
      </c>
      <c r="I84" s="45" t="s">
        <v>153</v>
      </c>
      <c r="J84" s="33"/>
      <c r="K84" s="33"/>
      <c r="L84" s="163"/>
      <c r="M84" s="159"/>
      <c r="N84" s="160"/>
      <c r="O84" s="67" t="s">
        <v>144</v>
      </c>
      <c r="P84" s="93"/>
      <c r="Q84" s="99"/>
      <c r="R84" s="99"/>
      <c r="S84" s="103"/>
      <c r="T84" s="99">
        <v>3896034737</v>
      </c>
      <c r="U84" s="129"/>
      <c r="V84" s="99"/>
      <c r="W84" s="99"/>
      <c r="X84" s="99"/>
      <c r="Y84" s="101"/>
      <c r="Z84" s="99"/>
      <c r="AA84" s="131"/>
      <c r="AB84" s="115"/>
      <c r="AC84" s="134"/>
      <c r="AD84" s="118"/>
      <c r="AE84" s="118"/>
    </row>
    <row r="85" spans="1:31" ht="35.4" customHeight="1" x14ac:dyDescent="0.25">
      <c r="A85" s="19">
        <v>223</v>
      </c>
      <c r="B85" s="30" t="s">
        <v>72</v>
      </c>
      <c r="C85" s="30" t="s">
        <v>73</v>
      </c>
      <c r="D85" s="70" t="s">
        <v>134</v>
      </c>
      <c r="E85" s="29" t="s">
        <v>135</v>
      </c>
      <c r="F85" s="68" t="s">
        <v>136</v>
      </c>
      <c r="G85" s="75"/>
      <c r="H85" s="42" t="s">
        <v>277</v>
      </c>
      <c r="I85" s="45"/>
      <c r="J85" s="33"/>
      <c r="K85" s="33"/>
      <c r="L85" s="163"/>
      <c r="M85" s="159"/>
      <c r="N85" s="160"/>
      <c r="O85" s="67" t="s">
        <v>144</v>
      </c>
      <c r="P85" s="93"/>
      <c r="Q85" s="99"/>
      <c r="R85" s="99"/>
      <c r="S85" s="103"/>
      <c r="T85" s="99">
        <f>421781561.2-16234755.1999998</f>
        <v>405546806.00000018</v>
      </c>
      <c r="U85" s="129"/>
      <c r="V85" s="99"/>
      <c r="W85" s="99"/>
      <c r="X85" s="99"/>
      <c r="Y85" s="101"/>
      <c r="Z85" s="99"/>
      <c r="AA85" s="131"/>
      <c r="AB85" s="115"/>
      <c r="AC85" s="134"/>
      <c r="AD85" s="118"/>
      <c r="AE85" s="118"/>
    </row>
    <row r="86" spans="1:31" ht="55.2" x14ac:dyDescent="0.25">
      <c r="A86" s="19">
        <v>223</v>
      </c>
      <c r="B86" s="30" t="s">
        <v>72</v>
      </c>
      <c r="C86" s="30" t="s">
        <v>73</v>
      </c>
      <c r="D86" s="70" t="s">
        <v>134</v>
      </c>
      <c r="E86" s="29" t="s">
        <v>135</v>
      </c>
      <c r="F86" s="68" t="s">
        <v>136</v>
      </c>
      <c r="G86" s="75">
        <v>20200680010126</v>
      </c>
      <c r="H86" s="76" t="s">
        <v>154</v>
      </c>
      <c r="I86" s="68" t="s">
        <v>155</v>
      </c>
      <c r="J86" s="74">
        <v>44378</v>
      </c>
      <c r="K86" s="74" t="s">
        <v>156</v>
      </c>
      <c r="L86" s="163"/>
      <c r="M86" s="159"/>
      <c r="N86" s="160"/>
      <c r="O86" s="37" t="s">
        <v>157</v>
      </c>
      <c r="P86" s="93"/>
      <c r="Q86" s="99"/>
      <c r="R86" s="99"/>
      <c r="S86" s="103"/>
      <c r="T86" s="99">
        <v>3415497316.84759</v>
      </c>
      <c r="U86" s="129"/>
      <c r="V86" s="1"/>
      <c r="W86" s="99"/>
      <c r="X86" s="99"/>
      <c r="Y86" s="101"/>
      <c r="Z86" s="99">
        <v>3415497316.84759</v>
      </c>
      <c r="AA86" s="131"/>
      <c r="AB86" s="115"/>
      <c r="AC86" s="134"/>
      <c r="AD86" s="118"/>
      <c r="AE86" s="118"/>
    </row>
    <row r="87" spans="1:31" ht="41.4" customHeight="1" x14ac:dyDescent="0.25">
      <c r="A87" s="19">
        <v>223</v>
      </c>
      <c r="B87" s="30" t="s">
        <v>72</v>
      </c>
      <c r="C87" s="30" t="s">
        <v>73</v>
      </c>
      <c r="D87" s="70" t="s">
        <v>134</v>
      </c>
      <c r="E87" s="29" t="s">
        <v>135</v>
      </c>
      <c r="F87" s="68" t="s">
        <v>136</v>
      </c>
      <c r="G87" s="77">
        <v>20200680010167</v>
      </c>
      <c r="H87" s="32" t="s">
        <v>158</v>
      </c>
      <c r="I87" s="45"/>
      <c r="J87" s="33"/>
      <c r="K87" s="33"/>
      <c r="L87" s="163"/>
      <c r="M87" s="159"/>
      <c r="N87" s="160"/>
      <c r="O87" s="67" t="s">
        <v>283</v>
      </c>
      <c r="P87" s="99">
        <f>114236490.4+63861922.84</f>
        <v>178098413.24000001</v>
      </c>
      <c r="Q87" s="99"/>
      <c r="R87" s="99"/>
      <c r="S87" s="103"/>
      <c r="T87" s="99"/>
      <c r="U87" s="129"/>
      <c r="V87" s="99">
        <f>114236490.45+63861925</f>
        <v>178098415.44999999</v>
      </c>
      <c r="W87" s="99"/>
      <c r="X87" s="99"/>
      <c r="Y87" s="101"/>
      <c r="Z87" s="99"/>
      <c r="AA87" s="131"/>
      <c r="AB87" s="115"/>
      <c r="AC87" s="134"/>
      <c r="AD87" s="118"/>
      <c r="AE87" s="118"/>
    </row>
    <row r="88" spans="1:31" ht="54" customHeight="1" x14ac:dyDescent="0.25">
      <c r="A88" s="19">
        <v>223</v>
      </c>
      <c r="B88" s="30" t="s">
        <v>72</v>
      </c>
      <c r="C88" s="30" t="s">
        <v>73</v>
      </c>
      <c r="D88" s="70" t="s">
        <v>134</v>
      </c>
      <c r="E88" s="29" t="s">
        <v>135</v>
      </c>
      <c r="F88" s="68" t="s">
        <v>136</v>
      </c>
      <c r="G88" s="55">
        <v>20200680010029</v>
      </c>
      <c r="H88" s="66" t="s">
        <v>166</v>
      </c>
      <c r="I88" s="45"/>
      <c r="J88" s="33"/>
      <c r="K88" s="33"/>
      <c r="L88" s="163"/>
      <c r="M88" s="159"/>
      <c r="N88" s="160"/>
      <c r="O88" s="67" t="s">
        <v>159</v>
      </c>
      <c r="P88" s="93"/>
      <c r="Q88" s="99"/>
      <c r="R88" s="99"/>
      <c r="S88" s="103"/>
      <c r="T88" s="99">
        <v>633106545.92999923</v>
      </c>
      <c r="U88" s="129"/>
      <c r="V88" s="1"/>
      <c r="W88" s="99"/>
      <c r="X88" s="99"/>
      <c r="Y88" s="101"/>
      <c r="Z88" s="99">
        <f>540636437.02+11397677+93242501.57</f>
        <v>645276615.58999991</v>
      </c>
      <c r="AA88" s="131"/>
      <c r="AB88" s="115"/>
      <c r="AC88" s="134"/>
      <c r="AD88" s="118"/>
      <c r="AE88" s="118"/>
    </row>
    <row r="89" spans="1:31" ht="52.2" customHeight="1" x14ac:dyDescent="0.25">
      <c r="A89" s="19">
        <v>223</v>
      </c>
      <c r="B89" s="30" t="s">
        <v>72</v>
      </c>
      <c r="C89" s="30" t="s">
        <v>73</v>
      </c>
      <c r="D89" s="70" t="s">
        <v>134</v>
      </c>
      <c r="E89" s="29" t="s">
        <v>135</v>
      </c>
      <c r="F89" s="68" t="s">
        <v>136</v>
      </c>
      <c r="G89" s="55">
        <v>20200680010051</v>
      </c>
      <c r="H89" s="32" t="s">
        <v>160</v>
      </c>
      <c r="I89" s="45"/>
      <c r="J89" s="33">
        <v>44334</v>
      </c>
      <c r="K89" s="33">
        <v>44561</v>
      </c>
      <c r="L89" s="163"/>
      <c r="M89" s="159"/>
      <c r="N89" s="160"/>
      <c r="O89" s="67" t="s">
        <v>159</v>
      </c>
      <c r="P89" s="93"/>
      <c r="Q89" s="99"/>
      <c r="R89" s="99"/>
      <c r="S89" s="103"/>
      <c r="T89" s="99">
        <v>227581714.81999999</v>
      </c>
      <c r="U89" s="129"/>
      <c r="V89" s="1"/>
      <c r="W89" s="99"/>
      <c r="X89" s="99"/>
      <c r="Y89" s="101"/>
      <c r="Z89" s="99">
        <v>227581714.81999999</v>
      </c>
      <c r="AA89" s="131"/>
      <c r="AB89" s="115"/>
      <c r="AC89" s="134"/>
      <c r="AD89" s="118"/>
      <c r="AE89" s="118"/>
    </row>
    <row r="90" spans="1:31" ht="62.4" customHeight="1" x14ac:dyDescent="0.25">
      <c r="A90" s="19">
        <v>223</v>
      </c>
      <c r="B90" s="30" t="s">
        <v>72</v>
      </c>
      <c r="C90" s="30" t="s">
        <v>73</v>
      </c>
      <c r="D90" s="70" t="s">
        <v>134</v>
      </c>
      <c r="E90" s="29" t="s">
        <v>135</v>
      </c>
      <c r="F90" s="68" t="s">
        <v>136</v>
      </c>
      <c r="G90" s="55">
        <v>20200680010105</v>
      </c>
      <c r="H90" s="32" t="s">
        <v>161</v>
      </c>
      <c r="I90" s="45"/>
      <c r="J90" s="33"/>
      <c r="K90" s="33"/>
      <c r="L90" s="163"/>
      <c r="M90" s="159"/>
      <c r="N90" s="160"/>
      <c r="O90" s="67" t="s">
        <v>162</v>
      </c>
      <c r="P90" s="99">
        <v>429717460.35000002</v>
      </c>
      <c r="Q90" s="99"/>
      <c r="R90" s="99"/>
      <c r="S90" s="103"/>
      <c r="T90" s="99"/>
      <c r="U90" s="129"/>
      <c r="V90" s="99">
        <v>424022853.41000003</v>
      </c>
      <c r="W90" s="99"/>
      <c r="X90" s="99"/>
      <c r="Y90" s="101"/>
      <c r="Z90" s="99"/>
      <c r="AA90" s="131"/>
      <c r="AB90" s="115"/>
      <c r="AC90" s="134"/>
      <c r="AD90" s="118"/>
      <c r="AE90" s="118"/>
    </row>
    <row r="91" spans="1:31" ht="57.6" customHeight="1" x14ac:dyDescent="0.25">
      <c r="A91" s="19">
        <v>223</v>
      </c>
      <c r="B91" s="30" t="s">
        <v>72</v>
      </c>
      <c r="C91" s="30" t="s">
        <v>73</v>
      </c>
      <c r="D91" s="70" t="s">
        <v>134</v>
      </c>
      <c r="E91" s="29" t="s">
        <v>135</v>
      </c>
      <c r="F91" s="68" t="s">
        <v>136</v>
      </c>
      <c r="G91" s="55">
        <v>20200680010128</v>
      </c>
      <c r="H91" s="32" t="s">
        <v>163</v>
      </c>
      <c r="I91" s="45"/>
      <c r="J91" s="33">
        <v>44334</v>
      </c>
      <c r="K91" s="33">
        <v>44561</v>
      </c>
      <c r="L91" s="163"/>
      <c r="M91" s="159"/>
      <c r="N91" s="160"/>
      <c r="O91" s="67" t="s">
        <v>159</v>
      </c>
      <c r="P91" s="93"/>
      <c r="Q91" s="99"/>
      <c r="R91" s="99"/>
      <c r="S91" s="103"/>
      <c r="T91" s="99">
        <f>1229325732-182466216.83</f>
        <v>1046859515.17</v>
      </c>
      <c r="U91" s="129"/>
      <c r="V91" s="1"/>
      <c r="W91" s="99"/>
      <c r="X91" s="99"/>
      <c r="Y91" s="101"/>
      <c r="Z91" s="99">
        <v>1046859465</v>
      </c>
      <c r="AA91" s="131"/>
      <c r="AB91" s="115"/>
      <c r="AC91" s="134"/>
      <c r="AD91" s="118"/>
      <c r="AE91" s="118"/>
    </row>
    <row r="92" spans="1:31" ht="32.4" customHeight="1" x14ac:dyDescent="0.25">
      <c r="A92" s="19">
        <v>223</v>
      </c>
      <c r="B92" s="30" t="s">
        <v>72</v>
      </c>
      <c r="C92" s="30" t="s">
        <v>73</v>
      </c>
      <c r="D92" s="70" t="s">
        <v>134</v>
      </c>
      <c r="E92" s="29" t="s">
        <v>135</v>
      </c>
      <c r="F92" s="68" t="s">
        <v>136</v>
      </c>
      <c r="G92" s="55"/>
      <c r="H92" s="42" t="s">
        <v>277</v>
      </c>
      <c r="I92" s="45"/>
      <c r="J92" s="33"/>
      <c r="K92" s="33"/>
      <c r="L92" s="163"/>
      <c r="M92" s="159"/>
      <c r="N92" s="160"/>
      <c r="O92" s="67" t="s">
        <v>159</v>
      </c>
      <c r="P92" s="93"/>
      <c r="Q92" s="99"/>
      <c r="R92" s="99"/>
      <c r="S92" s="103"/>
      <c r="T92" s="99">
        <f>674527814.180001+182466216.83+1008545348.99+240342435.59+456.07999998331+58.0699999928474</f>
        <v>2105882329.7400007</v>
      </c>
      <c r="U92" s="129"/>
      <c r="V92" s="1"/>
      <c r="W92" s="99"/>
      <c r="X92" s="99"/>
      <c r="Y92" s="101"/>
      <c r="Z92" s="99">
        <v>126577930</v>
      </c>
      <c r="AA92" s="131"/>
      <c r="AB92" s="115"/>
      <c r="AC92" s="134"/>
      <c r="AD92" s="118"/>
      <c r="AE92" s="118"/>
    </row>
    <row r="93" spans="1:31" ht="175.8" customHeight="1" x14ac:dyDescent="0.25">
      <c r="A93" s="19">
        <v>224</v>
      </c>
      <c r="B93" s="30" t="s">
        <v>72</v>
      </c>
      <c r="C93" s="30" t="s">
        <v>73</v>
      </c>
      <c r="D93" s="70" t="s">
        <v>134</v>
      </c>
      <c r="E93" s="29" t="s">
        <v>164</v>
      </c>
      <c r="F93" s="28" t="s">
        <v>165</v>
      </c>
      <c r="G93" s="44">
        <v>20200680010029</v>
      </c>
      <c r="H93" s="66" t="s">
        <v>166</v>
      </c>
      <c r="I93" s="78" t="s">
        <v>167</v>
      </c>
      <c r="J93" s="33">
        <v>44197</v>
      </c>
      <c r="K93" s="33">
        <v>44561</v>
      </c>
      <c r="L93" s="120">
        <v>1</v>
      </c>
      <c r="M93" s="123">
        <v>1</v>
      </c>
      <c r="N93" s="126">
        <f>IFERROR(IF(M93/L93&gt;100%,100%,M93/L93),"-")</f>
        <v>1</v>
      </c>
      <c r="O93" s="67" t="s">
        <v>168</v>
      </c>
      <c r="P93" s="93"/>
      <c r="Q93" s="99"/>
      <c r="R93" s="99"/>
      <c r="S93" s="103"/>
      <c r="T93" s="99">
        <v>18794815979.060001</v>
      </c>
      <c r="U93" s="129">
        <f>SUM(Q93:T95)</f>
        <v>25641220809.059998</v>
      </c>
      <c r="V93" s="1"/>
      <c r="W93" s="99"/>
      <c r="X93" s="99"/>
      <c r="Y93" s="101"/>
      <c r="Z93" s="99">
        <v>13732295474</v>
      </c>
      <c r="AA93" s="130">
        <f>SUM(W93:Z95)</f>
        <v>19232796548.649368</v>
      </c>
      <c r="AB93" s="114">
        <f>IFERROR(AA93/U93,"-")</f>
        <v>0.75007335617396598</v>
      </c>
      <c r="AC93" s="133"/>
      <c r="AD93" s="117" t="s">
        <v>45</v>
      </c>
      <c r="AE93" s="117" t="s">
        <v>46</v>
      </c>
    </row>
    <row r="94" spans="1:31" ht="46.2" customHeight="1" x14ac:dyDescent="0.25">
      <c r="A94" s="19">
        <v>224</v>
      </c>
      <c r="B94" s="30" t="s">
        <v>72</v>
      </c>
      <c r="C94" s="30" t="s">
        <v>73</v>
      </c>
      <c r="D94" s="70" t="s">
        <v>134</v>
      </c>
      <c r="E94" s="29" t="s">
        <v>164</v>
      </c>
      <c r="F94" s="28" t="s">
        <v>165</v>
      </c>
      <c r="G94" s="44">
        <v>20200680010114</v>
      </c>
      <c r="H94" s="66" t="s">
        <v>169</v>
      </c>
      <c r="I94" s="79" t="s">
        <v>291</v>
      </c>
      <c r="J94" s="80">
        <v>44336</v>
      </c>
      <c r="K94" s="80">
        <v>44545</v>
      </c>
      <c r="L94" s="121"/>
      <c r="M94" s="124"/>
      <c r="N94" s="127"/>
      <c r="O94" s="37" t="s">
        <v>170</v>
      </c>
      <c r="P94" s="93"/>
      <c r="Q94" s="99"/>
      <c r="R94" s="99"/>
      <c r="S94" s="103"/>
      <c r="T94" s="99">
        <v>6102518097.0799999</v>
      </c>
      <c r="U94" s="129"/>
      <c r="V94" s="1"/>
      <c r="W94" s="99"/>
      <c r="X94" s="99"/>
      <c r="Y94" s="101"/>
      <c r="Z94" s="99">
        <f>897096529.629369+1693018898.4+727261248.62+2183124398</f>
        <v>5500501074.6493692</v>
      </c>
      <c r="AA94" s="131"/>
      <c r="AB94" s="115"/>
      <c r="AC94" s="134"/>
      <c r="AD94" s="118"/>
      <c r="AE94" s="118"/>
    </row>
    <row r="95" spans="1:31" ht="32.4" customHeight="1" x14ac:dyDescent="0.25">
      <c r="A95" s="19">
        <v>224</v>
      </c>
      <c r="B95" s="30" t="s">
        <v>72</v>
      </c>
      <c r="C95" s="30" t="s">
        <v>73</v>
      </c>
      <c r="D95" s="70" t="s">
        <v>134</v>
      </c>
      <c r="E95" s="29" t="s">
        <v>164</v>
      </c>
      <c r="F95" s="28" t="s">
        <v>165</v>
      </c>
      <c r="G95" s="44"/>
      <c r="H95" s="42" t="s">
        <v>277</v>
      </c>
      <c r="I95" s="69"/>
      <c r="J95" s="80"/>
      <c r="K95" s="80"/>
      <c r="L95" s="122"/>
      <c r="M95" s="125"/>
      <c r="N95" s="128"/>
      <c r="O95" s="37" t="s">
        <v>170</v>
      </c>
      <c r="P95" s="93"/>
      <c r="Q95" s="99"/>
      <c r="R95" s="99"/>
      <c r="S95" s="103"/>
      <c r="T95" s="99">
        <v>743886732.92000008</v>
      </c>
      <c r="U95" s="129"/>
      <c r="V95" s="1"/>
      <c r="W95" s="99"/>
      <c r="X95" s="99"/>
      <c r="Y95" s="101"/>
      <c r="Z95" s="99"/>
      <c r="AA95" s="132"/>
      <c r="AB95" s="116"/>
      <c r="AC95" s="135"/>
      <c r="AD95" s="119"/>
      <c r="AE95" s="119"/>
    </row>
    <row r="96" spans="1:31" ht="101.4" customHeight="1" x14ac:dyDescent="0.25">
      <c r="A96" s="19">
        <v>225</v>
      </c>
      <c r="B96" s="30" t="s">
        <v>72</v>
      </c>
      <c r="C96" s="30" t="s">
        <v>73</v>
      </c>
      <c r="D96" s="70" t="s">
        <v>134</v>
      </c>
      <c r="E96" s="29" t="s">
        <v>171</v>
      </c>
      <c r="F96" s="30" t="s">
        <v>172</v>
      </c>
      <c r="G96" s="44">
        <v>20210680010048</v>
      </c>
      <c r="H96" s="66" t="s">
        <v>173</v>
      </c>
      <c r="I96" s="45" t="s">
        <v>292</v>
      </c>
      <c r="J96" s="33"/>
      <c r="K96" s="33"/>
      <c r="L96" s="34">
        <v>0.5</v>
      </c>
      <c r="M96" s="35">
        <v>0.5</v>
      </c>
      <c r="N96" s="36">
        <f>IFERROR(IF(M96/L96&gt;100%,100%,M96/L96),"-")</f>
        <v>1</v>
      </c>
      <c r="O96" s="37" t="s">
        <v>174</v>
      </c>
      <c r="P96" s="93"/>
      <c r="Q96" s="99"/>
      <c r="R96" s="99"/>
      <c r="S96" s="103"/>
      <c r="T96" s="99">
        <v>2095134243</v>
      </c>
      <c r="U96" s="98">
        <f>SUM(Q96:T96)</f>
        <v>2095134243</v>
      </c>
      <c r="V96" s="1"/>
      <c r="W96" s="99"/>
      <c r="X96" s="99"/>
      <c r="Y96" s="101"/>
      <c r="Z96" s="99">
        <f>1998289237+95134243</f>
        <v>2093423480</v>
      </c>
      <c r="AA96" s="98">
        <f>SUM(W96:Z96)</f>
        <v>2093423480</v>
      </c>
      <c r="AB96" s="38">
        <f>IFERROR(AA96/U96,"-")</f>
        <v>0.99918345900473171</v>
      </c>
      <c r="AC96" s="43"/>
      <c r="AD96" s="39" t="s">
        <v>45</v>
      </c>
      <c r="AE96" s="39" t="s">
        <v>46</v>
      </c>
    </row>
    <row r="97" spans="1:31" ht="65.400000000000006" customHeight="1" x14ac:dyDescent="0.25">
      <c r="A97" s="19">
        <v>226</v>
      </c>
      <c r="B97" s="30" t="s">
        <v>72</v>
      </c>
      <c r="C97" s="30" t="s">
        <v>73</v>
      </c>
      <c r="D97" s="70" t="s">
        <v>134</v>
      </c>
      <c r="E97" s="29" t="s">
        <v>175</v>
      </c>
      <c r="F97" s="30" t="s">
        <v>176</v>
      </c>
      <c r="G97" s="31"/>
      <c r="H97" s="42" t="s">
        <v>277</v>
      </c>
      <c r="I97" s="45"/>
      <c r="J97" s="81"/>
      <c r="K97" s="81"/>
      <c r="L97" s="169">
        <v>10000</v>
      </c>
      <c r="M97" s="139">
        <v>14530</v>
      </c>
      <c r="N97" s="126">
        <f>IFERROR(IF(M97/L97&gt;100%,100%,M97/L97),"-")</f>
        <v>1</v>
      </c>
      <c r="O97" s="37" t="s">
        <v>174</v>
      </c>
      <c r="P97" s="93"/>
      <c r="Q97" s="99"/>
      <c r="R97" s="99"/>
      <c r="S97" s="103"/>
      <c r="T97" s="99">
        <v>3010214757.5799999</v>
      </c>
      <c r="U97" s="129">
        <f>SUM(Q97:T98)</f>
        <v>18224952008.139999</v>
      </c>
      <c r="V97" s="1"/>
      <c r="W97" s="99"/>
      <c r="X97" s="99"/>
      <c r="Y97" s="101"/>
      <c r="Z97" s="99"/>
      <c r="AA97" s="130">
        <f>SUM(W97:Z98)</f>
        <v>14766414723.66</v>
      </c>
      <c r="AB97" s="114">
        <f>IFERROR(AA97/U97,"-")</f>
        <v>0.81023065065217859</v>
      </c>
      <c r="AC97" s="133"/>
      <c r="AD97" s="117" t="s">
        <v>45</v>
      </c>
      <c r="AE97" s="117" t="s">
        <v>46</v>
      </c>
    </row>
    <row r="98" spans="1:31" ht="69.599999999999994" customHeight="1" x14ac:dyDescent="0.25">
      <c r="A98" s="19">
        <v>226</v>
      </c>
      <c r="B98" s="30" t="s">
        <v>72</v>
      </c>
      <c r="C98" s="30" t="s">
        <v>73</v>
      </c>
      <c r="D98" s="70" t="s">
        <v>134</v>
      </c>
      <c r="E98" s="29" t="s">
        <v>175</v>
      </c>
      <c r="F98" s="30" t="s">
        <v>176</v>
      </c>
      <c r="G98" s="31">
        <v>20200680010119</v>
      </c>
      <c r="H98" s="76" t="s">
        <v>177</v>
      </c>
      <c r="I98" s="45" t="s">
        <v>217</v>
      </c>
      <c r="J98" s="81">
        <v>44348</v>
      </c>
      <c r="K98" s="81">
        <v>44561</v>
      </c>
      <c r="L98" s="170"/>
      <c r="M98" s="141"/>
      <c r="N98" s="128"/>
      <c r="O98" s="37" t="s">
        <v>178</v>
      </c>
      <c r="P98" s="93"/>
      <c r="Q98" s="99"/>
      <c r="R98" s="99"/>
      <c r="S98" s="103"/>
      <c r="T98" s="99">
        <f>15796911937.56-582174687</f>
        <v>15214737250.559999</v>
      </c>
      <c r="U98" s="129"/>
      <c r="V98" s="1"/>
      <c r="W98" s="99"/>
      <c r="X98" s="99"/>
      <c r="Y98" s="101"/>
      <c r="Z98" s="99">
        <f>14766414723.66</f>
        <v>14766414723.66</v>
      </c>
      <c r="AA98" s="132"/>
      <c r="AB98" s="116"/>
      <c r="AC98" s="135"/>
      <c r="AD98" s="119"/>
      <c r="AE98" s="119"/>
    </row>
    <row r="99" spans="1:31" ht="68.400000000000006" customHeight="1" x14ac:dyDescent="0.25">
      <c r="A99" s="19">
        <v>227</v>
      </c>
      <c r="B99" s="30" t="s">
        <v>72</v>
      </c>
      <c r="C99" s="30" t="s">
        <v>73</v>
      </c>
      <c r="D99" s="70" t="s">
        <v>134</v>
      </c>
      <c r="E99" s="29" t="s">
        <v>179</v>
      </c>
      <c r="F99" s="30" t="s">
        <v>180</v>
      </c>
      <c r="G99" s="31">
        <v>20200680010119</v>
      </c>
      <c r="H99" s="76" t="s">
        <v>177</v>
      </c>
      <c r="I99" s="69"/>
      <c r="J99" s="33"/>
      <c r="K99" s="33"/>
      <c r="L99" s="136">
        <v>1</v>
      </c>
      <c r="M99" s="139">
        <v>1</v>
      </c>
      <c r="N99" s="126">
        <f>IFERROR(IF(M99/L99&gt;100%,100%,M99/L99),"-")</f>
        <v>1</v>
      </c>
      <c r="O99" s="37" t="s">
        <v>178</v>
      </c>
      <c r="P99" s="93"/>
      <c r="Q99" s="99"/>
      <c r="R99" s="99"/>
      <c r="S99" s="103"/>
      <c r="T99" s="99">
        <v>582174687</v>
      </c>
      <c r="U99" s="129">
        <f>SUM(Q99:T100)</f>
        <v>2582174687</v>
      </c>
      <c r="V99" s="1"/>
      <c r="W99" s="99"/>
      <c r="X99" s="99"/>
      <c r="Y99" s="101"/>
      <c r="Z99" s="99">
        <v>582174687</v>
      </c>
      <c r="AA99" s="130">
        <f>SUM(V99:Z100)</f>
        <v>582174687</v>
      </c>
      <c r="AB99" s="114">
        <f>IFERROR(AA99/U99,"-")</f>
        <v>0.22545906360672183</v>
      </c>
      <c r="AC99" s="133"/>
      <c r="AD99" s="117" t="s">
        <v>45</v>
      </c>
      <c r="AE99" s="117" t="s">
        <v>46</v>
      </c>
    </row>
    <row r="100" spans="1:31" ht="68.400000000000006" customHeight="1" x14ac:dyDescent="0.25">
      <c r="A100" s="19">
        <v>227</v>
      </c>
      <c r="B100" s="30" t="s">
        <v>72</v>
      </c>
      <c r="C100" s="30" t="s">
        <v>73</v>
      </c>
      <c r="D100" s="70" t="s">
        <v>134</v>
      </c>
      <c r="E100" s="29" t="s">
        <v>179</v>
      </c>
      <c r="F100" s="30" t="s">
        <v>180</v>
      </c>
      <c r="G100" s="31"/>
      <c r="H100" s="42" t="s">
        <v>277</v>
      </c>
      <c r="I100" s="69"/>
      <c r="J100" s="33"/>
      <c r="K100" s="33"/>
      <c r="L100" s="138"/>
      <c r="M100" s="141"/>
      <c r="N100" s="128"/>
      <c r="O100" s="37" t="s">
        <v>174</v>
      </c>
      <c r="P100" s="93"/>
      <c r="Q100" s="99"/>
      <c r="R100" s="99"/>
      <c r="S100" s="103"/>
      <c r="T100" s="99">
        <v>2000000000</v>
      </c>
      <c r="U100" s="129"/>
      <c r="V100" s="99"/>
      <c r="W100" s="99"/>
      <c r="X100" s="99"/>
      <c r="Y100" s="101"/>
      <c r="Z100" s="99"/>
      <c r="AA100" s="132"/>
      <c r="AB100" s="116"/>
      <c r="AC100" s="135"/>
      <c r="AD100" s="119"/>
      <c r="AE100" s="119"/>
    </row>
    <row r="101" spans="1:31" ht="66" customHeight="1" x14ac:dyDescent="0.25">
      <c r="A101" s="19">
        <v>228</v>
      </c>
      <c r="B101" s="30" t="s">
        <v>72</v>
      </c>
      <c r="C101" s="30" t="s">
        <v>73</v>
      </c>
      <c r="D101" s="70" t="s">
        <v>134</v>
      </c>
      <c r="E101" s="29" t="s">
        <v>181</v>
      </c>
      <c r="F101" s="30" t="s">
        <v>182</v>
      </c>
      <c r="G101" s="40"/>
      <c r="H101" s="42"/>
      <c r="I101" s="82"/>
      <c r="J101" s="33"/>
      <c r="K101" s="33"/>
      <c r="L101" s="34">
        <v>0.3</v>
      </c>
      <c r="M101" s="35">
        <v>0.3</v>
      </c>
      <c r="N101" s="36">
        <f>IFERROR(IF(M101/L101&gt;100%,100%,M101/L101),"-")</f>
        <v>1</v>
      </c>
      <c r="O101" s="37"/>
      <c r="P101" s="93"/>
      <c r="Q101" s="99"/>
      <c r="R101" s="99"/>
      <c r="S101" s="103"/>
      <c r="T101" s="99"/>
      <c r="U101" s="98">
        <f>SUM(Q101:T101)</f>
        <v>0</v>
      </c>
      <c r="V101" s="99"/>
      <c r="W101" s="99"/>
      <c r="X101" s="99"/>
      <c r="Y101" s="101"/>
      <c r="Z101" s="99"/>
      <c r="AA101" s="98">
        <f>SUM(V101:Z101)</f>
        <v>0</v>
      </c>
      <c r="AB101" s="38" t="str">
        <f>IFERROR(AA101/U101,"-")</f>
        <v>-</v>
      </c>
      <c r="AC101" s="43"/>
      <c r="AD101" s="39" t="s">
        <v>45</v>
      </c>
      <c r="AE101" s="39" t="s">
        <v>46</v>
      </c>
    </row>
    <row r="102" spans="1:31" ht="55.2" x14ac:dyDescent="0.25">
      <c r="A102" s="19">
        <v>300</v>
      </c>
      <c r="B102" s="69" t="s">
        <v>183</v>
      </c>
      <c r="C102" s="69" t="s">
        <v>184</v>
      </c>
      <c r="D102" s="45" t="s">
        <v>185</v>
      </c>
      <c r="E102" s="110" t="s">
        <v>186</v>
      </c>
      <c r="F102" s="83" t="s">
        <v>187</v>
      </c>
      <c r="G102" s="44">
        <v>20200680010031</v>
      </c>
      <c r="H102" s="66" t="s">
        <v>188</v>
      </c>
      <c r="I102" s="45" t="s">
        <v>186</v>
      </c>
      <c r="J102" s="33">
        <v>44208</v>
      </c>
      <c r="K102" s="33">
        <v>44450</v>
      </c>
      <c r="L102" s="161">
        <v>1</v>
      </c>
      <c r="M102" s="162">
        <v>1</v>
      </c>
      <c r="N102" s="160">
        <f>IFERROR(IF(M102/L102&gt;100%,100%,M102/L102),"-")</f>
        <v>1</v>
      </c>
      <c r="O102" s="37" t="s">
        <v>189</v>
      </c>
      <c r="P102" s="99">
        <v>1410505863</v>
      </c>
      <c r="Q102" s="99"/>
      <c r="R102" s="99"/>
      <c r="S102" s="103"/>
      <c r="T102" s="99"/>
      <c r="U102" s="129">
        <f>SUM(P102:T108)</f>
        <v>15944302268.529999</v>
      </c>
      <c r="V102" s="99">
        <f>1361416667+3300000-15000000</f>
        <v>1349716667</v>
      </c>
      <c r="W102" s="99"/>
      <c r="X102" s="99"/>
      <c r="Y102" s="101"/>
      <c r="Z102" s="99"/>
      <c r="AA102" s="130">
        <f>SUM(V102:Z108)</f>
        <v>15133897798.27</v>
      </c>
      <c r="AB102" s="114">
        <f>IFERROR(AA102/U102,"-")</f>
        <v>0.94917278557497431</v>
      </c>
      <c r="AC102" s="133"/>
      <c r="AD102" s="117" t="s">
        <v>45</v>
      </c>
      <c r="AE102" s="117" t="s">
        <v>46</v>
      </c>
    </row>
    <row r="103" spans="1:31" ht="55.2" x14ac:dyDescent="0.25">
      <c r="A103" s="19">
        <v>300</v>
      </c>
      <c r="B103" s="69" t="s">
        <v>183</v>
      </c>
      <c r="C103" s="69" t="s">
        <v>184</v>
      </c>
      <c r="D103" s="45" t="s">
        <v>185</v>
      </c>
      <c r="E103" s="110" t="s">
        <v>186</v>
      </c>
      <c r="F103" s="83" t="s">
        <v>187</v>
      </c>
      <c r="G103" s="48">
        <v>20210680010078</v>
      </c>
      <c r="H103" s="66" t="s">
        <v>225</v>
      </c>
      <c r="I103" s="45" t="s">
        <v>186</v>
      </c>
      <c r="J103" s="33"/>
      <c r="K103" s="33"/>
      <c r="L103" s="161"/>
      <c r="M103" s="162"/>
      <c r="N103" s="160"/>
      <c r="O103" s="37" t="s">
        <v>194</v>
      </c>
      <c r="P103" s="99">
        <v>583506666.66999996</v>
      </c>
      <c r="Q103" s="99"/>
      <c r="R103" s="99"/>
      <c r="S103" s="103"/>
      <c r="T103" s="99"/>
      <c r="U103" s="129"/>
      <c r="V103" s="99">
        <f>553550000-15000000</f>
        <v>538550000</v>
      </c>
      <c r="W103" s="99"/>
      <c r="X103" s="99"/>
      <c r="Y103" s="101"/>
      <c r="Z103" s="99"/>
      <c r="AA103" s="131"/>
      <c r="AB103" s="115"/>
      <c r="AC103" s="134"/>
      <c r="AD103" s="118"/>
      <c r="AE103" s="118"/>
    </row>
    <row r="104" spans="1:31" ht="55.2" x14ac:dyDescent="0.25">
      <c r="A104" s="19">
        <v>300</v>
      </c>
      <c r="B104" s="69" t="s">
        <v>183</v>
      </c>
      <c r="C104" s="69" t="s">
        <v>184</v>
      </c>
      <c r="D104" s="45" t="s">
        <v>185</v>
      </c>
      <c r="E104" s="110" t="s">
        <v>186</v>
      </c>
      <c r="F104" s="83" t="s">
        <v>187</v>
      </c>
      <c r="G104" s="48">
        <v>20200680010098</v>
      </c>
      <c r="H104" s="57" t="s">
        <v>190</v>
      </c>
      <c r="I104" s="45" t="s">
        <v>191</v>
      </c>
      <c r="J104" s="33">
        <v>44208</v>
      </c>
      <c r="K104" s="33">
        <v>44450</v>
      </c>
      <c r="L104" s="161"/>
      <c r="M104" s="162"/>
      <c r="N104" s="160"/>
      <c r="O104" s="37" t="s">
        <v>193</v>
      </c>
      <c r="P104" s="99">
        <v>2857824196.3299999</v>
      </c>
      <c r="Q104" s="99"/>
      <c r="R104" s="99"/>
      <c r="S104" s="103"/>
      <c r="T104" s="99"/>
      <c r="U104" s="129"/>
      <c r="V104" s="99">
        <f>2136239196+560000000+31491666.65-22576665.67</f>
        <v>2705154196.98</v>
      </c>
      <c r="W104" s="99"/>
      <c r="X104" s="99"/>
      <c r="Y104" s="101"/>
      <c r="Z104" s="99"/>
      <c r="AA104" s="131"/>
      <c r="AB104" s="115"/>
      <c r="AC104" s="134"/>
      <c r="AD104" s="118"/>
      <c r="AE104" s="118"/>
    </row>
    <row r="105" spans="1:31" ht="55.2" x14ac:dyDescent="0.25">
      <c r="A105" s="19">
        <v>300</v>
      </c>
      <c r="B105" s="69" t="s">
        <v>183</v>
      </c>
      <c r="C105" s="69" t="s">
        <v>184</v>
      </c>
      <c r="D105" s="45" t="s">
        <v>185</v>
      </c>
      <c r="E105" s="110" t="s">
        <v>186</v>
      </c>
      <c r="F105" s="83" t="s">
        <v>187</v>
      </c>
      <c r="G105" s="48">
        <v>20210680010031</v>
      </c>
      <c r="H105" s="57" t="s">
        <v>192</v>
      </c>
      <c r="I105" s="45" t="s">
        <v>191</v>
      </c>
      <c r="J105" s="33"/>
      <c r="K105" s="33"/>
      <c r="L105" s="161"/>
      <c r="M105" s="162"/>
      <c r="N105" s="160"/>
      <c r="O105" s="37" t="s">
        <v>193</v>
      </c>
      <c r="P105" s="99">
        <v>1321337246.3</v>
      </c>
      <c r="Q105" s="99"/>
      <c r="R105" s="99"/>
      <c r="S105" s="103"/>
      <c r="T105" s="99"/>
      <c r="U105" s="129"/>
      <c r="V105" s="99">
        <f>508377470+267250000+123750000+69600048+34919999.69+204026618.98+59999999.98+14948333.64</f>
        <v>1282872470.2900002</v>
      </c>
      <c r="W105" s="99"/>
      <c r="X105" s="99"/>
      <c r="Y105" s="101"/>
      <c r="Z105" s="99"/>
      <c r="AA105" s="131"/>
      <c r="AB105" s="115"/>
      <c r="AC105" s="134"/>
      <c r="AD105" s="118"/>
      <c r="AE105" s="118"/>
    </row>
    <row r="106" spans="1:31" ht="55.2" x14ac:dyDescent="0.25">
      <c r="A106" s="19">
        <v>300</v>
      </c>
      <c r="B106" s="69" t="s">
        <v>183</v>
      </c>
      <c r="C106" s="69" t="s">
        <v>184</v>
      </c>
      <c r="D106" s="45" t="s">
        <v>185</v>
      </c>
      <c r="E106" s="110" t="s">
        <v>186</v>
      </c>
      <c r="F106" s="83" t="s">
        <v>187</v>
      </c>
      <c r="G106" s="48"/>
      <c r="H106" s="42" t="s">
        <v>277</v>
      </c>
      <c r="I106" s="45"/>
      <c r="J106" s="33"/>
      <c r="K106" s="33"/>
      <c r="L106" s="161"/>
      <c r="M106" s="162"/>
      <c r="N106" s="160"/>
      <c r="O106" s="37" t="s">
        <v>193</v>
      </c>
      <c r="P106" s="99">
        <v>100637753.70000005</v>
      </c>
      <c r="Q106" s="99"/>
      <c r="R106" s="99"/>
      <c r="S106" s="103"/>
      <c r="T106" s="99"/>
      <c r="U106" s="129"/>
      <c r="V106" s="99"/>
      <c r="W106" s="99"/>
      <c r="X106" s="99"/>
      <c r="Y106" s="101"/>
      <c r="Z106" s="99"/>
      <c r="AA106" s="131"/>
      <c r="AB106" s="115"/>
      <c r="AC106" s="134"/>
      <c r="AD106" s="118"/>
      <c r="AE106" s="118"/>
    </row>
    <row r="107" spans="1:31" ht="55.2" x14ac:dyDescent="0.25">
      <c r="A107" s="19">
        <v>300</v>
      </c>
      <c r="B107" s="69" t="s">
        <v>183</v>
      </c>
      <c r="C107" s="69" t="s">
        <v>184</v>
      </c>
      <c r="D107" s="45" t="s">
        <v>185</v>
      </c>
      <c r="E107" s="110" t="s">
        <v>186</v>
      </c>
      <c r="F107" s="83" t="s">
        <v>187</v>
      </c>
      <c r="G107" s="53"/>
      <c r="H107" s="42" t="s">
        <v>277</v>
      </c>
      <c r="I107" s="45" t="s">
        <v>195</v>
      </c>
      <c r="J107" s="33"/>
      <c r="K107" s="33"/>
      <c r="L107" s="161"/>
      <c r="M107" s="162"/>
      <c r="N107" s="160"/>
      <c r="O107" s="37" t="s">
        <v>196</v>
      </c>
      <c r="P107" s="99">
        <v>208691582</v>
      </c>
      <c r="Q107" s="99"/>
      <c r="R107" s="99"/>
      <c r="S107" s="103"/>
      <c r="T107" s="99"/>
      <c r="U107" s="129"/>
      <c r="V107" s="99"/>
      <c r="W107" s="99"/>
      <c r="X107" s="99"/>
      <c r="Y107" s="101"/>
      <c r="Z107" s="99"/>
      <c r="AA107" s="131"/>
      <c r="AB107" s="115"/>
      <c r="AC107" s="134"/>
      <c r="AD107" s="118"/>
      <c r="AE107" s="118"/>
    </row>
    <row r="108" spans="1:31" ht="59.4" customHeight="1" x14ac:dyDescent="0.25">
      <c r="A108" s="19">
        <v>300</v>
      </c>
      <c r="B108" s="69" t="s">
        <v>183</v>
      </c>
      <c r="C108" s="69" t="s">
        <v>184</v>
      </c>
      <c r="D108" s="45" t="s">
        <v>185</v>
      </c>
      <c r="E108" s="110" t="s">
        <v>186</v>
      </c>
      <c r="F108" s="83" t="s">
        <v>187</v>
      </c>
      <c r="G108" s="44">
        <v>20210680010018</v>
      </c>
      <c r="H108" s="66" t="s">
        <v>197</v>
      </c>
      <c r="I108" s="45" t="s">
        <v>198</v>
      </c>
      <c r="J108" s="33"/>
      <c r="K108" s="33"/>
      <c r="L108" s="161"/>
      <c r="M108" s="162"/>
      <c r="N108" s="160"/>
      <c r="O108" s="37" t="s">
        <v>246</v>
      </c>
      <c r="P108" s="99">
        <v>2192328921</v>
      </c>
      <c r="Q108" s="99">
        <v>7269470039.5299997</v>
      </c>
      <c r="R108" s="99"/>
      <c r="S108" s="103"/>
      <c r="T108" s="99"/>
      <c r="U108" s="129"/>
      <c r="V108" s="99">
        <v>2192328921</v>
      </c>
      <c r="W108" s="99">
        <v>7065275543</v>
      </c>
      <c r="X108" s="99"/>
      <c r="Y108" s="101"/>
      <c r="Z108" s="99"/>
      <c r="AA108" s="132"/>
      <c r="AB108" s="116"/>
      <c r="AC108" s="135"/>
      <c r="AD108" s="119"/>
      <c r="AE108" s="119"/>
    </row>
    <row r="109" spans="1:31" ht="55.2" customHeight="1" x14ac:dyDescent="0.25">
      <c r="A109" s="19">
        <v>12</v>
      </c>
      <c r="B109" s="69" t="s">
        <v>199</v>
      </c>
      <c r="C109" s="69" t="s">
        <v>200</v>
      </c>
      <c r="D109" s="69" t="s">
        <v>201</v>
      </c>
      <c r="E109" s="111" t="s">
        <v>202</v>
      </c>
      <c r="F109" s="83" t="s">
        <v>203</v>
      </c>
      <c r="G109" s="44">
        <v>20210680010021</v>
      </c>
      <c r="H109" s="66" t="s">
        <v>204</v>
      </c>
      <c r="I109" s="23"/>
      <c r="J109" s="23"/>
      <c r="K109" s="23"/>
      <c r="L109" s="158">
        <v>1</v>
      </c>
      <c r="M109" s="159">
        <v>1</v>
      </c>
      <c r="N109" s="160">
        <f>IFERROR(IF(M109/L109&gt;100%,100%,M109/L109),"-")</f>
        <v>1</v>
      </c>
      <c r="O109" s="37" t="s">
        <v>219</v>
      </c>
      <c r="P109" s="103">
        <v>5169253904</v>
      </c>
      <c r="Q109" s="103"/>
      <c r="R109" s="103"/>
      <c r="S109" s="103"/>
      <c r="T109" s="99">
        <v>7577502333.1999998</v>
      </c>
      <c r="U109" s="129">
        <f>SUM(P109:T110)</f>
        <v>16494493952.600002</v>
      </c>
      <c r="V109" s="99">
        <v>5169253904</v>
      </c>
      <c r="W109" s="107"/>
      <c r="X109" s="107"/>
      <c r="Y109" s="101"/>
      <c r="Z109" s="107">
        <v>7650890883.3000002</v>
      </c>
      <c r="AA109" s="130">
        <f>SUM(V109:Z110)</f>
        <v>15868577717</v>
      </c>
      <c r="AB109" s="114">
        <f>IFERROR(AA109/U109,"-")</f>
        <v>0.96205301978959223</v>
      </c>
      <c r="AC109" s="133"/>
      <c r="AD109" s="117" t="s">
        <v>45</v>
      </c>
      <c r="AE109" s="117" t="s">
        <v>46</v>
      </c>
    </row>
    <row r="110" spans="1:31" ht="41.4" x14ac:dyDescent="0.25">
      <c r="A110" s="19">
        <v>12</v>
      </c>
      <c r="B110" s="69" t="s">
        <v>199</v>
      </c>
      <c r="C110" s="69" t="s">
        <v>200</v>
      </c>
      <c r="D110" s="69" t="s">
        <v>201</v>
      </c>
      <c r="E110" s="111" t="s">
        <v>202</v>
      </c>
      <c r="F110" s="83" t="s">
        <v>203</v>
      </c>
      <c r="G110" s="44"/>
      <c r="H110" s="42" t="s">
        <v>277</v>
      </c>
      <c r="I110" s="23"/>
      <c r="J110" s="84"/>
      <c r="K110" s="84"/>
      <c r="L110" s="158"/>
      <c r="M110" s="159"/>
      <c r="N110" s="160"/>
      <c r="O110" s="37" t="s">
        <v>263</v>
      </c>
      <c r="P110" s="103">
        <v>278572082.69999999</v>
      </c>
      <c r="Q110" s="103"/>
      <c r="R110" s="103"/>
      <c r="S110" s="103"/>
      <c r="T110" s="99">
        <v>3469165632.6999998</v>
      </c>
      <c r="U110" s="132"/>
      <c r="V110" s="99"/>
      <c r="W110" s="107"/>
      <c r="X110" s="107"/>
      <c r="Y110" s="101"/>
      <c r="Z110" s="107">
        <v>3048432929.6999998</v>
      </c>
      <c r="AA110" s="132"/>
      <c r="AB110" s="116"/>
      <c r="AC110" s="135"/>
      <c r="AD110" s="119"/>
      <c r="AE110" s="119"/>
    </row>
    <row r="111" spans="1:31" ht="41.4" x14ac:dyDescent="0.25">
      <c r="A111" s="10">
        <v>70</v>
      </c>
      <c r="B111" s="69" t="s">
        <v>199</v>
      </c>
      <c r="C111" s="69" t="s">
        <v>205</v>
      </c>
      <c r="D111" s="69" t="s">
        <v>206</v>
      </c>
      <c r="E111" s="29" t="s">
        <v>207</v>
      </c>
      <c r="F111" s="30" t="s">
        <v>208</v>
      </c>
      <c r="G111" s="48">
        <v>20210680010011</v>
      </c>
      <c r="H111" s="57" t="s">
        <v>113</v>
      </c>
      <c r="I111" s="65" t="s">
        <v>227</v>
      </c>
      <c r="J111" s="33"/>
      <c r="K111" s="33"/>
      <c r="L111" s="163">
        <v>1</v>
      </c>
      <c r="M111" s="159">
        <v>1</v>
      </c>
      <c r="N111" s="160">
        <f t="shared" ref="N111" si="0">IFERROR(IF(M111/L111&gt;100%,100%,M111/L111),"-")</f>
        <v>1</v>
      </c>
      <c r="O111" s="37" t="s">
        <v>115</v>
      </c>
      <c r="P111" s="99">
        <v>1357461840</v>
      </c>
      <c r="Q111" s="108"/>
      <c r="R111" s="102"/>
      <c r="S111" s="103"/>
      <c r="T111" s="102"/>
      <c r="U111" s="129">
        <f>SUM(P111:T112)</f>
        <v>1624195041.6600001</v>
      </c>
      <c r="V111" s="99">
        <v>1357461840</v>
      </c>
      <c r="W111" s="51"/>
      <c r="X111" s="51"/>
      <c r="Y111" s="101"/>
      <c r="Z111" s="51"/>
      <c r="AA111" s="130">
        <f>SUM(V111:Z112)</f>
        <v>1357461840</v>
      </c>
      <c r="AB111" s="114">
        <f>IFERROR(AA111/U111,"-")</f>
        <v>0.83577514102777528</v>
      </c>
      <c r="AC111" s="133"/>
      <c r="AD111" s="117" t="s">
        <v>209</v>
      </c>
      <c r="AE111" s="117" t="s">
        <v>46</v>
      </c>
    </row>
    <row r="112" spans="1:31" ht="41.4" x14ac:dyDescent="0.25">
      <c r="A112" s="10">
        <v>70</v>
      </c>
      <c r="B112" s="69" t="s">
        <v>199</v>
      </c>
      <c r="C112" s="69" t="s">
        <v>205</v>
      </c>
      <c r="D112" s="69" t="s">
        <v>206</v>
      </c>
      <c r="E112" s="29" t="s">
        <v>207</v>
      </c>
      <c r="F112" s="30" t="s">
        <v>208</v>
      </c>
      <c r="G112" s="48"/>
      <c r="H112" s="42" t="s">
        <v>277</v>
      </c>
      <c r="I112" s="65"/>
      <c r="J112" s="33"/>
      <c r="K112" s="90"/>
      <c r="L112" s="138"/>
      <c r="M112" s="141"/>
      <c r="N112" s="128"/>
      <c r="O112" s="91" t="s">
        <v>278</v>
      </c>
      <c r="P112" s="99"/>
      <c r="Q112" s="99">
        <v>266733201.66</v>
      </c>
      <c r="R112" s="102"/>
      <c r="S112" s="103"/>
      <c r="T112" s="102"/>
      <c r="U112" s="132"/>
      <c r="V112" s="99"/>
      <c r="W112" s="51"/>
      <c r="X112" s="51"/>
      <c r="Y112" s="101"/>
      <c r="Z112" s="51"/>
      <c r="AA112" s="132"/>
      <c r="AB112" s="116"/>
      <c r="AC112" s="135"/>
      <c r="AD112" s="119"/>
      <c r="AE112" s="119"/>
    </row>
    <row r="113" spans="1:31" ht="55.2" x14ac:dyDescent="0.25">
      <c r="A113" s="10">
        <v>147</v>
      </c>
      <c r="B113" s="30" t="s">
        <v>199</v>
      </c>
      <c r="C113" s="30" t="s">
        <v>210</v>
      </c>
      <c r="D113" s="30" t="s">
        <v>211</v>
      </c>
      <c r="E113" s="87" t="s">
        <v>212</v>
      </c>
      <c r="F113" s="85" t="s">
        <v>213</v>
      </c>
      <c r="G113" s="86"/>
      <c r="H113" s="32" t="s">
        <v>215</v>
      </c>
      <c r="I113" s="65"/>
      <c r="J113" s="33"/>
      <c r="K113" s="33"/>
      <c r="L113" s="152">
        <v>1</v>
      </c>
      <c r="M113" s="150">
        <v>1</v>
      </c>
      <c r="N113" s="148">
        <f>IFERROR(IF(M113/L113&gt;100%,100%,M113/L113),"-")</f>
        <v>1</v>
      </c>
      <c r="O113" s="50" t="s">
        <v>214</v>
      </c>
      <c r="P113" s="99"/>
      <c r="Q113" s="99"/>
      <c r="R113" s="102"/>
      <c r="S113" s="103"/>
      <c r="T113" s="99">
        <v>97314088.140000001</v>
      </c>
      <c r="U113" s="130">
        <f>SUM(P113:T114)</f>
        <v>1331864802</v>
      </c>
      <c r="V113" s="99"/>
      <c r="W113" s="51"/>
      <c r="X113" s="51"/>
      <c r="Y113" s="101"/>
      <c r="Z113" s="51"/>
      <c r="AA113" s="130">
        <f>SUM(V113:Z114)</f>
        <v>1162835095</v>
      </c>
      <c r="AB113" s="154" t="str">
        <f>IFERROR(AA113/U114,"-")</f>
        <v>-</v>
      </c>
      <c r="AC113" s="133"/>
      <c r="AD113" s="117" t="s">
        <v>209</v>
      </c>
      <c r="AE113" s="117" t="s">
        <v>46</v>
      </c>
    </row>
    <row r="114" spans="1:31" ht="55.2" x14ac:dyDescent="0.25">
      <c r="A114" s="10">
        <v>147</v>
      </c>
      <c r="B114" s="30" t="s">
        <v>199</v>
      </c>
      <c r="C114" s="30" t="s">
        <v>210</v>
      </c>
      <c r="D114" s="30" t="s">
        <v>211</v>
      </c>
      <c r="E114" s="87" t="s">
        <v>212</v>
      </c>
      <c r="F114" s="85" t="s">
        <v>213</v>
      </c>
      <c r="G114" s="55">
        <v>20210680010028</v>
      </c>
      <c r="H114" s="32" t="s">
        <v>215</v>
      </c>
      <c r="I114" s="65"/>
      <c r="J114" s="33"/>
      <c r="K114" s="33"/>
      <c r="L114" s="153"/>
      <c r="M114" s="151"/>
      <c r="N114" s="149"/>
      <c r="O114" s="50" t="s">
        <v>214</v>
      </c>
      <c r="P114" s="51"/>
      <c r="Q114" s="99"/>
      <c r="R114" s="99"/>
      <c r="S114" s="103"/>
      <c r="T114" s="51">
        <v>1234550713.8599999</v>
      </c>
      <c r="U114" s="132"/>
      <c r="V114" s="99">
        <v>1162835095</v>
      </c>
      <c r="W114" s="109"/>
      <c r="X114" s="109"/>
      <c r="Y114" s="101"/>
      <c r="Z114" s="109"/>
      <c r="AA114" s="132"/>
      <c r="AB114" s="155"/>
      <c r="AC114" s="135"/>
      <c r="AD114" s="119"/>
      <c r="AE114" s="119"/>
    </row>
    <row r="115" spans="1:31" x14ac:dyDescent="0.25">
      <c r="A115" s="10">
        <f>SUM(--(FREQUENCY(A9:A114,A9:A114)&gt;0))</f>
        <v>23</v>
      </c>
      <c r="B115" s="12"/>
      <c r="C115" s="13"/>
      <c r="D115" s="13"/>
      <c r="E115" s="13"/>
      <c r="F115" s="13"/>
      <c r="G115" s="13"/>
      <c r="H115" s="13"/>
      <c r="I115" s="13"/>
      <c r="J115" s="5"/>
      <c r="K115" s="3"/>
      <c r="L115" s="3"/>
      <c r="M115" s="4" t="s">
        <v>216</v>
      </c>
      <c r="N115" s="3">
        <f>IFERROR(AVERAGE(N9:N114),"-")</f>
        <v>0.90684210526315789</v>
      </c>
      <c r="O115" s="5"/>
      <c r="P115" s="6">
        <f>SUM(P9:P114)</f>
        <v>92398877981.620026</v>
      </c>
      <c r="Q115" s="6">
        <f t="shared" ref="Q115:Z115" si="1">SUM(Q9:Q114)</f>
        <v>8577007504.6799994</v>
      </c>
      <c r="R115" s="6">
        <f t="shared" si="1"/>
        <v>0</v>
      </c>
      <c r="S115" s="6">
        <f t="shared" si="1"/>
        <v>0</v>
      </c>
      <c r="T115" s="6">
        <f t="shared" si="1"/>
        <v>184472540117.02762</v>
      </c>
      <c r="U115" s="8">
        <f>SUM(U9:U114)</f>
        <v>285448425603.32764</v>
      </c>
      <c r="V115" s="6">
        <f>SUM(V9:V114)</f>
        <v>67978089804.340004</v>
      </c>
      <c r="W115" s="6">
        <f t="shared" si="1"/>
        <v>7594134985.5799999</v>
      </c>
      <c r="X115" s="6">
        <f t="shared" si="1"/>
        <v>0</v>
      </c>
      <c r="Y115" s="6">
        <f t="shared" si="1"/>
        <v>0</v>
      </c>
      <c r="Z115" s="6">
        <f t="shared" si="1"/>
        <v>84875603316.386948</v>
      </c>
      <c r="AA115" s="8">
        <f>SUM(AA9:AA114)</f>
        <v>160447828106.30695</v>
      </c>
      <c r="AB115" s="7">
        <f>IFERROR(AA115/U115,"-")</f>
        <v>0.56209042935578379</v>
      </c>
      <c r="AC115" s="8">
        <f>SUM(AC9:AC114)</f>
        <v>300000000</v>
      </c>
      <c r="AD115" s="5"/>
      <c r="AE115" s="5"/>
    </row>
    <row r="116" spans="1:31" customFormat="1" x14ac:dyDescent="0.25"/>
    <row r="117" spans="1:31" customFormat="1" x14ac:dyDescent="0.25"/>
    <row r="118" spans="1:31" customFormat="1" x14ac:dyDescent="0.25"/>
    <row r="119" spans="1:31" customFormat="1" x14ac:dyDescent="0.25"/>
    <row r="120" spans="1:31" customFormat="1" x14ac:dyDescent="0.25"/>
    <row r="121" spans="1:31" customFormat="1" x14ac:dyDescent="0.25"/>
    <row r="122" spans="1:31" customFormat="1" x14ac:dyDescent="0.25"/>
    <row r="123" spans="1:31" customFormat="1" x14ac:dyDescent="0.25"/>
    <row r="124" spans="1:31" customFormat="1" x14ac:dyDescent="0.25"/>
    <row r="125" spans="1:31" customFormat="1" x14ac:dyDescent="0.25"/>
    <row r="126" spans="1:31" customFormat="1" x14ac:dyDescent="0.25"/>
    <row r="127" spans="1:31" x14ac:dyDescent="0.25">
      <c r="T127" s="22"/>
      <c r="AA127" s="14"/>
    </row>
    <row r="129" spans="16:20" x14ac:dyDescent="0.25">
      <c r="P129" s="16"/>
      <c r="Q129" s="16"/>
      <c r="R129" s="16"/>
      <c r="S129" s="16"/>
      <c r="T129" s="16"/>
    </row>
    <row r="130" spans="16:20" x14ac:dyDescent="0.25">
      <c r="P130" s="16"/>
    </row>
    <row r="131" spans="16:20" x14ac:dyDescent="0.25">
      <c r="P131" s="22"/>
    </row>
    <row r="132" spans="16:20" x14ac:dyDescent="0.25">
      <c r="P132" s="16"/>
    </row>
    <row r="133" spans="16:20" x14ac:dyDescent="0.25">
      <c r="P133" s="22"/>
    </row>
  </sheetData>
  <mergeCells count="166">
    <mergeCell ref="N99:N100"/>
    <mergeCell ref="M99:M100"/>
    <mergeCell ref="L99:L100"/>
    <mergeCell ref="U99:U100"/>
    <mergeCell ref="AA99:AA100"/>
    <mergeCell ref="AB99:AB100"/>
    <mergeCell ref="AC99:AC100"/>
    <mergeCell ref="AD99:AD100"/>
    <mergeCell ref="AE99:AE100"/>
    <mergeCell ref="N111:N112"/>
    <mergeCell ref="M111:M112"/>
    <mergeCell ref="L111:L112"/>
    <mergeCell ref="U111:U112"/>
    <mergeCell ref="AA111:AA112"/>
    <mergeCell ref="AB111:AB112"/>
    <mergeCell ref="AC111:AC112"/>
    <mergeCell ref="AD111:AD112"/>
    <mergeCell ref="AE111:AE112"/>
    <mergeCell ref="B7:F7"/>
    <mergeCell ref="G7:K7"/>
    <mergeCell ref="A1:A4"/>
    <mergeCell ref="A5:C5"/>
    <mergeCell ref="A6:C6"/>
    <mergeCell ref="D5:L5"/>
    <mergeCell ref="D6:L6"/>
    <mergeCell ref="B1:AB4"/>
    <mergeCell ref="AC1:AE1"/>
    <mergeCell ref="AC2:AE2"/>
    <mergeCell ref="AC3:AE3"/>
    <mergeCell ref="AC4:AE4"/>
    <mergeCell ref="U15:U17"/>
    <mergeCell ref="AA15:AA17"/>
    <mergeCell ref="N19:N21"/>
    <mergeCell ref="AC7:AC8"/>
    <mergeCell ref="AD7:AE7"/>
    <mergeCell ref="L7:N7"/>
    <mergeCell ref="O7:U7"/>
    <mergeCell ref="V7:AA7"/>
    <mergeCell ref="AB7:AB8"/>
    <mergeCell ref="AE11:AE14"/>
    <mergeCell ref="AD11:AD14"/>
    <mergeCell ref="AB15:AB17"/>
    <mergeCell ref="AC15:AC17"/>
    <mergeCell ref="AD15:AD17"/>
    <mergeCell ref="AE15:AE17"/>
    <mergeCell ref="AE19:AE21"/>
    <mergeCell ref="U68:U72"/>
    <mergeCell ref="AA68:AA72"/>
    <mergeCell ref="AB68:AB72"/>
    <mergeCell ref="L11:L14"/>
    <mergeCell ref="M11:M14"/>
    <mergeCell ref="N11:N14"/>
    <mergeCell ref="U11:U14"/>
    <mergeCell ref="L76:L92"/>
    <mergeCell ref="M76:M92"/>
    <mergeCell ref="N76:N92"/>
    <mergeCell ref="U76:U92"/>
    <mergeCell ref="AA76:AA92"/>
    <mergeCell ref="L63:L67"/>
    <mergeCell ref="M63:M67"/>
    <mergeCell ref="N63:N67"/>
    <mergeCell ref="U63:U67"/>
    <mergeCell ref="AA63:AA67"/>
    <mergeCell ref="L22:L26"/>
    <mergeCell ref="M22:M26"/>
    <mergeCell ref="N22:N26"/>
    <mergeCell ref="U22:U26"/>
    <mergeCell ref="N15:N17"/>
    <mergeCell ref="M15:M17"/>
    <mergeCell ref="L15:L17"/>
    <mergeCell ref="AC97:AC98"/>
    <mergeCell ref="L27:L59"/>
    <mergeCell ref="M27:M59"/>
    <mergeCell ref="N27:N59"/>
    <mergeCell ref="U27:U59"/>
    <mergeCell ref="AA27:AA59"/>
    <mergeCell ref="AB76:AB92"/>
    <mergeCell ref="AC76:AC92"/>
    <mergeCell ref="AB63:AB67"/>
    <mergeCell ref="AC63:AC67"/>
    <mergeCell ref="L60:L61"/>
    <mergeCell ref="M60:M61"/>
    <mergeCell ref="N60:N61"/>
    <mergeCell ref="U60:U61"/>
    <mergeCell ref="AC73:AC75"/>
    <mergeCell ref="AC68:AC72"/>
    <mergeCell ref="AB27:AB59"/>
    <mergeCell ref="AC27:AC59"/>
    <mergeCell ref="N97:N98"/>
    <mergeCell ref="M97:M98"/>
    <mergeCell ref="L97:L98"/>
    <mergeCell ref="U97:U98"/>
    <mergeCell ref="AA97:AA98"/>
    <mergeCell ref="AB97:AB98"/>
    <mergeCell ref="AA102:AA108"/>
    <mergeCell ref="AB102:AB108"/>
    <mergeCell ref="AC102:AC108"/>
    <mergeCell ref="L109:L110"/>
    <mergeCell ref="M109:M110"/>
    <mergeCell ref="N109:N110"/>
    <mergeCell ref="U109:U110"/>
    <mergeCell ref="AB109:AB110"/>
    <mergeCell ref="AC109:AC110"/>
    <mergeCell ref="L102:L108"/>
    <mergeCell ref="M102:M108"/>
    <mergeCell ref="N102:N108"/>
    <mergeCell ref="U102:U108"/>
    <mergeCell ref="AD63:AD67"/>
    <mergeCell ref="AA22:AA26"/>
    <mergeCell ref="AB22:AB26"/>
    <mergeCell ref="AC22:AC26"/>
    <mergeCell ref="AA11:AA14"/>
    <mergeCell ref="AB11:AB14"/>
    <mergeCell ref="AC11:AC14"/>
    <mergeCell ref="AB19:AB21"/>
    <mergeCell ref="AC19:AC21"/>
    <mergeCell ref="AD19:AD21"/>
    <mergeCell ref="AD22:AD26"/>
    <mergeCell ref="AA73:AA75"/>
    <mergeCell ref="AE22:AE26"/>
    <mergeCell ref="L19:L21"/>
    <mergeCell ref="M19:M21"/>
    <mergeCell ref="U19:U21"/>
    <mergeCell ref="AA19:AA21"/>
    <mergeCell ref="AD27:AD59"/>
    <mergeCell ref="AE27:AE59"/>
    <mergeCell ref="N113:N114"/>
    <mergeCell ref="M113:M114"/>
    <mergeCell ref="L113:L114"/>
    <mergeCell ref="AD97:AD98"/>
    <mergeCell ref="AE97:AE98"/>
    <mergeCell ref="AD102:AD108"/>
    <mergeCell ref="AE102:AE108"/>
    <mergeCell ref="U113:U114"/>
    <mergeCell ref="AA113:AA114"/>
    <mergeCell ref="AA109:AA110"/>
    <mergeCell ref="AD109:AD110"/>
    <mergeCell ref="AE109:AE110"/>
    <mergeCell ref="AB113:AB114"/>
    <mergeCell ref="AC113:AC114"/>
    <mergeCell ref="AE113:AE114"/>
    <mergeCell ref="AD113:AD114"/>
    <mergeCell ref="AB73:AB75"/>
    <mergeCell ref="AE63:AE67"/>
    <mergeCell ref="AD73:AD75"/>
    <mergeCell ref="AE73:AE75"/>
    <mergeCell ref="AD68:AD72"/>
    <mergeCell ref="AE68:AE72"/>
    <mergeCell ref="AD76:AD92"/>
    <mergeCell ref="AE76:AE92"/>
    <mergeCell ref="L93:L95"/>
    <mergeCell ref="M93:M95"/>
    <mergeCell ref="N93:N95"/>
    <mergeCell ref="U93:U95"/>
    <mergeCell ref="AA93:AA95"/>
    <mergeCell ref="AB93:AB95"/>
    <mergeCell ref="AC93:AC95"/>
    <mergeCell ref="AD93:AD95"/>
    <mergeCell ref="AE93:AE95"/>
    <mergeCell ref="L68:L72"/>
    <mergeCell ref="M68:M72"/>
    <mergeCell ref="N68:N72"/>
    <mergeCell ref="L73:L75"/>
    <mergeCell ref="M73:M75"/>
    <mergeCell ref="N73:N75"/>
    <mergeCell ref="U73:U75"/>
  </mergeCells>
  <phoneticPr fontId="8" type="noConversion"/>
  <conditionalFormatting sqref="N27:N29 N15:N16 N68 N76 N22:N24 N18:N20 N93 N96:N97 N62:N64 N60 N99 N9:N13 N101:N103">
    <cfRule type="cellIs" dxfId="14" priority="13" operator="between">
      <formula>0.67</formula>
      <formula>1</formula>
    </cfRule>
    <cfRule type="cellIs" dxfId="13" priority="14" operator="between">
      <formula>0.34</formula>
      <formula>0.66</formula>
    </cfRule>
    <cfRule type="cellIs" dxfId="12" priority="15" operator="between">
      <formula>0</formula>
      <formula>0.33</formula>
    </cfRule>
  </conditionalFormatting>
  <conditionalFormatting sqref="N77">
    <cfRule type="cellIs" dxfId="11" priority="10" operator="between">
      <formula>0.67</formula>
      <formula>1</formula>
    </cfRule>
    <cfRule type="cellIs" dxfId="10" priority="11" operator="between">
      <formula>0.34</formula>
      <formula>0.66</formula>
    </cfRule>
    <cfRule type="cellIs" dxfId="9" priority="12" operator="between">
      <formula>0</formula>
      <formula>0.33</formula>
    </cfRule>
  </conditionalFormatting>
  <conditionalFormatting sqref="N109 N111">
    <cfRule type="cellIs" dxfId="8" priority="7" operator="between">
      <formula>0.67</formula>
      <formula>1</formula>
    </cfRule>
    <cfRule type="cellIs" dxfId="7" priority="8" operator="between">
      <formula>0.33</formula>
      <formula>0.67</formula>
    </cfRule>
    <cfRule type="cellIs" dxfId="6" priority="9" operator="between">
      <formula>0</formula>
      <formula>0.33</formula>
    </cfRule>
  </conditionalFormatting>
  <conditionalFormatting sqref="N113">
    <cfRule type="cellIs" dxfId="5" priority="4" operator="between">
      <formula>0.67</formula>
      <formula>1</formula>
    </cfRule>
    <cfRule type="cellIs" dxfId="4" priority="5" operator="between">
      <formula>0.34</formula>
      <formula>0.67</formula>
    </cfRule>
    <cfRule type="cellIs" dxfId="3" priority="6" operator="between">
      <formula>0</formula>
      <formula>0.34</formula>
    </cfRule>
  </conditionalFormatting>
  <conditionalFormatting sqref="N73">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54A1324D314E246858CCB0DBD6A20B5" ma:contentTypeVersion="2" ma:contentTypeDescription="Crear nuevo documento." ma:contentTypeScope="" ma:versionID="8d8375ddf498767435bd9f3b0e1e4576">
  <xsd:schema xmlns:xsd="http://www.w3.org/2001/XMLSchema" xmlns:xs="http://www.w3.org/2001/XMLSchema" xmlns:p="http://schemas.microsoft.com/office/2006/metadata/properties" xmlns:ns2="dac37a0c-0a8f-4d7e-a10a-8470f4d28696" targetNamespace="http://schemas.microsoft.com/office/2006/metadata/properties" ma:root="true" ma:fieldsID="96914eedc705e213edebc724d2ce31c7" ns2:_="">
    <xsd:import namespace="dac37a0c-0a8f-4d7e-a10a-8470f4d2869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c37a0c-0a8f-4d7e-a10a-8470f4d286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896FC9C-EDA5-446E-B4EC-E6FBB6BFDADC}">
  <ds:schemaRefs>
    <ds:schemaRef ds:uri="http://schemas.microsoft.com/sharepoint/v3/contenttype/forms"/>
  </ds:schemaRefs>
</ds:datastoreItem>
</file>

<file path=customXml/itemProps2.xml><?xml version="1.0" encoding="utf-8"?>
<ds:datastoreItem xmlns:ds="http://schemas.openxmlformats.org/officeDocument/2006/customXml" ds:itemID="{8456D269-016D-4C36-BF5B-5004B1CF7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c37a0c-0a8f-4d7e-a10a-8470f4d28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8CD13F-065B-422F-A567-6DD2013FAB7F}">
  <ds:schemaRefs>
    <ds:schemaRef ds:uri="http://schemas.openxmlformats.org/package/2006/metadata/core-properties"/>
    <ds:schemaRef ds:uri="http://schemas.microsoft.com/office/2006/metadata/properties"/>
    <ds:schemaRef ds:uri="http://purl.org/dc/terms/"/>
    <ds:schemaRef ds:uri="http://www.w3.org/XML/1998/namespace"/>
    <ds:schemaRef ds:uri="http://schemas.microsoft.com/office/2006/documentManagement/types"/>
    <ds:schemaRef ds:uri="dac37a0c-0a8f-4d7e-a10a-8470f4d28696"/>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revision/>
  <dcterms:created xsi:type="dcterms:W3CDTF">2008-07-08T21:30:46Z</dcterms:created>
  <dcterms:modified xsi:type="dcterms:W3CDTF">2022-02-03T16:45:15Z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0x010100E54A1324D314E246858CCB0DBD6A20B5</vt:lpwstr>
  </property>
</Properties>
</file>