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5E9D70EC-746A-423D-A4FE-17936476355C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Acción'!$A$8:$AA$18</definedName>
    <definedName name="_xlnm.Print_Area" localSheetId="0">'Plan de Acción'!$B$1:$AB$18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14" l="1"/>
  <c r="P10" i="14"/>
  <c r="AA9" i="14"/>
  <c r="U9" i="14"/>
  <c r="N16" i="14" l="1"/>
  <c r="N14" i="14"/>
  <c r="N13" i="14"/>
  <c r="N12" i="14"/>
  <c r="N11" i="14"/>
  <c r="N18" i="14" s="1"/>
  <c r="N9" i="14"/>
  <c r="U16" i="14"/>
  <c r="U11" i="14"/>
  <c r="Q18" i="14"/>
  <c r="R18" i="14"/>
  <c r="S18" i="14"/>
  <c r="T18" i="14"/>
  <c r="W18" i="14"/>
  <c r="X18" i="14"/>
  <c r="Y18" i="14"/>
  <c r="Z18" i="14"/>
  <c r="U14" i="14"/>
  <c r="V9" i="14"/>
  <c r="V18" i="14" s="1"/>
  <c r="AA16" i="14"/>
  <c r="AC18" i="14" l="1"/>
  <c r="AA14" i="14"/>
  <c r="AA13" i="14"/>
  <c r="AA12" i="14"/>
  <c r="AA11" i="14"/>
  <c r="P13" i="14"/>
  <c r="U13" i="14" l="1"/>
  <c r="AA18" i="14"/>
  <c r="AB16" i="14"/>
  <c r="AB11" i="14"/>
  <c r="AB9" i="14"/>
  <c r="AB14" i="14"/>
  <c r="AB13" i="14" l="1"/>
  <c r="U12" i="14" l="1"/>
  <c r="AB12" i="14" s="1"/>
  <c r="P18" i="14"/>
  <c r="U18" i="14" l="1"/>
  <c r="AB18" i="14" s="1"/>
</calcChain>
</file>

<file path=xl/sharedStrings.xml><?xml version="1.0" encoding="utf-8"?>
<sst xmlns="http://schemas.openxmlformats.org/spreadsheetml/2006/main" count="124" uniqueCount="77">
  <si>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</si>
  <si>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</si>
  <si>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</si>
  <si>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</si>
  <si>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</si>
  <si>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</si>
  <si>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</si>
  <si>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</si>
  <si>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</si>
  <si>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</si>
  <si>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</si>
  <si>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</si>
  <si>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</si>
  <si>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</si>
  <si>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</si>
  <si>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</si>
  <si>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</si>
  <si>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</si>
  <si>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</si>
  <si>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</si>
  <si>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</si>
  <si>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</si>
  <si>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</si>
  <si>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</si>
  <si>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</si>
  <si>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</si>
  <si>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</si>
  <si>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</si>
  <si>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</si>
  <si>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</si>
  <si>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</si>
  <si>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</si>
  <si>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</si>
  <si>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</si>
  <si>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</si>
  <si>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</si>
  <si>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</si>
  <si>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</si>
  <si>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</si>
  <si>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</si>
  <si>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</si>
  <si>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Edson Gómez</t>
  </si>
  <si>
    <t>Adquirir equipos y herramientas tecnológicas que soporten la gestión de los puntos digitales</t>
  </si>
  <si>
    <t>IMPLEMENTACIÓN DE LA ESTRATEGIA DE TRANSFORMACIÓN DIGITAL ORIENTADA A LA MEJORA DEL PROCESO DE GESTIÓN DOCUMENTAL  EN EL MUNICIPIO DE BUCARAMANGA</t>
  </si>
  <si>
    <t>Adquirir e implementar el sistema de información documental para la administración municipal incluye el fortalecimiento la infraestructura del centro de datos que soporte el sistema de información documental</t>
  </si>
  <si>
    <t>FORTALECIMIENTO DE LA POLÍTICA DE GOBIERNO DIGITAL EN LA ALCALDÍA DE BUCARAMANGA</t>
  </si>
  <si>
    <t>Lograr un 52.8% de porcentaje en el índice de uso y apropiación de servicios digitales</t>
  </si>
  <si>
    <t>2.1.2.02.02.008.2302086.201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</si>
  <si>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</si>
  <si>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</si>
  <si>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</si>
  <si>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</si>
  <si>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</si>
  <si>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</si>
  <si>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</si>
  <si>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</si>
  <si>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</si>
  <si>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</si>
  <si>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</si>
  <si>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</si>
  <si>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</si>
  <si>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</si>
  <si>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</si>
  <si>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</si>
  <si>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</si>
  <si>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</si>
  <si>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</si>
  <si>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</si>
  <si>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</si>
  <si>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</si>
  <si>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2.3.2.02.01.004.2302010.501
2.3.2.02.02.008.2301075.501</t>
  </si>
  <si>
    <t xml:space="preserve"> PLAN DE ACCIÓN - PLAN DE DESARROLLO MUNICIPAL
OFICINA ASESORA TIC - OATIC</t>
  </si>
  <si>
    <r>
      <t xml:space="preserve">Código:  </t>
    </r>
    <r>
      <rPr>
        <sz val="11"/>
        <rFont val="Arial"/>
        <family val="2"/>
      </rPr>
      <t>F-DPM-1210-238,37-030</t>
    </r>
  </si>
  <si>
    <t>Meta no programada para la vigencia</t>
  </si>
  <si>
    <t>Pendiente</t>
  </si>
  <si>
    <t>2.3.2.02.01.004.2301075.201
2.3.2.02.01.004.2302086.201
2.3.2.02.02.008.2301075.201</t>
  </si>
  <si>
    <t>2.3.2.02.02.008.2301079.501
2.3.2.02.02.008.2301047.201
2.3.2.02.02.008.2301075.201
2.3.2.02.02.008.2301075.501
2.3.2.02.02.008.2301079.201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</si>
</sst>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165" fontId="3" fillId="0" borderId="0" xfId="108" applyNumberFormat="1" applyFont="1"/>
    <xf numFmtId="44" fontId="3" fillId="0" borderId="0" xfId="108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166" fontId="3" fillId="3" borderId="2" xfId="108" applyNumberFormat="1" applyFont="1" applyFill="1" applyBorder="1" applyAlignment="1">
      <alignment horizontal="righ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167" fontId="3" fillId="0" borderId="0" xfId="110" applyNumberFormat="1" applyFont="1"/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6" xfId="108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center" vertical="center" wrapText="1"/>
    </xf>
    <xf numFmtId="5" fontId="7" fillId="2" borderId="6" xfId="108" applyNumberFormat="1" applyFont="1" applyFill="1" applyBorder="1" applyAlignment="1">
      <alignment horizontal="center" vertical="center" wrapText="1"/>
    </xf>
    <xf numFmtId="2" fontId="3" fillId="2" borderId="1" xfId="107" applyNumberFormat="1" applyFont="1" applyFill="1" applyBorder="1" applyAlignment="1">
      <alignment horizontal="center" vertical="center"/>
    </xf>
    <xf numFmtId="2" fontId="3" fillId="2" borderId="6" xfId="107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454223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G1" zoomScale="70" zoomScaleNormal="70" workbookViewId="0">
      <selection activeCell="I13" sqref="I13"/>
    </sheetView>
  </sheetViews>
  <sheetFormatPr baseColWidth="10" defaultColWidth="11.19921875" defaultRowHeight="13.8" x14ac:dyDescent="0.25"/>
  <cols>
    <col min="1" max="1" width="8" style="13" customWidth="1"/>
    <col min="2" max="2" width="32.69921875" style="13" customWidth="1"/>
    <col min="3" max="3" width="26.5" style="13" customWidth="1"/>
    <col min="4" max="4" width="21.09765625" style="13" customWidth="1"/>
    <col min="5" max="5" width="47.8984375" style="13" customWidth="1"/>
    <col min="6" max="6" width="45.19921875" style="13" customWidth="1"/>
    <col min="7" max="7" width="17.5" style="13" customWidth="1"/>
    <col min="8" max="8" width="43.59765625" style="13" customWidth="1"/>
    <col min="9" max="9" width="44.8984375" style="13" customWidth="1"/>
    <col min="10" max="11" width="17.5" style="55" customWidth="1"/>
    <col min="12" max="13" width="14.8984375" style="13" customWidth="1"/>
    <col min="14" max="14" width="15.59765625" style="13" bestFit="1" customWidth="1"/>
    <col min="15" max="15" width="27.5" style="13" bestFit="1" customWidth="1"/>
    <col min="16" max="16" width="21.09765625" style="13" customWidth="1"/>
    <col min="17" max="18" width="11.69921875" style="13" bestFit="1" customWidth="1"/>
    <col min="19" max="19" width="19.3984375" style="13" bestFit="1" customWidth="1"/>
    <col min="20" max="20" width="14.59765625" style="13" bestFit="1" customWidth="1"/>
    <col min="21" max="21" width="19.59765625" style="13" customWidth="1"/>
    <col min="22" max="22" width="21.69921875" style="13" customWidth="1"/>
    <col min="23" max="23" width="20.3984375" style="13" bestFit="1" customWidth="1"/>
    <col min="24" max="24" width="14.59765625" style="13" bestFit="1" customWidth="1"/>
    <col min="25" max="25" width="16.69921875" style="13" customWidth="1"/>
    <col min="26" max="26" width="14.3984375" style="13" bestFit="1" customWidth="1"/>
    <col min="27" max="27" width="16.59765625" style="13" customWidth="1"/>
    <col min="28" max="28" width="13.09765625" style="13" customWidth="1"/>
    <col min="29" max="29" width="17.3984375" style="13" customWidth="1"/>
    <col min="30" max="31" width="15.3984375" style="13" customWidth="1"/>
    <col min="32" max="16384" width="11.19921875" style="13"/>
  </cols>
  <sheetData>
    <row r="1" spans="1:31" x14ac:dyDescent="0.25">
      <c r="A1" s="86"/>
      <c r="B1" s="81" t="s">
        <v>71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4" t="s">
        <v>72</v>
      </c>
      <c r="AD1" s="84"/>
      <c r="AE1" s="84"/>
    </row>
    <row r="2" spans="1:31" x14ac:dyDescent="0.25">
      <c r="A2" s="86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5" t="s">
        <v>37</v>
      </c>
      <c r="AD2" s="85"/>
      <c r="AE2" s="85"/>
    </row>
    <row r="3" spans="1:31" x14ac:dyDescent="0.25">
      <c r="A3" s="86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5" t="s">
        <v>34</v>
      </c>
      <c r="AD3" s="85"/>
      <c r="AE3" s="85"/>
    </row>
    <row r="4" spans="1:31" x14ac:dyDescent="0.25">
      <c r="A4" s="86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5" t="s">
        <v>33</v>
      </c>
      <c r="AD4" s="85"/>
      <c r="AE4" s="85"/>
    </row>
    <row r="5" spans="1:31" x14ac:dyDescent="0.25">
      <c r="A5" s="87" t="s">
        <v>31</v>
      </c>
      <c r="B5" s="87"/>
      <c r="C5" s="87"/>
      <c r="D5" s="89">
        <v>44587</v>
      </c>
      <c r="E5" s="89"/>
      <c r="F5" s="89"/>
      <c r="G5" s="89"/>
      <c r="H5" s="89"/>
      <c r="I5" s="89"/>
      <c r="J5" s="89"/>
      <c r="K5" s="89"/>
      <c r="L5" s="89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x14ac:dyDescent="0.25">
      <c r="A6" s="88" t="s">
        <v>32</v>
      </c>
      <c r="B6" s="88"/>
      <c r="C6" s="88"/>
      <c r="D6" s="90">
        <v>44561</v>
      </c>
      <c r="E6" s="90"/>
      <c r="F6" s="90"/>
      <c r="G6" s="90"/>
      <c r="H6" s="90"/>
      <c r="I6" s="90"/>
      <c r="J6" s="90"/>
      <c r="K6" s="90"/>
      <c r="L6" s="90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x14ac:dyDescent="0.25">
      <c r="A7" s="18"/>
      <c r="B7" s="80" t="s">
        <v>10</v>
      </c>
      <c r="C7" s="80"/>
      <c r="D7" s="80"/>
      <c r="E7" s="80"/>
      <c r="F7" s="80"/>
      <c r="G7" s="80" t="s">
        <v>11</v>
      </c>
      <c r="H7" s="80"/>
      <c r="I7" s="80"/>
      <c r="J7" s="80"/>
      <c r="K7" s="80"/>
      <c r="L7" s="80" t="s">
        <v>26</v>
      </c>
      <c r="M7" s="80"/>
      <c r="N7" s="80"/>
      <c r="O7" s="80" t="s">
        <v>24</v>
      </c>
      <c r="P7" s="80"/>
      <c r="Q7" s="80"/>
      <c r="R7" s="80"/>
      <c r="S7" s="80"/>
      <c r="T7" s="80"/>
      <c r="U7" s="80"/>
      <c r="V7" s="80" t="s">
        <v>18</v>
      </c>
      <c r="W7" s="80"/>
      <c r="X7" s="80"/>
      <c r="Y7" s="80"/>
      <c r="Z7" s="80"/>
      <c r="AA7" s="80"/>
      <c r="AB7" s="83" t="s">
        <v>19</v>
      </c>
      <c r="AC7" s="83" t="s">
        <v>27</v>
      </c>
      <c r="AD7" s="83" t="s">
        <v>25</v>
      </c>
      <c r="AE7" s="83"/>
    </row>
    <row r="8" spans="1:31" ht="41.4" x14ac:dyDescent="0.25">
      <c r="A8" s="11" t="s">
        <v>30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20</v>
      </c>
      <c r="G8" s="12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36</v>
      </c>
      <c r="Q8" s="12" t="s">
        <v>8</v>
      </c>
      <c r="R8" s="12" t="s">
        <v>28</v>
      </c>
      <c r="S8" s="12" t="s">
        <v>35</v>
      </c>
      <c r="T8" s="12" t="s">
        <v>12</v>
      </c>
      <c r="U8" s="12" t="s">
        <v>21</v>
      </c>
      <c r="V8" s="12" t="s">
        <v>36</v>
      </c>
      <c r="W8" s="12" t="s">
        <v>8</v>
      </c>
      <c r="X8" s="12" t="s">
        <v>28</v>
      </c>
      <c r="Y8" s="12" t="s">
        <v>35</v>
      </c>
      <c r="Z8" s="12" t="s">
        <v>12</v>
      </c>
      <c r="AA8" s="12" t="s">
        <v>29</v>
      </c>
      <c r="AB8" s="83"/>
      <c r="AC8" s="83"/>
      <c r="AD8" s="12" t="s">
        <v>13</v>
      </c>
      <c r="AE8" s="12" t="s">
        <v>14</v>
      </c>
    </row>
    <row r="9" spans="1:31" ht="82.8" x14ac:dyDescent="0.25">
      <c r="A9" s="5">
        <v>192</v>
      </c>
      <c r="B9" s="22" t="s">
        <v>50</v>
      </c>
      <c r="C9" s="23" t="s">
        <v>51</v>
      </c>
      <c r="D9" s="23" t="s">
        <v>52</v>
      </c>
      <c r="E9" s="24" t="s">
        <v>53</v>
      </c>
      <c r="F9" s="25" t="s">
        <v>54</v>
      </c>
      <c r="G9" s="26">
        <v>20210680010048</v>
      </c>
      <c r="H9" s="27" t="s">
        <v>38</v>
      </c>
      <c r="I9" s="23" t="s">
        <v>39</v>
      </c>
      <c r="J9" s="28">
        <v>44350</v>
      </c>
      <c r="K9" s="28">
        <v>45291</v>
      </c>
      <c r="L9" s="70">
        <v>1</v>
      </c>
      <c r="M9" s="91">
        <v>0.82</v>
      </c>
      <c r="N9" s="68">
        <f>IFERROR(IF(M9/L9&gt;100%,100%,M9/L9),"-")</f>
        <v>0.82</v>
      </c>
      <c r="O9" s="32" t="s">
        <v>76</v>
      </c>
      <c r="P9" s="36">
        <v>4867120530</v>
      </c>
      <c r="Q9" s="34"/>
      <c r="R9" s="34"/>
      <c r="S9" s="34"/>
      <c r="T9" s="19"/>
      <c r="U9" s="66">
        <f>SUM(P9:T10)</f>
        <v>5152745708</v>
      </c>
      <c r="V9" s="36">
        <f>4853620530+13500000</f>
        <v>4867120530</v>
      </c>
      <c r="W9" s="19"/>
      <c r="X9" s="19"/>
      <c r="Y9" s="34"/>
      <c r="Z9" s="19"/>
      <c r="AA9" s="66">
        <f>SUM(V9:Z10)</f>
        <v>4867120530</v>
      </c>
      <c r="AB9" s="58">
        <f>IFERROR(AA9/U9,"-")</f>
        <v>0.94456835361455027</v>
      </c>
      <c r="AC9" s="60"/>
      <c r="AD9" s="62" t="s">
        <v>40</v>
      </c>
      <c r="AE9" s="64" t="s">
        <v>41</v>
      </c>
    </row>
    <row r="10" spans="1:31" ht="82.8" x14ac:dyDescent="0.25">
      <c r="A10" s="5">
        <v>192</v>
      </c>
      <c r="B10" s="22" t="s">
        <v>50</v>
      </c>
      <c r="C10" s="23" t="s">
        <v>51</v>
      </c>
      <c r="D10" s="23" t="s">
        <v>52</v>
      </c>
      <c r="E10" s="24" t="s">
        <v>53</v>
      </c>
      <c r="F10" s="25" t="s">
        <v>54</v>
      </c>
      <c r="G10" s="26"/>
      <c r="H10" s="48" t="s">
        <v>74</v>
      </c>
      <c r="I10" s="50"/>
      <c r="J10" s="28"/>
      <c r="K10" s="28"/>
      <c r="L10" s="71"/>
      <c r="M10" s="92"/>
      <c r="N10" s="69"/>
      <c r="O10" s="32" t="s">
        <v>76</v>
      </c>
      <c r="P10" s="33">
        <f>282879470+2745708</f>
        <v>285625178</v>
      </c>
      <c r="Q10" s="34"/>
      <c r="R10" s="34"/>
      <c r="S10" s="34"/>
      <c r="T10" s="19"/>
      <c r="U10" s="67"/>
      <c r="V10" s="36"/>
      <c r="W10" s="19"/>
      <c r="X10" s="19"/>
      <c r="Y10" s="34"/>
      <c r="Z10" s="19"/>
      <c r="AA10" s="67"/>
      <c r="AB10" s="59"/>
      <c r="AC10" s="61"/>
      <c r="AD10" s="63"/>
      <c r="AE10" s="65"/>
    </row>
    <row r="11" spans="1:31" ht="55.2" x14ac:dyDescent="0.25">
      <c r="A11" s="5">
        <v>193</v>
      </c>
      <c r="B11" s="39" t="s">
        <v>50</v>
      </c>
      <c r="C11" s="23" t="s">
        <v>51</v>
      </c>
      <c r="D11" s="23" t="s">
        <v>52</v>
      </c>
      <c r="E11" s="24" t="s">
        <v>55</v>
      </c>
      <c r="F11" s="25" t="s">
        <v>56</v>
      </c>
      <c r="G11" s="26"/>
      <c r="H11" s="48" t="s">
        <v>73</v>
      </c>
      <c r="I11" s="40"/>
      <c r="J11" s="28"/>
      <c r="K11" s="28"/>
      <c r="L11" s="41">
        <v>0</v>
      </c>
      <c r="M11" s="42"/>
      <c r="N11" s="31" t="str">
        <f>IFERROR(IF(M11/L11&gt;100%,100%,M11/L11),"-")</f>
        <v>-</v>
      </c>
      <c r="O11" s="40"/>
      <c r="P11" s="33"/>
      <c r="Q11" s="34"/>
      <c r="R11" s="34"/>
      <c r="S11" s="34"/>
      <c r="T11" s="19"/>
      <c r="U11" s="35">
        <f t="shared" ref="U11:U13" si="0">SUM(P11:T11)</f>
        <v>0</v>
      </c>
      <c r="V11" s="33"/>
      <c r="W11" s="34"/>
      <c r="X11" s="34"/>
      <c r="Y11" s="34"/>
      <c r="Z11" s="19"/>
      <c r="AA11" s="35">
        <f t="shared" ref="AA11:AA14" si="1">SUM(V11:Z11)</f>
        <v>0</v>
      </c>
      <c r="AB11" s="37" t="str">
        <f t="shared" ref="AB11:AB16" si="2">IFERROR(AA11/U11,"-")</f>
        <v>-</v>
      </c>
      <c r="AC11" s="43"/>
      <c r="AD11" s="38" t="s">
        <v>40</v>
      </c>
      <c r="AE11" s="44" t="s">
        <v>41</v>
      </c>
    </row>
    <row r="12" spans="1:31" ht="69" x14ac:dyDescent="0.25">
      <c r="A12" s="5">
        <v>194</v>
      </c>
      <c r="B12" s="39" t="s">
        <v>50</v>
      </c>
      <c r="C12" s="23" t="s">
        <v>51</v>
      </c>
      <c r="D12" s="23" t="s">
        <v>52</v>
      </c>
      <c r="E12" s="45" t="s">
        <v>57</v>
      </c>
      <c r="F12" s="25" t="s">
        <v>58</v>
      </c>
      <c r="G12" s="26">
        <v>20210680010048</v>
      </c>
      <c r="H12" s="27" t="s">
        <v>38</v>
      </c>
      <c r="I12" s="40" t="s">
        <v>42</v>
      </c>
      <c r="J12" s="28">
        <v>44350</v>
      </c>
      <c r="K12" s="28">
        <v>44561</v>
      </c>
      <c r="L12" s="29">
        <v>9</v>
      </c>
      <c r="M12" s="42">
        <v>9</v>
      </c>
      <c r="N12" s="31">
        <f>IFERROR(IF(M12/L12&gt;100%,100%,M12/L12),"-")</f>
        <v>1</v>
      </c>
      <c r="O12" s="32" t="s">
        <v>76</v>
      </c>
      <c r="P12" s="33">
        <v>407254292</v>
      </c>
      <c r="Q12" s="46"/>
      <c r="R12" s="46"/>
      <c r="S12" s="46"/>
      <c r="T12" s="19"/>
      <c r="U12" s="35">
        <f t="shared" si="0"/>
        <v>407254292</v>
      </c>
      <c r="V12" s="33">
        <v>407254292</v>
      </c>
      <c r="W12" s="46"/>
      <c r="X12" s="46"/>
      <c r="Y12" s="46"/>
      <c r="Z12" s="19"/>
      <c r="AA12" s="35">
        <f t="shared" si="1"/>
        <v>407254292</v>
      </c>
      <c r="AB12" s="37">
        <f t="shared" si="2"/>
        <v>1</v>
      </c>
      <c r="AC12" s="43"/>
      <c r="AD12" s="38" t="s">
        <v>40</v>
      </c>
      <c r="AE12" s="44" t="s">
        <v>41</v>
      </c>
    </row>
    <row r="13" spans="1:31" ht="69" x14ac:dyDescent="0.25">
      <c r="A13" s="5">
        <v>292</v>
      </c>
      <c r="B13" s="22" t="s">
        <v>59</v>
      </c>
      <c r="C13" s="23" t="s">
        <v>60</v>
      </c>
      <c r="D13" s="23" t="s">
        <v>61</v>
      </c>
      <c r="E13" s="47" t="s">
        <v>62</v>
      </c>
      <c r="F13" s="48" t="s">
        <v>63</v>
      </c>
      <c r="G13" s="26">
        <v>20210680010047</v>
      </c>
      <c r="H13" s="27" t="s">
        <v>43</v>
      </c>
      <c r="I13" s="40" t="s">
        <v>44</v>
      </c>
      <c r="J13" s="28">
        <v>44350</v>
      </c>
      <c r="K13" s="28">
        <v>44561</v>
      </c>
      <c r="L13" s="41">
        <v>0.17</v>
      </c>
      <c r="M13" s="30">
        <v>0.11559999999999999</v>
      </c>
      <c r="N13" s="31">
        <f>IFERROR(IF(M13/L13&gt;100%,100%,M13/L13),"-")</f>
        <v>0.67999999999999994</v>
      </c>
      <c r="O13" s="40" t="s">
        <v>70</v>
      </c>
      <c r="P13" s="33">
        <f>1252674808+1747325192</f>
        <v>3000000000</v>
      </c>
      <c r="Q13" s="46"/>
      <c r="R13" s="46"/>
      <c r="S13" s="46"/>
      <c r="T13" s="19"/>
      <c r="U13" s="35">
        <f t="shared" si="0"/>
        <v>3000000000</v>
      </c>
      <c r="V13" s="33"/>
      <c r="W13" s="46"/>
      <c r="X13" s="46"/>
      <c r="Y13" s="46"/>
      <c r="Z13" s="19"/>
      <c r="AA13" s="35">
        <f t="shared" si="1"/>
        <v>0</v>
      </c>
      <c r="AB13" s="37">
        <f t="shared" si="2"/>
        <v>0</v>
      </c>
      <c r="AC13" s="43"/>
      <c r="AD13" s="38" t="s">
        <v>40</v>
      </c>
      <c r="AE13" s="44" t="s">
        <v>41</v>
      </c>
    </row>
    <row r="14" spans="1:31" ht="69" x14ac:dyDescent="0.25">
      <c r="A14" s="5">
        <v>293</v>
      </c>
      <c r="B14" s="39" t="s">
        <v>59</v>
      </c>
      <c r="C14" s="23" t="s">
        <v>60</v>
      </c>
      <c r="D14" s="23" t="s">
        <v>61</v>
      </c>
      <c r="E14" s="49" t="s">
        <v>64</v>
      </c>
      <c r="F14" s="48" t="s">
        <v>65</v>
      </c>
      <c r="G14" s="26">
        <v>20200680010120</v>
      </c>
      <c r="H14" s="27" t="s">
        <v>45</v>
      </c>
      <c r="I14" s="50" t="s">
        <v>46</v>
      </c>
      <c r="J14" s="53">
        <v>44218</v>
      </c>
      <c r="K14" s="28">
        <v>44561</v>
      </c>
      <c r="L14" s="70">
        <v>1</v>
      </c>
      <c r="M14" s="78">
        <v>0.9</v>
      </c>
      <c r="N14" s="68">
        <f>IFERROR(IF(M14/L14&gt;100%,100%,M14/L14),"-")</f>
        <v>0.9</v>
      </c>
      <c r="O14" s="40" t="s">
        <v>47</v>
      </c>
      <c r="P14" s="33">
        <v>794216246</v>
      </c>
      <c r="Q14" s="33"/>
      <c r="R14" s="46"/>
      <c r="S14" s="46"/>
      <c r="T14" s="19"/>
      <c r="U14" s="66">
        <f>SUM(P14:T15)</f>
        <v>849999999.99999988</v>
      </c>
      <c r="V14" s="33">
        <v>794216246</v>
      </c>
      <c r="W14" s="33"/>
      <c r="X14" s="46"/>
      <c r="Y14" s="46"/>
      <c r="Z14" s="19"/>
      <c r="AA14" s="66">
        <f t="shared" si="1"/>
        <v>794216246</v>
      </c>
      <c r="AB14" s="58">
        <f t="shared" si="2"/>
        <v>0.93437205411764723</v>
      </c>
      <c r="AC14" s="60"/>
      <c r="AD14" s="62" t="s">
        <v>40</v>
      </c>
      <c r="AE14" s="64" t="s">
        <v>41</v>
      </c>
    </row>
    <row r="15" spans="1:31" ht="69" x14ac:dyDescent="0.25">
      <c r="A15" s="5">
        <v>293</v>
      </c>
      <c r="B15" s="39" t="s">
        <v>59</v>
      </c>
      <c r="C15" s="23" t="s">
        <v>60</v>
      </c>
      <c r="D15" s="23" t="s">
        <v>61</v>
      </c>
      <c r="E15" s="49" t="s">
        <v>64</v>
      </c>
      <c r="F15" s="48" t="s">
        <v>65</v>
      </c>
      <c r="G15" s="26"/>
      <c r="H15" s="48" t="s">
        <v>74</v>
      </c>
      <c r="I15" s="50"/>
      <c r="J15" s="53"/>
      <c r="K15" s="28"/>
      <c r="L15" s="71"/>
      <c r="M15" s="79"/>
      <c r="N15" s="69"/>
      <c r="O15" s="40" t="s">
        <v>47</v>
      </c>
      <c r="P15" s="33">
        <v>55783753.999999851</v>
      </c>
      <c r="Q15" s="33"/>
      <c r="R15" s="46"/>
      <c r="S15" s="46"/>
      <c r="T15" s="19"/>
      <c r="U15" s="67"/>
      <c r="V15" s="33"/>
      <c r="W15" s="33"/>
      <c r="X15" s="46"/>
      <c r="Y15" s="46"/>
      <c r="Z15" s="19"/>
      <c r="AA15" s="67"/>
      <c r="AB15" s="59"/>
      <c r="AC15" s="61"/>
      <c r="AD15" s="63"/>
      <c r="AE15" s="65"/>
    </row>
    <row r="16" spans="1:31" ht="69" x14ac:dyDescent="0.25">
      <c r="A16" s="5">
        <v>312</v>
      </c>
      <c r="B16" s="51" t="s">
        <v>59</v>
      </c>
      <c r="C16" s="48" t="s">
        <v>66</v>
      </c>
      <c r="D16" s="48" t="s">
        <v>67</v>
      </c>
      <c r="E16" s="47" t="s">
        <v>68</v>
      </c>
      <c r="F16" s="48" t="s">
        <v>69</v>
      </c>
      <c r="G16" s="26">
        <v>20210680010008</v>
      </c>
      <c r="H16" s="27" t="s">
        <v>48</v>
      </c>
      <c r="I16" s="50" t="s">
        <v>49</v>
      </c>
      <c r="J16" s="28">
        <v>44232</v>
      </c>
      <c r="K16" s="28">
        <v>45291</v>
      </c>
      <c r="L16" s="74">
        <v>2</v>
      </c>
      <c r="M16" s="72">
        <v>4</v>
      </c>
      <c r="N16" s="68">
        <f>IFERROR(IF(M16/L16&gt;100%,100%,M16/L16),"-")</f>
        <v>1</v>
      </c>
      <c r="O16" s="40" t="s">
        <v>75</v>
      </c>
      <c r="P16" s="33">
        <v>1005611422</v>
      </c>
      <c r="Q16" s="33"/>
      <c r="R16" s="33"/>
      <c r="S16" s="33"/>
      <c r="T16" s="19"/>
      <c r="U16" s="66">
        <f>SUM(P16:T17)</f>
        <v>1100000000</v>
      </c>
      <c r="V16" s="33">
        <v>1005611422</v>
      </c>
      <c r="W16" s="33"/>
      <c r="X16" s="33"/>
      <c r="Y16" s="33"/>
      <c r="Z16" s="19"/>
      <c r="AA16" s="76">
        <f>SUM(V16:Z16)</f>
        <v>1005611422</v>
      </c>
      <c r="AB16" s="58">
        <f t="shared" si="2"/>
        <v>0.91419220181818184</v>
      </c>
      <c r="AC16" s="60"/>
      <c r="AD16" s="62" t="s">
        <v>40</v>
      </c>
      <c r="AE16" s="64" t="s">
        <v>41</v>
      </c>
    </row>
    <row r="17" spans="1:31" ht="55.2" x14ac:dyDescent="0.25">
      <c r="A17" s="5">
        <v>312</v>
      </c>
      <c r="B17" s="51" t="s">
        <v>59</v>
      </c>
      <c r="C17" s="48" t="s">
        <v>66</v>
      </c>
      <c r="D17" s="48" t="s">
        <v>67</v>
      </c>
      <c r="E17" s="47" t="s">
        <v>68</v>
      </c>
      <c r="F17" s="48" t="s">
        <v>69</v>
      </c>
      <c r="G17" s="26"/>
      <c r="H17" s="48" t="s">
        <v>74</v>
      </c>
      <c r="I17" s="50"/>
      <c r="J17" s="28"/>
      <c r="K17" s="28"/>
      <c r="L17" s="75"/>
      <c r="M17" s="73"/>
      <c r="N17" s="69"/>
      <c r="O17" s="40" t="s">
        <v>75</v>
      </c>
      <c r="P17" s="52">
        <v>94388578</v>
      </c>
      <c r="Q17" s="33"/>
      <c r="R17" s="33"/>
      <c r="S17" s="33"/>
      <c r="T17" s="19"/>
      <c r="U17" s="67"/>
      <c r="V17" s="33"/>
      <c r="W17" s="33"/>
      <c r="X17" s="33"/>
      <c r="Y17" s="33"/>
      <c r="Z17" s="19"/>
      <c r="AA17" s="77"/>
      <c r="AB17" s="59"/>
      <c r="AC17" s="61"/>
      <c r="AD17" s="63"/>
      <c r="AE17" s="65"/>
    </row>
    <row r="18" spans="1:31" x14ac:dyDescent="0.25">
      <c r="A18" s="6">
        <f>SUM(--(FREQUENCY(A9:A17,A9:A17)&gt;0))</f>
        <v>6</v>
      </c>
      <c r="B18" s="7"/>
      <c r="C18" s="9"/>
      <c r="D18" s="9"/>
      <c r="E18" s="9"/>
      <c r="F18" s="9"/>
      <c r="G18" s="9"/>
      <c r="H18" s="9"/>
      <c r="I18" s="9"/>
      <c r="J18" s="54"/>
      <c r="K18" s="1"/>
      <c r="L18" s="1"/>
      <c r="M18" s="10" t="s">
        <v>17</v>
      </c>
      <c r="N18" s="1">
        <f>IFERROR(AVERAGE(N9:N17),"-")</f>
        <v>0.88000000000000012</v>
      </c>
      <c r="O18" s="2"/>
      <c r="P18" s="8">
        <f>SUM(P9:P17)</f>
        <v>10510000000</v>
      </c>
      <c r="Q18" s="8">
        <f t="shared" ref="Q18:AA18" si="3">SUM(Q9:Q17)</f>
        <v>0</v>
      </c>
      <c r="R18" s="8">
        <f t="shared" si="3"/>
        <v>0</v>
      </c>
      <c r="S18" s="8">
        <f t="shared" si="3"/>
        <v>0</v>
      </c>
      <c r="T18" s="8">
        <f t="shared" si="3"/>
        <v>0</v>
      </c>
      <c r="U18" s="3">
        <f t="shared" si="3"/>
        <v>10510000000</v>
      </c>
      <c r="V18" s="8">
        <f t="shared" si="3"/>
        <v>7074202490</v>
      </c>
      <c r="W18" s="8">
        <f t="shared" si="3"/>
        <v>0</v>
      </c>
      <c r="X18" s="8">
        <f t="shared" si="3"/>
        <v>0</v>
      </c>
      <c r="Y18" s="8">
        <f t="shared" si="3"/>
        <v>0</v>
      </c>
      <c r="Z18" s="8">
        <f t="shared" si="3"/>
        <v>0</v>
      </c>
      <c r="AA18" s="3">
        <f t="shared" si="3"/>
        <v>7074202490</v>
      </c>
      <c r="AB18" s="4">
        <f>IFERROR(AA18/U18,"-")</f>
        <v>0.67309252997145574</v>
      </c>
      <c r="AC18" s="3">
        <f>SUM(AC9:AC16)</f>
        <v>0</v>
      </c>
      <c r="AD18" s="2"/>
      <c r="AE18" s="2"/>
    </row>
    <row r="20" spans="1:31" x14ac:dyDescent="0.25">
      <c r="AA20" s="20"/>
    </row>
    <row r="21" spans="1:31" x14ac:dyDescent="0.25">
      <c r="P21" s="56"/>
      <c r="AA21" s="21"/>
    </row>
    <row r="22" spans="1:31" x14ac:dyDescent="0.25">
      <c r="AA22" s="21"/>
    </row>
    <row r="29" spans="1:31" x14ac:dyDescent="0.25">
      <c r="P29" s="57"/>
    </row>
    <row r="31" spans="1:31" x14ac:dyDescent="0.25">
      <c r="P31" s="56"/>
    </row>
    <row r="47" ht="8.4" customHeight="1" x14ac:dyDescent="0.25"/>
  </sheetData>
  <mergeCells count="45"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B16:AB17"/>
    <mergeCell ref="AB14:AB15"/>
    <mergeCell ref="AC14:AC15"/>
    <mergeCell ref="AD14:AD15"/>
    <mergeCell ref="AE14:AE15"/>
    <mergeCell ref="AD16:AD17"/>
    <mergeCell ref="AE16:AE17"/>
    <mergeCell ref="AC16:AC17"/>
    <mergeCell ref="N9:N10"/>
    <mergeCell ref="M9:M10"/>
    <mergeCell ref="L9:L10"/>
    <mergeCell ref="AA9:AA10"/>
    <mergeCell ref="N16:N17"/>
    <mergeCell ref="M16:M17"/>
    <mergeCell ref="L16:L17"/>
    <mergeCell ref="AA16:AA17"/>
    <mergeCell ref="U16:U17"/>
    <mergeCell ref="N14:N15"/>
    <mergeCell ref="M14:M15"/>
    <mergeCell ref="L14:L15"/>
    <mergeCell ref="U14:U15"/>
    <mergeCell ref="AA14:AA15"/>
    <mergeCell ref="AB9:AB10"/>
    <mergeCell ref="AC9:AC10"/>
    <mergeCell ref="AD9:AD10"/>
    <mergeCell ref="AE9:AE10"/>
    <mergeCell ref="U9:U10"/>
  </mergeCells>
  <conditionalFormatting sqref="N9 N16 N11: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15748031496062992" right="0.15748031496062992" top="0.17" bottom="0.26" header="0.31496062992125984" footer="0.31496062992125984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2021-08-12T14:09:48Z</cp:lastPrinted>
  <dcterms:created xsi:type="dcterms:W3CDTF">2008-07-08T21:30:46Z</dcterms:created>
  <dcterms:modified xsi:type="dcterms:W3CDTF">2022-02-03T16:43:10Z</dcterms:modified>
</cp:coreProperties>
</file>