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2 - Diciembre\Publicados\"/>
    </mc:Choice>
  </mc:AlternateContent>
  <xr:revisionPtr revIDLastSave="0" documentId="13_ncr:1_{A4FA68A8-9F3A-4FA3-A98D-CB094E3270B9}"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Acción'!$A$8:$AA$14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14" i="14" l="1"/>
  <c r="Q14" i="14"/>
  <c r="R14" i="14"/>
  <c r="S14" i="14"/>
  <c r="T14" i="14"/>
  <c r="P14" i="14"/>
  <c r="AA11" i="14" l="1"/>
  <c r="U11" i="14"/>
  <c r="U9" i="14"/>
  <c r="AA13" i="14"/>
  <c r="AA10" i="14"/>
  <c r="AA9" i="14"/>
  <c r="N9" i="14" l="1"/>
  <c r="A14" i="14"/>
  <c r="M10" i="14" l="1"/>
  <c r="N10" i="14" s="1"/>
  <c r="N14" i="14" s="1"/>
  <c r="M11" i="14"/>
  <c r="N11" i="14" s="1"/>
  <c r="M13" i="14"/>
  <c r="N13" i="14" s="1"/>
  <c r="AC9" i="14"/>
  <c r="V14" i="14" l="1"/>
  <c r="U10" i="14"/>
  <c r="U14" i="14" s="1"/>
  <c r="U13" i="14"/>
  <c r="W14" i="14"/>
  <c r="X14" i="14"/>
  <c r="Y14" i="14"/>
  <c r="Z14" i="14"/>
  <c r="AC14" i="14"/>
  <c r="AB13" i="14" l="1"/>
  <c r="AA14" i="14"/>
  <c r="AB10" i="14"/>
  <c r="AB11" i="14"/>
  <c r="AB9" i="14" l="1"/>
</calcChain>
</file>

<file path=xl/sharedStrings.xml><?xml version="1.0" encoding="utf-8"?>
<sst xmlns="http://schemas.openxmlformats.org/spreadsheetml/2006/main" count="91" uniqueCount="64">
  <si>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</si>
  <si>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</si>
  <si>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</si>
  <si>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</si>
  <si>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</si>
  <si>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</si>
  <si>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</si>
  <si>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</si>
  <si>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</si>
  <si>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</si>
  <si>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</si>
  <si>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</si>
  <si>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</si>
  <si>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</si>
  <si>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</si>
  <si>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</si>
  <si>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</si>
  <si>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</si>
  <si>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</si>
  <si>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</si>
  <si>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</si>
  <si>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</si>
  <si>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</si>
  <si>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</si>
  <si>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</si>
  <si>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</si>
  <si>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</si>
  <si>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</si>
  <si>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</si>
  <si>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</si>
  <si>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</si>
  <si>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</si>
  <si>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</si>
  <si>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</si>
  <si>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</si>
  <si>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</si>
  <si>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</si>
  <si>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</si>
  <si>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</si>
  <si>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</si>
  <si>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</si>
  <si>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</si>
  <si>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</si>
  <si>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</si>
  <si>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Reducir el déficit operacional del SITM a través de un programa controlado por parte de la Administración Central.</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</si>
  <si>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</si>
  <si>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</si>
  <si>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</si>
  <si>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</si>
  <si>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IMPLEMENTACIÓN Y MANTENIMIENTO DE UNA HERRAMIENTA DIGITAL QUE LE PERMITA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</si>
  <si>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</si>
  <si>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</si>
  <si>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</si>
  <si>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</si>
  <si>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</si>
  <si>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TARIFA DIFERENCIAL ADULTO MAYOR MUNICIPIO DE BUCARAMANGA</t>
  </si>
  <si>
    <t>Formular y describir la herramienta digital que debe permitir a los usuarios del Sistema realizar eficientemente la planificación de los viajes.
Implementar y mantener la herramienta formulada.
Presentar y divulgar, a la ciudadanía y usuarios del Sistema, la herramienta formulada.</t>
  </si>
  <si>
    <t>Formular una estrategia para incrementar la demanda de pasajeros del SITM Metrolínea mediante el incentivo economico a los usuarios adultos mayores del Municipio de Bucaramanga.
Presentar y justificar la estrategia formulada, para obtener la aprobación requerida para su implementación.
Implementar la estrategia formulada y aprobada.</t>
  </si>
  <si>
    <t xml:space="preserve"> PLAN DE ACCIÓN - PLAN DE DESARROLLO MUNICIPAL
METROLÍNEA S.A.</t>
  </si>
  <si>
    <t>Formular y describir una estrategia integrada de complementariedad.
Aumentar la operación del Sistema Público de Bicicletas a un total de 14 estaciones, permitiendo que una mayor cantidad de la población utilice la bicicleta diariamente como medio de transporte alternativo. 
Implementar un piloto de bus electrico en el Sistema Metrolínea.
Implementar un piloto de infraestructura sostenible (paneles solares) en el Sistema Metrolínea.</t>
  </si>
  <si>
    <t>2.3.2.02.02.006.2408022.201</t>
  </si>
  <si>
    <r>
      <t xml:space="preserve">Código:  </t>
    </r>
    <r>
      <rPr>
        <sz val="11"/>
        <rFont val="Arial"/>
        <family val="2"/>
      </rPr>
      <t>F-DPM-1210-238,37-030</t>
    </r>
  </si>
  <si>
    <t>IMPLEMENTACIÓN DEL PILOTO PARA LA ESTRATEGIA INTEGRADA DE COMPLEMENTARIEDAD, EN EL SISTEMA DE TRANSPORTE MASIVO DE LA CIUDAD DE BUCARAMANGA</t>
  </si>
  <si>
    <t>2.3.2.02.02.009.2408037.201
2.3.2.02.02.006.2408022.201
2.3.2.02.02.009.2408037.501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</si>
</sst>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d/mm/yyyy;@"/>
    <numFmt numFmtId="165" formatCode="_-&quot;$&quot;\ * #,##0_-;\-&quot;$&quot;\ * #,##0_-;_-&quot;$&quot;\ * &quot;-&quot;??_-;_-@_-"/>
    <numFmt numFmtId="166" formatCode="&quot;$&quot;\ #,##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86">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justify"/>
    </xf>
    <xf numFmtId="0" fontId="6" fillId="2" borderId="5" xfId="0" applyFont="1" applyFill="1" applyBorder="1"/>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0" fillId="0" borderId="2" xfId="0" applyNumberFormat="1" applyFont="1" applyBorder="1" applyAlignment="1">
      <alignment horizontal="justify" vertical="center" wrapText="1"/>
    </xf>
    <xf numFmtId="9" fontId="0" fillId="0" borderId="2" xfId="0" applyNumberFormat="1" applyFont="1" applyBorder="1" applyAlignment="1">
      <alignment horizontal="center" vertical="center"/>
    </xf>
    <xf numFmtId="9" fontId="6" fillId="0" borderId="2" xfId="107"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4" fillId="0" borderId="2" xfId="0" applyNumberFormat="1" applyFont="1" applyBorder="1" applyAlignment="1">
      <alignment horizontal="justify"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3" fontId="8" fillId="2"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166" fontId="6" fillId="0" borderId="2" xfId="0" applyNumberFormat="1" applyFont="1" applyBorder="1" applyAlignment="1">
      <alignment horizontal="right" vertical="center" wrapText="1"/>
    </xf>
    <xf numFmtId="3" fontId="8" fillId="0" borderId="2"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164" fontId="4" fillId="3" borderId="1" xfId="0" applyNumberFormat="1" applyFont="1" applyFill="1" applyBorder="1" applyAlignment="1">
      <alignment horizontal="justify" vertical="center" wrapText="1"/>
    </xf>
    <xf numFmtId="0" fontId="7" fillId="2" borderId="3" xfId="0" applyFont="1" applyFill="1" applyBorder="1" applyAlignment="1">
      <alignment horizontal="center" vertical="center"/>
    </xf>
    <xf numFmtId="0" fontId="7" fillId="2" borderId="2" xfId="0" applyFont="1" applyFill="1" applyBorder="1" applyAlignment="1">
      <alignment vertical="center"/>
    </xf>
    <xf numFmtId="4" fontId="8" fillId="2" borderId="1"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justify" vertical="center" wrapText="1"/>
    </xf>
    <xf numFmtId="10" fontId="0" fillId="0" borderId="0" xfId="0" applyNumberFormat="1" applyFont="1"/>
    <xf numFmtId="166" fontId="6" fillId="3" borderId="2" xfId="0" applyNumberFormat="1" applyFont="1" applyFill="1" applyBorder="1" applyAlignment="1">
      <alignment horizontal="right" vertical="center" wrapText="1"/>
    </xf>
    <xf numFmtId="9" fontId="6" fillId="0" borderId="2" xfId="107" applyNumberFormat="1" applyFont="1" applyFill="1" applyBorder="1" applyAlignment="1">
      <alignment horizontal="center" vertical="center" wrapText="1"/>
    </xf>
    <xf numFmtId="1" fontId="4" fillId="0" borderId="2" xfId="0" applyNumberFormat="1" applyFont="1" applyBorder="1" applyAlignment="1">
      <alignment horizontal="right" vertical="center"/>
    </xf>
    <xf numFmtId="0" fontId="6" fillId="2" borderId="5" xfId="0" applyFont="1" applyFill="1" applyBorder="1" applyAlignment="1">
      <alignment horizontal="right"/>
    </xf>
    <xf numFmtId="166" fontId="0" fillId="0" borderId="0" xfId="0" applyNumberFormat="1" applyFont="1"/>
    <xf numFmtId="166" fontId="7" fillId="2" borderId="2" xfId="108" applyNumberFormat="1" applyFont="1" applyFill="1" applyBorder="1" applyAlignment="1">
      <alignment vertical="center" wrapText="1"/>
    </xf>
    <xf numFmtId="9" fontId="7" fillId="2" borderId="2" xfId="107" applyNumberFormat="1" applyFont="1" applyFill="1" applyBorder="1" applyAlignment="1">
      <alignment horizontal="center" vertical="center" wrapText="1"/>
    </xf>
    <xf numFmtId="2" fontId="7" fillId="0" borderId="9" xfId="109" applyNumberFormat="1" applyFont="1" applyBorder="1" applyAlignment="1">
      <alignment horizontal="center" vertical="center" wrapText="1"/>
    </xf>
    <xf numFmtId="2" fontId="7" fillId="0" borderId="7" xfId="109" applyNumberFormat="1" applyFont="1" applyBorder="1" applyAlignment="1">
      <alignment horizontal="center" vertical="center" wrapText="1"/>
    </xf>
    <xf numFmtId="2" fontId="7" fillId="0" borderId="8"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6" xfId="109" applyNumberFormat="1" applyFont="1" applyBorder="1" applyAlignment="1">
      <alignment horizontal="center" vertical="center" wrapText="1"/>
    </xf>
    <xf numFmtId="0" fontId="7" fillId="2" borderId="2"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xf>
    <xf numFmtId="9" fontId="0" fillId="0" borderId="1" xfId="0" applyNumberFormat="1" applyFont="1" applyBorder="1" applyAlignment="1">
      <alignment horizontal="center" vertical="center"/>
    </xf>
    <xf numFmtId="9" fontId="0" fillId="0" borderId="11" xfId="0" applyNumberFormat="1" applyFont="1" applyBorder="1" applyAlignment="1">
      <alignment horizontal="center" vertical="center"/>
    </xf>
    <xf numFmtId="4" fontId="8" fillId="2" borderId="1" xfId="0" applyNumberFormat="1" applyFont="1" applyFill="1" applyBorder="1" applyAlignment="1">
      <alignment horizontal="center" vertical="center" wrapText="1"/>
    </xf>
    <xf numFmtId="4" fontId="8" fillId="2" borderId="1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166" fontId="7" fillId="2" borderId="1" xfId="108" applyNumberFormat="1" applyFont="1" applyFill="1" applyBorder="1" applyAlignment="1">
      <alignment vertical="center" wrapText="1"/>
    </xf>
    <xf numFmtId="166" fontId="7" fillId="2" borderId="11" xfId="108" applyNumberFormat="1" applyFont="1" applyFill="1" applyBorder="1" applyAlignment="1">
      <alignment vertical="center" wrapText="1"/>
    </xf>
    <xf numFmtId="9" fontId="6" fillId="0" borderId="1" xfId="107" applyFont="1" applyBorder="1" applyAlignment="1">
      <alignment horizontal="center" vertical="center" wrapText="1"/>
    </xf>
    <xf numFmtId="9" fontId="6" fillId="0" borderId="11" xfId="107" applyFon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1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2" borderId="2" xfId="0" applyFont="1" applyFill="1" applyBorder="1" applyAlignment="1">
      <alignment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474180</xdr:colOff>
      <xdr:row>3</xdr:row>
      <xdr:rowOff>131164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R1" zoomScale="80" zoomScaleNormal="80" workbookViewId="0">
      <selection activeCell="AB15" sqref="AB15"/>
    </sheetView>
  </sheetViews>
  <sheetFormatPr baseColWidth="10" defaultColWidth="11.09765625" defaultRowHeight="13.8" x14ac:dyDescent="0.25"/>
  <cols>
    <col min="1" max="1" width="7.69921875" style="1" customWidth="1"/>
    <col min="2" max="2" width="16.5" style="1" customWidth="1"/>
    <col min="3" max="3" width="18.5" style="1" customWidth="1"/>
    <col min="4" max="4" width="17.19921875" style="1" customWidth="1"/>
    <col min="5" max="6" width="45.69921875" style="1" customWidth="1"/>
    <col min="7" max="7" width="17.5" style="1" customWidth="1"/>
    <col min="8" max="8" width="40" style="1" customWidth="1"/>
    <col min="9" max="9" width="48.8984375" style="1" customWidth="1"/>
    <col min="10" max="10" width="11.296875" style="1" bestFit="1" customWidth="1"/>
    <col min="11" max="11" width="16" style="1" customWidth="1"/>
    <col min="12" max="13" width="14.796875" style="1" customWidth="1"/>
    <col min="14" max="14" width="11.296875" style="1" bestFit="1" customWidth="1"/>
    <col min="15" max="15" width="25.69921875" style="1" customWidth="1"/>
    <col min="16" max="20" width="16.296875" style="1" customWidth="1"/>
    <col min="21" max="21" width="18.09765625" style="1" customWidth="1"/>
    <col min="22" max="22" width="18.796875" style="1" customWidth="1"/>
    <col min="23" max="26" width="16.796875" style="1" customWidth="1"/>
    <col min="27" max="27" width="16.296875" style="1" customWidth="1"/>
    <col min="28" max="28" width="13.59765625" style="1" customWidth="1"/>
    <col min="29" max="29" width="18.09765625" style="1" customWidth="1"/>
    <col min="30" max="31" width="15.296875" style="1" customWidth="1"/>
    <col min="32" max="16384" width="11.09765625" style="1"/>
  </cols>
  <sheetData>
    <row r="1" spans="1:31" x14ac:dyDescent="0.25">
      <c r="A1" s="55" t="s">
        <v>58</v>
      </c>
      <c r="B1" s="56"/>
      <c r="C1" s="56"/>
      <c r="D1" s="56"/>
      <c r="E1" s="56"/>
      <c r="F1" s="56"/>
      <c r="G1" s="56"/>
      <c r="H1" s="56"/>
      <c r="I1" s="56"/>
      <c r="J1" s="56"/>
      <c r="K1" s="56"/>
      <c r="L1" s="56"/>
      <c r="M1" s="56"/>
      <c r="N1" s="56"/>
      <c r="O1" s="56"/>
      <c r="P1" s="56"/>
      <c r="Q1" s="56"/>
      <c r="R1" s="56"/>
      <c r="S1" s="56"/>
      <c r="T1" s="56"/>
      <c r="U1" s="56"/>
      <c r="V1" s="56"/>
      <c r="W1" s="56"/>
      <c r="X1" s="56"/>
      <c r="Y1" s="56"/>
      <c r="Z1" s="56"/>
      <c r="AA1" s="56"/>
      <c r="AB1" s="57"/>
      <c r="AC1" s="62" t="s">
        <v>61</v>
      </c>
      <c r="AD1" s="62"/>
      <c r="AE1" s="62"/>
    </row>
    <row r="2" spans="1:31" x14ac:dyDescent="0.2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60"/>
      <c r="AC2" s="63" t="s">
        <v>37</v>
      </c>
      <c r="AD2" s="63"/>
      <c r="AE2" s="63"/>
    </row>
    <row r="3" spans="1:31" x14ac:dyDescent="0.25">
      <c r="A3" s="58"/>
      <c r="B3" s="59"/>
      <c r="C3" s="59"/>
      <c r="D3" s="59"/>
      <c r="E3" s="59"/>
      <c r="F3" s="59"/>
      <c r="G3" s="59"/>
      <c r="H3" s="59"/>
      <c r="I3" s="59"/>
      <c r="J3" s="59"/>
      <c r="K3" s="59"/>
      <c r="L3" s="59"/>
      <c r="M3" s="59"/>
      <c r="N3" s="59"/>
      <c r="O3" s="59"/>
      <c r="P3" s="59"/>
      <c r="Q3" s="59"/>
      <c r="R3" s="59"/>
      <c r="S3" s="59"/>
      <c r="T3" s="59"/>
      <c r="U3" s="59"/>
      <c r="V3" s="59"/>
      <c r="W3" s="59"/>
      <c r="X3" s="59"/>
      <c r="Y3" s="59"/>
      <c r="Z3" s="59"/>
      <c r="AA3" s="59"/>
      <c r="AB3" s="60"/>
      <c r="AC3" s="63" t="s">
        <v>34</v>
      </c>
      <c r="AD3" s="63"/>
      <c r="AE3" s="63"/>
    </row>
    <row r="4" spans="1:31" x14ac:dyDescent="0.25">
      <c r="A4" s="58"/>
      <c r="B4" s="59"/>
      <c r="C4" s="59"/>
      <c r="D4" s="59"/>
      <c r="E4" s="59"/>
      <c r="F4" s="59"/>
      <c r="G4" s="59"/>
      <c r="H4" s="59"/>
      <c r="I4" s="59"/>
      <c r="J4" s="59"/>
      <c r="K4" s="59"/>
      <c r="L4" s="59"/>
      <c r="M4" s="59"/>
      <c r="N4" s="59"/>
      <c r="O4" s="59"/>
      <c r="P4" s="59"/>
      <c r="Q4" s="59"/>
      <c r="R4" s="59"/>
      <c r="S4" s="59"/>
      <c r="T4" s="59"/>
      <c r="U4" s="59"/>
      <c r="V4" s="59"/>
      <c r="W4" s="59"/>
      <c r="X4" s="59"/>
      <c r="Y4" s="59"/>
      <c r="Z4" s="59"/>
      <c r="AA4" s="59"/>
      <c r="AB4" s="60"/>
      <c r="AC4" s="63" t="s">
        <v>33</v>
      </c>
      <c r="AD4" s="63"/>
      <c r="AE4" s="63"/>
    </row>
    <row r="5" spans="1:31" x14ac:dyDescent="0.25">
      <c r="A5" s="71" t="s">
        <v>31</v>
      </c>
      <c r="B5" s="71"/>
      <c r="C5" s="71"/>
      <c r="D5" s="73">
        <v>44566</v>
      </c>
      <c r="E5" s="73"/>
      <c r="F5" s="73"/>
      <c r="G5" s="73"/>
      <c r="H5" s="73"/>
      <c r="I5" s="73"/>
      <c r="J5" s="73"/>
      <c r="K5" s="73"/>
      <c r="L5" s="73"/>
      <c r="M5" s="2"/>
      <c r="N5" s="2"/>
      <c r="O5" s="2"/>
      <c r="P5" s="2"/>
      <c r="Q5" s="2"/>
      <c r="R5" s="2"/>
      <c r="S5" s="2"/>
      <c r="T5" s="2"/>
      <c r="U5" s="2"/>
      <c r="V5" s="2"/>
      <c r="W5" s="2"/>
      <c r="X5" s="2"/>
      <c r="Y5" s="2"/>
      <c r="Z5" s="2"/>
      <c r="AA5" s="2"/>
      <c r="AB5" s="2"/>
      <c r="AC5" s="2"/>
      <c r="AD5" s="2"/>
      <c r="AE5" s="3"/>
    </row>
    <row r="6" spans="1:31" x14ac:dyDescent="0.25">
      <c r="A6" s="72" t="s">
        <v>32</v>
      </c>
      <c r="B6" s="72"/>
      <c r="C6" s="72"/>
      <c r="D6" s="74">
        <v>44561</v>
      </c>
      <c r="E6" s="74"/>
      <c r="F6" s="74"/>
      <c r="G6" s="74"/>
      <c r="H6" s="74"/>
      <c r="I6" s="74"/>
      <c r="J6" s="74"/>
      <c r="K6" s="74"/>
      <c r="L6" s="74"/>
      <c r="M6" s="2"/>
      <c r="N6" s="2"/>
      <c r="O6" s="2"/>
      <c r="P6" s="2"/>
      <c r="Q6" s="2"/>
      <c r="R6" s="2"/>
      <c r="S6" s="2"/>
      <c r="T6" s="2"/>
      <c r="U6" s="2"/>
      <c r="V6" s="2"/>
      <c r="W6" s="2"/>
      <c r="X6" s="2"/>
      <c r="Y6" s="2"/>
      <c r="Z6" s="2"/>
      <c r="AA6" s="2"/>
      <c r="AB6" s="2"/>
      <c r="AC6" s="2"/>
      <c r="AD6" s="4"/>
      <c r="AE6" s="5"/>
    </row>
    <row r="7" spans="1:31" x14ac:dyDescent="0.25">
      <c r="A7" s="85"/>
      <c r="B7" s="64" t="s">
        <v>10</v>
      </c>
      <c r="C7" s="64"/>
      <c r="D7" s="64"/>
      <c r="E7" s="64"/>
      <c r="F7" s="64"/>
      <c r="G7" s="64" t="s">
        <v>11</v>
      </c>
      <c r="H7" s="64"/>
      <c r="I7" s="64"/>
      <c r="J7" s="64"/>
      <c r="K7" s="64"/>
      <c r="L7" s="64" t="s">
        <v>26</v>
      </c>
      <c r="M7" s="64"/>
      <c r="N7" s="64"/>
      <c r="O7" s="64" t="s">
        <v>24</v>
      </c>
      <c r="P7" s="64"/>
      <c r="Q7" s="64"/>
      <c r="R7" s="64"/>
      <c r="S7" s="64"/>
      <c r="T7" s="64"/>
      <c r="U7" s="64"/>
      <c r="V7" s="64" t="s">
        <v>18</v>
      </c>
      <c r="W7" s="64"/>
      <c r="X7" s="64"/>
      <c r="Y7" s="64"/>
      <c r="Z7" s="64"/>
      <c r="AA7" s="64"/>
      <c r="AB7" s="61" t="s">
        <v>19</v>
      </c>
      <c r="AC7" s="61" t="s">
        <v>27</v>
      </c>
      <c r="AD7" s="61" t="s">
        <v>25</v>
      </c>
      <c r="AE7" s="61"/>
    </row>
    <row r="8" spans="1:31" ht="41.4" x14ac:dyDescent="0.25">
      <c r="A8" s="15" t="s">
        <v>30</v>
      </c>
      <c r="B8" s="16" t="s">
        <v>1</v>
      </c>
      <c r="C8" s="15" t="s">
        <v>6</v>
      </c>
      <c r="D8" s="15" t="s">
        <v>2</v>
      </c>
      <c r="E8" s="15" t="s">
        <v>7</v>
      </c>
      <c r="F8" s="16" t="s">
        <v>20</v>
      </c>
      <c r="G8" s="16" t="s">
        <v>15</v>
      </c>
      <c r="H8" s="16" t="s">
        <v>3</v>
      </c>
      <c r="I8" s="16" t="s">
        <v>16</v>
      </c>
      <c r="J8" s="16" t="s">
        <v>22</v>
      </c>
      <c r="K8" s="16" t="s">
        <v>23</v>
      </c>
      <c r="L8" s="16" t="s">
        <v>4</v>
      </c>
      <c r="M8" s="16" t="s">
        <v>5</v>
      </c>
      <c r="N8" s="16" t="s">
        <v>0</v>
      </c>
      <c r="O8" s="15" t="s">
        <v>9</v>
      </c>
      <c r="P8" s="16" t="s">
        <v>36</v>
      </c>
      <c r="Q8" s="16" t="s">
        <v>8</v>
      </c>
      <c r="R8" s="16" t="s">
        <v>28</v>
      </c>
      <c r="S8" s="16" t="s">
        <v>35</v>
      </c>
      <c r="T8" s="16" t="s">
        <v>12</v>
      </c>
      <c r="U8" s="16" t="s">
        <v>21</v>
      </c>
      <c r="V8" s="16" t="s">
        <v>36</v>
      </c>
      <c r="W8" s="16" t="s">
        <v>8</v>
      </c>
      <c r="X8" s="16" t="s">
        <v>28</v>
      </c>
      <c r="Y8" s="16" t="s">
        <v>35</v>
      </c>
      <c r="Z8" s="16" t="s">
        <v>12</v>
      </c>
      <c r="AA8" s="16" t="s">
        <v>29</v>
      </c>
      <c r="AB8" s="61"/>
      <c r="AC8" s="61"/>
      <c r="AD8" s="16" t="s">
        <v>13</v>
      </c>
      <c r="AE8" s="16" t="s">
        <v>14</v>
      </c>
    </row>
    <row r="9" spans="1:31" ht="55.2" x14ac:dyDescent="0.25">
      <c r="A9" s="9">
        <v>276</v>
      </c>
      <c r="B9" s="23" t="s">
        <v>38</v>
      </c>
      <c r="C9" s="23" t="s">
        <v>39</v>
      </c>
      <c r="D9" s="26" t="s">
        <v>40</v>
      </c>
      <c r="E9" s="27" t="s">
        <v>41</v>
      </c>
      <c r="F9" s="28" t="s">
        <v>42</v>
      </c>
      <c r="G9" s="50">
        <v>20200680010073</v>
      </c>
      <c r="H9" s="24" t="s">
        <v>43</v>
      </c>
      <c r="I9" s="17" t="s">
        <v>44</v>
      </c>
      <c r="J9" s="29">
        <v>44197</v>
      </c>
      <c r="K9" s="29">
        <v>44561</v>
      </c>
      <c r="L9" s="38">
        <v>1</v>
      </c>
      <c r="M9" s="30">
        <v>1</v>
      </c>
      <c r="N9" s="18">
        <f>IF(M9/L9&gt;100%,100%,M9/L9)</f>
        <v>1</v>
      </c>
      <c r="O9" s="31" t="s">
        <v>63</v>
      </c>
      <c r="P9" s="48">
        <v>19593237162</v>
      </c>
      <c r="Q9" s="37"/>
      <c r="R9" s="37"/>
      <c r="S9" s="37"/>
      <c r="T9" s="22"/>
      <c r="U9" s="53">
        <f>SUM(P9:T9)</f>
        <v>19593237162</v>
      </c>
      <c r="V9" s="48">
        <v>19593237162</v>
      </c>
      <c r="W9" s="37"/>
      <c r="X9" s="37"/>
      <c r="Y9" s="37"/>
      <c r="Z9" s="22"/>
      <c r="AA9" s="53">
        <f>SUM(V9:Z9)</f>
        <v>19593237162</v>
      </c>
      <c r="AB9" s="19">
        <f>IFERROR(AA9/U9,"-")</f>
        <v>1</v>
      </c>
      <c r="AC9" s="37">
        <f>2000000000+5122691545+1547321134+1400000000+7498737474</f>
        <v>17568750153</v>
      </c>
      <c r="AD9" s="20" t="s">
        <v>45</v>
      </c>
      <c r="AE9" s="21" t="s">
        <v>46</v>
      </c>
    </row>
    <row r="10" spans="1:31" ht="82.8" x14ac:dyDescent="0.25">
      <c r="A10" s="9">
        <v>277</v>
      </c>
      <c r="B10" s="32" t="s">
        <v>38</v>
      </c>
      <c r="C10" s="32" t="s">
        <v>39</v>
      </c>
      <c r="D10" s="33" t="s">
        <v>40</v>
      </c>
      <c r="E10" s="34" t="s">
        <v>47</v>
      </c>
      <c r="F10" s="33" t="s">
        <v>48</v>
      </c>
      <c r="G10" s="50">
        <v>20210680010171</v>
      </c>
      <c r="H10" s="41" t="s">
        <v>49</v>
      </c>
      <c r="I10" s="25" t="s">
        <v>56</v>
      </c>
      <c r="J10" s="35">
        <v>44197</v>
      </c>
      <c r="K10" s="35">
        <v>44561</v>
      </c>
      <c r="L10" s="39">
        <v>1</v>
      </c>
      <c r="M10" s="44">
        <f>SUM(33.33%+33.33%+0%)</f>
        <v>0.66659999999999997</v>
      </c>
      <c r="N10" s="18">
        <f>IF(M10/L10&gt;100%,100%,M10/L10)</f>
        <v>0.66659999999999997</v>
      </c>
      <c r="O10" s="45" t="s">
        <v>60</v>
      </c>
      <c r="P10" s="37">
        <v>19000000</v>
      </c>
      <c r="Q10" s="37"/>
      <c r="R10" s="37"/>
      <c r="S10" s="37"/>
      <c r="T10" s="22"/>
      <c r="U10" s="53">
        <f t="shared" ref="U10:U13" si="0">SUM(P10:T10)</f>
        <v>19000000</v>
      </c>
      <c r="V10" s="37">
        <v>19000000</v>
      </c>
      <c r="W10" s="37"/>
      <c r="X10" s="37"/>
      <c r="Y10" s="37"/>
      <c r="Z10" s="22"/>
      <c r="AA10" s="53">
        <f>SUM(V10:Z10)</f>
        <v>19000000</v>
      </c>
      <c r="AB10" s="40">
        <f>IFERROR(AA10/U10,"-")</f>
        <v>1</v>
      </c>
      <c r="AC10" s="37"/>
      <c r="AD10" s="20" t="s">
        <v>45</v>
      </c>
      <c r="AE10" s="21" t="s">
        <v>46</v>
      </c>
    </row>
    <row r="11" spans="1:31" ht="138" x14ac:dyDescent="0.25">
      <c r="A11" s="9">
        <v>278</v>
      </c>
      <c r="B11" s="32" t="s">
        <v>38</v>
      </c>
      <c r="C11" s="32" t="s">
        <v>39</v>
      </c>
      <c r="D11" s="33" t="s">
        <v>40</v>
      </c>
      <c r="E11" s="34" t="s">
        <v>50</v>
      </c>
      <c r="F11" s="33" t="s">
        <v>51</v>
      </c>
      <c r="G11" s="50">
        <v>2021680010020</v>
      </c>
      <c r="H11" s="46" t="s">
        <v>52</v>
      </c>
      <c r="I11" s="25" t="s">
        <v>59</v>
      </c>
      <c r="J11" s="29">
        <v>44197</v>
      </c>
      <c r="K11" s="29">
        <v>44561</v>
      </c>
      <c r="L11" s="69">
        <v>1</v>
      </c>
      <c r="M11" s="67">
        <f>SUM(25%+25%+10%+0%)</f>
        <v>0.6</v>
      </c>
      <c r="N11" s="65">
        <f>IF(M11/L11&gt;100%,100%,M11/L11)</f>
        <v>0.6</v>
      </c>
      <c r="O11" s="31"/>
      <c r="P11" s="37">
        <v>1555449996</v>
      </c>
      <c r="Q11" s="37"/>
      <c r="R11" s="37"/>
      <c r="S11" s="37"/>
      <c r="T11" s="22"/>
      <c r="U11" s="77">
        <f>SUM(P11:T12)</f>
        <v>1565449996</v>
      </c>
      <c r="V11" s="37">
        <v>1555449996</v>
      </c>
      <c r="W11" s="37"/>
      <c r="X11" s="37"/>
      <c r="Y11" s="37"/>
      <c r="Z11" s="22"/>
      <c r="AA11" s="77">
        <f>SUM(V11:Z12)</f>
        <v>1565449996</v>
      </c>
      <c r="AB11" s="79">
        <f>IFERROR(AA11/U11,"-")</f>
        <v>1</v>
      </c>
      <c r="AC11" s="81"/>
      <c r="AD11" s="83" t="s">
        <v>45</v>
      </c>
      <c r="AE11" s="75" t="s">
        <v>46</v>
      </c>
    </row>
    <row r="12" spans="1:31" ht="96.6" x14ac:dyDescent="0.25">
      <c r="A12" s="9">
        <v>278</v>
      </c>
      <c r="B12" s="32" t="s">
        <v>38</v>
      </c>
      <c r="C12" s="32" t="s">
        <v>39</v>
      </c>
      <c r="D12" s="33" t="s">
        <v>40</v>
      </c>
      <c r="E12" s="34" t="s">
        <v>50</v>
      </c>
      <c r="F12" s="33" t="s">
        <v>51</v>
      </c>
      <c r="G12" s="50">
        <v>20210680010177</v>
      </c>
      <c r="H12" s="46" t="s">
        <v>62</v>
      </c>
      <c r="I12" s="25"/>
      <c r="J12" s="35"/>
      <c r="K12" s="35"/>
      <c r="L12" s="70"/>
      <c r="M12" s="68"/>
      <c r="N12" s="66"/>
      <c r="O12" s="31" t="s">
        <v>60</v>
      </c>
      <c r="P12" s="37">
        <v>10000000</v>
      </c>
      <c r="Q12" s="37"/>
      <c r="R12" s="37"/>
      <c r="S12" s="37"/>
      <c r="T12" s="22"/>
      <c r="U12" s="78"/>
      <c r="V12" s="37">
        <v>10000000</v>
      </c>
      <c r="W12" s="37"/>
      <c r="X12" s="37"/>
      <c r="Y12" s="37"/>
      <c r="Z12" s="22"/>
      <c r="AA12" s="78"/>
      <c r="AB12" s="80"/>
      <c r="AC12" s="82"/>
      <c r="AD12" s="84"/>
      <c r="AE12" s="76"/>
    </row>
    <row r="13" spans="1:31" ht="96.6" x14ac:dyDescent="0.25">
      <c r="A13" s="9">
        <v>279</v>
      </c>
      <c r="B13" s="32" t="s">
        <v>38</v>
      </c>
      <c r="C13" s="32" t="s">
        <v>39</v>
      </c>
      <c r="D13" s="33" t="s">
        <v>40</v>
      </c>
      <c r="E13" s="34" t="s">
        <v>53</v>
      </c>
      <c r="F13" s="33" t="s">
        <v>54</v>
      </c>
      <c r="G13" s="50">
        <v>2021680010128</v>
      </c>
      <c r="H13" s="41" t="s">
        <v>55</v>
      </c>
      <c r="I13" s="25" t="s">
        <v>57</v>
      </c>
      <c r="J13" s="35">
        <v>44197</v>
      </c>
      <c r="K13" s="35">
        <v>44561</v>
      </c>
      <c r="L13" s="39">
        <v>1</v>
      </c>
      <c r="M13" s="44">
        <f>SUM(33.33%+33.33%+((3/3)*33.34%))</f>
        <v>1</v>
      </c>
      <c r="N13" s="36">
        <f>IF(M13/L13&gt;100%,100%,M13/L13)</f>
        <v>1</v>
      </c>
      <c r="O13" s="31" t="s">
        <v>60</v>
      </c>
      <c r="P13" s="37">
        <v>112878929.14999771</v>
      </c>
      <c r="Q13" s="37"/>
      <c r="R13" s="37"/>
      <c r="S13" s="37"/>
      <c r="T13" s="22"/>
      <c r="U13" s="53">
        <f t="shared" si="0"/>
        <v>112878929.14999771</v>
      </c>
      <c r="V13" s="37">
        <v>109737000</v>
      </c>
      <c r="W13" s="37"/>
      <c r="X13" s="37"/>
      <c r="Y13" s="37"/>
      <c r="Z13" s="22"/>
      <c r="AA13" s="53">
        <f>SUM(V13:Z13)</f>
        <v>109737000</v>
      </c>
      <c r="AB13" s="49">
        <f>IFERROR(AA13/U13,"-")</f>
        <v>0.97216549471493829</v>
      </c>
      <c r="AC13" s="37"/>
      <c r="AD13" s="20" t="s">
        <v>45</v>
      </c>
      <c r="AE13" s="21" t="s">
        <v>46</v>
      </c>
    </row>
    <row r="14" spans="1:31" x14ac:dyDescent="0.25">
      <c r="A14" s="10">
        <f>SUM(--(FREQUENCY(A9:A13,A9:A13)&gt;0))</f>
        <v>4</v>
      </c>
      <c r="B14" s="11"/>
      <c r="C14" s="12"/>
      <c r="D14" s="12"/>
      <c r="E14" s="12"/>
      <c r="F14" s="12"/>
      <c r="G14" s="51"/>
      <c r="H14" s="12"/>
      <c r="I14" s="12"/>
      <c r="J14" s="12"/>
      <c r="K14" s="13"/>
      <c r="L14" s="14"/>
      <c r="M14" s="42" t="s">
        <v>17</v>
      </c>
      <c r="N14" s="6">
        <f>IFERROR(AVERAGE(N9:N13),"-")</f>
        <v>0.81664999999999999</v>
      </c>
      <c r="O14" s="7"/>
      <c r="P14" s="8">
        <f>SUM(P9:P13)</f>
        <v>21290566087.149998</v>
      </c>
      <c r="Q14" s="8">
        <f t="shared" ref="Q14:T14" si="1">SUM(Q9:Q13)</f>
        <v>0</v>
      </c>
      <c r="R14" s="8">
        <f t="shared" si="1"/>
        <v>0</v>
      </c>
      <c r="S14" s="8">
        <f t="shared" si="1"/>
        <v>0</v>
      </c>
      <c r="T14" s="8">
        <f t="shared" si="1"/>
        <v>0</v>
      </c>
      <c r="U14" s="8">
        <f>SUM(U9:U13)</f>
        <v>21290566087.149998</v>
      </c>
      <c r="V14" s="8">
        <f>SUM(V9:V13)</f>
        <v>21287424158</v>
      </c>
      <c r="W14" s="8">
        <f t="shared" ref="W14:Z14" si="2">SUM(W9:W13)</f>
        <v>0</v>
      </c>
      <c r="X14" s="8">
        <f t="shared" si="2"/>
        <v>0</v>
      </c>
      <c r="Y14" s="8">
        <f t="shared" si="2"/>
        <v>0</v>
      </c>
      <c r="Z14" s="8">
        <f t="shared" si="2"/>
        <v>0</v>
      </c>
      <c r="AA14" s="8">
        <f>SUM(AA9:AA13)</f>
        <v>21287424158</v>
      </c>
      <c r="AB14" s="54">
        <f>IFERROR(AA14/U14,"-")</f>
        <v>0.99985242622778858</v>
      </c>
      <c r="AC14" s="8">
        <f>SUM(AC9:AC13)</f>
        <v>17568750153</v>
      </c>
      <c r="AD14" s="43"/>
      <c r="AE14" s="43"/>
    </row>
    <row r="16" spans="1:31" x14ac:dyDescent="0.25">
      <c r="M16" s="47"/>
      <c r="P16" s="52"/>
    </row>
  </sheetData>
  <mergeCells count="26">
    <mergeCell ref="AE11:AE12"/>
    <mergeCell ref="U11:U12"/>
    <mergeCell ref="AA11:AA12"/>
    <mergeCell ref="AB11:AB12"/>
    <mergeCell ref="AC11:AC12"/>
    <mergeCell ref="AD11:AD12"/>
    <mergeCell ref="N11:N12"/>
    <mergeCell ref="M11:M12"/>
    <mergeCell ref="L11:L12"/>
    <mergeCell ref="A5:C5"/>
    <mergeCell ref="A6:C6"/>
    <mergeCell ref="D5:L5"/>
    <mergeCell ref="D6:L6"/>
    <mergeCell ref="A1:AB4"/>
    <mergeCell ref="AB7:AB8"/>
    <mergeCell ref="AC1:AE1"/>
    <mergeCell ref="AC2:AE2"/>
    <mergeCell ref="AC3:AE3"/>
    <mergeCell ref="AC4:AE4"/>
    <mergeCell ref="AC7:AC8"/>
    <mergeCell ref="AD7:AE7"/>
    <mergeCell ref="B7:F7"/>
    <mergeCell ref="G7:K7"/>
    <mergeCell ref="L7:N7"/>
    <mergeCell ref="O7:U7"/>
    <mergeCell ref="V7:AA7"/>
  </mergeCells>
  <conditionalFormatting sqref="N13 N9:N11">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ignoredErrors>
    <ignoredError sqref="U13 U1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2022-02-02T16:27:47Z</dcterms:modified>
</cp:coreProperties>
</file>