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4607C5D0-1489-4BC9-9D57-7B4CF1BD2F83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lan de Acción" sheetId="14" r:id="rId1"/>
  </sheets>
  <definedNames>
    <definedName name="_xlnm._FilterDatabase" localSheetId="0" hidden="1">'Plan de Acción'!$A$8:$AA$29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7" i="14" l="1"/>
  <c r="AA25" i="14"/>
  <c r="AA24" i="14"/>
  <c r="W29" i="14" l="1"/>
  <c r="X29" i="14"/>
  <c r="Y29" i="14"/>
  <c r="Z29" i="14"/>
  <c r="V29" i="14"/>
  <c r="R29" i="14"/>
  <c r="S29" i="14"/>
  <c r="T29" i="14"/>
  <c r="P29" i="14"/>
  <c r="AA22" i="14"/>
  <c r="AA20" i="14"/>
  <c r="AA18" i="14"/>
  <c r="AA17" i="14"/>
  <c r="AA14" i="14"/>
  <c r="AA12" i="14"/>
  <c r="AA10" i="14"/>
  <c r="AA9" i="14"/>
  <c r="U27" i="14"/>
  <c r="U25" i="14"/>
  <c r="U24" i="14"/>
  <c r="U20" i="14"/>
  <c r="U18" i="14"/>
  <c r="U17" i="14"/>
  <c r="U14" i="14"/>
  <c r="U12" i="14"/>
  <c r="U10" i="14"/>
  <c r="U9" i="14"/>
  <c r="A29" i="14"/>
  <c r="Q26" i="14"/>
  <c r="Q23" i="14"/>
  <c r="U22" i="14" s="1"/>
  <c r="U29" i="14" l="1"/>
  <c r="AA29" i="14"/>
  <c r="Q29" i="14"/>
  <c r="AB14" i="14"/>
  <c r="N20" i="14"/>
  <c r="N18" i="14"/>
  <c r="N17" i="14"/>
  <c r="N14" i="14"/>
  <c r="N22" i="14"/>
  <c r="AB25" i="14"/>
  <c r="N25" i="14"/>
  <c r="AB24" i="14"/>
  <c r="N24" i="14"/>
  <c r="P12" i="14"/>
  <c r="N12" i="14"/>
  <c r="N9" i="14"/>
  <c r="N29" i="14" s="1"/>
  <c r="AB27" i="14"/>
  <c r="N27" i="14"/>
  <c r="I20" i="14"/>
  <c r="I18" i="14"/>
  <c r="I22" i="14"/>
  <c r="AC29" i="14"/>
  <c r="AB29" i="14" l="1"/>
  <c r="AB10" i="14"/>
  <c r="AB22" i="14"/>
  <c r="AB17" i="14"/>
  <c r="AB9" i="14"/>
  <c r="AB18" i="14"/>
  <c r="AB12" i="14"/>
  <c r="AB20" i="14"/>
</calcChain>
</file>

<file path=xl/sharedStrings.xml><?xml version="1.0" encoding="utf-8"?>
<sst xmlns="http://schemas.openxmlformats.org/spreadsheetml/2006/main" count="215" uniqueCount="96">
  <si>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</si>
  <si>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</si>
  <si>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</si>
  <si>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</si>
  <si>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</si>
  <si>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</si>
  <si>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</si>
  <si>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</si>
  <si>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</si>
  <si>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</si>
  <si>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</si>
  <si>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</si>
  <si>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</si>
  <si>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</si>
  <si>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</si>
  <si>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</si>
  <si>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</si>
  <si>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</si>
  <si>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</si>
  <si>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</si>
  <si>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</si>
  <si>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</si>
  <si>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</si>
  <si>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</si>
  <si>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</si>
  <si>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</si>
  <si>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</si>
  <si>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</si>
  <si>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</si>
  <si>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</si>
  <si>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</si>
  <si>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</si>
  <si>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</si>
  <si>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</si>
  <si>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</si>
  <si>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</si>
  <si>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</si>
  <si>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</si>
  <si>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</si>
  <si>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</si>
  <si>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</si>
  <si>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</si>
  <si>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</si>
  <si>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</si>
  <si>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</si>
  <si>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2.3.2.02.02.009                                                                                                                                                                   2.3.2.02.01.003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</si>
  <si>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</si>
  <si>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</si>
  <si>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</si>
  <si>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</si>
  <si>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</si>
  <si>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</si>
  <si>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</si>
  <si>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</si>
  <si>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</si>
  <si>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</si>
  <si>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</si>
  <si>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</si>
  <si>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</si>
  <si>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</si>
  <si>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</si>
  <si>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</si>
  <si>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</si>
  <si>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</si>
  <si>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</si>
  <si>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</si>
  <si>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</si>
  <si>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</si>
  <si>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</si>
  <si>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</si>
  <si>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</si>
  <si>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</si>
  <si>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</si>
  <si>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</si>
  <si>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</si>
  <si>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</si>
  <si>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</si>
  <si>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</si>
  <si>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</si>
  <si>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</si>
  <si>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</si>
  <si>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</si>
  <si>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</si>
  <si>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</si>
  <si>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 xml:space="preserve"> PLAN DE ACCIÓN - PLAN DE DESARROLLO MUNICIPAL
INSTITUTO DE LA JUVENTUD EL DEPORTE Y LA RECREACION DE BUCARAMANGA - INDERBU</t>
  </si>
  <si>
    <t xml:space="preserve">2.3.2.02.01.002 2.3.2.02.01.003 
2.3.2.02.02.006 2.3.2.02.02.007
2.3.2.02.02.008 2.3.2.02.02.009
</t>
  </si>
  <si>
    <t xml:space="preserve">
2.3.2.02.01.002 2.3.2.02.01.003
2.3.2.02.02.007 2.3.2.02.02.009
</t>
  </si>
  <si>
    <t xml:space="preserve">
2.3.2.02.01.002 2.3.2.02.01.003
2.3.2.02.02.007      2.3.2.02.02.008   2.3.2.02.02.009</t>
  </si>
  <si>
    <t xml:space="preserve">2.3.2.02.02.009                2.3.2.02.02.008
2.3.2.02.01.003         </t>
  </si>
  <si>
    <t>2.3.2.02.02.008
2.3.2.02.02.009</t>
  </si>
  <si>
    <t>Pedro Alonso Ballesteros Miranda</t>
  </si>
  <si>
    <t>FECHA DE CORTE: 30 diciembre 2021</t>
  </si>
  <si>
    <t>Recursos liberados</t>
  </si>
  <si>
    <t>Pasivos exigibles</t>
  </si>
  <si>
    <r>
      <t xml:space="preserve">Código:  </t>
    </r>
    <r>
      <rPr>
        <sz val="11"/>
        <rFont val="Arial"/>
        <family val="2"/>
      </rPr>
      <t>F-DPM-1210-238,37-030</t>
    </r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</si>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</sst>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* #,##0_-;\-* #,##0_-;_-* &quot;-&quot;??_-;_-@_-"/>
    <numFmt numFmtId="169" formatCode="&quot;$&quot;\ #,##0.00"/>
    <numFmt numFmtId="170" formatCode="&quot;$&quot;\ #,##0.000000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36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9" fontId="7" fillId="2" borderId="7" xfId="107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6" fillId="3" borderId="2" xfId="0" applyFont="1" applyFill="1" applyBorder="1"/>
    <xf numFmtId="4" fontId="3" fillId="0" borderId="0" xfId="0" applyNumberFormat="1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7" fontId="7" fillId="2" borderId="2" xfId="108" applyNumberFormat="1" applyFont="1" applyFill="1" applyBorder="1" applyAlignment="1">
      <alignment vertical="center" wrapText="1"/>
    </xf>
    <xf numFmtId="167" fontId="6" fillId="2" borderId="2" xfId="108" applyNumberFormat="1" applyFont="1" applyFill="1" applyBorder="1" applyAlignment="1">
      <alignment horizontal="right" vertical="center"/>
    </xf>
    <xf numFmtId="167" fontId="7" fillId="2" borderId="2" xfId="108" applyNumberFormat="1" applyFont="1" applyFill="1" applyBorder="1" applyAlignment="1">
      <alignment horizontal="right" vertical="center"/>
    </xf>
    <xf numFmtId="167" fontId="6" fillId="3" borderId="2" xfId="108" applyNumberFormat="1" applyFont="1" applyFill="1" applyBorder="1" applyAlignment="1">
      <alignment horizontal="right"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6" fillId="3" borderId="2" xfId="0" applyNumberFormat="1" applyFont="1" applyFill="1" applyBorder="1" applyAlignment="1">
      <alignment horizontal="right"/>
    </xf>
    <xf numFmtId="167" fontId="6" fillId="3" borderId="2" xfId="11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6" xfId="0" applyFont="1" applyFill="1" applyBorder="1"/>
    <xf numFmtId="0" fontId="3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justify" vertical="center" wrapText="1"/>
    </xf>
    <xf numFmtId="165" fontId="3" fillId="3" borderId="2" xfId="0" applyNumberFormat="1" applyFont="1" applyFill="1" applyBorder="1" applyAlignment="1">
      <alignment horizontal="justify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justify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165" fontId="3" fillId="3" borderId="9" xfId="0" applyNumberFormat="1" applyFont="1" applyFill="1" applyBorder="1" applyAlignment="1">
      <alignment horizontal="center" vertical="center" wrapText="1"/>
    </xf>
    <xf numFmtId="5" fontId="3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horizontal="justify" vertical="center" wrapText="1"/>
    </xf>
    <xf numFmtId="168" fontId="3" fillId="0" borderId="0" xfId="110" applyNumberFormat="1" applyFont="1"/>
    <xf numFmtId="164" fontId="3" fillId="0" borderId="0" xfId="0" applyNumberFormat="1" applyFont="1"/>
    <xf numFmtId="5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44" fontId="3" fillId="0" borderId="0" xfId="108" applyNumberFormat="1" applyFont="1"/>
    <xf numFmtId="168" fontId="3" fillId="0" borderId="0" xfId="0" applyNumberFormat="1" applyFont="1"/>
    <xf numFmtId="166" fontId="3" fillId="0" borderId="0" xfId="108" applyNumberFormat="1" applyFont="1"/>
    <xf numFmtId="3" fontId="3" fillId="0" borderId="0" xfId="0" applyNumberFormat="1" applyFont="1"/>
    <xf numFmtId="166" fontId="3" fillId="0" borderId="0" xfId="0" applyNumberFormat="1" applyFont="1"/>
    <xf numFmtId="0" fontId="3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167" fontId="6" fillId="3" borderId="0" xfId="0" applyNumberFormat="1" applyFont="1" applyFill="1" applyAlignment="1">
      <alignment horizontal="right"/>
    </xf>
    <xf numFmtId="167" fontId="7" fillId="3" borderId="2" xfId="0" applyNumberFormat="1" applyFont="1" applyFill="1" applyBorder="1" applyAlignment="1">
      <alignment horizontal="right" vertical="center" wrapText="1"/>
    </xf>
    <xf numFmtId="167" fontId="10" fillId="3" borderId="2" xfId="108" applyNumberFormat="1" applyFont="1" applyFill="1" applyBorder="1" applyAlignment="1">
      <alignment horizontal="right" vertical="center" wrapText="1"/>
    </xf>
    <xf numFmtId="1" fontId="7" fillId="3" borderId="2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" fontId="4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168" fontId="4" fillId="0" borderId="0" xfId="110" applyNumberFormat="1" applyFont="1"/>
    <xf numFmtId="1" fontId="3" fillId="3" borderId="2" xfId="0" applyNumberFormat="1" applyFont="1" applyFill="1" applyBorder="1" applyAlignment="1">
      <alignment horizontal="left" vertical="center" wrapText="1"/>
    </xf>
    <xf numFmtId="170" fontId="3" fillId="0" borderId="0" xfId="0" applyNumberFormat="1" applyFont="1"/>
    <xf numFmtId="1" fontId="3" fillId="3" borderId="1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5" fontId="6" fillId="3" borderId="7" xfId="10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5" fontId="6" fillId="3" borderId="8" xfId="108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7" fontId="7" fillId="2" borderId="1" xfId="108" applyNumberFormat="1" applyFont="1" applyFill="1" applyBorder="1" applyAlignment="1">
      <alignment horizontal="right" vertical="center" wrapText="1"/>
    </xf>
    <xf numFmtId="167" fontId="7" fillId="2" borderId="7" xfId="108" applyNumberFormat="1" applyFont="1" applyFill="1" applyBorder="1" applyAlignment="1">
      <alignment horizontal="right" vertical="center" wrapText="1"/>
    </xf>
    <xf numFmtId="9" fontId="6" fillId="3" borderId="1" xfId="107" applyFont="1" applyFill="1" applyBorder="1" applyAlignment="1">
      <alignment horizontal="center" vertical="center" wrapText="1"/>
    </xf>
    <xf numFmtId="9" fontId="6" fillId="3" borderId="7" xfId="107" applyFont="1" applyFill="1" applyBorder="1" applyAlignment="1">
      <alignment horizontal="center" vertical="center" wrapText="1"/>
    </xf>
    <xf numFmtId="9" fontId="6" fillId="3" borderId="8" xfId="107" applyFont="1" applyFill="1" applyBorder="1" applyAlignment="1">
      <alignment horizontal="center" vertical="center" wrapText="1"/>
    </xf>
    <xf numFmtId="167" fontId="7" fillId="2" borderId="1" xfId="108" applyNumberFormat="1" applyFont="1" applyFill="1" applyBorder="1" applyAlignment="1">
      <alignment vertical="center" wrapText="1"/>
    </xf>
    <xf numFmtId="167" fontId="7" fillId="2" borderId="7" xfId="108" applyNumberFormat="1" applyFont="1" applyFill="1" applyBorder="1" applyAlignment="1">
      <alignment vertical="center" wrapText="1"/>
    </xf>
    <xf numFmtId="167" fontId="7" fillId="2" borderId="8" xfId="108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9" fontId="3" fillId="3" borderId="8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6" xfId="109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8" xfId="109" applyNumberFormat="1" applyFont="1" applyBorder="1" applyAlignment="1">
      <alignment horizontal="center" vertical="center" wrapText="1"/>
    </xf>
    <xf numFmtId="2" fontId="6" fillId="0" borderId="7" xfId="109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4" fontId="3" fillId="0" borderId="4" xfId="0" applyNumberFormat="1" applyFont="1" applyFill="1" applyBorder="1" applyAlignment="1">
      <alignment horizontal="center" vertical="top"/>
    </xf>
    <xf numFmtId="14" fontId="3" fillId="0" borderId="5" xfId="0" applyNumberFormat="1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375755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topLeftCell="G1" zoomScale="60" zoomScaleNormal="60" workbookViewId="0">
      <selection activeCell="Q15" sqref="Q15"/>
    </sheetView>
  </sheetViews>
  <sheetFormatPr baseColWidth="10" defaultColWidth="11.19921875" defaultRowHeight="13.8" x14ac:dyDescent="0.25"/>
  <cols>
    <col min="1" max="1" width="8.8984375" style="33" customWidth="1"/>
    <col min="2" max="2" width="26.59765625" style="33" customWidth="1"/>
    <col min="3" max="4" width="21.09765625" style="33" customWidth="1"/>
    <col min="5" max="6" width="50.3984375" style="33" customWidth="1"/>
    <col min="7" max="7" width="19.59765625" style="33" customWidth="1"/>
    <col min="8" max="8" width="56.59765625" style="33" customWidth="1"/>
    <col min="9" max="9" width="41.5" style="33" customWidth="1"/>
    <col min="10" max="10" width="11.3984375" style="33" bestFit="1" customWidth="1"/>
    <col min="11" max="11" width="13.5" style="33" customWidth="1"/>
    <col min="12" max="12" width="13.796875" style="33" customWidth="1"/>
    <col min="13" max="13" width="12.19921875" style="33" customWidth="1"/>
    <col min="14" max="14" width="11.19921875" style="33" bestFit="1" customWidth="1"/>
    <col min="15" max="15" width="18.8984375" style="33" customWidth="1"/>
    <col min="16" max="16" width="16.5" style="33" customWidth="1"/>
    <col min="17" max="17" width="17" style="33" customWidth="1"/>
    <col min="18" max="18" width="10.5" style="33" customWidth="1"/>
    <col min="19" max="19" width="17.09765625" style="33" customWidth="1"/>
    <col min="20" max="20" width="14.59765625" style="33" customWidth="1"/>
    <col min="21" max="21" width="19.59765625" style="33" customWidth="1"/>
    <col min="22" max="22" width="15.8984375" style="33" customWidth="1"/>
    <col min="23" max="23" width="16.19921875" style="33" customWidth="1"/>
    <col min="24" max="24" width="10.5" style="33" customWidth="1"/>
    <col min="25" max="25" width="15.69921875" style="33" customWidth="1"/>
    <col min="26" max="26" width="16.5" style="33" customWidth="1"/>
    <col min="27" max="27" width="21.19921875" style="33" customWidth="1"/>
    <col min="28" max="28" width="15.69921875" style="33" customWidth="1"/>
    <col min="29" max="31" width="18.5" style="33" customWidth="1"/>
    <col min="32" max="32" width="17" style="33" customWidth="1"/>
    <col min="33" max="16384" width="11.19921875" style="33"/>
  </cols>
  <sheetData>
    <row r="1" spans="1:31" x14ac:dyDescent="0.25">
      <c r="A1" s="127"/>
      <c r="B1" s="118" t="s">
        <v>84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115" t="s">
        <v>94</v>
      </c>
      <c r="AD1" s="115"/>
      <c r="AE1" s="115"/>
    </row>
    <row r="2" spans="1:31" x14ac:dyDescent="0.25">
      <c r="A2" s="128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16" t="s">
        <v>36</v>
      </c>
      <c r="AD2" s="116"/>
      <c r="AE2" s="116"/>
    </row>
    <row r="3" spans="1:31" x14ac:dyDescent="0.25">
      <c r="A3" s="128"/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16" t="s">
        <v>33</v>
      </c>
      <c r="AD3" s="116"/>
      <c r="AE3" s="116"/>
    </row>
    <row r="4" spans="1:31" x14ac:dyDescent="0.25">
      <c r="A4" s="129"/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16" t="s">
        <v>32</v>
      </c>
      <c r="AD4" s="116"/>
      <c r="AE4" s="116"/>
    </row>
    <row r="5" spans="1:31" x14ac:dyDescent="0.25">
      <c r="A5" s="130" t="s">
        <v>31</v>
      </c>
      <c r="B5" s="131"/>
      <c r="C5" s="132"/>
      <c r="D5" s="133">
        <v>44589</v>
      </c>
      <c r="E5" s="134"/>
      <c r="F5" s="134"/>
      <c r="G5" s="134"/>
      <c r="H5" s="134"/>
      <c r="I5" s="134"/>
      <c r="J5" s="134"/>
      <c r="K5" s="134"/>
      <c r="L5" s="135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1" x14ac:dyDescent="0.25">
      <c r="A6" s="130" t="s">
        <v>91</v>
      </c>
      <c r="B6" s="131"/>
      <c r="C6" s="132"/>
      <c r="D6" s="133">
        <v>44560</v>
      </c>
      <c r="E6" s="134"/>
      <c r="F6" s="134"/>
      <c r="G6" s="134"/>
      <c r="H6" s="134"/>
      <c r="I6" s="134"/>
      <c r="J6" s="134"/>
      <c r="K6" s="134"/>
      <c r="L6" s="135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6"/>
      <c r="AE6" s="37"/>
    </row>
    <row r="7" spans="1:31" x14ac:dyDescent="0.25">
      <c r="A7" s="38"/>
      <c r="B7" s="124" t="s">
        <v>10</v>
      </c>
      <c r="C7" s="125"/>
      <c r="D7" s="125"/>
      <c r="E7" s="125"/>
      <c r="F7" s="126"/>
      <c r="G7" s="124" t="s">
        <v>11</v>
      </c>
      <c r="H7" s="125"/>
      <c r="I7" s="125"/>
      <c r="J7" s="125"/>
      <c r="K7" s="126"/>
      <c r="L7" s="124" t="s">
        <v>26</v>
      </c>
      <c r="M7" s="125"/>
      <c r="N7" s="126"/>
      <c r="O7" s="124" t="s">
        <v>24</v>
      </c>
      <c r="P7" s="125"/>
      <c r="Q7" s="125"/>
      <c r="R7" s="125"/>
      <c r="S7" s="125"/>
      <c r="T7" s="125"/>
      <c r="U7" s="126"/>
      <c r="V7" s="124" t="s">
        <v>18</v>
      </c>
      <c r="W7" s="125"/>
      <c r="X7" s="125"/>
      <c r="Y7" s="125"/>
      <c r="Z7" s="125"/>
      <c r="AA7" s="126"/>
      <c r="AB7" s="113" t="s">
        <v>19</v>
      </c>
      <c r="AC7" s="117" t="s">
        <v>27</v>
      </c>
      <c r="AD7" s="117" t="s">
        <v>25</v>
      </c>
      <c r="AE7" s="117"/>
    </row>
    <row r="8" spans="1:31" ht="41.4" x14ac:dyDescent="0.25">
      <c r="A8" s="20" t="s">
        <v>30</v>
      </c>
      <c r="B8" s="19" t="s">
        <v>1</v>
      </c>
      <c r="C8" s="20" t="s">
        <v>6</v>
      </c>
      <c r="D8" s="20" t="s">
        <v>2</v>
      </c>
      <c r="E8" s="20" t="s">
        <v>7</v>
      </c>
      <c r="F8" s="19" t="s">
        <v>20</v>
      </c>
      <c r="G8" s="19" t="s">
        <v>15</v>
      </c>
      <c r="H8" s="19" t="s">
        <v>3</v>
      </c>
      <c r="I8" s="19" t="s">
        <v>16</v>
      </c>
      <c r="J8" s="19" t="s">
        <v>22</v>
      </c>
      <c r="K8" s="19" t="s">
        <v>23</v>
      </c>
      <c r="L8" s="19" t="s">
        <v>4</v>
      </c>
      <c r="M8" s="19" t="s">
        <v>5</v>
      </c>
      <c r="N8" s="19" t="s">
        <v>0</v>
      </c>
      <c r="O8" s="20" t="s">
        <v>9</v>
      </c>
      <c r="P8" s="19" t="s">
        <v>35</v>
      </c>
      <c r="Q8" s="19" t="s">
        <v>8</v>
      </c>
      <c r="R8" s="19" t="s">
        <v>28</v>
      </c>
      <c r="S8" s="19" t="s">
        <v>34</v>
      </c>
      <c r="T8" s="19" t="s">
        <v>12</v>
      </c>
      <c r="U8" s="19" t="s">
        <v>21</v>
      </c>
      <c r="V8" s="19" t="s">
        <v>35</v>
      </c>
      <c r="W8" s="19" t="s">
        <v>8</v>
      </c>
      <c r="X8" s="19" t="s">
        <v>28</v>
      </c>
      <c r="Y8" s="19" t="s">
        <v>34</v>
      </c>
      <c r="Z8" s="19" t="s">
        <v>12</v>
      </c>
      <c r="AA8" s="19" t="s">
        <v>29</v>
      </c>
      <c r="AB8" s="114"/>
      <c r="AC8" s="117"/>
      <c r="AD8" s="19" t="s">
        <v>13</v>
      </c>
      <c r="AE8" s="19" t="s">
        <v>14</v>
      </c>
    </row>
    <row r="9" spans="1:31" ht="61.2" customHeight="1" x14ac:dyDescent="0.25">
      <c r="A9" s="20">
        <v>85</v>
      </c>
      <c r="B9" s="39" t="s">
        <v>38</v>
      </c>
      <c r="C9" s="39" t="s">
        <v>39</v>
      </c>
      <c r="D9" s="39" t="s">
        <v>40</v>
      </c>
      <c r="E9" s="23" t="s">
        <v>41</v>
      </c>
      <c r="F9" s="11" t="s">
        <v>42</v>
      </c>
      <c r="G9" s="67">
        <v>20200680010070</v>
      </c>
      <c r="H9" s="12" t="s">
        <v>43</v>
      </c>
      <c r="I9" s="40" t="s">
        <v>44</v>
      </c>
      <c r="J9" s="41">
        <v>44256</v>
      </c>
      <c r="K9" s="41">
        <v>44561</v>
      </c>
      <c r="L9" s="13">
        <v>6</v>
      </c>
      <c r="M9" s="25">
        <v>6</v>
      </c>
      <c r="N9" s="43">
        <f t="shared" ref="N9:N20" si="0">IFERROR(IF(M9/L9&gt;100%,100%,M9/L9),"-")</f>
        <v>1</v>
      </c>
      <c r="O9" s="73" t="s">
        <v>45</v>
      </c>
      <c r="P9" s="29">
        <v>2466689</v>
      </c>
      <c r="Q9" s="30">
        <v>231644440</v>
      </c>
      <c r="R9" s="30"/>
      <c r="S9" s="30"/>
      <c r="T9" s="31"/>
      <c r="U9" s="26">
        <f>SUM(P9:T9)</f>
        <v>234111129</v>
      </c>
      <c r="V9" s="29">
        <v>2466660</v>
      </c>
      <c r="W9" s="30">
        <v>231644440</v>
      </c>
      <c r="X9" s="30"/>
      <c r="Y9" s="30"/>
      <c r="Z9" s="31"/>
      <c r="AA9" s="26">
        <f>SUM(V9:Z9)</f>
        <v>234111100</v>
      </c>
      <c r="AB9" s="14">
        <f>IFERROR(AA9/U9,"-")</f>
        <v>0.99999987612720453</v>
      </c>
      <c r="AC9" s="15"/>
      <c r="AD9" s="61" t="s">
        <v>46</v>
      </c>
      <c r="AE9" s="18" t="s">
        <v>90</v>
      </c>
    </row>
    <row r="10" spans="1:31" ht="61.2" customHeight="1" x14ac:dyDescent="0.25">
      <c r="A10" s="20">
        <v>86</v>
      </c>
      <c r="B10" s="39" t="s">
        <v>38</v>
      </c>
      <c r="C10" s="39" t="s">
        <v>39</v>
      </c>
      <c r="D10" s="39" t="s">
        <v>40</v>
      </c>
      <c r="E10" s="70" t="s">
        <v>47</v>
      </c>
      <c r="F10" s="71" t="s">
        <v>48</v>
      </c>
      <c r="G10" s="68">
        <v>20200680010070</v>
      </c>
      <c r="H10" s="21" t="s">
        <v>43</v>
      </c>
      <c r="I10" s="40" t="s">
        <v>47</v>
      </c>
      <c r="J10" s="41">
        <v>44244</v>
      </c>
      <c r="K10" s="41">
        <v>44561</v>
      </c>
      <c r="L10" s="101">
        <v>1200</v>
      </c>
      <c r="M10" s="99">
        <v>1559</v>
      </c>
      <c r="N10" s="107">
        <v>1</v>
      </c>
      <c r="O10" s="75" t="s">
        <v>88</v>
      </c>
      <c r="P10" s="29">
        <v>37717900</v>
      </c>
      <c r="Q10" s="30">
        <v>87308721</v>
      </c>
      <c r="R10" s="30"/>
      <c r="S10" s="30"/>
      <c r="T10" s="30"/>
      <c r="U10" s="96">
        <f>SUM(P10:T11)</f>
        <v>225026621</v>
      </c>
      <c r="V10" s="29">
        <v>37717900</v>
      </c>
      <c r="W10" s="30">
        <v>87300650</v>
      </c>
      <c r="X10" s="30"/>
      <c r="Y10" s="30"/>
      <c r="Z10" s="31"/>
      <c r="AA10" s="96">
        <f>SUM(V10:Z11)</f>
        <v>125018550</v>
      </c>
      <c r="AB10" s="93">
        <f>IFERROR(AA10/U10,"-")</f>
        <v>0.5555722671585599</v>
      </c>
      <c r="AC10" s="81"/>
      <c r="AD10" s="89" t="s">
        <v>46</v>
      </c>
      <c r="AE10" s="79" t="s">
        <v>90</v>
      </c>
    </row>
    <row r="11" spans="1:31" ht="55.2" x14ac:dyDescent="0.25">
      <c r="A11" s="20">
        <v>86</v>
      </c>
      <c r="B11" s="39" t="s">
        <v>38</v>
      </c>
      <c r="C11" s="39" t="s">
        <v>39</v>
      </c>
      <c r="D11" s="39" t="s">
        <v>40</v>
      </c>
      <c r="E11" s="70" t="s">
        <v>47</v>
      </c>
      <c r="F11" s="71" t="s">
        <v>48</v>
      </c>
      <c r="G11" s="68"/>
      <c r="H11" s="22" t="s">
        <v>95</v>
      </c>
      <c r="I11" s="62" t="s">
        <v>92</v>
      </c>
      <c r="J11" s="42"/>
      <c r="K11" s="41"/>
      <c r="L11" s="102"/>
      <c r="M11" s="100"/>
      <c r="N11" s="108"/>
      <c r="O11" s="76"/>
      <c r="P11" s="29">
        <v>100000000</v>
      </c>
      <c r="Q11" s="30"/>
      <c r="R11" s="30"/>
      <c r="S11" s="30"/>
      <c r="T11" s="30"/>
      <c r="U11" s="97"/>
      <c r="V11" s="29"/>
      <c r="W11" s="30"/>
      <c r="X11" s="30"/>
      <c r="Y11" s="30"/>
      <c r="Z11" s="31"/>
      <c r="AA11" s="97"/>
      <c r="AB11" s="94"/>
      <c r="AC11" s="82"/>
      <c r="AD11" s="90"/>
      <c r="AE11" s="80"/>
    </row>
    <row r="12" spans="1:31" ht="66" customHeight="1" x14ac:dyDescent="0.25">
      <c r="A12" s="20">
        <v>87</v>
      </c>
      <c r="B12" s="39" t="s">
        <v>38</v>
      </c>
      <c r="C12" s="39" t="s">
        <v>39</v>
      </c>
      <c r="D12" s="39" t="s">
        <v>40</v>
      </c>
      <c r="E12" s="70" t="s">
        <v>49</v>
      </c>
      <c r="F12" s="71" t="s">
        <v>50</v>
      </c>
      <c r="G12" s="68">
        <v>20200680010070</v>
      </c>
      <c r="H12" s="21" t="s">
        <v>43</v>
      </c>
      <c r="I12" s="40" t="s">
        <v>51</v>
      </c>
      <c r="J12" s="41">
        <v>44250</v>
      </c>
      <c r="K12" s="41">
        <v>44561</v>
      </c>
      <c r="L12" s="101">
        <v>1</v>
      </c>
      <c r="M12" s="99">
        <v>1</v>
      </c>
      <c r="N12" s="107">
        <f t="shared" si="0"/>
        <v>1</v>
      </c>
      <c r="O12" s="75" t="s">
        <v>89</v>
      </c>
      <c r="P12" s="29">
        <f>96000000+8750000</f>
        <v>104750000</v>
      </c>
      <c r="Q12" s="64"/>
      <c r="R12" s="30"/>
      <c r="S12" s="30"/>
      <c r="T12" s="31"/>
      <c r="U12" s="96">
        <f>SUM(P12:T13)</f>
        <v>787862250</v>
      </c>
      <c r="V12" s="29">
        <v>104750000</v>
      </c>
      <c r="W12" s="30"/>
      <c r="X12" s="30"/>
      <c r="Y12" s="30"/>
      <c r="Z12" s="31"/>
      <c r="AA12" s="96">
        <f>SUM(V12:Z13)</f>
        <v>104750000</v>
      </c>
      <c r="AB12" s="93">
        <f>IFERROR(AA12/U12,"-")</f>
        <v>0.13295471384750315</v>
      </c>
      <c r="AC12" s="81"/>
      <c r="AD12" s="89" t="s">
        <v>46</v>
      </c>
      <c r="AE12" s="79" t="s">
        <v>90</v>
      </c>
    </row>
    <row r="13" spans="1:31" ht="55.2" x14ac:dyDescent="0.25">
      <c r="A13" s="20">
        <v>87</v>
      </c>
      <c r="B13" s="39" t="s">
        <v>38</v>
      </c>
      <c r="C13" s="39" t="s">
        <v>39</v>
      </c>
      <c r="D13" s="39" t="s">
        <v>40</v>
      </c>
      <c r="E13" s="70" t="s">
        <v>49</v>
      </c>
      <c r="F13" s="71" t="s">
        <v>50</v>
      </c>
      <c r="G13" s="68"/>
      <c r="H13" s="22" t="s">
        <v>95</v>
      </c>
      <c r="I13" s="62" t="s">
        <v>92</v>
      </c>
      <c r="J13" s="42"/>
      <c r="K13" s="41"/>
      <c r="L13" s="102"/>
      <c r="M13" s="100"/>
      <c r="N13" s="108"/>
      <c r="O13" s="76"/>
      <c r="P13" s="29">
        <v>404065411</v>
      </c>
      <c r="Q13" s="30">
        <v>279046839</v>
      </c>
      <c r="R13" s="30"/>
      <c r="S13" s="30"/>
      <c r="T13" s="31"/>
      <c r="U13" s="97"/>
      <c r="V13" s="29"/>
      <c r="W13" s="30"/>
      <c r="X13" s="30"/>
      <c r="Y13" s="30"/>
      <c r="Z13" s="31"/>
      <c r="AA13" s="97"/>
      <c r="AB13" s="94"/>
      <c r="AC13" s="82"/>
      <c r="AD13" s="90"/>
      <c r="AE13" s="80"/>
    </row>
    <row r="14" spans="1:31" ht="69" x14ac:dyDescent="0.25">
      <c r="A14" s="20">
        <v>124</v>
      </c>
      <c r="B14" s="39" t="s">
        <v>38</v>
      </c>
      <c r="C14" s="39" t="s">
        <v>52</v>
      </c>
      <c r="D14" s="39" t="s">
        <v>53</v>
      </c>
      <c r="E14" s="70" t="s">
        <v>54</v>
      </c>
      <c r="F14" s="71" t="s">
        <v>55</v>
      </c>
      <c r="G14" s="68">
        <v>20200680010082</v>
      </c>
      <c r="H14" s="21" t="s">
        <v>56</v>
      </c>
      <c r="I14" s="40" t="s">
        <v>57</v>
      </c>
      <c r="J14" s="41">
        <v>44248</v>
      </c>
      <c r="K14" s="41">
        <v>44561</v>
      </c>
      <c r="L14" s="101">
        <v>60</v>
      </c>
      <c r="M14" s="99">
        <v>121</v>
      </c>
      <c r="N14" s="107">
        <f t="shared" si="0"/>
        <v>1</v>
      </c>
      <c r="O14" s="75" t="s">
        <v>85</v>
      </c>
      <c r="P14" s="29">
        <v>12877346.16</v>
      </c>
      <c r="Q14" s="30">
        <v>487842843.83999997</v>
      </c>
      <c r="R14" s="30"/>
      <c r="S14" s="30"/>
      <c r="T14" s="30"/>
      <c r="U14" s="96">
        <f>SUM(P14:T16)</f>
        <v>2383638441.1600018</v>
      </c>
      <c r="V14" s="29">
        <v>12877346.16</v>
      </c>
      <c r="W14" s="30">
        <v>487842843.83999997</v>
      </c>
      <c r="X14" s="30"/>
      <c r="Y14" s="30"/>
      <c r="Z14" s="30"/>
      <c r="AA14" s="96">
        <f>SUM(V14:Z16)</f>
        <v>500720190</v>
      </c>
      <c r="AB14" s="93">
        <f>IFERROR(AA14/U14,"-")</f>
        <v>0.21006549540135946</v>
      </c>
      <c r="AC14" s="81"/>
      <c r="AD14" s="79" t="s">
        <v>46</v>
      </c>
      <c r="AE14" s="79" t="s">
        <v>90</v>
      </c>
    </row>
    <row r="15" spans="1:31" ht="69" x14ac:dyDescent="0.25">
      <c r="A15" s="20">
        <v>124</v>
      </c>
      <c r="B15" s="39" t="s">
        <v>38</v>
      </c>
      <c r="C15" s="39" t="s">
        <v>52</v>
      </c>
      <c r="D15" s="39" t="s">
        <v>53</v>
      </c>
      <c r="E15" s="70" t="s">
        <v>54</v>
      </c>
      <c r="F15" s="71" t="s">
        <v>55</v>
      </c>
      <c r="G15" s="68"/>
      <c r="H15" s="22" t="s">
        <v>95</v>
      </c>
      <c r="I15" s="40" t="s">
        <v>93</v>
      </c>
      <c r="J15" s="41"/>
      <c r="K15" s="41"/>
      <c r="L15" s="111"/>
      <c r="M15" s="110"/>
      <c r="N15" s="109"/>
      <c r="O15" s="112"/>
      <c r="P15" s="30">
        <v>1687255.0000019073</v>
      </c>
      <c r="Q15" s="30"/>
      <c r="R15" s="30"/>
      <c r="S15" s="30"/>
      <c r="U15" s="98"/>
      <c r="V15" s="29"/>
      <c r="W15" s="30"/>
      <c r="X15" s="30"/>
      <c r="Y15" s="30"/>
      <c r="Z15" s="30"/>
      <c r="AA15" s="98"/>
      <c r="AB15" s="95"/>
      <c r="AC15" s="88"/>
      <c r="AD15" s="87"/>
      <c r="AE15" s="87"/>
    </row>
    <row r="16" spans="1:31" ht="69" x14ac:dyDescent="0.25">
      <c r="A16" s="20">
        <v>124</v>
      </c>
      <c r="B16" s="39" t="s">
        <v>38</v>
      </c>
      <c r="C16" s="39" t="s">
        <v>52</v>
      </c>
      <c r="D16" s="39" t="s">
        <v>53</v>
      </c>
      <c r="E16" s="70" t="s">
        <v>54</v>
      </c>
      <c r="F16" s="71" t="s">
        <v>55</v>
      </c>
      <c r="G16" s="68"/>
      <c r="H16" s="22" t="s">
        <v>95</v>
      </c>
      <c r="I16" s="62" t="s">
        <v>92</v>
      </c>
      <c r="J16" s="42"/>
      <c r="K16" s="41"/>
      <c r="L16" s="102"/>
      <c r="M16" s="100"/>
      <c r="N16" s="108"/>
      <c r="O16" s="76"/>
      <c r="P16" s="29">
        <v>1600000000</v>
      </c>
      <c r="Q16" s="30">
        <v>281230996.16000003</v>
      </c>
      <c r="R16" s="30"/>
      <c r="S16" s="30"/>
      <c r="T16" s="30"/>
      <c r="U16" s="97"/>
      <c r="V16" s="29"/>
      <c r="W16" s="30"/>
      <c r="X16" s="30"/>
      <c r="Y16" s="30"/>
      <c r="Z16" s="30"/>
      <c r="AA16" s="97"/>
      <c r="AB16" s="94"/>
      <c r="AC16" s="82"/>
      <c r="AD16" s="80"/>
      <c r="AE16" s="80"/>
    </row>
    <row r="17" spans="1:32" ht="110.4" x14ac:dyDescent="0.25">
      <c r="A17" s="20">
        <v>125</v>
      </c>
      <c r="B17" s="39" t="s">
        <v>38</v>
      </c>
      <c r="C17" s="39" t="s">
        <v>52</v>
      </c>
      <c r="D17" s="39" t="s">
        <v>53</v>
      </c>
      <c r="E17" s="24" t="s">
        <v>58</v>
      </c>
      <c r="F17" s="11" t="s">
        <v>59</v>
      </c>
      <c r="G17" s="68">
        <v>20200680010082</v>
      </c>
      <c r="H17" s="21" t="s">
        <v>56</v>
      </c>
      <c r="I17" s="40" t="s">
        <v>58</v>
      </c>
      <c r="J17" s="41">
        <v>44256</v>
      </c>
      <c r="K17" s="41">
        <v>44545</v>
      </c>
      <c r="L17" s="13">
        <v>104</v>
      </c>
      <c r="M17" s="25">
        <v>214</v>
      </c>
      <c r="N17" s="43">
        <f t="shared" si="0"/>
        <v>1</v>
      </c>
      <c r="O17" s="73" t="s">
        <v>86</v>
      </c>
      <c r="P17" s="29">
        <v>427122654</v>
      </c>
      <c r="Q17" s="30">
        <v>155340592</v>
      </c>
      <c r="R17" s="30"/>
      <c r="S17" s="30"/>
      <c r="T17" s="30">
        <v>128992500</v>
      </c>
      <c r="U17" s="26">
        <f>SUM(P17:T17)</f>
        <v>711455746</v>
      </c>
      <c r="V17" s="29">
        <v>422722654</v>
      </c>
      <c r="W17" s="30">
        <v>155340592</v>
      </c>
      <c r="X17" s="30"/>
      <c r="Y17" s="30"/>
      <c r="Z17" s="30">
        <v>128992500</v>
      </c>
      <c r="AA17" s="26">
        <f>SUM(V17:Z17)</f>
        <v>707055746</v>
      </c>
      <c r="AB17" s="14">
        <f t="shared" ref="AB17:AB20" si="1">IFERROR(AA17/U17,"-")</f>
        <v>0.99381549727479468</v>
      </c>
      <c r="AC17" s="15"/>
      <c r="AD17" s="18" t="s">
        <v>46</v>
      </c>
      <c r="AE17" s="18" t="s">
        <v>90</v>
      </c>
    </row>
    <row r="18" spans="1:32" ht="82.8" customHeight="1" x14ac:dyDescent="0.25">
      <c r="A18" s="20">
        <v>126</v>
      </c>
      <c r="B18" s="44" t="s">
        <v>38</v>
      </c>
      <c r="C18" s="44" t="s">
        <v>52</v>
      </c>
      <c r="D18" s="44" t="s">
        <v>53</v>
      </c>
      <c r="E18" s="70" t="s">
        <v>60</v>
      </c>
      <c r="F18" s="71" t="s">
        <v>61</v>
      </c>
      <c r="G18" s="68">
        <v>20200680010104</v>
      </c>
      <c r="H18" s="21" t="s">
        <v>62</v>
      </c>
      <c r="I18" s="45" t="str">
        <f>E18</f>
        <v>Desarrollar 144 eventos recreativos y deportivos para las comunidades bumanguesas, incluidas las vacaciones creativas para infancia.</v>
      </c>
      <c r="J18" s="46">
        <v>44256</v>
      </c>
      <c r="K18" s="46">
        <v>44545</v>
      </c>
      <c r="L18" s="101">
        <v>30</v>
      </c>
      <c r="M18" s="99">
        <v>49</v>
      </c>
      <c r="N18" s="107">
        <f t="shared" si="0"/>
        <v>1</v>
      </c>
      <c r="O18" s="75" t="s">
        <v>87</v>
      </c>
      <c r="P18" s="29">
        <v>21636826</v>
      </c>
      <c r="Q18" s="30">
        <v>233860089</v>
      </c>
      <c r="R18" s="30"/>
      <c r="S18" s="30"/>
      <c r="T18" s="30"/>
      <c r="U18" s="96">
        <f>SUM(P18:T19)</f>
        <v>734852354</v>
      </c>
      <c r="V18" s="29">
        <v>21636826</v>
      </c>
      <c r="W18" s="30">
        <v>215569821</v>
      </c>
      <c r="X18" s="30"/>
      <c r="Y18" s="30"/>
      <c r="Z18" s="30"/>
      <c r="AA18" s="96">
        <f>SUM(V18:Z19)</f>
        <v>237206647</v>
      </c>
      <c r="AB18" s="93">
        <f t="shared" si="1"/>
        <v>0.32279497467596058</v>
      </c>
      <c r="AC18" s="81"/>
      <c r="AD18" s="79" t="s">
        <v>46</v>
      </c>
      <c r="AE18" s="79" t="s">
        <v>90</v>
      </c>
      <c r="AF18" s="47"/>
    </row>
    <row r="19" spans="1:32" ht="69" x14ac:dyDescent="0.25">
      <c r="A19" s="20">
        <v>126</v>
      </c>
      <c r="B19" s="44" t="s">
        <v>38</v>
      </c>
      <c r="C19" s="44" t="s">
        <v>52</v>
      </c>
      <c r="D19" s="44" t="s">
        <v>53</v>
      </c>
      <c r="E19" s="70" t="s">
        <v>60</v>
      </c>
      <c r="F19" s="71" t="s">
        <v>61</v>
      </c>
      <c r="G19" s="68"/>
      <c r="H19" s="22" t="s">
        <v>95</v>
      </c>
      <c r="I19" s="63" t="s">
        <v>92</v>
      </c>
      <c r="J19" s="48"/>
      <c r="K19" s="48"/>
      <c r="L19" s="102"/>
      <c r="M19" s="100"/>
      <c r="N19" s="108"/>
      <c r="O19" s="76"/>
      <c r="P19" s="29">
        <v>461363174</v>
      </c>
      <c r="Q19" s="30">
        <v>17992265</v>
      </c>
      <c r="R19" s="30"/>
      <c r="S19" s="30"/>
      <c r="T19" s="30"/>
      <c r="U19" s="97"/>
      <c r="V19" s="29"/>
      <c r="W19" s="30"/>
      <c r="X19" s="30"/>
      <c r="Y19" s="30"/>
      <c r="Z19" s="30"/>
      <c r="AA19" s="97"/>
      <c r="AB19" s="94"/>
      <c r="AC19" s="82"/>
      <c r="AD19" s="80"/>
      <c r="AE19" s="80"/>
      <c r="AF19" s="47"/>
    </row>
    <row r="20" spans="1:32" ht="69" x14ac:dyDescent="0.25">
      <c r="A20" s="20">
        <v>127</v>
      </c>
      <c r="B20" s="39" t="s">
        <v>38</v>
      </c>
      <c r="C20" s="39" t="s">
        <v>52</v>
      </c>
      <c r="D20" s="39" t="s">
        <v>53</v>
      </c>
      <c r="E20" s="70" t="s">
        <v>63</v>
      </c>
      <c r="F20" s="71" t="s">
        <v>64</v>
      </c>
      <c r="G20" s="68">
        <v>20200680010104</v>
      </c>
      <c r="H20" s="21" t="s">
        <v>62</v>
      </c>
      <c r="I20" s="40" t="str">
        <f>E20</f>
        <v>Desarrollar 16 eventos deportivos y recreativos dirigido a población vulnerable: discapacidad, víctimas del conflicto interno armado y población carcelaria hombres y mujeres.</v>
      </c>
      <c r="J20" s="41">
        <v>44287</v>
      </c>
      <c r="K20" s="41">
        <v>44545</v>
      </c>
      <c r="L20" s="101">
        <v>3</v>
      </c>
      <c r="M20" s="99">
        <v>12</v>
      </c>
      <c r="N20" s="107">
        <f t="shared" si="0"/>
        <v>1</v>
      </c>
      <c r="O20" s="75" t="s">
        <v>37</v>
      </c>
      <c r="P20" s="29"/>
      <c r="Q20" s="30">
        <v>30000000</v>
      </c>
      <c r="R20" s="30"/>
      <c r="S20" s="30"/>
      <c r="T20" s="30"/>
      <c r="U20" s="91">
        <f>SUM(P20:T21)</f>
        <v>480000000</v>
      </c>
      <c r="V20" s="29"/>
      <c r="W20" s="30">
        <v>21700000</v>
      </c>
      <c r="X20" s="30"/>
      <c r="Y20" s="30"/>
      <c r="Z20" s="30"/>
      <c r="AA20" s="91">
        <f>SUM(V20:Z21)</f>
        <v>21700000</v>
      </c>
      <c r="AB20" s="93">
        <f t="shared" si="1"/>
        <v>4.5208333333333336E-2</v>
      </c>
      <c r="AC20" s="81"/>
      <c r="AD20" s="79" t="s">
        <v>46</v>
      </c>
      <c r="AE20" s="79" t="s">
        <v>90</v>
      </c>
      <c r="AF20" s="47"/>
    </row>
    <row r="21" spans="1:32" ht="69" x14ac:dyDescent="0.25">
      <c r="A21" s="20">
        <v>127</v>
      </c>
      <c r="B21" s="39" t="s">
        <v>38</v>
      </c>
      <c r="C21" s="39" t="s">
        <v>52</v>
      </c>
      <c r="D21" s="39" t="s">
        <v>53</v>
      </c>
      <c r="E21" s="70" t="s">
        <v>63</v>
      </c>
      <c r="F21" s="71" t="s">
        <v>64</v>
      </c>
      <c r="G21" s="68"/>
      <c r="H21" s="22" t="s">
        <v>95</v>
      </c>
      <c r="I21" s="62" t="s">
        <v>92</v>
      </c>
      <c r="J21" s="42"/>
      <c r="K21" s="41"/>
      <c r="L21" s="102"/>
      <c r="M21" s="100"/>
      <c r="N21" s="108"/>
      <c r="O21" s="76"/>
      <c r="P21" s="29">
        <v>450000000</v>
      </c>
      <c r="Q21" s="30"/>
      <c r="R21" s="30"/>
      <c r="S21" s="30"/>
      <c r="T21" s="30"/>
      <c r="U21" s="92"/>
      <c r="V21" s="29"/>
      <c r="W21" s="30"/>
      <c r="X21" s="30"/>
      <c r="Y21" s="30"/>
      <c r="Z21" s="30"/>
      <c r="AA21" s="92"/>
      <c r="AB21" s="94"/>
      <c r="AC21" s="82"/>
      <c r="AD21" s="80"/>
      <c r="AE21" s="80"/>
      <c r="AF21" s="47"/>
    </row>
    <row r="22" spans="1:32" ht="104.4" customHeight="1" x14ac:dyDescent="0.25">
      <c r="A22" s="20">
        <v>128</v>
      </c>
      <c r="B22" s="39" t="s">
        <v>38</v>
      </c>
      <c r="C22" s="39" t="s">
        <v>52</v>
      </c>
      <c r="D22" s="39" t="s">
        <v>65</v>
      </c>
      <c r="E22" s="70" t="s">
        <v>66</v>
      </c>
      <c r="F22" s="71" t="s">
        <v>67</v>
      </c>
      <c r="G22" s="68">
        <v>20200680010066</v>
      </c>
      <c r="H22" s="21" t="s">
        <v>68</v>
      </c>
      <c r="I22" s="40" t="str">
        <f>E22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22" s="41">
        <v>44236</v>
      </c>
      <c r="K22" s="41">
        <v>44561</v>
      </c>
      <c r="L22" s="101">
        <v>10000</v>
      </c>
      <c r="M22" s="105">
        <v>16848</v>
      </c>
      <c r="N22" s="107">
        <f t="shared" ref="N22" si="2">IFERROR(IF(M22/L22&gt;100%,100%,M22/L22),"-")</f>
        <v>1</v>
      </c>
      <c r="O22" s="75" t="s">
        <v>69</v>
      </c>
      <c r="P22" s="29">
        <v>353468845</v>
      </c>
      <c r="Q22" s="29">
        <v>1527332170</v>
      </c>
      <c r="R22" s="30"/>
      <c r="S22" s="65"/>
      <c r="T22" s="29">
        <v>12665106</v>
      </c>
      <c r="U22" s="91">
        <f>SUM(P22:T23)</f>
        <v>3084510938</v>
      </c>
      <c r="V22" s="29">
        <v>353468845</v>
      </c>
      <c r="W22" s="29">
        <v>1527332170</v>
      </c>
      <c r="X22" s="30"/>
      <c r="Y22" s="65"/>
      <c r="Z22" s="29">
        <v>12665106</v>
      </c>
      <c r="AA22" s="91">
        <f>SUM(V22:Z23)</f>
        <v>1893466121</v>
      </c>
      <c r="AB22" s="93">
        <f>IFERROR(AA22/U22,"-")</f>
        <v>0.61386267030964892</v>
      </c>
      <c r="AC22" s="85"/>
      <c r="AD22" s="83" t="s">
        <v>46</v>
      </c>
      <c r="AE22" s="79" t="s">
        <v>90</v>
      </c>
      <c r="AF22" s="49"/>
    </row>
    <row r="23" spans="1:32" ht="69" x14ac:dyDescent="0.25">
      <c r="A23" s="20">
        <v>128</v>
      </c>
      <c r="B23" s="39" t="s">
        <v>38</v>
      </c>
      <c r="C23" s="39" t="s">
        <v>52</v>
      </c>
      <c r="D23" s="39" t="s">
        <v>65</v>
      </c>
      <c r="E23" s="70" t="s">
        <v>66</v>
      </c>
      <c r="F23" s="71" t="s">
        <v>67</v>
      </c>
      <c r="G23" s="68"/>
      <c r="H23" s="22" t="s">
        <v>95</v>
      </c>
      <c r="I23" s="62" t="s">
        <v>92</v>
      </c>
      <c r="J23" s="42"/>
      <c r="K23" s="41"/>
      <c r="L23" s="102"/>
      <c r="M23" s="106"/>
      <c r="N23" s="108"/>
      <c r="O23" s="76"/>
      <c r="P23" s="29">
        <v>1133376987</v>
      </c>
      <c r="Q23" s="30">
        <f>1585000000-Q22</f>
        <v>57667830</v>
      </c>
      <c r="R23" s="30"/>
      <c r="S23" s="30"/>
      <c r="T23" s="30"/>
      <c r="U23" s="92"/>
      <c r="V23" s="29"/>
      <c r="W23" s="66"/>
      <c r="X23" s="30"/>
      <c r="Y23" s="65"/>
      <c r="AA23" s="92"/>
      <c r="AB23" s="94"/>
      <c r="AC23" s="86"/>
      <c r="AD23" s="84"/>
      <c r="AE23" s="80"/>
      <c r="AF23" s="49"/>
    </row>
    <row r="24" spans="1:32" ht="60" customHeight="1" x14ac:dyDescent="0.25">
      <c r="A24" s="20">
        <v>129</v>
      </c>
      <c r="B24" s="39" t="s">
        <v>38</v>
      </c>
      <c r="C24" s="39" t="s">
        <v>52</v>
      </c>
      <c r="D24" s="39" t="s">
        <v>65</v>
      </c>
      <c r="E24" s="23" t="s">
        <v>70</v>
      </c>
      <c r="F24" s="11" t="s">
        <v>71</v>
      </c>
      <c r="G24" s="67">
        <v>20200680010118</v>
      </c>
      <c r="H24" s="12" t="s">
        <v>72</v>
      </c>
      <c r="I24" s="40" t="s">
        <v>73</v>
      </c>
      <c r="J24" s="42">
        <v>44515</v>
      </c>
      <c r="K24" s="42">
        <v>44560</v>
      </c>
      <c r="L24" s="13">
        <v>200</v>
      </c>
      <c r="M24" s="25">
        <v>200</v>
      </c>
      <c r="N24" s="43">
        <f>IFERROR(IF(M24/L24&gt;100%,100%,M24/L24),"-")</f>
        <v>1</v>
      </c>
      <c r="O24" s="73" t="s">
        <v>37</v>
      </c>
      <c r="P24" s="29">
        <v>12150000</v>
      </c>
      <c r="Q24" s="30">
        <v>11850000</v>
      </c>
      <c r="R24" s="30"/>
      <c r="S24" s="30"/>
      <c r="T24" s="31"/>
      <c r="U24" s="26">
        <f>SUM(P24:T24)</f>
        <v>24000000</v>
      </c>
      <c r="V24" s="29">
        <v>12150000</v>
      </c>
      <c r="W24" s="30">
        <v>11850000</v>
      </c>
      <c r="X24" s="30"/>
      <c r="Y24" s="30"/>
      <c r="Z24" s="31"/>
      <c r="AA24" s="26">
        <f>SUM(V24:Z24)</f>
        <v>24000000</v>
      </c>
      <c r="AB24" s="14">
        <f>IFERROR(AA24/U24,"-")</f>
        <v>1</v>
      </c>
      <c r="AC24" s="16"/>
      <c r="AD24" s="18" t="s">
        <v>46</v>
      </c>
      <c r="AE24" s="18" t="s">
        <v>90</v>
      </c>
    </row>
    <row r="25" spans="1:32" ht="63" customHeight="1" x14ac:dyDescent="0.25">
      <c r="A25" s="20">
        <v>130</v>
      </c>
      <c r="B25" s="39" t="s">
        <v>38</v>
      </c>
      <c r="C25" s="39" t="s">
        <v>52</v>
      </c>
      <c r="D25" s="39" t="s">
        <v>65</v>
      </c>
      <c r="E25" s="70" t="s">
        <v>74</v>
      </c>
      <c r="F25" s="71" t="s">
        <v>75</v>
      </c>
      <c r="G25" s="68">
        <v>20200680010118</v>
      </c>
      <c r="H25" s="21" t="s">
        <v>72</v>
      </c>
      <c r="I25" s="39" t="s">
        <v>76</v>
      </c>
      <c r="J25" s="42">
        <v>44281</v>
      </c>
      <c r="K25" s="42">
        <v>44561</v>
      </c>
      <c r="L25" s="101">
        <v>20</v>
      </c>
      <c r="M25" s="99">
        <v>20</v>
      </c>
      <c r="N25" s="107">
        <f>IFERROR(IF(M25/L25&gt;100%,100%,M25/L25),"-")</f>
        <v>1</v>
      </c>
      <c r="O25" s="75" t="s">
        <v>77</v>
      </c>
      <c r="P25" s="29">
        <v>16388995</v>
      </c>
      <c r="Q25" s="29">
        <v>170415000</v>
      </c>
      <c r="R25" s="29"/>
      <c r="S25" s="31"/>
      <c r="T25" s="31"/>
      <c r="U25" s="91">
        <f>SUM(P25:T26)</f>
        <v>505097613</v>
      </c>
      <c r="V25" s="29">
        <v>16088995</v>
      </c>
      <c r="W25" s="29">
        <v>169014980</v>
      </c>
      <c r="X25" s="29"/>
      <c r="Y25" s="29"/>
      <c r="Z25" s="29"/>
      <c r="AA25" s="91">
        <f>SUM(V25:Z26)</f>
        <v>185103975</v>
      </c>
      <c r="AB25" s="93">
        <f>IFERROR(AA25/U25,"-")</f>
        <v>0.36647168831502674</v>
      </c>
      <c r="AC25" s="77"/>
      <c r="AD25" s="79" t="s">
        <v>46</v>
      </c>
      <c r="AE25" s="79" t="s">
        <v>90</v>
      </c>
    </row>
    <row r="26" spans="1:32" ht="41.4" x14ac:dyDescent="0.25">
      <c r="A26" s="20">
        <v>130</v>
      </c>
      <c r="B26" s="39" t="s">
        <v>38</v>
      </c>
      <c r="C26" s="39" t="s">
        <v>52</v>
      </c>
      <c r="D26" s="39" t="s">
        <v>65</v>
      </c>
      <c r="E26" s="70" t="s">
        <v>74</v>
      </c>
      <c r="F26" s="71" t="s">
        <v>75</v>
      </c>
      <c r="G26" s="68"/>
      <c r="H26" s="22" t="s">
        <v>95</v>
      </c>
      <c r="I26" s="62" t="s">
        <v>92</v>
      </c>
      <c r="J26" s="42"/>
      <c r="K26" s="42"/>
      <c r="L26" s="102"/>
      <c r="M26" s="100"/>
      <c r="N26" s="108"/>
      <c r="O26" s="76"/>
      <c r="P26" s="29">
        <v>307100000</v>
      </c>
      <c r="Q26" s="29">
        <f>39432613-11850000-16388995</f>
        <v>11193618</v>
      </c>
      <c r="R26" s="29"/>
      <c r="S26" s="31"/>
      <c r="T26" s="31"/>
      <c r="U26" s="92"/>
      <c r="V26" s="29"/>
      <c r="W26" s="29"/>
      <c r="X26" s="29"/>
      <c r="Y26" s="29"/>
      <c r="Z26" s="29"/>
      <c r="AA26" s="92"/>
      <c r="AB26" s="94"/>
      <c r="AC26" s="78"/>
      <c r="AD26" s="80"/>
      <c r="AE26" s="80"/>
    </row>
    <row r="27" spans="1:32" ht="118.2" customHeight="1" x14ac:dyDescent="0.25">
      <c r="A27" s="20">
        <v>131</v>
      </c>
      <c r="B27" s="39" t="s">
        <v>38</v>
      </c>
      <c r="C27" s="39" t="s">
        <v>52</v>
      </c>
      <c r="D27" s="50" t="s">
        <v>78</v>
      </c>
      <c r="E27" s="70" t="s">
        <v>79</v>
      </c>
      <c r="F27" s="71" t="s">
        <v>80</v>
      </c>
      <c r="G27" s="69">
        <v>20200680010057</v>
      </c>
      <c r="H27" s="21" t="s">
        <v>81</v>
      </c>
      <c r="I27" s="39" t="s">
        <v>82</v>
      </c>
      <c r="J27" s="42">
        <v>44211</v>
      </c>
      <c r="K27" s="42">
        <v>44561</v>
      </c>
      <c r="L27" s="101">
        <v>25</v>
      </c>
      <c r="M27" s="103">
        <v>27</v>
      </c>
      <c r="N27" s="107">
        <f>IFERROR(IF(M27/L27&gt;100%,100%,M27/L27),"-")</f>
        <v>1</v>
      </c>
      <c r="O27" s="75" t="s">
        <v>83</v>
      </c>
      <c r="P27" s="29">
        <v>919126550.25</v>
      </c>
      <c r="Q27" s="29">
        <v>1515980170</v>
      </c>
      <c r="R27" s="29"/>
      <c r="S27" s="29"/>
      <c r="T27" s="29">
        <v>43683990</v>
      </c>
      <c r="U27" s="91">
        <f>SUM(P27:T28)</f>
        <v>4754043948.4599981</v>
      </c>
      <c r="V27" s="29">
        <v>909917822</v>
      </c>
      <c r="W27" s="32">
        <v>1514939914.54</v>
      </c>
      <c r="X27" s="29"/>
      <c r="Y27" s="29"/>
      <c r="Z27" s="29">
        <v>35553969</v>
      </c>
      <c r="AA27" s="91">
        <f>SUM(V27:Z28)</f>
        <v>2460411705.54</v>
      </c>
      <c r="AB27" s="93">
        <f>IFERROR(AA27/U27,"-")</f>
        <v>0.51754079941499354</v>
      </c>
      <c r="AC27" s="77"/>
      <c r="AD27" s="79" t="s">
        <v>46</v>
      </c>
      <c r="AE27" s="79" t="s">
        <v>90</v>
      </c>
    </row>
    <row r="28" spans="1:32" ht="41.4" x14ac:dyDescent="0.25">
      <c r="A28" s="20">
        <v>131</v>
      </c>
      <c r="B28" s="39" t="s">
        <v>38</v>
      </c>
      <c r="C28" s="39" t="s">
        <v>52</v>
      </c>
      <c r="D28" s="50" t="s">
        <v>78</v>
      </c>
      <c r="E28" s="70" t="s">
        <v>79</v>
      </c>
      <c r="F28" s="71" t="s">
        <v>80</v>
      </c>
      <c r="G28" s="69"/>
      <c r="H28" s="22" t="s">
        <v>95</v>
      </c>
      <c r="I28" s="63" t="s">
        <v>92</v>
      </c>
      <c r="J28" s="42"/>
      <c r="K28" s="42"/>
      <c r="L28" s="102"/>
      <c r="M28" s="104"/>
      <c r="N28" s="108"/>
      <c r="O28" s="76"/>
      <c r="P28" s="29">
        <v>2275253238.2099981</v>
      </c>
      <c r="Q28" s="29"/>
      <c r="R28" s="29"/>
      <c r="S28" s="29"/>
      <c r="T28" s="29"/>
      <c r="U28" s="92"/>
      <c r="V28" s="29"/>
      <c r="W28" s="29"/>
      <c r="X28" s="29"/>
      <c r="Y28" s="29"/>
      <c r="Z28" s="29"/>
      <c r="AA28" s="92"/>
      <c r="AB28" s="94"/>
      <c r="AC28" s="78"/>
      <c r="AD28" s="80"/>
      <c r="AE28" s="80"/>
    </row>
    <row r="29" spans="1:32" x14ac:dyDescent="0.25">
      <c r="A29" s="4">
        <f>SUM(--(FREQUENCY(A9:A28,A9:A28)&gt;0))</f>
        <v>11</v>
      </c>
      <c r="B29" s="6"/>
      <c r="C29" s="7"/>
      <c r="D29" s="7"/>
      <c r="E29" s="7"/>
      <c r="F29" s="7"/>
      <c r="G29" s="7"/>
      <c r="H29" s="7"/>
      <c r="I29" s="7"/>
      <c r="J29" s="7"/>
      <c r="K29" s="8"/>
      <c r="L29" s="9"/>
      <c r="M29" s="5" t="s">
        <v>17</v>
      </c>
      <c r="N29" s="1">
        <f>IFERROR(AVERAGE(N9:N27),"-")</f>
        <v>1</v>
      </c>
      <c r="O29" s="2"/>
      <c r="P29" s="27">
        <f>SUM(P9:P28)</f>
        <v>8640551870.6199989</v>
      </c>
      <c r="Q29" s="27">
        <f t="shared" ref="Q29:T29" si="3">SUM(Q9:Q28)</f>
        <v>5098705574</v>
      </c>
      <c r="R29" s="27">
        <f t="shared" si="3"/>
        <v>0</v>
      </c>
      <c r="S29" s="27">
        <f t="shared" si="3"/>
        <v>0</v>
      </c>
      <c r="T29" s="27">
        <f t="shared" si="3"/>
        <v>185341596</v>
      </c>
      <c r="U29" s="28">
        <f>SUM(U9:U28)</f>
        <v>13924599040.619999</v>
      </c>
      <c r="V29" s="27">
        <f>SUM(V9:V28)</f>
        <v>1893797048.1599998</v>
      </c>
      <c r="W29" s="27">
        <f t="shared" ref="W29:Z29" si="4">SUM(W9:W28)</f>
        <v>4422535411.3800001</v>
      </c>
      <c r="X29" s="27">
        <f t="shared" si="4"/>
        <v>0</v>
      </c>
      <c r="Y29" s="27">
        <f t="shared" si="4"/>
        <v>0</v>
      </c>
      <c r="Z29" s="27">
        <f t="shared" si="4"/>
        <v>177211575</v>
      </c>
      <c r="AA29" s="28">
        <f>SUM(AA9:AA28)</f>
        <v>6493544034.54</v>
      </c>
      <c r="AB29" s="10">
        <f>IFERROR(AA29/U29,"-")</f>
        <v>0.46633615916676852</v>
      </c>
      <c r="AC29" s="3">
        <f>SUM(AC9:AC27)</f>
        <v>0</v>
      </c>
      <c r="AD29" s="2"/>
      <c r="AE29" s="2"/>
    </row>
    <row r="32" spans="1:32" x14ac:dyDescent="0.25">
      <c r="Q32" s="51"/>
      <c r="T32" s="51"/>
      <c r="U32" s="17"/>
      <c r="AA32" s="56"/>
    </row>
    <row r="33" spans="17:27" x14ac:dyDescent="0.25">
      <c r="Q33" s="51"/>
      <c r="U33" s="52"/>
      <c r="V33" s="53"/>
    </row>
    <row r="34" spans="17:27" x14ac:dyDescent="0.25">
      <c r="Q34" s="51"/>
      <c r="U34" s="74"/>
      <c r="AA34" s="52"/>
    </row>
    <row r="35" spans="17:27" x14ac:dyDescent="0.25">
      <c r="Q35" s="51"/>
      <c r="U35" s="51"/>
    </row>
    <row r="36" spans="17:27" x14ac:dyDescent="0.25">
      <c r="Q36" s="51"/>
      <c r="U36" s="55"/>
      <c r="W36" s="54"/>
      <c r="AA36" s="56"/>
    </row>
    <row r="37" spans="17:27" x14ac:dyDescent="0.25">
      <c r="Q37" s="72"/>
      <c r="U37" s="57"/>
      <c r="W37" s="58"/>
      <c r="AA37" s="55"/>
    </row>
    <row r="38" spans="17:27" x14ac:dyDescent="0.25">
      <c r="Q38" s="51"/>
      <c r="R38" s="54"/>
      <c r="U38" s="55"/>
    </row>
    <row r="39" spans="17:27" x14ac:dyDescent="0.25">
      <c r="Q39" s="51"/>
      <c r="W39" s="54"/>
    </row>
    <row r="40" spans="17:27" x14ac:dyDescent="0.25">
      <c r="Q40" s="51"/>
      <c r="S40" s="59"/>
      <c r="U40" s="57"/>
    </row>
    <row r="41" spans="17:27" x14ac:dyDescent="0.25">
      <c r="Q41" s="51"/>
    </row>
    <row r="42" spans="17:27" x14ac:dyDescent="0.25">
      <c r="Q42" s="51"/>
      <c r="U42" s="60"/>
    </row>
    <row r="43" spans="17:27" x14ac:dyDescent="0.25">
      <c r="Q43" s="51"/>
      <c r="U43" s="60"/>
    </row>
    <row r="44" spans="17:27" x14ac:dyDescent="0.25">
      <c r="Q44" s="72"/>
      <c r="U44" s="60"/>
    </row>
    <row r="45" spans="17:27" x14ac:dyDescent="0.25">
      <c r="Q45" s="51"/>
      <c r="U45" s="55"/>
    </row>
    <row r="46" spans="17:27" x14ac:dyDescent="0.25">
      <c r="Q46" s="59"/>
    </row>
  </sheetData>
  <mergeCells count="98">
    <mergeCell ref="A1:A4"/>
    <mergeCell ref="A5:C5"/>
    <mergeCell ref="A6:C6"/>
    <mergeCell ref="D5:L5"/>
    <mergeCell ref="D6:L6"/>
    <mergeCell ref="L10:L11"/>
    <mergeCell ref="AB7:AB8"/>
    <mergeCell ref="AC1:AE1"/>
    <mergeCell ref="AC2:AE2"/>
    <mergeCell ref="AC3:AE3"/>
    <mergeCell ref="AC4:AE4"/>
    <mergeCell ref="AC7:AC8"/>
    <mergeCell ref="AD7:AE7"/>
    <mergeCell ref="B1:AB4"/>
    <mergeCell ref="B7:F7"/>
    <mergeCell ref="G7:K7"/>
    <mergeCell ref="L7:N7"/>
    <mergeCell ref="O7:U7"/>
    <mergeCell ref="V7:AA7"/>
    <mergeCell ref="O10:O11"/>
    <mergeCell ref="O12:O13"/>
    <mergeCell ref="O14:O16"/>
    <mergeCell ref="N10:N11"/>
    <mergeCell ref="M10:M11"/>
    <mergeCell ref="N12:N13"/>
    <mergeCell ref="M12:M13"/>
    <mergeCell ref="L12:L13"/>
    <mergeCell ref="N14:N16"/>
    <mergeCell ref="M14:M16"/>
    <mergeCell ref="L14:L16"/>
    <mergeCell ref="N18:N19"/>
    <mergeCell ref="N20:N21"/>
    <mergeCell ref="N22:N23"/>
    <mergeCell ref="N25:N26"/>
    <mergeCell ref="N27:N28"/>
    <mergeCell ref="M18:M19"/>
    <mergeCell ref="L18:L19"/>
    <mergeCell ref="M20:M21"/>
    <mergeCell ref="L20:L21"/>
    <mergeCell ref="M22:M23"/>
    <mergeCell ref="L22:L23"/>
    <mergeCell ref="M25:M26"/>
    <mergeCell ref="L25:L26"/>
    <mergeCell ref="M27:M28"/>
    <mergeCell ref="L27:L28"/>
    <mergeCell ref="U10:U11"/>
    <mergeCell ref="U12:U13"/>
    <mergeCell ref="U14:U16"/>
    <mergeCell ref="U18:U19"/>
    <mergeCell ref="U20:U21"/>
    <mergeCell ref="U22:U23"/>
    <mergeCell ref="U25:U26"/>
    <mergeCell ref="U27:U28"/>
    <mergeCell ref="O18:O19"/>
    <mergeCell ref="O22:O23"/>
    <mergeCell ref="O27:O28"/>
    <mergeCell ref="O25:O26"/>
    <mergeCell ref="AB22:AB23"/>
    <mergeCell ref="AB25:AB26"/>
    <mergeCell ref="AB27:AB28"/>
    <mergeCell ref="AA10:AA11"/>
    <mergeCell ref="AA12:AA13"/>
    <mergeCell ref="AA14:AA16"/>
    <mergeCell ref="AA18:AA19"/>
    <mergeCell ref="AA20:AA21"/>
    <mergeCell ref="AB10:AB11"/>
    <mergeCell ref="AB12:AB13"/>
    <mergeCell ref="AB14:AB16"/>
    <mergeCell ref="AB18:AB19"/>
    <mergeCell ref="AB20:AB21"/>
    <mergeCell ref="AC10:AC11"/>
    <mergeCell ref="AD10:AD11"/>
    <mergeCell ref="AE10:AE11"/>
    <mergeCell ref="AE12:AE13"/>
    <mergeCell ref="AD12:AD13"/>
    <mergeCell ref="AC12:AC13"/>
    <mergeCell ref="AE14:AE16"/>
    <mergeCell ref="AD14:AD16"/>
    <mergeCell ref="AC14:AC16"/>
    <mergeCell ref="AE18:AE19"/>
    <mergeCell ref="AD18:AD19"/>
    <mergeCell ref="AC18:AC19"/>
    <mergeCell ref="O20:O21"/>
    <mergeCell ref="AC25:AC26"/>
    <mergeCell ref="AD25:AD26"/>
    <mergeCell ref="AE25:AE26"/>
    <mergeCell ref="AE27:AE28"/>
    <mergeCell ref="AD27:AD28"/>
    <mergeCell ref="AC27:AC28"/>
    <mergeCell ref="AE20:AE21"/>
    <mergeCell ref="AD20:AD21"/>
    <mergeCell ref="AC20:AC21"/>
    <mergeCell ref="AE22:AE23"/>
    <mergeCell ref="AD22:AD23"/>
    <mergeCell ref="AC22:AC23"/>
    <mergeCell ref="AA22:AA23"/>
    <mergeCell ref="AA25:AA26"/>
    <mergeCell ref="AA27:AA28"/>
  </mergeCells>
  <conditionalFormatting sqref="N27">
    <cfRule type="cellIs" dxfId="17" priority="25" operator="between">
      <formula>0.67</formula>
      <formula>1</formula>
    </cfRule>
    <cfRule type="cellIs" dxfId="16" priority="26" operator="between">
      <formula>0.34</formula>
      <formula>0.66</formula>
    </cfRule>
    <cfRule type="cellIs" dxfId="15" priority="27" operator="between">
      <formula>0</formula>
      <formula>0.33</formula>
    </cfRule>
  </conditionalFormatting>
  <conditionalFormatting sqref="N9:N10 N12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N24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25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22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4 N17:N18 N2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0866141732283472" right="0.70866141732283472" top="0.74803149606299213" bottom="0.74803149606299213" header="0.31496062992125984" footer="0.31496062992125984"/>
  <pageSetup paperSize="41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2022-01-26T17:28:18Z</cp:lastPrinted>
  <dcterms:created xsi:type="dcterms:W3CDTF">2008-07-08T21:30:46Z</dcterms:created>
  <dcterms:modified xsi:type="dcterms:W3CDTF">2022-01-29T12:25:26Z</dcterms:modified>
</cp:coreProperties>
</file>