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10 - Octubre\Publicados\"/>
    </mc:Choice>
  </mc:AlternateContent>
  <xr:revisionPtr revIDLastSave="0" documentId="13_ncr:1_{F76D843D-B36E-437F-9783-900824FB03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Acción'!$A$8:$AE$20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3" i="14" l="1"/>
  <c r="W12" i="14"/>
  <c r="V16" i="14" l="1"/>
  <c r="AA12" i="14" l="1"/>
  <c r="Q12" i="14"/>
  <c r="AA18" i="14" l="1"/>
  <c r="U18" i="14"/>
  <c r="N18" i="14"/>
  <c r="AB18" i="14" l="1"/>
  <c r="AA19" i="14"/>
  <c r="U19" i="14"/>
  <c r="N19" i="14"/>
  <c r="AB19" i="14" l="1"/>
  <c r="AA16" i="14"/>
  <c r="U16" i="14"/>
  <c r="N16" i="14"/>
  <c r="AB16" i="14" l="1"/>
  <c r="AA11" i="14"/>
  <c r="U11" i="14"/>
  <c r="N11" i="14"/>
  <c r="AA10" i="14"/>
  <c r="U10" i="14"/>
  <c r="AA9" i="14"/>
  <c r="U9" i="14"/>
  <c r="N9" i="14"/>
  <c r="AB9" i="14" l="1"/>
  <c r="AB11" i="14"/>
  <c r="AB10" i="14"/>
  <c r="AA15" i="14"/>
  <c r="U15" i="14"/>
  <c r="N15" i="14"/>
  <c r="AA14" i="14"/>
  <c r="U14" i="14"/>
  <c r="N14" i="14"/>
  <c r="AA13" i="14"/>
  <c r="U13" i="14"/>
  <c r="N13" i="14"/>
  <c r="U12" i="14"/>
  <c r="AB12" i="14" s="1"/>
  <c r="N12" i="14"/>
  <c r="AB13" i="14" l="1"/>
  <c r="AB15" i="14"/>
  <c r="AB14" i="14"/>
  <c r="I15" i="14"/>
  <c r="I14" i="14"/>
  <c r="I16" i="14" l="1"/>
  <c r="AC20" i="14" l="1"/>
  <c r="Y20" i="14"/>
  <c r="P20" i="14"/>
  <c r="N17" i="14"/>
  <c r="X20" i="14"/>
  <c r="R20" i="14"/>
  <c r="S20" i="14"/>
  <c r="T20" i="14"/>
  <c r="AA17" i="14"/>
  <c r="W20" i="14"/>
  <c r="U17" i="14"/>
  <c r="V20" i="14"/>
  <c r="AB17" i="14" l="1"/>
  <c r="N20" i="14"/>
  <c r="Z20" i="14"/>
  <c r="AA20" i="14" l="1"/>
  <c r="A20" i="14"/>
  <c r="Q20" i="14" l="1"/>
  <c r="U20" i="14" l="1"/>
  <c r="AB20" i="14" s="1"/>
</calcChain>
</file>

<file path=xl/sharedStrings.xml><?xml version="1.0" encoding="utf-8"?>
<sst xmlns="http://schemas.openxmlformats.org/spreadsheetml/2006/main" count="152" uniqueCount="93">
  <si>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</si>
  <si>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</si>
  <si>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</si>
  <si>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</si>
  <si>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</si>
  <si>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</si>
  <si>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</si>
  <si>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</si>
  <si>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</si>
  <si>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</si>
  <si>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</si>
  <si>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</si>
  <si>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</si>
  <si>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</si>
  <si>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</si>
  <si>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</si>
  <si>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</si>
  <si>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</si>
  <si>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</si>
  <si>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</si>
  <si>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</si>
  <si>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</si>
  <si>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</si>
  <si>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</si>
  <si>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</si>
  <si>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</si>
  <si>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</si>
  <si>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</si>
  <si>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</si>
  <si>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</si>
  <si>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</si>
  <si>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</si>
  <si>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</si>
  <si>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</si>
  <si>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</si>
  <si>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</si>
  <si>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</si>
  <si>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</si>
  <si>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</si>
  <si>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</si>
  <si>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</si>
  <si>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</si>
  <si>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</si>
  <si>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</si>
  <si>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</si>
  <si>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INDERBU</t>
  </si>
  <si>
    <t>Luis Gonzalo Gómez Guerrero</t>
  </si>
  <si>
    <t>Vincular 7.000 jóvenes en los diferentes procesos democráticos de participación ciudadana.</t>
  </si>
  <si>
    <t>Número de jóvenes vinculados en los diferentes procesos democráticos de participación ciudadana.</t>
  </si>
  <si>
    <t xml:space="preserve">2.3.2.02.02.009                2.3.2.02.02.008             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</si>
  <si>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</si>
  <si>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</si>
  <si>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2.3.2.02.02.008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</si>
  <si>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</si>
  <si>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</si>
  <si>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</si>
  <si>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</si>
  <si>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</si>
  <si>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</si>
  <si>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</si>
  <si>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</si>
  <si>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</si>
  <si>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</si>
  <si>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</si>
  <si>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</si>
  <si>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</si>
  <si>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</si>
  <si>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</si>
  <si>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</si>
  <si>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</si>
  <si>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2.3.2.01.01.003.03.02
2.3.2.02.01.002
2.3.2.02.01.003
2.3.2.02.02.006
2.3.2.02.02.007
2.3.2.02.02.008
2.3.2.02.02.009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</si>
  <si>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</si>
  <si>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</si>
  <si>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</si>
  <si>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</si>
  <si>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</si>
  <si>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</si>
  <si>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2.3.2.02.01.003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</si>
  <si>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</si>
  <si>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</si>
  <si>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</si>
  <si>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</si>
  <si>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</si>
  <si>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2.3.2.01.01.003.03.02
2.3.2.01.01.003.04.06
2.3.2.02.01.004  
2.3.2.02.01.003
2.3.2.02.02.006
2.3.2.02.02.007
2.3.2.02.02.008
2.3.2.02.02.009                     </t>
  </si>
  <si>
    <t xml:space="preserve"> PLAN DE ACCIÓN - PLAN DE DESARROLLO MUNICIPAL
INSTITUTO DE LA JUVENTUD EL DEPORTE Y LA RECREACION DE BUCARAMANGA - INDERBU</t>
  </si>
  <si>
    <t xml:space="preserve">2.3.2.02.01.002 2.3.2.02.01.003 
2.3.2.02.02.006 2.3.2.02.02.007
2.3.2.02.02.008 2.3.2.02.02.009
</t>
  </si>
  <si>
    <t xml:space="preserve">
2.3.2.02.01.002 2.3.2.02.01.003
2.3.2.02.02.007 2.3.2.02.02.009
</t>
  </si>
  <si>
    <t xml:space="preserve">
2.3.2.02.01.002 2.3.2.02.01.003
2.3.2.02.02.007      2.3.2.02.02.008   2.3.2.02.02.009</t>
  </si>
  <si>
    <t>2.3.2.02.02.009
2.3.2.02.01.003</t>
  </si>
  <si>
    <t>Mantener las 6 casas de la juventud con oferta programática para el buen uso del tiempo libre.</t>
  </si>
  <si>
    <t>Implementar 6 procesos de comunicación estratégica para la prevención de flagelos juveniles.</t>
  </si>
  <si>
    <t>Capacitar 800 personas en áreas afines a la actividad  física, recreación y deporte.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</si>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</sst>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9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CC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6" fontId="0" fillId="0" borderId="0" xfId="0" applyNumberFormat="1" applyFont="1"/>
    <xf numFmtId="9" fontId="7" fillId="2" borderId="7" xfId="107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166" fontId="6" fillId="3" borderId="2" xfId="108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1" fontId="7" fillId="3" borderId="2" xfId="0" applyNumberFormat="1" applyFont="1" applyFill="1" applyBorder="1" applyAlignment="1">
      <alignment horizontal="right" vertical="center" wrapText="1"/>
    </xf>
    <xf numFmtId="164" fontId="0" fillId="3" borderId="2" xfId="0" applyNumberFormat="1" applyFont="1" applyFill="1" applyBorder="1" applyAlignment="1">
      <alignment horizontal="justify" vertical="center" wrapText="1"/>
    </xf>
    <xf numFmtId="167" fontId="0" fillId="0" borderId="0" xfId="110" applyNumberFormat="1" applyFont="1"/>
    <xf numFmtId="167" fontId="0" fillId="0" borderId="0" xfId="0" applyNumberFormat="1" applyFont="1"/>
    <xf numFmtId="165" fontId="0" fillId="0" borderId="0" xfId="0" applyNumberFormat="1" applyFont="1"/>
    <xf numFmtId="164" fontId="0" fillId="3" borderId="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9" fontId="6" fillId="3" borderId="2" xfId="107" applyFont="1" applyFill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9" fontId="0" fillId="7" borderId="2" xfId="0" applyNumberFormat="1" applyFont="1" applyFill="1" applyBorder="1" applyAlignment="1">
      <alignment horizontal="center" vertical="center"/>
    </xf>
    <xf numFmtId="9" fontId="0" fillId="6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9" fontId="0" fillId="5" borderId="1" xfId="0" applyNumberFormat="1" applyFont="1" applyFill="1" applyBorder="1" applyAlignment="1">
      <alignment horizontal="center" vertical="center"/>
    </xf>
    <xf numFmtId="9" fontId="0" fillId="5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3" fontId="7" fillId="2" borderId="2" xfId="108" applyNumberFormat="1" applyFont="1" applyFill="1" applyBorder="1" applyAlignment="1">
      <alignment horizontal="right"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165" fontId="6" fillId="2" borderId="2" xfId="108" applyNumberFormat="1" applyFont="1" applyFill="1" applyBorder="1" applyAlignment="1">
      <alignment horizontal="right" vertical="center"/>
    </xf>
    <xf numFmtId="165" fontId="7" fillId="2" borderId="2" xfId="108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3" fontId="6" fillId="3" borderId="2" xfId="108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9" fontId="6" fillId="3" borderId="1" xfId="107" applyFont="1" applyFill="1" applyBorder="1" applyAlignment="1">
      <alignment horizontal="center" vertical="center" wrapText="1"/>
    </xf>
    <xf numFmtId="5" fontId="6" fillId="3" borderId="1" xfId="108" applyNumberFormat="1" applyFont="1" applyFill="1" applyBorder="1" applyAlignment="1">
      <alignment horizontal="center" vertical="center" wrapText="1"/>
    </xf>
    <xf numFmtId="42" fontId="7" fillId="2" borderId="2" xfId="108" applyNumberFormat="1" applyFont="1" applyFill="1" applyBorder="1" applyAlignment="1">
      <alignment horizontal="right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/>
    </xf>
    <xf numFmtId="0" fontId="6" fillId="3" borderId="2" xfId="0" applyFont="1" applyFill="1" applyBorder="1"/>
    <xf numFmtId="3" fontId="6" fillId="3" borderId="2" xfId="0" applyNumberFormat="1" applyFont="1" applyFill="1" applyBorder="1" applyAlignment="1">
      <alignment horizontal="right"/>
    </xf>
    <xf numFmtId="164" fontId="0" fillId="3" borderId="3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0" fillId="3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 wrapText="1"/>
    </xf>
    <xf numFmtId="5" fontId="0" fillId="0" borderId="0" xfId="0" applyNumberFormat="1" applyFont="1"/>
    <xf numFmtId="3" fontId="6" fillId="3" borderId="2" xfId="108" applyNumberFormat="1" applyFont="1" applyFill="1" applyBorder="1" applyAlignment="1">
      <alignment vertical="center" wrapText="1"/>
    </xf>
    <xf numFmtId="3" fontId="6" fillId="2" borderId="2" xfId="108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justify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center"/>
    </xf>
    <xf numFmtId="1" fontId="0" fillId="3" borderId="2" xfId="0" applyNumberFormat="1" applyFont="1" applyFill="1" applyBorder="1" applyAlignment="1">
      <alignment horizontal="left" vertical="center" wrapText="1"/>
    </xf>
    <xf numFmtId="1" fontId="0" fillId="0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66" fontId="6" fillId="0" borderId="2" xfId="108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18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zoomScale="60" zoomScaleNormal="60" workbookViewId="0">
      <selection activeCell="AC2" sqref="AC2:AE2"/>
    </sheetView>
  </sheetViews>
  <sheetFormatPr baseColWidth="10" defaultColWidth="11.19921875" defaultRowHeight="13.8" x14ac:dyDescent="0.25"/>
  <cols>
    <col min="1" max="1" width="9.69921875" style="1" customWidth="1"/>
    <col min="2" max="2" width="22.5" style="1" customWidth="1"/>
    <col min="3" max="4" width="19.69921875" style="1" customWidth="1"/>
    <col min="5" max="6" width="38.09765625" style="1" customWidth="1"/>
    <col min="7" max="7" width="23" style="1" customWidth="1"/>
    <col min="8" max="8" width="43.59765625" style="1" customWidth="1"/>
    <col min="9" max="9" width="43.69921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30" style="91" customWidth="1"/>
    <col min="16" max="16" width="20.8984375" style="1" customWidth="1"/>
    <col min="17" max="17" width="19.8984375" style="1" customWidth="1"/>
    <col min="18" max="18" width="16.8984375" style="1" customWidth="1"/>
    <col min="19" max="19" width="20.19921875" style="1" customWidth="1"/>
    <col min="20" max="20" width="18.8984375" style="1" customWidth="1"/>
    <col min="21" max="21" width="20.8984375" style="1" customWidth="1"/>
    <col min="22" max="22" width="18.8984375" style="1" customWidth="1"/>
    <col min="23" max="23" width="19.09765625" style="1" customWidth="1"/>
    <col min="24" max="25" width="16.8984375" style="1" customWidth="1"/>
    <col min="26" max="26" width="21.09765625" style="1" customWidth="1"/>
    <col min="27" max="27" width="21.199218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1" spans="1:31" x14ac:dyDescent="0.25">
      <c r="A1" s="70"/>
      <c r="B1" s="79" t="s">
        <v>84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7" t="s">
        <v>92</v>
      </c>
      <c r="AD1" s="77"/>
      <c r="AE1" s="77"/>
    </row>
    <row r="2" spans="1:31" x14ac:dyDescent="0.25">
      <c r="A2" s="70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8" t="s">
        <v>37</v>
      </c>
      <c r="AD2" s="78"/>
      <c r="AE2" s="78"/>
    </row>
    <row r="3" spans="1:31" x14ac:dyDescent="0.25">
      <c r="A3" s="70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8" t="s">
        <v>34</v>
      </c>
      <c r="AD3" s="78"/>
      <c r="AE3" s="78"/>
    </row>
    <row r="4" spans="1:31" x14ac:dyDescent="0.25">
      <c r="A4" s="70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78" t="s">
        <v>33</v>
      </c>
      <c r="AD4" s="78"/>
      <c r="AE4" s="78"/>
    </row>
    <row r="5" spans="1:31" x14ac:dyDescent="0.25">
      <c r="A5" s="71" t="s">
        <v>31</v>
      </c>
      <c r="B5" s="71"/>
      <c r="C5" s="71"/>
      <c r="D5" s="73">
        <v>44508</v>
      </c>
      <c r="E5" s="73"/>
      <c r="F5" s="73"/>
      <c r="G5" s="73"/>
      <c r="H5" s="73"/>
      <c r="I5" s="73"/>
      <c r="J5" s="73"/>
      <c r="K5" s="73"/>
      <c r="L5" s="73"/>
      <c r="M5" s="2"/>
      <c r="N5" s="2"/>
      <c r="O5" s="8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72" t="s">
        <v>32</v>
      </c>
      <c r="B6" s="72"/>
      <c r="C6" s="72"/>
      <c r="D6" s="74">
        <v>44500</v>
      </c>
      <c r="E6" s="74"/>
      <c r="F6" s="74"/>
      <c r="G6" s="74"/>
      <c r="H6" s="74"/>
      <c r="I6" s="74"/>
      <c r="J6" s="74"/>
      <c r="K6" s="74"/>
      <c r="L6" s="74"/>
      <c r="M6" s="2"/>
      <c r="N6" s="2"/>
      <c r="O6" s="8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75" t="s">
        <v>10</v>
      </c>
      <c r="C7" s="75"/>
      <c r="D7" s="75"/>
      <c r="E7" s="75"/>
      <c r="F7" s="75"/>
      <c r="G7" s="75" t="s">
        <v>11</v>
      </c>
      <c r="H7" s="75"/>
      <c r="I7" s="75"/>
      <c r="J7" s="75"/>
      <c r="K7" s="75"/>
      <c r="L7" s="75" t="s">
        <v>26</v>
      </c>
      <c r="M7" s="75"/>
      <c r="N7" s="75"/>
      <c r="O7" s="75" t="s">
        <v>24</v>
      </c>
      <c r="P7" s="75"/>
      <c r="Q7" s="75"/>
      <c r="R7" s="75"/>
      <c r="S7" s="75"/>
      <c r="T7" s="75"/>
      <c r="U7" s="75"/>
      <c r="V7" s="75" t="s">
        <v>18</v>
      </c>
      <c r="W7" s="75"/>
      <c r="X7" s="75"/>
      <c r="Y7" s="75"/>
      <c r="Z7" s="75"/>
      <c r="AA7" s="75"/>
      <c r="AB7" s="76" t="s">
        <v>19</v>
      </c>
      <c r="AC7" s="76" t="s">
        <v>27</v>
      </c>
      <c r="AD7" s="76" t="s">
        <v>25</v>
      </c>
      <c r="AE7" s="76"/>
    </row>
    <row r="8" spans="1:31" ht="41.4" x14ac:dyDescent="0.25">
      <c r="A8" s="16" t="s">
        <v>30</v>
      </c>
      <c r="B8" s="17" t="s">
        <v>1</v>
      </c>
      <c r="C8" s="16" t="s">
        <v>6</v>
      </c>
      <c r="D8" s="16" t="s">
        <v>2</v>
      </c>
      <c r="E8" s="16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8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76"/>
      <c r="AC8" s="76"/>
      <c r="AD8" s="17" t="s">
        <v>13</v>
      </c>
      <c r="AE8" s="17" t="s">
        <v>14</v>
      </c>
    </row>
    <row r="9" spans="1:31" ht="88.8" customHeight="1" x14ac:dyDescent="0.25">
      <c r="A9" s="35">
        <v>85</v>
      </c>
      <c r="B9" s="23" t="s">
        <v>39</v>
      </c>
      <c r="C9" s="23" t="s">
        <v>40</v>
      </c>
      <c r="D9" s="23" t="s">
        <v>41</v>
      </c>
      <c r="E9" s="82" t="s">
        <v>42</v>
      </c>
      <c r="F9" s="24" t="s">
        <v>43</v>
      </c>
      <c r="G9" s="25">
        <v>20200680010070</v>
      </c>
      <c r="H9" s="20" t="s">
        <v>44</v>
      </c>
      <c r="I9" s="26" t="s">
        <v>89</v>
      </c>
      <c r="J9" s="61">
        <v>44256</v>
      </c>
      <c r="K9" s="61">
        <v>44561</v>
      </c>
      <c r="L9" s="31">
        <v>6</v>
      </c>
      <c r="M9" s="31">
        <v>6</v>
      </c>
      <c r="N9" s="38">
        <f t="shared" ref="N9:N11" si="0">IFERROR(IF(M9/L9&gt;100%,100%,M9/L9),"-")</f>
        <v>1</v>
      </c>
      <c r="O9" s="88" t="s">
        <v>88</v>
      </c>
      <c r="P9" s="21">
        <v>13000000</v>
      </c>
      <c r="Q9" s="22">
        <v>240000000</v>
      </c>
      <c r="R9" s="22"/>
      <c r="S9" s="22"/>
      <c r="T9" s="22"/>
      <c r="U9" s="44">
        <f t="shared" ref="U9:U11" si="1">SUM(P9:T9)</f>
        <v>253000000</v>
      </c>
      <c r="V9" s="67">
        <v>0</v>
      </c>
      <c r="W9" s="65">
        <v>230000000</v>
      </c>
      <c r="X9" s="51"/>
      <c r="Y9" s="51"/>
      <c r="Z9" s="51"/>
      <c r="AA9" s="44">
        <f t="shared" ref="AA9:AA12" si="2">SUM(V9:Z9)</f>
        <v>230000000</v>
      </c>
      <c r="AB9" s="32">
        <f t="shared" ref="AB9:AB11" si="3">IFERROR(AA9/U9,"-")</f>
        <v>0.90909090909090906</v>
      </c>
      <c r="AC9" s="52"/>
      <c r="AD9" s="57" t="s">
        <v>45</v>
      </c>
      <c r="AE9" s="57" t="s">
        <v>46</v>
      </c>
    </row>
    <row r="10" spans="1:31" ht="93.6" customHeight="1" x14ac:dyDescent="0.25">
      <c r="A10" s="35">
        <v>86</v>
      </c>
      <c r="B10" s="23" t="s">
        <v>39</v>
      </c>
      <c r="C10" s="23" t="s">
        <v>40</v>
      </c>
      <c r="D10" s="23" t="s">
        <v>41</v>
      </c>
      <c r="E10" s="82" t="s">
        <v>47</v>
      </c>
      <c r="F10" s="24" t="s">
        <v>48</v>
      </c>
      <c r="G10" s="25">
        <v>20200680010070</v>
      </c>
      <c r="H10" s="20" t="s">
        <v>44</v>
      </c>
      <c r="I10" s="26" t="s">
        <v>47</v>
      </c>
      <c r="J10" s="61">
        <v>44244</v>
      </c>
      <c r="K10" s="61">
        <v>44561</v>
      </c>
      <c r="L10" s="31">
        <v>1200</v>
      </c>
      <c r="M10" s="31">
        <v>1438</v>
      </c>
      <c r="N10" s="38">
        <v>1</v>
      </c>
      <c r="O10" s="88" t="s">
        <v>49</v>
      </c>
      <c r="P10" s="21">
        <v>40000000</v>
      </c>
      <c r="Q10" s="22">
        <v>110000000</v>
      </c>
      <c r="R10" s="22"/>
      <c r="S10" s="22"/>
      <c r="T10" s="22"/>
      <c r="U10" s="44">
        <f t="shared" si="1"/>
        <v>150000000</v>
      </c>
      <c r="V10" s="67">
        <v>37717900</v>
      </c>
      <c r="W10" s="65">
        <v>84908750</v>
      </c>
      <c r="X10" s="51"/>
      <c r="Y10" s="51"/>
      <c r="Z10" s="51"/>
      <c r="AA10" s="44">
        <f t="shared" si="2"/>
        <v>122626650</v>
      </c>
      <c r="AB10" s="32">
        <f t="shared" si="3"/>
        <v>0.81751099999999999</v>
      </c>
      <c r="AC10" s="52"/>
      <c r="AD10" s="57" t="s">
        <v>45</v>
      </c>
      <c r="AE10" s="57" t="s">
        <v>46</v>
      </c>
    </row>
    <row r="11" spans="1:31" ht="89.4" customHeight="1" x14ac:dyDescent="0.25">
      <c r="A11" s="35">
        <v>87</v>
      </c>
      <c r="B11" s="23" t="s">
        <v>39</v>
      </c>
      <c r="C11" s="23" t="s">
        <v>40</v>
      </c>
      <c r="D11" s="23" t="s">
        <v>41</v>
      </c>
      <c r="E11" s="82" t="s">
        <v>50</v>
      </c>
      <c r="F11" s="24" t="s">
        <v>51</v>
      </c>
      <c r="G11" s="25">
        <v>20200680010070</v>
      </c>
      <c r="H11" s="20" t="s">
        <v>44</v>
      </c>
      <c r="I11" s="26" t="s">
        <v>90</v>
      </c>
      <c r="J11" s="61">
        <v>44250</v>
      </c>
      <c r="K11" s="61">
        <v>44561</v>
      </c>
      <c r="L11" s="31">
        <v>1</v>
      </c>
      <c r="M11" s="31">
        <v>1</v>
      </c>
      <c r="N11" s="38">
        <f t="shared" si="0"/>
        <v>1</v>
      </c>
      <c r="O11" s="88" t="s">
        <v>52</v>
      </c>
      <c r="P11" s="21">
        <v>96000000</v>
      </c>
      <c r="Q11" s="22">
        <v>248000000</v>
      </c>
      <c r="R11" s="22"/>
      <c r="S11" s="22"/>
      <c r="T11" s="22"/>
      <c r="U11" s="44">
        <f t="shared" si="1"/>
        <v>344000000</v>
      </c>
      <c r="V11" s="67">
        <v>104750000</v>
      </c>
      <c r="W11" s="65">
        <v>0</v>
      </c>
      <c r="X11" s="51"/>
      <c r="Y11" s="51"/>
      <c r="Z11" s="51"/>
      <c r="AA11" s="44">
        <f t="shared" si="2"/>
        <v>104750000</v>
      </c>
      <c r="AB11" s="32">
        <f t="shared" si="3"/>
        <v>0.30450581395348836</v>
      </c>
      <c r="AC11" s="52"/>
      <c r="AD11" s="57" t="s">
        <v>45</v>
      </c>
      <c r="AE11" s="57" t="s">
        <v>46</v>
      </c>
    </row>
    <row r="12" spans="1:31" ht="69" x14ac:dyDescent="0.25">
      <c r="A12" s="35">
        <v>124</v>
      </c>
      <c r="B12" s="23" t="s">
        <v>39</v>
      </c>
      <c r="C12" s="23" t="s">
        <v>53</v>
      </c>
      <c r="D12" s="23" t="s">
        <v>54</v>
      </c>
      <c r="E12" s="83" t="s">
        <v>55</v>
      </c>
      <c r="F12" s="24" t="s">
        <v>56</v>
      </c>
      <c r="G12" s="81">
        <v>20200680010082</v>
      </c>
      <c r="H12" s="69" t="s">
        <v>57</v>
      </c>
      <c r="I12" s="26" t="s">
        <v>58</v>
      </c>
      <c r="J12" s="61">
        <v>44248</v>
      </c>
      <c r="K12" s="61">
        <v>44561</v>
      </c>
      <c r="L12" s="31">
        <v>60</v>
      </c>
      <c r="M12" s="31">
        <v>106</v>
      </c>
      <c r="N12" s="39">
        <f t="shared" ref="N12:N16" si="4">IFERROR(IF(M12/L12&gt;100%,100%,M12/L12),"-")</f>
        <v>1</v>
      </c>
      <c r="O12" s="88" t="s">
        <v>85</v>
      </c>
      <c r="P12" s="21">
        <v>6333334</v>
      </c>
      <c r="Q12" s="22">
        <f>500558333+248327901</f>
        <v>748886234</v>
      </c>
      <c r="R12" s="22"/>
      <c r="S12" s="22"/>
      <c r="T12" s="22"/>
      <c r="U12" s="44">
        <f t="shared" ref="U12:U19" si="5">SUM(P12:T12)</f>
        <v>755219568</v>
      </c>
      <c r="V12" s="67">
        <v>0</v>
      </c>
      <c r="W12" s="65">
        <f>443950039+24876932</f>
        <v>468826971</v>
      </c>
      <c r="X12" s="51"/>
      <c r="Y12" s="51"/>
      <c r="Z12" s="51"/>
      <c r="AA12" s="44">
        <f t="shared" si="2"/>
        <v>468826971</v>
      </c>
      <c r="AB12" s="32">
        <f t="shared" ref="AB12:AB16" si="6">IFERROR(AA12/U12,"-")</f>
        <v>0.62078234048088121</v>
      </c>
      <c r="AC12" s="52"/>
      <c r="AD12" s="57" t="s">
        <v>45</v>
      </c>
      <c r="AE12" s="57" t="s">
        <v>46</v>
      </c>
    </row>
    <row r="13" spans="1:31" ht="82.8" x14ac:dyDescent="0.25">
      <c r="A13" s="35">
        <v>125</v>
      </c>
      <c r="B13" s="23" t="s">
        <v>39</v>
      </c>
      <c r="C13" s="23" t="s">
        <v>53</v>
      </c>
      <c r="D13" s="23" t="s">
        <v>54</v>
      </c>
      <c r="E13" s="83" t="s">
        <v>59</v>
      </c>
      <c r="F13" s="24" t="s">
        <v>60</v>
      </c>
      <c r="G13" s="81">
        <v>20200680010082</v>
      </c>
      <c r="H13" s="69" t="s">
        <v>57</v>
      </c>
      <c r="I13" s="26" t="s">
        <v>59</v>
      </c>
      <c r="J13" s="61">
        <v>44256</v>
      </c>
      <c r="K13" s="61">
        <v>44545</v>
      </c>
      <c r="L13" s="31">
        <v>104</v>
      </c>
      <c r="M13" s="31">
        <v>117</v>
      </c>
      <c r="N13" s="39">
        <f t="shared" si="4"/>
        <v>1</v>
      </c>
      <c r="O13" s="88" t="s">
        <v>86</v>
      </c>
      <c r="P13" s="21">
        <v>433666666</v>
      </c>
      <c r="Q13" s="22">
        <v>159441667</v>
      </c>
      <c r="R13" s="22"/>
      <c r="S13" s="22"/>
      <c r="T13" s="22">
        <v>145079034</v>
      </c>
      <c r="U13" s="44">
        <f t="shared" si="5"/>
        <v>738187367</v>
      </c>
      <c r="V13" s="67">
        <f>414223331+15433333</f>
        <v>429656664</v>
      </c>
      <c r="W13" s="65">
        <v>153643920</v>
      </c>
      <c r="X13" s="51"/>
      <c r="Y13" s="51"/>
      <c r="Z13" s="51">
        <v>128992500</v>
      </c>
      <c r="AA13" s="55">
        <f>SUM(V13:Z13)</f>
        <v>712293084</v>
      </c>
      <c r="AB13" s="32">
        <f t="shared" si="6"/>
        <v>0.96492180148620721</v>
      </c>
      <c r="AC13" s="52"/>
      <c r="AD13" s="57" t="s">
        <v>45</v>
      </c>
      <c r="AE13" s="57" t="s">
        <v>46</v>
      </c>
    </row>
    <row r="14" spans="1:31" ht="90.6" customHeight="1" x14ac:dyDescent="0.25">
      <c r="A14" s="35">
        <v>126</v>
      </c>
      <c r="B14" s="47" t="s">
        <v>39</v>
      </c>
      <c r="C14" s="47" t="s">
        <v>53</v>
      </c>
      <c r="D14" s="47" t="s">
        <v>54</v>
      </c>
      <c r="E14" s="84" t="s">
        <v>61</v>
      </c>
      <c r="F14" s="48" t="s">
        <v>62</v>
      </c>
      <c r="G14" s="85">
        <v>20200680010104</v>
      </c>
      <c r="H14" s="69" t="s">
        <v>63</v>
      </c>
      <c r="I14" s="26" t="str">
        <f>E14</f>
        <v>Desarrollar 144 eventos recreativos y deportivos para las comunidades bumanguesas, incluidas las vacaciones creativas para infancia.</v>
      </c>
      <c r="J14" s="49">
        <v>44256</v>
      </c>
      <c r="K14" s="49">
        <v>44545</v>
      </c>
      <c r="L14" s="62">
        <v>30</v>
      </c>
      <c r="M14" s="62">
        <v>37</v>
      </c>
      <c r="N14" s="40">
        <f t="shared" si="4"/>
        <v>1</v>
      </c>
      <c r="O14" s="88" t="s">
        <v>87</v>
      </c>
      <c r="P14" s="21">
        <v>23000000</v>
      </c>
      <c r="Q14" s="22">
        <v>281852354</v>
      </c>
      <c r="R14" s="22"/>
      <c r="S14" s="22"/>
      <c r="T14" s="22"/>
      <c r="U14" s="44">
        <f t="shared" si="5"/>
        <v>304852354</v>
      </c>
      <c r="V14" s="67">
        <v>21636826</v>
      </c>
      <c r="W14" s="65">
        <v>173636585</v>
      </c>
      <c r="X14" s="51"/>
      <c r="Y14" s="51"/>
      <c r="Z14" s="51"/>
      <c r="AA14" s="56">
        <f t="shared" ref="AA14:AA15" si="7">SUM(V14:Z14)</f>
        <v>195273411</v>
      </c>
      <c r="AB14" s="53">
        <f t="shared" si="6"/>
        <v>0.64055077298173002</v>
      </c>
      <c r="AC14" s="54"/>
      <c r="AD14" s="48" t="s">
        <v>45</v>
      </c>
      <c r="AE14" s="48" t="s">
        <v>46</v>
      </c>
    </row>
    <row r="15" spans="1:31" ht="85.2" customHeight="1" x14ac:dyDescent="0.25">
      <c r="A15" s="35">
        <v>127</v>
      </c>
      <c r="B15" s="23" t="s">
        <v>39</v>
      </c>
      <c r="C15" s="23" t="s">
        <v>53</v>
      </c>
      <c r="D15" s="23" t="s">
        <v>54</v>
      </c>
      <c r="E15" s="83" t="s">
        <v>64</v>
      </c>
      <c r="F15" s="24" t="s">
        <v>65</v>
      </c>
      <c r="G15" s="85">
        <v>20200680010104</v>
      </c>
      <c r="H15" s="69" t="s">
        <v>63</v>
      </c>
      <c r="I15" s="26" t="str">
        <f>E15</f>
        <v>Desarrollar 16 eventos deportivos y recreativos dirigido a población vulnerable: discapacidad, víctimas del conflicto interno armado y población carcelaria hombres y mujeres.</v>
      </c>
      <c r="J15" s="61">
        <v>44287</v>
      </c>
      <c r="K15" s="61">
        <v>44545</v>
      </c>
      <c r="L15" s="31">
        <v>3</v>
      </c>
      <c r="M15" s="31">
        <v>5</v>
      </c>
      <c r="N15" s="41">
        <f t="shared" si="4"/>
        <v>1</v>
      </c>
      <c r="O15" s="88" t="s">
        <v>38</v>
      </c>
      <c r="P15" s="21">
        <v>60000000</v>
      </c>
      <c r="Q15" s="22"/>
      <c r="R15" s="22"/>
      <c r="S15" s="22"/>
      <c r="T15" s="22"/>
      <c r="U15" s="44">
        <f t="shared" si="5"/>
        <v>60000000</v>
      </c>
      <c r="V15" s="67">
        <v>0</v>
      </c>
      <c r="W15" s="65">
        <v>0</v>
      </c>
      <c r="X15" s="51"/>
      <c r="Y15" s="51"/>
      <c r="Z15" s="51"/>
      <c r="AA15" s="44">
        <f t="shared" si="7"/>
        <v>0</v>
      </c>
      <c r="AB15" s="32">
        <f t="shared" si="6"/>
        <v>0</v>
      </c>
      <c r="AC15" s="52"/>
      <c r="AD15" s="57" t="s">
        <v>45</v>
      </c>
      <c r="AE15" s="57" t="s">
        <v>46</v>
      </c>
    </row>
    <row r="16" spans="1:31" ht="96.6" x14ac:dyDescent="0.25">
      <c r="A16" s="35">
        <v>128</v>
      </c>
      <c r="B16" s="23" t="s">
        <v>39</v>
      </c>
      <c r="C16" s="23" t="s">
        <v>53</v>
      </c>
      <c r="D16" s="23" t="s">
        <v>66</v>
      </c>
      <c r="E16" s="83" t="s">
        <v>67</v>
      </c>
      <c r="F16" s="24" t="s">
        <v>68</v>
      </c>
      <c r="G16" s="25">
        <v>20200680010066</v>
      </c>
      <c r="H16" s="20" t="s">
        <v>69</v>
      </c>
      <c r="I16" s="26" t="str">
        <f>E16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6" s="61">
        <v>44236</v>
      </c>
      <c r="K16" s="61">
        <v>44561</v>
      </c>
      <c r="L16" s="31">
        <v>10000</v>
      </c>
      <c r="M16" s="64">
        <v>16463</v>
      </c>
      <c r="N16" s="42">
        <f t="shared" si="4"/>
        <v>1</v>
      </c>
      <c r="O16" s="89" t="s">
        <v>70</v>
      </c>
      <c r="P16" s="92">
        <v>382000000</v>
      </c>
      <c r="Q16" s="93">
        <v>1585000000</v>
      </c>
      <c r="R16" s="93"/>
      <c r="S16" s="93"/>
      <c r="T16" s="93">
        <v>290935000</v>
      </c>
      <c r="U16" s="44">
        <f t="shared" si="5"/>
        <v>2257935000</v>
      </c>
      <c r="V16" s="67">
        <f>349537384-25000000</f>
        <v>324537384</v>
      </c>
      <c r="W16" s="67">
        <v>1492402184</v>
      </c>
      <c r="X16" s="64"/>
      <c r="Y16" s="64"/>
      <c r="Z16" s="51">
        <v>25000000</v>
      </c>
      <c r="AA16" s="44">
        <f t="shared" ref="AA16" si="8">SUM(V16:Z16)</f>
        <v>1841939568</v>
      </c>
      <c r="AB16" s="32">
        <f t="shared" si="6"/>
        <v>0.81576288422828824</v>
      </c>
      <c r="AC16" s="52"/>
      <c r="AD16" s="57" t="s">
        <v>45</v>
      </c>
      <c r="AE16" s="57" t="s">
        <v>46</v>
      </c>
    </row>
    <row r="17" spans="1:31" ht="87.6" customHeight="1" x14ac:dyDescent="0.25">
      <c r="A17" s="35">
        <v>129</v>
      </c>
      <c r="B17" s="23" t="s">
        <v>39</v>
      </c>
      <c r="C17" s="23" t="s">
        <v>53</v>
      </c>
      <c r="D17" s="23" t="s">
        <v>66</v>
      </c>
      <c r="E17" s="82" t="s">
        <v>71</v>
      </c>
      <c r="F17" s="24" t="s">
        <v>72</v>
      </c>
      <c r="G17" s="25">
        <v>20200680010118</v>
      </c>
      <c r="H17" s="20" t="s">
        <v>73</v>
      </c>
      <c r="I17" s="26" t="s">
        <v>91</v>
      </c>
      <c r="J17" s="30">
        <v>44281</v>
      </c>
      <c r="K17" s="30">
        <v>44561</v>
      </c>
      <c r="L17" s="31">
        <v>200</v>
      </c>
      <c r="M17" s="31">
        <v>0</v>
      </c>
      <c r="N17" s="33">
        <f>IFERROR(IF(M17/L17&gt;100%,100%,M17/L17),"-")</f>
        <v>0</v>
      </c>
      <c r="O17" s="88" t="s">
        <v>38</v>
      </c>
      <c r="P17" s="21">
        <v>12000000</v>
      </c>
      <c r="Q17" s="22">
        <v>12000000</v>
      </c>
      <c r="R17" s="22"/>
      <c r="S17" s="22"/>
      <c r="T17" s="58"/>
      <c r="U17" s="44">
        <f t="shared" si="5"/>
        <v>24000000</v>
      </c>
      <c r="V17" s="67"/>
      <c r="W17" s="65"/>
      <c r="X17" s="51"/>
      <c r="Y17" s="51"/>
      <c r="Z17" s="60"/>
      <c r="AA17" s="44">
        <f t="shared" ref="AA17" si="9">SUM(V17:Z17)</f>
        <v>0</v>
      </c>
      <c r="AB17" s="32">
        <f>IFERROR(AA17/U17,"-")</f>
        <v>0</v>
      </c>
      <c r="AC17" s="59"/>
      <c r="AD17" s="57" t="s">
        <v>45</v>
      </c>
      <c r="AE17" s="57" t="s">
        <v>46</v>
      </c>
    </row>
    <row r="18" spans="1:31" ht="75" customHeight="1" x14ac:dyDescent="0.25">
      <c r="A18" s="35">
        <v>130</v>
      </c>
      <c r="B18" s="23" t="s">
        <v>39</v>
      </c>
      <c r="C18" s="23" t="s">
        <v>53</v>
      </c>
      <c r="D18" s="23" t="s">
        <v>66</v>
      </c>
      <c r="E18" s="82" t="s">
        <v>74</v>
      </c>
      <c r="F18" s="24" t="s">
        <v>75</v>
      </c>
      <c r="G18" s="25">
        <v>20200680010118</v>
      </c>
      <c r="H18" s="20" t="s">
        <v>73</v>
      </c>
      <c r="I18" s="23" t="s">
        <v>76</v>
      </c>
      <c r="J18" s="30">
        <v>44281</v>
      </c>
      <c r="K18" s="30">
        <v>44561</v>
      </c>
      <c r="L18" s="31">
        <v>20</v>
      </c>
      <c r="M18" s="31">
        <v>8</v>
      </c>
      <c r="N18" s="36">
        <f>IFERROR(IF(M18/L18&gt;100%,100%,M18/L18),"-")</f>
        <v>0.4</v>
      </c>
      <c r="O18" s="88" t="s">
        <v>77</v>
      </c>
      <c r="P18" s="50">
        <v>316500000</v>
      </c>
      <c r="Q18" s="50">
        <v>38597613</v>
      </c>
      <c r="R18" s="50"/>
      <c r="S18" s="60"/>
      <c r="T18" s="60"/>
      <c r="U18" s="43">
        <f t="shared" si="5"/>
        <v>355097613</v>
      </c>
      <c r="V18" s="67">
        <v>118115000</v>
      </c>
      <c r="W18" s="67"/>
      <c r="X18" s="50"/>
      <c r="Y18" s="50"/>
      <c r="Z18" s="50"/>
      <c r="AA18" s="44">
        <f t="shared" ref="AA18" si="10">SUM(V18:Z18)</f>
        <v>118115000</v>
      </c>
      <c r="AB18" s="32">
        <f>IFERROR(AA18/U18,"-")</f>
        <v>0.33262684871948156</v>
      </c>
      <c r="AC18" s="59"/>
      <c r="AD18" s="57" t="s">
        <v>45</v>
      </c>
      <c r="AE18" s="57" t="s">
        <v>46</v>
      </c>
    </row>
    <row r="19" spans="1:31" ht="110.4" x14ac:dyDescent="0.25">
      <c r="A19" s="35">
        <v>131</v>
      </c>
      <c r="B19" s="23" t="s">
        <v>39</v>
      </c>
      <c r="C19" s="23" t="s">
        <v>53</v>
      </c>
      <c r="D19" s="23" t="s">
        <v>78</v>
      </c>
      <c r="E19" s="82" t="s">
        <v>79</v>
      </c>
      <c r="F19" s="24" t="s">
        <v>80</v>
      </c>
      <c r="G19" s="34">
        <v>20200680010057</v>
      </c>
      <c r="H19" s="20" t="s">
        <v>81</v>
      </c>
      <c r="I19" s="23" t="s">
        <v>82</v>
      </c>
      <c r="J19" s="30">
        <v>44211</v>
      </c>
      <c r="K19" s="30">
        <v>44561</v>
      </c>
      <c r="L19" s="31">
        <v>25</v>
      </c>
      <c r="M19" s="63">
        <v>27</v>
      </c>
      <c r="N19" s="37">
        <f>IFERROR(IF(M19/L19&gt;100%,100%,M19/L19),"-")</f>
        <v>1</v>
      </c>
      <c r="O19" s="88" t="s">
        <v>83</v>
      </c>
      <c r="P19" s="50">
        <v>1140065360.27</v>
      </c>
      <c r="Q19" s="50">
        <v>1732963479.1600001</v>
      </c>
      <c r="R19" s="50"/>
      <c r="S19" s="50">
        <v>119489000</v>
      </c>
      <c r="T19" s="50">
        <v>61526106.030000001</v>
      </c>
      <c r="U19" s="43">
        <f t="shared" si="5"/>
        <v>3054043945.4600005</v>
      </c>
      <c r="V19" s="67">
        <v>773429801.25</v>
      </c>
      <c r="W19" s="67">
        <v>1494980170</v>
      </c>
      <c r="X19" s="50"/>
      <c r="Y19" s="50"/>
      <c r="Z19" s="50">
        <v>17799103</v>
      </c>
      <c r="AA19" s="44">
        <f t="shared" ref="AA19" si="11">SUM(V19:Z19)</f>
        <v>2286209074.25</v>
      </c>
      <c r="AB19" s="32">
        <f>IFERROR(AA19/U19,"-")</f>
        <v>0.74858421001065556</v>
      </c>
      <c r="AC19" s="59"/>
      <c r="AD19" s="57" t="s">
        <v>45</v>
      </c>
      <c r="AE19" s="57" t="s">
        <v>46</v>
      </c>
    </row>
    <row r="20" spans="1:31" x14ac:dyDescent="0.25">
      <c r="A20" s="10">
        <f>SUM(--(FREQUENCY(A9:A19,A9:A19)&gt;0))</f>
        <v>11</v>
      </c>
      <c r="B20" s="12"/>
      <c r="C20" s="13"/>
      <c r="D20" s="13"/>
      <c r="E20" s="13"/>
      <c r="F20" s="13"/>
      <c r="G20" s="13"/>
      <c r="H20" s="13"/>
      <c r="I20" s="13"/>
      <c r="J20" s="13"/>
      <c r="K20" s="14"/>
      <c r="L20" s="15"/>
      <c r="M20" s="11" t="s">
        <v>17</v>
      </c>
      <c r="N20" s="7">
        <f>IFERROR(AVERAGE(N9:N19),"-")</f>
        <v>0.85454545454545461</v>
      </c>
      <c r="O20" s="90"/>
      <c r="P20" s="45">
        <f t="shared" ref="P20:AA20" si="12">SUM(P9:P19)</f>
        <v>2522565360.27</v>
      </c>
      <c r="Q20" s="45">
        <f t="shared" si="12"/>
        <v>5156741347.1599998</v>
      </c>
      <c r="R20" s="45">
        <f t="shared" si="12"/>
        <v>0</v>
      </c>
      <c r="S20" s="45">
        <f t="shared" si="12"/>
        <v>119489000</v>
      </c>
      <c r="T20" s="45">
        <f t="shared" si="12"/>
        <v>497540140.02999997</v>
      </c>
      <c r="U20" s="46">
        <f t="shared" si="12"/>
        <v>8296335847.460001</v>
      </c>
      <c r="V20" s="68">
        <f t="shared" si="12"/>
        <v>1809843575.25</v>
      </c>
      <c r="W20" s="68">
        <f t="shared" si="12"/>
        <v>4098398580</v>
      </c>
      <c r="X20" s="68">
        <f t="shared" si="12"/>
        <v>0</v>
      </c>
      <c r="Y20" s="68">
        <f t="shared" si="12"/>
        <v>0</v>
      </c>
      <c r="Z20" s="68">
        <f t="shared" si="12"/>
        <v>171791603</v>
      </c>
      <c r="AA20" s="46">
        <f t="shared" si="12"/>
        <v>6080033758.25</v>
      </c>
      <c r="AB20" s="19">
        <f>IFERROR(AA20/U20,"-")</f>
        <v>0.73285771815896994</v>
      </c>
      <c r="AC20" s="9">
        <f>SUM(AC9:AC19)</f>
        <v>0</v>
      </c>
      <c r="AD20" s="8"/>
      <c r="AE20" s="8"/>
    </row>
    <row r="24" spans="1:31" x14ac:dyDescent="0.25">
      <c r="Q24" s="27"/>
      <c r="V24" s="66"/>
    </row>
    <row r="26" spans="1:31" x14ac:dyDescent="0.25">
      <c r="Q26" s="18"/>
      <c r="U26" s="27"/>
    </row>
    <row r="28" spans="1:31" x14ac:dyDescent="0.25">
      <c r="U28" s="28"/>
    </row>
    <row r="29" spans="1:31" x14ac:dyDescent="0.25">
      <c r="R29" s="18"/>
    </row>
    <row r="31" spans="1:31" x14ac:dyDescent="0.25">
      <c r="U31" s="28"/>
    </row>
    <row r="33" spans="21:21" x14ac:dyDescent="0.25">
      <c r="U33" s="29"/>
    </row>
  </sheetData>
  <mergeCells count="18">
    <mergeCell ref="AB7:AB8"/>
    <mergeCell ref="AC1:AE1"/>
    <mergeCell ref="AC2:AE2"/>
    <mergeCell ref="AC3:AE3"/>
    <mergeCell ref="AC4:AE4"/>
    <mergeCell ref="AC7:AC8"/>
    <mergeCell ref="AD7:AE7"/>
    <mergeCell ref="B1:AB4"/>
    <mergeCell ref="B7:F7"/>
    <mergeCell ref="G7:K7"/>
    <mergeCell ref="L7:N7"/>
    <mergeCell ref="O7:U7"/>
    <mergeCell ref="V7:AA7"/>
    <mergeCell ref="A1:A4"/>
    <mergeCell ref="A5:C5"/>
    <mergeCell ref="A6:C6"/>
    <mergeCell ref="D5:L5"/>
    <mergeCell ref="D6:L6"/>
  </mergeCells>
  <conditionalFormatting sqref="N17">
    <cfRule type="cellIs" dxfId="17" priority="37" operator="between">
      <formula>0.67</formula>
      <formula>1</formula>
    </cfRule>
    <cfRule type="cellIs" dxfId="16" priority="38" operator="between">
      <formula>0.34</formula>
      <formula>0.66</formula>
    </cfRule>
    <cfRule type="cellIs" dxfId="15" priority="39" operator="between">
      <formula>0</formula>
      <formula>0.33</formula>
    </cfRule>
  </conditionalFormatting>
  <conditionalFormatting sqref="N12:N15">
    <cfRule type="cellIs" dxfId="14" priority="13" operator="between">
      <formula>0.67</formula>
      <formula>1</formula>
    </cfRule>
    <cfRule type="cellIs" dxfId="13" priority="14" operator="between">
      <formula>0.34</formula>
      <formula>0.66</formula>
    </cfRule>
    <cfRule type="cellIs" dxfId="12" priority="15" operator="between">
      <formula>0</formula>
      <formula>0.33</formula>
    </cfRule>
  </conditionalFormatting>
  <conditionalFormatting sqref="N9:N11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N16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N19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8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2021-11-21T15:53:58Z</dcterms:modified>
</cp:coreProperties>
</file>