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0 - Octubre\Publicados\"/>
    </mc:Choice>
  </mc:AlternateContent>
  <xr:revisionPtr revIDLastSave="0" documentId="13_ncr:1_{9850B8CA-D2C7-43E9-8B33-FBBF1116130F}" xr6:coauthVersionLast="47" xr6:coauthVersionMax="47" xr10:uidLastSave="{00000000-0000-0000-0000-000000000000}"/>
  <bookViews>
    <workbookView xWindow="-25308" yWindow="288" windowWidth="25416" windowHeight="15252" xr2:uid="{00000000-000D-0000-FFFF-FFFF00000000}"/>
  </bookViews>
  <sheets>
    <sheet name="Plan de Acción" sheetId="14" r:id="rId1"/>
  </sheets>
  <definedNames>
    <definedName name="_xlnm._FilterDatabase" localSheetId="0" hidden="1">'Plan de Acción'!$A$8:$AE$26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6" i="14" l="1"/>
  <c r="U24" i="14"/>
  <c r="U22" i="14"/>
  <c r="U21" i="14"/>
  <c r="U20" i="14"/>
  <c r="U19" i="14"/>
  <c r="U18" i="14"/>
  <c r="U16" i="14"/>
  <c r="U15" i="14"/>
  <c r="U13" i="14"/>
  <c r="U11" i="14"/>
  <c r="U9" i="14"/>
  <c r="N26" i="14"/>
  <c r="M15" i="14"/>
  <c r="AA16" i="14"/>
  <c r="S14" i="14"/>
  <c r="S13" i="14"/>
  <c r="AA25" i="14"/>
  <c r="AB25" i="14" s="1"/>
  <c r="AA24" i="14"/>
  <c r="AA18" i="14"/>
  <c r="AA15" i="14"/>
  <c r="AA13" i="14"/>
  <c r="AA11" i="14"/>
  <c r="AA9" i="14"/>
  <c r="AC26" i="14"/>
  <c r="N24" i="14" l="1"/>
  <c r="N22" i="14"/>
  <c r="N21" i="14"/>
  <c r="N20" i="14"/>
  <c r="N19" i="14"/>
  <c r="N18" i="14"/>
  <c r="N16" i="14"/>
  <c r="N13" i="14"/>
  <c r="N11" i="14"/>
  <c r="N9" i="14"/>
  <c r="AB9" i="14"/>
  <c r="N15" i="14"/>
  <c r="Y19" i="14"/>
  <c r="AA19" i="14" s="1"/>
  <c r="Y20" i="14"/>
  <c r="AA20" i="14" s="1"/>
  <c r="Y21" i="14"/>
  <c r="AA21" i="14" s="1"/>
  <c r="Y22" i="14"/>
  <c r="AA22" i="14" s="1"/>
  <c r="S25" i="14"/>
  <c r="AB24" i="14"/>
  <c r="R26" i="14"/>
  <c r="T26" i="14"/>
  <c r="V26" i="14"/>
  <c r="W26" i="14"/>
  <c r="X26" i="14"/>
  <c r="Z26" i="14"/>
  <c r="Q26" i="14"/>
  <c r="P26" i="14"/>
  <c r="AB13" i="14"/>
  <c r="S26" i="14"/>
  <c r="AB11" i="14"/>
  <c r="AB16" i="14"/>
  <c r="AB18" i="14"/>
  <c r="AB15" i="14"/>
  <c r="A26" i="14"/>
  <c r="AA26" i="14" l="1"/>
  <c r="AB22" i="14"/>
  <c r="AB21" i="14"/>
  <c r="AB20" i="14"/>
  <c r="AB19" i="14"/>
  <c r="Y26" i="14"/>
  <c r="AB26" i="14" l="1"/>
</calcChain>
</file>

<file path=xl/sharedStrings.xml><?xml version="1.0" encoding="utf-8"?>
<sst xmlns="http://schemas.openxmlformats.org/spreadsheetml/2006/main" count="196" uniqueCount="100">
  <si>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</si>
  <si>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</si>
  <si>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</si>
  <si>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</si>
  <si>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</si>
  <si>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</si>
  <si>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</si>
  <si>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</si>
  <si>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</si>
  <si>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</si>
  <si>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</si>
  <si>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</si>
  <si>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</si>
  <si>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</si>
  <si>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</si>
  <si>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</si>
  <si>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</si>
  <si>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</si>
  <si>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</si>
  <si>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</si>
  <si>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</si>
  <si>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</si>
  <si>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</si>
  <si>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</si>
  <si>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</si>
  <si>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</si>
  <si>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</si>
  <si>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</si>
  <si>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</si>
  <si>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</si>
  <si>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</si>
  <si>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</si>
  <si>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</si>
  <si>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</si>
  <si>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</si>
  <si>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</si>
  <si>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</si>
  <si>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</si>
  <si>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CIUDAD VITAL: LA VIDA ES SAGRADA</t>
  </si>
  <si>
    <t>Bucaramanga Segura</t>
  </si>
  <si>
    <t>Educación En Seguridad Vial Y Movilidad Sostenible</t>
  </si>
  <si>
    <t>Mantener 3 programas de educación en seguridad vial y movilidad sostenible en el municipio.</t>
  </si>
  <si>
    <t>Número de programas de educación en seguridad vial y movilidad sostenible mantenidos.</t>
  </si>
  <si>
    <t>IMPLEMENTACIÓN Y PROMOCIÓN DE PROGRAMAS DE EDUCACIÓN EN SEGURIDAD VIAL, MOVILIDAD SOSTENIBLE Y USO DE LA BICICLETA EN EL MUNICIPIO DE BUCARAMANGA</t>
  </si>
  <si>
    <t>2.3.2.02.02.008.01.3
2.3.2.02.02.008.07</t>
  </si>
  <si>
    <t>Dir. Tránsito</t>
  </si>
  <si>
    <t>Andrea Mendez</t>
  </si>
  <si>
    <t>Formular e implementar 1 programa de educación, promoción y valoración del uso de medios de transporte sostenible y del uso de la bicicleta.</t>
  </si>
  <si>
    <t>Número de programa de educación, promoción y valoración del uso de medios de transporte sostenible y del uso de la bicicleta formulados e implementados.</t>
  </si>
  <si>
    <t>2.3.2.02.02.008.01.4
2.3.2.02.02.008.08</t>
  </si>
  <si>
    <t>POR DEFINIR</t>
  </si>
  <si>
    <t>Fortalecimiento Institucional Para El Control Del Tránsito Y La Seguridad Vial</t>
  </si>
  <si>
    <t>Formular e implementar la estrategia de control y regulación del tránsito vehicular y peatonal, de la Seguridad vial y del transporte Informal.</t>
  </si>
  <si>
    <t>Número de estrategias de control y regulación del Tránsito vehicular y peatonal, de la Seguirdad vial y del Transporte Informal formuladas e implementadas.</t>
  </si>
  <si>
    <t>FORTALECIMIENTO DE LA ESTRATEGIA DE CONTROL DEL TRÁNSITO VEHICULAR, PEATONAL Y DE LA SEGURIDAD VIAL EN EL MUNICIPIO DE BUCARAMANGA</t>
  </si>
  <si>
    <t>Se Formuló e Implementó la estrategia de control y regulación del tránsito vehicular, peatonal y de la Seguridad vial en Bucaramanga.
Mediante la estrategia se logró realizar: Operativos de Control SalvaVídas,  Regulación del tránsito y recuperación del Espacio Público, Operativos de Contorl al Transporte Informa.</t>
  </si>
  <si>
    <t>2.3.2.01.01.003.05.03.1
2.3.2.01.01.003.05.03.2
2.3.2.01.01.003.07.01.4
2.3.2.01.01.003.07.07.01.1
2.3.2.02.01.002.1.01
2.3.2.02.01.002.1.02
2.3.2.02.01.002.1.03
2.3.2.02.01.003.1
2.3.2.02.01.003.2
2.3.2.02.02.008.01.2
2.3.2.02.02.008.02.2
2.3.2.02.02.008.06</t>
  </si>
  <si>
    <t>Realizar 45.000 revisiones técnico mecánica y de emisiones contaminantes.</t>
  </si>
  <si>
    <t>Número de revisiones técnico mecánica y de emisiones contaminantes realizadas.</t>
  </si>
  <si>
    <t>FORTALECIMIENTO DE LA GESTIÓN OPERATIVA PARA LA EFICIENTE PRESTACIÓN DE SERVICIOS DEL CENTRO DE DIAGNÓSTICO AUTOMOTOR DE LA DIRECCIÓN DE TRÁNSITO DE BUCARAMANGA</t>
  </si>
  <si>
    <t>2.3.2.02.02.008.01.1
2.3.2.01.01.003.01.02.01.1
2.3.2.01.01.003.01.02.01.2
2.3.2.01.01.003.01.02.01.4
2.3.2.02.02.008.04
2.3.2.01.01.005.02.03.01.01.3
2.3.2.02.02.008.05</t>
  </si>
  <si>
    <t>Modernización Del Sistema De Semaforización Y Señalización Vial</t>
  </si>
  <si>
    <t>Mantener las 174 intersecciones semaforizadas en el municipio.</t>
  </si>
  <si>
    <t>Número de intersecciones semaforizadas mantenidas en el municipio.</t>
  </si>
  <si>
    <t>MANTENIMIENTO DEL SISTEMA DE SEMAFORIZACIÓN DEL MUNICIPIO DE BUCARAMANGA</t>
  </si>
  <si>
    <t>2.3.2.02.02.008.01.5
2.1.2.01.01.003.04.02.1
2.1.2.01.01.003.05.02.1
2.3.2.02.01.002.3
2.3.2.02.02.008.02.1</t>
  </si>
  <si>
    <t>Diseñar el Sistema Inteligente de Gestión de Tráfico - SIGT.</t>
  </si>
  <si>
    <t>Porcentaje de avance en el diseño del Sistema Inteligente de Gestión de Tráfico - SIGT.</t>
  </si>
  <si>
    <t>Para el cumplimiento de esta meta se han realizado mesas de trabajo interinstitucional para conseguir recursos para la formulación y ejeución del proyecto para el cumplimiento de esta meta.</t>
  </si>
  <si>
    <t>Mantener el 100% de la señalización vial horizontal, vertical y elevada del inventario.</t>
  </si>
  <si>
    <t>Porcentaje de señalización vial horizontal, vertical y elevada del inventario mantenida.</t>
  </si>
  <si>
    <t>FORMULACIÓN Y EJECUCIÓN DEL PLAN INTEGRAL DE SEÑALIZACIÓN VIAL DEL MUNICIPIO DE BUCARAMANGA</t>
  </si>
  <si>
    <t>2.3.2.02.02.008.01.6
2.3.2.02.01.002.4
2.3.2.02.02.008.02.3</t>
  </si>
  <si>
    <t>Demarcar 6.000 m2 de señalización horizontal nueva.</t>
  </si>
  <si>
    <t>Número de m2 de señalización horizontal nueva demarcada.</t>
  </si>
  <si>
    <t>Instalar 700 señales de tránsito verticales o elevadas nuevas.</t>
  </si>
  <si>
    <t>Número de señales de tránsito verticales o elevadas nuevas instaladas.</t>
  </si>
  <si>
    <t>Actualizar 2 Planes Zonales de Zonas de Estacionamiento Transitorio Regulado – ZERT.</t>
  </si>
  <si>
    <t>Número de Planes Zonales de Zonas de Estacionamiento Transitorio Regulado – ZERT actualizados.</t>
  </si>
  <si>
    <t>BUCARAMANGA TERRITORIO LIBRE DE CORRUPCIÓN: INSTITUCIONES SÓLIDAS Y CONFIABLES</t>
  </si>
  <si>
    <t>Administración Pública Moderna E Innovadora</t>
  </si>
  <si>
    <t>Gobierno Fortalecido Para Ser Y Hacer</t>
  </si>
  <si>
    <t>Fortalecer y mantener 1 estrategia de fortalecimiento institucional de la Dirección de Tránsito de Bucaramanga.</t>
  </si>
  <si>
    <t>Número de estrategias de fortalecimiento institucional de la Dirección de Tránsito de Bucaramanga formuladas e implementadas.</t>
  </si>
  <si>
    <t xml:space="preserve"> PLAN DE ACCIÓN - PLAN DE DESARROLLO MUNICIPAL
DIRECCIÓN DE TRÁNSITO DE BUCARAMANGA - DTB</t>
  </si>
  <si>
    <t>FORTALECIMIENTO INSTITUCIONAL PARA LA EFICIENCIA EN LA PRESTACIÓN DEL SERVICIO DE LA DIRECCIÓN DE TRÁNSITO BUCARAMANGA</t>
  </si>
  <si>
    <t>2.3.2.02.02.008.09
2.3.2.02.02.008.01.07
2.3.2.01.01.005.02.03.01.01.2</t>
  </si>
  <si>
    <t>2.3.2.01.01.001.03.15
2.3.2.01.01.005.02.03.01</t>
  </si>
  <si>
    <t>Pendiente por adicionar</t>
  </si>
  <si>
    <t xml:space="preserve"> (Cableado y Saldo)</t>
  </si>
  <si>
    <t>Desarrollar el 100% de las acciones orientadas a mejorar la operatividad, eficiencia y eficacia de la Dirección de Transito de Bucaramanga.</t>
  </si>
  <si>
    <t>De los 1.500 m2 de señalización hotizontla nueva, se ejecutó el 85% (1.279 m2).</t>
  </si>
  <si>
    <t>Se formuló e implementó el Plan Integral de señalización vial del municipio de Bucaramanga, las visitas de campo para la actualización del Plan Zonal  de Zonas de Estacionamiento Transitorio Regulado – ZERT.</t>
  </si>
  <si>
    <t>Se Formuló, implementó y se mantiene 4 programas de educación en seguridad vial, movilidad sostenible y del uso de la bicicleta.
En el marco de estos programas se desarrolló  diferentes actividades bajo la Estrategia Tránsito en Mi Comuna, llegando a los diferentes actores viales.</t>
  </si>
  <si>
    <t>Se Formuló, implementó y se mantiene 4 programas de educación en seguridad vial, movilidad sostenible y del uso de la bicicleta.</t>
  </si>
  <si>
    <t xml:space="preserve">Conforme a las 11.000 revisiones técnicomecánicas y de emisiones contaminantes programadas para la vigencia 2021. </t>
  </si>
  <si>
    <t>Realizar mantenimiento a las 174 Interseccionees del Sistema de Semaforización del Municipio de Bucaramanga conforme al cronograma de mantenimiento de Planeamiento Vial.</t>
  </si>
  <si>
    <t>Se realizaron las visitas técnicas de campo a las comunas y cumplimiento de los Cronogramas del Plan Integral de Señalización Municipal.</t>
  </si>
  <si>
    <t>Se realizó el proceso de adquisición de las señales verticales requeridas para el cumplimiento de esta meta.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</si>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</sst>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0.0%"/>
    <numFmt numFmtId="167" formatCode="#,##0.0"/>
    <numFmt numFmtId="168" formatCode="_-* #,##0_-;\-* #,##0_-;_-* &quot;-&quot;??_-;_-@_-"/>
  </numFmts>
  <fonts count="19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rgb="FF000000"/>
      <name val="Calibri"/>
      <family val="2"/>
    </font>
    <font>
      <sz val="10"/>
      <name val="Calibri"/>
      <family val="2"/>
    </font>
    <font>
      <sz val="9"/>
      <color theme="1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4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4" xfId="0" applyFont="1" applyFill="1" applyBorder="1"/>
    <xf numFmtId="0" fontId="0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justify" vertical="center" wrapText="1"/>
    </xf>
    <xf numFmtId="5" fontId="9" fillId="0" borderId="2" xfId="108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9" fontId="9" fillId="0" borderId="2" xfId="107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justify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0" fillId="0" borderId="2" xfId="0" applyFont="1" applyBorder="1"/>
    <xf numFmtId="165" fontId="0" fillId="0" borderId="0" xfId="0" applyNumberFormat="1" applyFont="1"/>
    <xf numFmtId="5" fontId="0" fillId="0" borderId="0" xfId="0" applyNumberFormat="1" applyFont="1"/>
    <xf numFmtId="3" fontId="16" fillId="0" borderId="0" xfId="0" applyNumberFormat="1" applyFont="1"/>
    <xf numFmtId="3" fontId="17" fillId="3" borderId="2" xfId="0" applyNumberFormat="1" applyFont="1" applyFill="1" applyBorder="1" applyAlignment="1">
      <alignment horizontal="right" vertical="center"/>
    </xf>
    <xf numFmtId="44" fontId="0" fillId="0" borderId="0" xfId="108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/>
    <xf numFmtId="9" fontId="7" fillId="2" borderId="6" xfId="0" applyNumberFormat="1" applyFont="1" applyFill="1" applyBorder="1" applyAlignment="1">
      <alignment horizontal="center" vertical="center"/>
    </xf>
    <xf numFmtId="9" fontId="7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9" fontId="7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165" fontId="7" fillId="2" borderId="3" xfId="108" applyNumberFormat="1" applyFont="1" applyFill="1" applyBorder="1" applyAlignment="1">
      <alignment vertical="center"/>
    </xf>
    <xf numFmtId="9" fontId="7" fillId="2" borderId="3" xfId="107" applyNumberFormat="1" applyFont="1" applyFill="1" applyBorder="1" applyAlignment="1">
      <alignment horizontal="center" vertical="center" wrapText="1"/>
    </xf>
    <xf numFmtId="5" fontId="18" fillId="0" borderId="2" xfId="108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top"/>
    </xf>
    <xf numFmtId="0" fontId="6" fillId="0" borderId="0" xfId="0" applyFont="1"/>
    <xf numFmtId="5" fontId="6" fillId="0" borderId="0" xfId="0" applyNumberFormat="1" applyFont="1"/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justify"/>
    </xf>
    <xf numFmtId="1" fontId="12" fillId="0" borderId="2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justify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42" fontId="15" fillId="0" borderId="2" xfId="110" applyFont="1" applyFill="1" applyBorder="1" applyAlignment="1">
      <alignment vertical="center"/>
    </xf>
    <xf numFmtId="164" fontId="6" fillId="0" borderId="2" xfId="0" applyNumberFormat="1" applyFont="1" applyBorder="1" applyAlignment="1">
      <alignment horizontal="justify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9" fontId="11" fillId="2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5" fontId="9" fillId="0" borderId="2" xfId="108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5" fontId="9" fillId="4" borderId="2" xfId="108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vertical="center" wrapText="1"/>
    </xf>
    <xf numFmtId="168" fontId="6" fillId="0" borderId="0" xfId="111" applyNumberFormat="1" applyFont="1"/>
    <xf numFmtId="1" fontId="12" fillId="0" borderId="2" xfId="0" applyNumberFormat="1" applyFon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9" fontId="9" fillId="0" borderId="1" xfId="107" applyFont="1" applyFill="1" applyBorder="1" applyAlignment="1">
      <alignment horizontal="center" vertical="center" wrapText="1"/>
    </xf>
    <xf numFmtId="9" fontId="9" fillId="0" borderId="3" xfId="107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5" fontId="9" fillId="0" borderId="1" xfId="108" applyNumberFormat="1" applyFont="1" applyFill="1" applyBorder="1" applyAlignment="1">
      <alignment horizontal="center" vertical="center" wrapText="1"/>
    </xf>
    <xf numFmtId="5" fontId="9" fillId="0" borderId="3" xfId="108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5" fontId="9" fillId="4" borderId="1" xfId="108" applyNumberFormat="1" applyFont="1" applyFill="1" applyBorder="1" applyAlignment="1">
      <alignment horizontal="center" vertical="center" wrapText="1"/>
    </xf>
    <xf numFmtId="5" fontId="9" fillId="4" borderId="3" xfId="108" applyNumberFormat="1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/>
    </xf>
    <xf numFmtId="9" fontId="8" fillId="0" borderId="3" xfId="0" applyNumberFormat="1" applyFont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5" fontId="9" fillId="4" borderId="2" xfId="108" applyNumberFormat="1" applyFont="1" applyFill="1" applyBorder="1" applyAlignment="1">
      <alignment horizontal="center" vertical="center" wrapText="1"/>
    </xf>
    <xf numFmtId="167" fontId="11" fillId="2" borderId="2" xfId="0" applyNumberFormat="1" applyFont="1" applyFill="1" applyBorder="1" applyAlignment="1">
      <alignment horizontal="center" vertical="center" wrapText="1"/>
    </xf>
    <xf numFmtId="5" fontId="9" fillId="0" borderId="2" xfId="108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9" fontId="9" fillId="0" borderId="2" xfId="107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66" fontId="9" fillId="0" borderId="2" xfId="107" applyNumberFormat="1" applyFont="1" applyFill="1" applyBorder="1" applyAlignment="1">
      <alignment horizontal="center" vertical="center" wrapText="1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1" builtinId="3"/>
    <cellStyle name="Moneda" xfId="108" builtinId="4"/>
    <cellStyle name="Moneda [0]" xfId="110" builtinId="7"/>
    <cellStyle name="Normal" xfId="0" builtinId="0"/>
    <cellStyle name="Normal 2" xfId="109" xr:uid="{00000000-0005-0000-0000-00006D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8"/>
  <sheetViews>
    <sheetView tabSelected="1" topLeftCell="J1" zoomScale="55" zoomScaleNormal="55" workbookViewId="0">
      <selection activeCell="AC2" sqref="AC2:AE2"/>
    </sheetView>
  </sheetViews>
  <sheetFormatPr baseColWidth="10" defaultColWidth="11.19921875" defaultRowHeight="13.8" x14ac:dyDescent="0.25"/>
  <cols>
    <col min="1" max="1" width="9.69921875" style="1" customWidth="1"/>
    <col min="2" max="2" width="19" style="1" customWidth="1"/>
    <col min="3" max="3" width="18.5" style="1" customWidth="1"/>
    <col min="4" max="4" width="20.69921875" style="1" customWidth="1"/>
    <col min="5" max="6" width="39.5" style="1" customWidth="1"/>
    <col min="7" max="7" width="23" style="1" customWidth="1"/>
    <col min="8" max="8" width="43.69921875" style="1" customWidth="1"/>
    <col min="9" max="9" width="42.3984375" style="1" customWidth="1"/>
    <col min="10" max="11" width="15.69921875" style="1" customWidth="1"/>
    <col min="12" max="13" width="14.8984375" style="1" customWidth="1"/>
    <col min="14" max="14" width="11.19921875" style="1" bestFit="1" customWidth="1"/>
    <col min="15" max="15" width="30.19921875" style="1" customWidth="1"/>
    <col min="16" max="18" width="14" style="1" customWidth="1"/>
    <col min="19" max="19" width="21.8984375" style="1" customWidth="1"/>
    <col min="20" max="20" width="14" style="1" customWidth="1"/>
    <col min="21" max="21" width="21.8984375" style="41" customWidth="1"/>
    <col min="22" max="24" width="14" style="1" customWidth="1"/>
    <col min="25" max="25" width="21.8984375" style="1" customWidth="1"/>
    <col min="26" max="26" width="14" style="1" customWidth="1"/>
    <col min="27" max="27" width="21.8984375" style="1" customWidth="1"/>
    <col min="28" max="28" width="13.69921875" style="1" customWidth="1"/>
    <col min="29" max="29" width="21.3984375" style="1" customWidth="1"/>
    <col min="30" max="31" width="15.3984375" style="1" customWidth="1"/>
    <col min="32" max="16384" width="11.19921875" style="1"/>
  </cols>
  <sheetData>
    <row r="1" spans="1:31" x14ac:dyDescent="0.25">
      <c r="A1" s="97"/>
      <c r="B1" s="103" t="s">
        <v>84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93" t="s">
        <v>99</v>
      </c>
      <c r="AD1" s="93"/>
      <c r="AE1" s="93"/>
    </row>
    <row r="2" spans="1:31" x14ac:dyDescent="0.25">
      <c r="A2" s="97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94" t="s">
        <v>37</v>
      </c>
      <c r="AD2" s="94"/>
      <c r="AE2" s="94"/>
    </row>
    <row r="3" spans="1:31" x14ac:dyDescent="0.25">
      <c r="A3" s="97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94" t="s">
        <v>34</v>
      </c>
      <c r="AD3" s="94"/>
      <c r="AE3" s="94"/>
    </row>
    <row r="4" spans="1:31" x14ac:dyDescent="0.25">
      <c r="A4" s="9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94" t="s">
        <v>33</v>
      </c>
      <c r="AD4" s="94"/>
      <c r="AE4" s="94"/>
    </row>
    <row r="5" spans="1:31" x14ac:dyDescent="0.25">
      <c r="A5" s="98" t="s">
        <v>31</v>
      </c>
      <c r="B5" s="98"/>
      <c r="C5" s="98"/>
      <c r="D5" s="100">
        <v>44508</v>
      </c>
      <c r="E5" s="100"/>
      <c r="F5" s="100"/>
      <c r="G5" s="100"/>
      <c r="H5" s="100"/>
      <c r="I5" s="100"/>
      <c r="J5" s="100"/>
      <c r="K5" s="100"/>
      <c r="L5" s="100"/>
      <c r="M5" s="2"/>
      <c r="N5" s="2"/>
      <c r="O5" s="2"/>
      <c r="P5" s="2"/>
      <c r="Q5" s="2"/>
      <c r="R5" s="2"/>
      <c r="S5" s="2"/>
      <c r="T5" s="2"/>
      <c r="U5" s="40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99" t="s">
        <v>32</v>
      </c>
      <c r="B6" s="99"/>
      <c r="C6" s="99"/>
      <c r="D6" s="101">
        <v>44500</v>
      </c>
      <c r="E6" s="101"/>
      <c r="F6" s="101"/>
      <c r="G6" s="101"/>
      <c r="H6" s="101"/>
      <c r="I6" s="101"/>
      <c r="J6" s="101"/>
      <c r="K6" s="101"/>
      <c r="L6" s="101"/>
      <c r="M6" s="2"/>
      <c r="N6" s="2"/>
      <c r="O6" s="2"/>
      <c r="P6" s="2"/>
      <c r="Q6" s="2"/>
      <c r="R6" s="2"/>
      <c r="S6" s="2"/>
      <c r="T6" s="2"/>
      <c r="U6" s="40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102" t="s">
        <v>10</v>
      </c>
      <c r="C7" s="102"/>
      <c r="D7" s="102"/>
      <c r="E7" s="102"/>
      <c r="F7" s="102"/>
      <c r="G7" s="102" t="s">
        <v>11</v>
      </c>
      <c r="H7" s="102"/>
      <c r="I7" s="102"/>
      <c r="J7" s="102"/>
      <c r="K7" s="102"/>
      <c r="L7" s="102" t="s">
        <v>26</v>
      </c>
      <c r="M7" s="102"/>
      <c r="N7" s="102"/>
      <c r="O7" s="102" t="s">
        <v>24</v>
      </c>
      <c r="P7" s="102"/>
      <c r="Q7" s="102"/>
      <c r="R7" s="102"/>
      <c r="S7" s="102"/>
      <c r="T7" s="102"/>
      <c r="U7" s="102"/>
      <c r="V7" s="102" t="s">
        <v>18</v>
      </c>
      <c r="W7" s="102"/>
      <c r="X7" s="102"/>
      <c r="Y7" s="102"/>
      <c r="Z7" s="102"/>
      <c r="AA7" s="102"/>
      <c r="AB7" s="95" t="s">
        <v>19</v>
      </c>
      <c r="AC7" s="95" t="s">
        <v>27</v>
      </c>
      <c r="AD7" s="95" t="s">
        <v>25</v>
      </c>
      <c r="AE7" s="95"/>
    </row>
    <row r="8" spans="1:31" ht="41.4" x14ac:dyDescent="0.25">
      <c r="A8" s="7" t="s">
        <v>30</v>
      </c>
      <c r="B8" s="44" t="s">
        <v>1</v>
      </c>
      <c r="C8" s="7" t="s">
        <v>6</v>
      </c>
      <c r="D8" s="7" t="s">
        <v>2</v>
      </c>
      <c r="E8" s="7" t="s">
        <v>7</v>
      </c>
      <c r="F8" s="44" t="s">
        <v>20</v>
      </c>
      <c r="G8" s="29" t="s">
        <v>15</v>
      </c>
      <c r="H8" s="29" t="s">
        <v>3</v>
      </c>
      <c r="I8" s="29" t="s">
        <v>16</v>
      </c>
      <c r="J8" s="29" t="s">
        <v>22</v>
      </c>
      <c r="K8" s="29" t="s">
        <v>23</v>
      </c>
      <c r="L8" s="29" t="s">
        <v>4</v>
      </c>
      <c r="M8" s="29" t="s">
        <v>5</v>
      </c>
      <c r="N8" s="29" t="s">
        <v>0</v>
      </c>
      <c r="O8" s="7" t="s">
        <v>9</v>
      </c>
      <c r="P8" s="29" t="s">
        <v>36</v>
      </c>
      <c r="Q8" s="29" t="s">
        <v>8</v>
      </c>
      <c r="R8" s="29" t="s">
        <v>28</v>
      </c>
      <c r="S8" s="29" t="s">
        <v>35</v>
      </c>
      <c r="T8" s="29" t="s">
        <v>12</v>
      </c>
      <c r="U8" s="30" t="s">
        <v>21</v>
      </c>
      <c r="V8" s="29" t="s">
        <v>36</v>
      </c>
      <c r="W8" s="29" t="s">
        <v>8</v>
      </c>
      <c r="X8" s="29" t="s">
        <v>28</v>
      </c>
      <c r="Y8" s="29" t="s">
        <v>35</v>
      </c>
      <c r="Z8" s="29" t="s">
        <v>12</v>
      </c>
      <c r="AA8" s="29" t="s">
        <v>29</v>
      </c>
      <c r="AB8" s="96"/>
      <c r="AC8" s="96"/>
      <c r="AD8" s="29" t="s">
        <v>13</v>
      </c>
      <c r="AE8" s="29" t="s">
        <v>14</v>
      </c>
    </row>
    <row r="9" spans="1:31" ht="125.4" customHeight="1" x14ac:dyDescent="0.25">
      <c r="A9" s="43">
        <v>247</v>
      </c>
      <c r="B9" s="8" t="s">
        <v>38</v>
      </c>
      <c r="C9" s="8" t="s">
        <v>39</v>
      </c>
      <c r="D9" s="9" t="s">
        <v>40</v>
      </c>
      <c r="E9" s="10" t="s">
        <v>41</v>
      </c>
      <c r="F9" s="11" t="s">
        <v>42</v>
      </c>
      <c r="G9" s="47">
        <v>20200680010155</v>
      </c>
      <c r="H9" s="21" t="s">
        <v>43</v>
      </c>
      <c r="I9" s="22" t="s">
        <v>94</v>
      </c>
      <c r="J9" s="48">
        <v>44229</v>
      </c>
      <c r="K9" s="48">
        <v>44561</v>
      </c>
      <c r="L9" s="86">
        <v>3</v>
      </c>
      <c r="M9" s="78">
        <v>3</v>
      </c>
      <c r="N9" s="79">
        <f>IFERROR(IF(M9/L9&gt;100%,100%,M9/L9),"-")</f>
        <v>1</v>
      </c>
      <c r="O9" s="64" t="s">
        <v>44</v>
      </c>
      <c r="P9" s="16"/>
      <c r="Q9" s="17">
        <v>0</v>
      </c>
      <c r="R9" s="17">
        <v>0</v>
      </c>
      <c r="S9" s="16">
        <v>263687588</v>
      </c>
      <c r="T9" s="16"/>
      <c r="U9" s="87">
        <f>SUM(P9:T10)</f>
        <v>264000000</v>
      </c>
      <c r="V9" s="16"/>
      <c r="W9" s="17"/>
      <c r="X9" s="17"/>
      <c r="Y9" s="16">
        <v>196644274</v>
      </c>
      <c r="Z9" s="23"/>
      <c r="AA9" s="80">
        <f>SUM(V9:Z10)</f>
        <v>196644274</v>
      </c>
      <c r="AB9" s="70">
        <f>IFERROR(AA9/U9,"-")</f>
        <v>0.7448646742424242</v>
      </c>
      <c r="AC9" s="76"/>
      <c r="AD9" s="72" t="s">
        <v>45</v>
      </c>
      <c r="AE9" s="74" t="s">
        <v>46</v>
      </c>
    </row>
    <row r="10" spans="1:31" ht="69" customHeight="1" x14ac:dyDescent="0.25">
      <c r="A10" s="43">
        <v>247</v>
      </c>
      <c r="B10" s="8" t="s">
        <v>38</v>
      </c>
      <c r="C10" s="8" t="s">
        <v>39</v>
      </c>
      <c r="D10" s="9" t="s">
        <v>40</v>
      </c>
      <c r="E10" s="10" t="s">
        <v>41</v>
      </c>
      <c r="F10" s="11" t="s">
        <v>42</v>
      </c>
      <c r="G10" s="50"/>
      <c r="H10" s="9" t="s">
        <v>50</v>
      </c>
      <c r="I10" s="8"/>
      <c r="J10" s="48"/>
      <c r="K10" s="48"/>
      <c r="L10" s="86"/>
      <c r="M10" s="78"/>
      <c r="N10" s="79"/>
      <c r="O10" s="64" t="s">
        <v>44</v>
      </c>
      <c r="P10" s="16"/>
      <c r="Q10" s="17"/>
      <c r="R10" s="17"/>
      <c r="S10" s="39">
        <v>312412</v>
      </c>
      <c r="T10" s="16"/>
      <c r="U10" s="87"/>
      <c r="V10" s="16"/>
      <c r="W10" s="17"/>
      <c r="X10" s="17"/>
      <c r="Y10" s="16"/>
      <c r="Z10" s="23"/>
      <c r="AA10" s="81"/>
      <c r="AB10" s="71"/>
      <c r="AC10" s="77"/>
      <c r="AD10" s="73"/>
      <c r="AE10" s="75"/>
    </row>
    <row r="11" spans="1:31" ht="127.8" customHeight="1" x14ac:dyDescent="0.25">
      <c r="A11" s="43">
        <v>248</v>
      </c>
      <c r="B11" s="22" t="s">
        <v>38</v>
      </c>
      <c r="C11" s="22" t="s">
        <v>39</v>
      </c>
      <c r="D11" s="51" t="s">
        <v>40</v>
      </c>
      <c r="E11" s="52" t="s">
        <v>47</v>
      </c>
      <c r="F11" s="53" t="s">
        <v>48</v>
      </c>
      <c r="G11" s="47">
        <v>20200680010155</v>
      </c>
      <c r="H11" s="21" t="s">
        <v>43</v>
      </c>
      <c r="I11" s="22" t="s">
        <v>93</v>
      </c>
      <c r="J11" s="48">
        <v>44229</v>
      </c>
      <c r="K11" s="48">
        <v>44561</v>
      </c>
      <c r="L11" s="86">
        <v>1</v>
      </c>
      <c r="M11" s="78">
        <v>1</v>
      </c>
      <c r="N11" s="79">
        <f>IFERROR(IF(M11/L11&gt;100%,100%,M11/L11),"-")</f>
        <v>1</v>
      </c>
      <c r="O11" s="15" t="s">
        <v>49</v>
      </c>
      <c r="P11" s="16"/>
      <c r="Q11" s="17">
        <v>0</v>
      </c>
      <c r="R11" s="17">
        <v>0</v>
      </c>
      <c r="S11" s="16">
        <v>133735283</v>
      </c>
      <c r="T11" s="27"/>
      <c r="U11" s="87">
        <f>SUM(P11:T12)</f>
        <v>134000000</v>
      </c>
      <c r="V11" s="16"/>
      <c r="W11" s="17"/>
      <c r="X11" s="17"/>
      <c r="Y11" s="16">
        <v>98283285</v>
      </c>
      <c r="Z11" s="23"/>
      <c r="AA11" s="87">
        <f>SUM(V11:Z12)</f>
        <v>98283285</v>
      </c>
      <c r="AB11" s="92">
        <f>IFERROR(AA11/U11,"-")</f>
        <v>0.73345735074626861</v>
      </c>
      <c r="AC11" s="89"/>
      <c r="AD11" s="90" t="s">
        <v>45</v>
      </c>
      <c r="AE11" s="91" t="s">
        <v>46</v>
      </c>
    </row>
    <row r="12" spans="1:31" ht="96" customHeight="1" x14ac:dyDescent="0.25">
      <c r="A12" s="43">
        <v>248</v>
      </c>
      <c r="B12" s="22" t="s">
        <v>38</v>
      </c>
      <c r="C12" s="22" t="s">
        <v>39</v>
      </c>
      <c r="D12" s="51" t="s">
        <v>40</v>
      </c>
      <c r="E12" s="52" t="s">
        <v>47</v>
      </c>
      <c r="F12" s="53" t="s">
        <v>48</v>
      </c>
      <c r="G12" s="50"/>
      <c r="H12" s="9" t="s">
        <v>50</v>
      </c>
      <c r="I12" s="8"/>
      <c r="J12" s="48"/>
      <c r="K12" s="48"/>
      <c r="L12" s="86"/>
      <c r="M12" s="78"/>
      <c r="N12" s="79"/>
      <c r="O12" s="15"/>
      <c r="P12" s="16"/>
      <c r="Q12" s="17"/>
      <c r="R12" s="17"/>
      <c r="S12" s="39">
        <v>264717</v>
      </c>
      <c r="T12" s="16"/>
      <c r="U12" s="87"/>
      <c r="V12" s="16"/>
      <c r="W12" s="17"/>
      <c r="X12" s="17"/>
      <c r="Y12" s="16"/>
      <c r="Z12" s="23"/>
      <c r="AA12" s="87"/>
      <c r="AB12" s="92"/>
      <c r="AC12" s="89"/>
      <c r="AD12" s="90"/>
      <c r="AE12" s="91"/>
    </row>
    <row r="13" spans="1:31" ht="180" x14ac:dyDescent="0.25">
      <c r="A13" s="43">
        <v>249</v>
      </c>
      <c r="B13" s="22" t="s">
        <v>38</v>
      </c>
      <c r="C13" s="22" t="s">
        <v>39</v>
      </c>
      <c r="D13" s="51" t="s">
        <v>51</v>
      </c>
      <c r="E13" s="52" t="s">
        <v>52</v>
      </c>
      <c r="F13" s="53" t="s">
        <v>53</v>
      </c>
      <c r="G13" s="66">
        <v>20200680010147</v>
      </c>
      <c r="H13" s="54" t="s">
        <v>54</v>
      </c>
      <c r="I13" s="20" t="s">
        <v>55</v>
      </c>
      <c r="J13" s="48">
        <v>44245</v>
      </c>
      <c r="K13" s="48">
        <v>44561</v>
      </c>
      <c r="L13" s="86">
        <v>1</v>
      </c>
      <c r="M13" s="78">
        <v>1</v>
      </c>
      <c r="N13" s="79">
        <f>IFERROR(IF(M13/L13&gt;100%,100%,M13/L13),"-")</f>
        <v>1</v>
      </c>
      <c r="O13" s="15" t="s">
        <v>56</v>
      </c>
      <c r="P13" s="16"/>
      <c r="Q13" s="17"/>
      <c r="R13" s="17"/>
      <c r="S13" s="16">
        <f>2051332746</f>
        <v>2051332746</v>
      </c>
      <c r="T13" s="16"/>
      <c r="U13" s="87">
        <f>SUM(P13:T14)</f>
        <v>2811406364.1800003</v>
      </c>
      <c r="V13" s="16"/>
      <c r="W13" s="17"/>
      <c r="X13" s="17"/>
      <c r="Y13" s="16">
        <v>1553708852.6400001</v>
      </c>
      <c r="Z13" s="23"/>
      <c r="AA13" s="87">
        <f>SUM(V13:Z14)</f>
        <v>1553708852.6400001</v>
      </c>
      <c r="AB13" s="105">
        <f>IFERROR(AA13/U13,"-")</f>
        <v>0.55264470922301856</v>
      </c>
      <c r="AC13" s="89"/>
      <c r="AD13" s="90" t="s">
        <v>45</v>
      </c>
      <c r="AE13" s="91" t="s">
        <v>46</v>
      </c>
    </row>
    <row r="14" spans="1:31" ht="78" customHeight="1" x14ac:dyDescent="0.25">
      <c r="A14" s="43">
        <v>249</v>
      </c>
      <c r="B14" s="22" t="s">
        <v>38</v>
      </c>
      <c r="C14" s="22" t="s">
        <v>39</v>
      </c>
      <c r="D14" s="51" t="s">
        <v>51</v>
      </c>
      <c r="E14" s="52" t="s">
        <v>52</v>
      </c>
      <c r="F14" s="53" t="s">
        <v>53</v>
      </c>
      <c r="G14" s="50"/>
      <c r="H14" s="9" t="s">
        <v>50</v>
      </c>
      <c r="I14" s="20"/>
      <c r="J14" s="48"/>
      <c r="K14" s="48"/>
      <c r="L14" s="86"/>
      <c r="M14" s="78"/>
      <c r="N14" s="79"/>
      <c r="O14" s="15"/>
      <c r="P14" s="16"/>
      <c r="Q14" s="17"/>
      <c r="R14" s="17"/>
      <c r="S14" s="16">
        <f>600000000+4969443+155104175.18</f>
        <v>760073618.18000007</v>
      </c>
      <c r="T14" s="16"/>
      <c r="U14" s="87"/>
      <c r="V14" s="16"/>
      <c r="W14" s="17"/>
      <c r="X14" s="17"/>
      <c r="Y14" s="16"/>
      <c r="Z14" s="23"/>
      <c r="AA14" s="87"/>
      <c r="AB14" s="105"/>
      <c r="AC14" s="89"/>
      <c r="AD14" s="90"/>
      <c r="AE14" s="91"/>
    </row>
    <row r="15" spans="1:31" ht="105" x14ac:dyDescent="0.25">
      <c r="A15" s="43">
        <v>250</v>
      </c>
      <c r="B15" s="8" t="s">
        <v>38</v>
      </c>
      <c r="C15" s="8" t="s">
        <v>39</v>
      </c>
      <c r="D15" s="9" t="s">
        <v>51</v>
      </c>
      <c r="E15" s="10" t="s">
        <v>57</v>
      </c>
      <c r="F15" s="11" t="s">
        <v>58</v>
      </c>
      <c r="G15" s="66">
        <v>20200680010117</v>
      </c>
      <c r="H15" s="54" t="s">
        <v>59</v>
      </c>
      <c r="I15" s="20" t="s">
        <v>95</v>
      </c>
      <c r="J15" s="48">
        <v>44210</v>
      </c>
      <c r="K15" s="48">
        <v>44561</v>
      </c>
      <c r="L15" s="12">
        <v>11000</v>
      </c>
      <c r="M15" s="55">
        <f>3328+1736+155</f>
        <v>5219</v>
      </c>
      <c r="N15" s="14">
        <f t="shared" ref="N15:N22" si="0">IFERROR(IF(M15/L15&gt;100%,100%,M15/L15),"-")</f>
        <v>0.47445454545454546</v>
      </c>
      <c r="O15" s="15" t="s">
        <v>60</v>
      </c>
      <c r="P15" s="16"/>
      <c r="Q15" s="56"/>
      <c r="R15" s="17">
        <v>0</v>
      </c>
      <c r="S15" s="16">
        <v>436980233</v>
      </c>
      <c r="T15" s="16"/>
      <c r="U15" s="63">
        <f>SUM(P15:T15)</f>
        <v>436980233</v>
      </c>
      <c r="V15" s="16"/>
      <c r="W15" s="17"/>
      <c r="X15" s="17"/>
      <c r="Y15" s="16">
        <v>263380389.72</v>
      </c>
      <c r="Z15" s="23"/>
      <c r="AA15" s="63">
        <f>SUM(V15:Z15)</f>
        <v>263380389.72</v>
      </c>
      <c r="AB15" s="18">
        <f>IFERROR(AA15/U15,"-")</f>
        <v>0.60272838410061447</v>
      </c>
      <c r="AC15" s="16"/>
      <c r="AD15" s="19" t="s">
        <v>45</v>
      </c>
      <c r="AE15" s="49" t="s">
        <v>46</v>
      </c>
    </row>
    <row r="16" spans="1:31" ht="80.400000000000006" customHeight="1" x14ac:dyDescent="0.25">
      <c r="A16" s="43">
        <v>251</v>
      </c>
      <c r="B16" s="8" t="s">
        <v>38</v>
      </c>
      <c r="C16" s="8" t="s">
        <v>39</v>
      </c>
      <c r="D16" s="9" t="s">
        <v>61</v>
      </c>
      <c r="E16" s="10" t="s">
        <v>62</v>
      </c>
      <c r="F16" s="11" t="s">
        <v>63</v>
      </c>
      <c r="G16" s="66">
        <v>20200680010181</v>
      </c>
      <c r="H16" s="54" t="s">
        <v>64</v>
      </c>
      <c r="I16" s="20" t="s">
        <v>96</v>
      </c>
      <c r="J16" s="48">
        <v>44232</v>
      </c>
      <c r="K16" s="48">
        <v>44561</v>
      </c>
      <c r="L16" s="68">
        <v>174</v>
      </c>
      <c r="M16" s="84">
        <v>174</v>
      </c>
      <c r="N16" s="82">
        <f t="shared" si="0"/>
        <v>1</v>
      </c>
      <c r="O16" s="15" t="s">
        <v>65</v>
      </c>
      <c r="P16" s="16"/>
      <c r="Q16" s="17">
        <v>0</v>
      </c>
      <c r="R16" s="17">
        <v>0</v>
      </c>
      <c r="S16" s="16">
        <v>437034516</v>
      </c>
      <c r="T16" s="16"/>
      <c r="U16" s="80">
        <f>SUM(P16:T17)</f>
        <v>537034516</v>
      </c>
      <c r="V16" s="16"/>
      <c r="W16" s="17"/>
      <c r="X16" s="17"/>
      <c r="Y16" s="16">
        <v>240370148</v>
      </c>
      <c r="Z16" s="23"/>
      <c r="AA16" s="80">
        <f>SUM(V16:Z17)</f>
        <v>240370148</v>
      </c>
      <c r="AB16" s="70">
        <f>IFERROR(AA16/U16,"-")</f>
        <v>0.4475878939595011</v>
      </c>
      <c r="AC16" s="76"/>
      <c r="AD16" s="72" t="s">
        <v>45</v>
      </c>
      <c r="AE16" s="74" t="s">
        <v>46</v>
      </c>
    </row>
    <row r="17" spans="1:31" ht="60" x14ac:dyDescent="0.25">
      <c r="A17" s="62">
        <v>251</v>
      </c>
      <c r="B17" s="8" t="s">
        <v>38</v>
      </c>
      <c r="C17" s="8" t="s">
        <v>39</v>
      </c>
      <c r="D17" s="9" t="s">
        <v>61</v>
      </c>
      <c r="E17" s="10" t="s">
        <v>62</v>
      </c>
      <c r="F17" s="11" t="s">
        <v>63</v>
      </c>
      <c r="G17" s="66">
        <v>20200680010181</v>
      </c>
      <c r="H17" s="54" t="s">
        <v>64</v>
      </c>
      <c r="I17" s="20" t="s">
        <v>88</v>
      </c>
      <c r="J17" s="60"/>
      <c r="K17" s="60"/>
      <c r="L17" s="69"/>
      <c r="M17" s="85"/>
      <c r="N17" s="83"/>
      <c r="O17" s="15"/>
      <c r="P17" s="61"/>
      <c r="Q17" s="17"/>
      <c r="R17" s="17"/>
      <c r="S17" s="61">
        <v>100000000</v>
      </c>
      <c r="T17" s="61"/>
      <c r="U17" s="81"/>
      <c r="V17" s="61"/>
      <c r="W17" s="17"/>
      <c r="X17" s="17"/>
      <c r="Y17" s="61"/>
      <c r="Z17" s="23"/>
      <c r="AA17" s="81"/>
      <c r="AB17" s="71"/>
      <c r="AC17" s="77"/>
      <c r="AD17" s="73"/>
      <c r="AE17" s="75"/>
    </row>
    <row r="18" spans="1:31" ht="81" customHeight="1" x14ac:dyDescent="0.25">
      <c r="A18" s="43">
        <v>252</v>
      </c>
      <c r="B18" s="8" t="s">
        <v>38</v>
      </c>
      <c r="C18" s="8" t="s">
        <v>39</v>
      </c>
      <c r="D18" s="9" t="s">
        <v>61</v>
      </c>
      <c r="E18" s="10" t="s">
        <v>66</v>
      </c>
      <c r="F18" s="11" t="s">
        <v>67</v>
      </c>
      <c r="G18" s="67"/>
      <c r="H18" s="57" t="s">
        <v>50</v>
      </c>
      <c r="I18" s="15" t="s">
        <v>68</v>
      </c>
      <c r="J18" s="48"/>
      <c r="K18" s="48"/>
      <c r="L18" s="58">
        <v>0.1</v>
      </c>
      <c r="M18" s="59">
        <v>0</v>
      </c>
      <c r="N18" s="14">
        <f t="shared" si="0"/>
        <v>0</v>
      </c>
      <c r="O18" s="15"/>
      <c r="P18" s="16"/>
      <c r="Q18" s="17">
        <v>0</v>
      </c>
      <c r="R18" s="17">
        <v>0</v>
      </c>
      <c r="S18" s="16">
        <v>0</v>
      </c>
      <c r="T18" s="16"/>
      <c r="U18" s="63">
        <f>SUM(P18:T18)</f>
        <v>0</v>
      </c>
      <c r="V18" s="16"/>
      <c r="W18" s="17"/>
      <c r="X18" s="17"/>
      <c r="Y18" s="16">
        <v>0</v>
      </c>
      <c r="Z18" s="23"/>
      <c r="AA18" s="63">
        <f>SUM(V18:Z18)</f>
        <v>0</v>
      </c>
      <c r="AB18" s="18" t="str">
        <f>IFERROR(AA18/U18,"-")</f>
        <v>-</v>
      </c>
      <c r="AC18" s="16"/>
      <c r="AD18" s="19" t="s">
        <v>45</v>
      </c>
      <c r="AE18" s="49" t="s">
        <v>46</v>
      </c>
    </row>
    <row r="19" spans="1:31" ht="60" x14ac:dyDescent="0.25">
      <c r="A19" s="43">
        <v>253</v>
      </c>
      <c r="B19" s="8" t="s">
        <v>38</v>
      </c>
      <c r="C19" s="8" t="s">
        <v>39</v>
      </c>
      <c r="D19" s="9" t="s">
        <v>61</v>
      </c>
      <c r="E19" s="10" t="s">
        <v>69</v>
      </c>
      <c r="F19" s="11" t="s">
        <v>70</v>
      </c>
      <c r="G19" s="66">
        <v>20200680010172</v>
      </c>
      <c r="H19" s="21" t="s">
        <v>71</v>
      </c>
      <c r="I19" s="20" t="s">
        <v>97</v>
      </c>
      <c r="J19" s="48">
        <v>44222</v>
      </c>
      <c r="K19" s="48">
        <v>44561</v>
      </c>
      <c r="L19" s="58">
        <v>1</v>
      </c>
      <c r="M19" s="59">
        <v>1.58</v>
      </c>
      <c r="N19" s="14">
        <f t="shared" si="0"/>
        <v>1</v>
      </c>
      <c r="O19" s="15" t="s">
        <v>72</v>
      </c>
      <c r="P19" s="16"/>
      <c r="Q19" s="17">
        <v>0</v>
      </c>
      <c r="R19" s="17">
        <v>0</v>
      </c>
      <c r="S19" s="16">
        <v>230173869.55000001</v>
      </c>
      <c r="T19" s="16"/>
      <c r="U19" s="63">
        <f>SUM(P19:T19)</f>
        <v>230173869.55000001</v>
      </c>
      <c r="V19" s="16"/>
      <c r="W19" s="17"/>
      <c r="X19" s="17"/>
      <c r="Y19" s="16">
        <f>136138329+46296216</f>
        <v>182434545</v>
      </c>
      <c r="Z19" s="23"/>
      <c r="AA19" s="63">
        <f>SUM(V19:Z19)</f>
        <v>182434545</v>
      </c>
      <c r="AB19" s="18">
        <f>IFERROR(AA19/U19,"-")</f>
        <v>0.79259450847599477</v>
      </c>
      <c r="AC19" s="16"/>
      <c r="AD19" s="19" t="s">
        <v>45</v>
      </c>
      <c r="AE19" s="49" t="s">
        <v>46</v>
      </c>
    </row>
    <row r="20" spans="1:31" ht="60" x14ac:dyDescent="0.25">
      <c r="A20" s="43">
        <v>254</v>
      </c>
      <c r="B20" s="8" t="s">
        <v>38</v>
      </c>
      <c r="C20" s="8" t="s">
        <v>39</v>
      </c>
      <c r="D20" s="9" t="s">
        <v>61</v>
      </c>
      <c r="E20" s="10" t="s">
        <v>73</v>
      </c>
      <c r="F20" s="11" t="s">
        <v>74</v>
      </c>
      <c r="G20" s="66">
        <v>20200680010172</v>
      </c>
      <c r="H20" s="21" t="s">
        <v>71</v>
      </c>
      <c r="I20" s="20" t="s">
        <v>91</v>
      </c>
      <c r="J20" s="48">
        <v>44222</v>
      </c>
      <c r="K20" s="48">
        <v>44561</v>
      </c>
      <c r="L20" s="12">
        <v>1500</v>
      </c>
      <c r="M20" s="13">
        <v>1510</v>
      </c>
      <c r="N20" s="14">
        <f t="shared" si="0"/>
        <v>1</v>
      </c>
      <c r="O20" s="15" t="s">
        <v>72</v>
      </c>
      <c r="P20" s="16"/>
      <c r="Q20" s="17">
        <v>0</v>
      </c>
      <c r="R20" s="17">
        <v>0</v>
      </c>
      <c r="S20" s="16">
        <v>103625750.55</v>
      </c>
      <c r="T20" s="16"/>
      <c r="U20" s="63">
        <f>SUM(P20:T20)</f>
        <v>103625750.55</v>
      </c>
      <c r="V20" s="16"/>
      <c r="W20" s="17"/>
      <c r="X20" s="17"/>
      <c r="Y20" s="16">
        <f>87560002+10000000</f>
        <v>97560002</v>
      </c>
      <c r="Z20" s="23"/>
      <c r="AA20" s="63">
        <f>SUM(V20:Z20)</f>
        <v>97560002</v>
      </c>
      <c r="AB20" s="18">
        <f>IFERROR(AA20/U20,"-")</f>
        <v>0.94146485291729454</v>
      </c>
      <c r="AC20" s="16"/>
      <c r="AD20" s="19" t="s">
        <v>45</v>
      </c>
      <c r="AE20" s="49" t="s">
        <v>46</v>
      </c>
    </row>
    <row r="21" spans="1:31" ht="60" x14ac:dyDescent="0.25">
      <c r="A21" s="43">
        <v>255</v>
      </c>
      <c r="B21" s="8" t="s">
        <v>38</v>
      </c>
      <c r="C21" s="8" t="s">
        <v>39</v>
      </c>
      <c r="D21" s="9" t="s">
        <v>61</v>
      </c>
      <c r="E21" s="10" t="s">
        <v>75</v>
      </c>
      <c r="F21" s="11" t="s">
        <v>76</v>
      </c>
      <c r="G21" s="66">
        <v>20200680010172</v>
      </c>
      <c r="H21" s="21" t="s">
        <v>71</v>
      </c>
      <c r="I21" s="15" t="s">
        <v>98</v>
      </c>
      <c r="J21" s="48">
        <v>44222</v>
      </c>
      <c r="K21" s="48">
        <v>44561</v>
      </c>
      <c r="L21" s="12">
        <v>100</v>
      </c>
      <c r="M21" s="13">
        <v>96</v>
      </c>
      <c r="N21" s="14">
        <f t="shared" si="0"/>
        <v>0.96</v>
      </c>
      <c r="O21" s="15" t="s">
        <v>72</v>
      </c>
      <c r="P21" s="16"/>
      <c r="Q21" s="17">
        <v>0</v>
      </c>
      <c r="R21" s="17">
        <v>0</v>
      </c>
      <c r="S21" s="16">
        <v>101628340.28</v>
      </c>
      <c r="T21" s="16"/>
      <c r="U21" s="63">
        <f>SUM(P21:T21)</f>
        <v>101628340.28</v>
      </c>
      <c r="V21" s="16"/>
      <c r="W21" s="17"/>
      <c r="X21" s="17"/>
      <c r="Y21" s="16">
        <f>84154616+10000000</f>
        <v>94154616</v>
      </c>
      <c r="Z21" s="23"/>
      <c r="AA21" s="63">
        <f>SUM(V21:Z21)</f>
        <v>94154616</v>
      </c>
      <c r="AB21" s="18">
        <f>IFERROR(AA21/U21,"-")</f>
        <v>0.92646023481827144</v>
      </c>
      <c r="AC21" s="16"/>
      <c r="AD21" s="19" t="s">
        <v>45</v>
      </c>
      <c r="AE21" s="49" t="s">
        <v>46</v>
      </c>
    </row>
    <row r="22" spans="1:31" ht="90" x14ac:dyDescent="0.25">
      <c r="A22" s="43">
        <v>256</v>
      </c>
      <c r="B22" s="22" t="s">
        <v>38</v>
      </c>
      <c r="C22" s="22" t="s">
        <v>39</v>
      </c>
      <c r="D22" s="51" t="s">
        <v>61</v>
      </c>
      <c r="E22" s="52" t="s">
        <v>77</v>
      </c>
      <c r="F22" s="53" t="s">
        <v>78</v>
      </c>
      <c r="G22" s="47">
        <v>20200680010172</v>
      </c>
      <c r="H22" s="21" t="s">
        <v>71</v>
      </c>
      <c r="I22" s="15" t="s">
        <v>92</v>
      </c>
      <c r="J22" s="48">
        <v>44222</v>
      </c>
      <c r="K22" s="48">
        <v>44561</v>
      </c>
      <c r="L22" s="86">
        <v>1</v>
      </c>
      <c r="M22" s="88">
        <v>0.8</v>
      </c>
      <c r="N22" s="79">
        <f t="shared" si="0"/>
        <v>0.8</v>
      </c>
      <c r="O22" s="15" t="s">
        <v>72</v>
      </c>
      <c r="P22" s="16"/>
      <c r="Q22" s="17">
        <v>0</v>
      </c>
      <c r="R22" s="17">
        <v>0</v>
      </c>
      <c r="S22" s="16">
        <v>44450000</v>
      </c>
      <c r="T22" s="16"/>
      <c r="U22" s="87">
        <f>SUM(P22:T23)</f>
        <v>44572039.619999975</v>
      </c>
      <c r="V22" s="16"/>
      <c r="W22" s="17"/>
      <c r="X22" s="17"/>
      <c r="Y22" s="16">
        <f>37927862+5298000</f>
        <v>43225862</v>
      </c>
      <c r="Z22" s="23"/>
      <c r="AA22" s="87">
        <f>SUM(V22:Z23)</f>
        <v>43225862</v>
      </c>
      <c r="AB22" s="92">
        <f>IFERROR(AA22/U22,"-")</f>
        <v>0.96979771104313728</v>
      </c>
      <c r="AC22" s="89"/>
      <c r="AD22" s="90" t="s">
        <v>45</v>
      </c>
      <c r="AE22" s="91" t="s">
        <v>46</v>
      </c>
    </row>
    <row r="23" spans="1:31" ht="60" x14ac:dyDescent="0.25">
      <c r="A23" s="43">
        <v>256</v>
      </c>
      <c r="B23" s="22" t="s">
        <v>38</v>
      </c>
      <c r="C23" s="22" t="s">
        <v>39</v>
      </c>
      <c r="D23" s="51" t="s">
        <v>61</v>
      </c>
      <c r="E23" s="52" t="s">
        <v>77</v>
      </c>
      <c r="F23" s="53" t="s">
        <v>78</v>
      </c>
      <c r="G23" s="50"/>
      <c r="H23" s="9" t="s">
        <v>50</v>
      </c>
      <c r="I23" s="15"/>
      <c r="J23" s="48"/>
      <c r="K23" s="48"/>
      <c r="L23" s="86"/>
      <c r="M23" s="88"/>
      <c r="N23" s="79"/>
      <c r="O23" s="15"/>
      <c r="P23" s="16"/>
      <c r="Q23" s="17"/>
      <c r="R23" s="17"/>
      <c r="S23" s="16">
        <v>122039.61999997497</v>
      </c>
      <c r="T23" s="16"/>
      <c r="U23" s="87"/>
      <c r="V23" s="16"/>
      <c r="W23" s="17"/>
      <c r="X23" s="17"/>
      <c r="Y23" s="16"/>
      <c r="Z23" s="23"/>
      <c r="AA23" s="87"/>
      <c r="AB23" s="92"/>
      <c r="AC23" s="89"/>
      <c r="AD23" s="90"/>
      <c r="AE23" s="91"/>
    </row>
    <row r="24" spans="1:31" ht="105" x14ac:dyDescent="0.25">
      <c r="A24" s="43">
        <v>301</v>
      </c>
      <c r="B24" s="8" t="s">
        <v>79</v>
      </c>
      <c r="C24" s="8" t="s">
        <v>80</v>
      </c>
      <c r="D24" s="9" t="s">
        <v>81</v>
      </c>
      <c r="E24" s="10" t="s">
        <v>82</v>
      </c>
      <c r="F24" s="11" t="s">
        <v>83</v>
      </c>
      <c r="G24" s="47">
        <v>20210680010124</v>
      </c>
      <c r="H24" s="54" t="s">
        <v>85</v>
      </c>
      <c r="I24" s="15" t="s">
        <v>90</v>
      </c>
      <c r="J24" s="48">
        <v>44469</v>
      </c>
      <c r="K24" s="48">
        <v>44561</v>
      </c>
      <c r="L24" s="86">
        <v>1</v>
      </c>
      <c r="M24" s="78">
        <v>1</v>
      </c>
      <c r="N24" s="79">
        <f>IFERROR(IF(M24/L24&gt;100%,100%,M24/L24),"-")</f>
        <v>1</v>
      </c>
      <c r="O24" s="15" t="s">
        <v>86</v>
      </c>
      <c r="P24" s="16"/>
      <c r="Q24" s="17">
        <v>0</v>
      </c>
      <c r="R24" s="17">
        <v>0</v>
      </c>
      <c r="S24" s="16">
        <v>910309349.15999997</v>
      </c>
      <c r="T24" s="16"/>
      <c r="U24" s="87">
        <f>SUM(Q24:T25)</f>
        <v>1560000000</v>
      </c>
      <c r="V24" s="16"/>
      <c r="W24" s="17"/>
      <c r="X24" s="17"/>
      <c r="Y24" s="16">
        <v>316734326</v>
      </c>
      <c r="Z24" s="23"/>
      <c r="AA24" s="63">
        <f>SUM(V24:Z24)</f>
        <v>316734326</v>
      </c>
      <c r="AB24" s="18">
        <f>IFERROR(AA24/U24,"-")</f>
        <v>0.20303482435897435</v>
      </c>
      <c r="AC24" s="16"/>
      <c r="AD24" s="19" t="s">
        <v>45</v>
      </c>
      <c r="AE24" s="49" t="s">
        <v>46</v>
      </c>
    </row>
    <row r="25" spans="1:31" ht="83.4" customHeight="1" x14ac:dyDescent="0.25">
      <c r="A25" s="43">
        <v>301</v>
      </c>
      <c r="B25" s="8" t="s">
        <v>79</v>
      </c>
      <c r="C25" s="8" t="s">
        <v>80</v>
      </c>
      <c r="D25" s="9" t="s">
        <v>81</v>
      </c>
      <c r="E25" s="10" t="s">
        <v>82</v>
      </c>
      <c r="F25" s="11" t="s">
        <v>83</v>
      </c>
      <c r="G25" s="50"/>
      <c r="H25" s="9" t="s">
        <v>50</v>
      </c>
      <c r="I25" s="15" t="s">
        <v>89</v>
      </c>
      <c r="J25" s="48">
        <v>44469</v>
      </c>
      <c r="K25" s="48">
        <v>44561</v>
      </c>
      <c r="L25" s="86"/>
      <c r="M25" s="78"/>
      <c r="N25" s="79"/>
      <c r="O25" s="15" t="s">
        <v>87</v>
      </c>
      <c r="P25" s="16"/>
      <c r="Q25" s="17">
        <v>0</v>
      </c>
      <c r="R25" s="17">
        <v>0</v>
      </c>
      <c r="S25" s="16">
        <f>700000000-50408515.83+99166.6700000763</f>
        <v>649690650.84000003</v>
      </c>
      <c r="T25" s="16"/>
      <c r="U25" s="87"/>
      <c r="V25" s="16"/>
      <c r="W25" s="17"/>
      <c r="X25" s="17"/>
      <c r="Y25" s="16">
        <v>0</v>
      </c>
      <c r="Z25" s="23"/>
      <c r="AA25" s="63">
        <f>SUM(V25:Z25)</f>
        <v>0</v>
      </c>
      <c r="AB25" s="18" t="str">
        <f>IFERROR(AA25/U25,"-")</f>
        <v>-</v>
      </c>
      <c r="AC25" s="16"/>
      <c r="AD25" s="19" t="s">
        <v>45</v>
      </c>
      <c r="AE25" s="49" t="s">
        <v>46</v>
      </c>
    </row>
    <row r="26" spans="1:31" x14ac:dyDescent="0.25">
      <c r="A26" s="45">
        <f>SUM(--(FREQUENCY(A9:A24,A9:A24)&gt;0))</f>
        <v>11</v>
      </c>
      <c r="B26" s="46"/>
      <c r="C26" s="31"/>
      <c r="D26" s="31"/>
      <c r="E26" s="31"/>
      <c r="F26" s="31"/>
      <c r="G26" s="31"/>
      <c r="H26" s="31"/>
      <c r="I26" s="31"/>
      <c r="J26" s="31"/>
      <c r="K26" s="32"/>
      <c r="L26" s="33"/>
      <c r="M26" s="34" t="s">
        <v>17</v>
      </c>
      <c r="N26" s="35">
        <f>IFERROR(AVERAGE(N9:N25),"-")</f>
        <v>0.83949586776859497</v>
      </c>
      <c r="O26" s="36"/>
      <c r="P26" s="37">
        <f>SUM(P9:P25)</f>
        <v>0</v>
      </c>
      <c r="Q26" s="37">
        <f>SUM(Q9:Q25)</f>
        <v>0</v>
      </c>
      <c r="R26" s="37">
        <f t="shared" ref="R26:Z26" si="1">SUM(R9:R25)</f>
        <v>0</v>
      </c>
      <c r="S26" s="37">
        <f t="shared" si="1"/>
        <v>6223421113.1800003</v>
      </c>
      <c r="T26" s="37">
        <f t="shared" si="1"/>
        <v>0</v>
      </c>
      <c r="U26" s="37">
        <f>SUM(U9:U25)</f>
        <v>6223421113.1800003</v>
      </c>
      <c r="V26" s="37">
        <f t="shared" si="1"/>
        <v>0</v>
      </c>
      <c r="W26" s="37">
        <f t="shared" si="1"/>
        <v>0</v>
      </c>
      <c r="X26" s="37">
        <f t="shared" si="1"/>
        <v>0</v>
      </c>
      <c r="Y26" s="37">
        <f>SUM(Y9:Y25)</f>
        <v>3086496300.3600001</v>
      </c>
      <c r="Z26" s="37">
        <f t="shared" si="1"/>
        <v>0</v>
      </c>
      <c r="AA26" s="37">
        <f>SUM(AA9:AA25)</f>
        <v>3086496300.3600001</v>
      </c>
      <c r="AB26" s="38">
        <f>IFERROR(AA26/U26,"-")</f>
        <v>0.49594848946078851</v>
      </c>
      <c r="AC26" s="37">
        <f>SUM(AC9:AC25)</f>
        <v>0</v>
      </c>
      <c r="AD26" s="36"/>
      <c r="AE26" s="36"/>
    </row>
    <row r="28" spans="1:31" x14ac:dyDescent="0.25">
      <c r="O28" s="24"/>
      <c r="AA28" s="28"/>
    </row>
    <row r="29" spans="1:31" x14ac:dyDescent="0.25">
      <c r="U29" s="65"/>
      <c r="Y29" s="25"/>
    </row>
    <row r="30" spans="1:31" x14ac:dyDescent="0.25">
      <c r="U30" s="42"/>
      <c r="Y30" s="25"/>
      <c r="AA30" s="24"/>
    </row>
    <row r="31" spans="1:31" x14ac:dyDescent="0.25">
      <c r="S31" s="25"/>
      <c r="T31" s="25"/>
      <c r="Y31" s="25"/>
    </row>
    <row r="32" spans="1:31" ht="14.4" x14ac:dyDescent="0.3">
      <c r="Y32" s="26"/>
    </row>
    <row r="33" spans="21:21" x14ac:dyDescent="0.25">
      <c r="U33" s="42"/>
    </row>
    <row r="38" spans="21:21" x14ac:dyDescent="0.25">
      <c r="U38" s="42"/>
    </row>
  </sheetData>
  <mergeCells count="67">
    <mergeCell ref="AD22:AD23"/>
    <mergeCell ref="AE22:AE23"/>
    <mergeCell ref="AC22:AC23"/>
    <mergeCell ref="AD11:AD12"/>
    <mergeCell ref="AE11:AE12"/>
    <mergeCell ref="L11:L12"/>
    <mergeCell ref="M11:M12"/>
    <mergeCell ref="AB22:AB23"/>
    <mergeCell ref="U13:U14"/>
    <mergeCell ref="AA13:AA14"/>
    <mergeCell ref="N11:N12"/>
    <mergeCell ref="AB13:AB14"/>
    <mergeCell ref="U11:U12"/>
    <mergeCell ref="AA22:AA23"/>
    <mergeCell ref="AA11:AA12"/>
    <mergeCell ref="B7:F7"/>
    <mergeCell ref="G7:K7"/>
    <mergeCell ref="L7:N7"/>
    <mergeCell ref="O7:U7"/>
    <mergeCell ref="B1:AB4"/>
    <mergeCell ref="V7:AA7"/>
    <mergeCell ref="AB7:AB8"/>
    <mergeCell ref="A1:A4"/>
    <mergeCell ref="A5:C5"/>
    <mergeCell ref="A6:C6"/>
    <mergeCell ref="D5:L5"/>
    <mergeCell ref="D6:L6"/>
    <mergeCell ref="AE13:AE14"/>
    <mergeCell ref="AC13:AC14"/>
    <mergeCell ref="AB11:AB12"/>
    <mergeCell ref="AC1:AE1"/>
    <mergeCell ref="AC2:AE2"/>
    <mergeCell ref="AC3:AE3"/>
    <mergeCell ref="AC4:AE4"/>
    <mergeCell ref="AC7:AC8"/>
    <mergeCell ref="AD7:AE7"/>
    <mergeCell ref="AE9:AE10"/>
    <mergeCell ref="AD9:AD10"/>
    <mergeCell ref="L24:L25"/>
    <mergeCell ref="M24:M25"/>
    <mergeCell ref="N24:N25"/>
    <mergeCell ref="U24:U25"/>
    <mergeCell ref="L9:L10"/>
    <mergeCell ref="M9:M10"/>
    <mergeCell ref="N9:N10"/>
    <mergeCell ref="U9:U10"/>
    <mergeCell ref="L22:L23"/>
    <mergeCell ref="M22:M23"/>
    <mergeCell ref="N22:N23"/>
    <mergeCell ref="U22:U23"/>
    <mergeCell ref="L13:L14"/>
    <mergeCell ref="AC11:AC12"/>
    <mergeCell ref="AD13:AD14"/>
    <mergeCell ref="M13:M14"/>
    <mergeCell ref="N13:N14"/>
    <mergeCell ref="AC9:AC10"/>
    <mergeCell ref="AA9:AA10"/>
    <mergeCell ref="U16:U17"/>
    <mergeCell ref="AA16:AA17"/>
    <mergeCell ref="N16:N17"/>
    <mergeCell ref="M16:M17"/>
    <mergeCell ref="AB9:AB10"/>
    <mergeCell ref="L16:L17"/>
    <mergeCell ref="AB16:AB17"/>
    <mergeCell ref="AD16:AD17"/>
    <mergeCell ref="AE16:AE17"/>
    <mergeCell ref="AC16:AC17"/>
  </mergeCells>
  <conditionalFormatting sqref="N9 N11:N16 N18:N24">
    <cfRule type="cellIs" dxfId="2" priority="7" operator="between">
      <formula>0.66</formula>
      <formula>1</formula>
    </cfRule>
    <cfRule type="cellIs" dxfId="1" priority="8" operator="between">
      <formula>0.33</formula>
      <formula>0.66</formula>
    </cfRule>
    <cfRule type="cellIs" dxfId="0" priority="9" operator="between">
      <formula>0</formula>
      <formula>0.33</formula>
    </cfRule>
  </conditionalFormatting>
  <pageMargins left="0.7" right="0.7" top="0.75" bottom="0.75" header="0.3" footer="0.3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2021-09-08T05:11:45Z</cp:lastPrinted>
  <dcterms:created xsi:type="dcterms:W3CDTF">2008-07-08T21:30:46Z</dcterms:created>
  <dcterms:modified xsi:type="dcterms:W3CDTF">2022-02-03T16:09:38Z</dcterms:modified>
</cp:coreProperties>
</file>