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64801E15-B05E-4413-8519-E8B66546B5DF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Acción'!$A$8:$AG$25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14" l="1"/>
  <c r="AB25" i="14"/>
  <c r="AB23" i="14"/>
  <c r="AB21" i="14"/>
  <c r="AB20" i="14"/>
  <c r="AB19" i="14"/>
  <c r="AB18" i="14"/>
  <c r="AB17" i="14"/>
  <c r="AB16" i="14"/>
  <c r="AB15" i="14"/>
  <c r="AB13" i="14"/>
  <c r="AB11" i="14"/>
  <c r="AB9" i="14"/>
  <c r="S14" i="14"/>
  <c r="S13" i="14"/>
  <c r="AA23" i="14"/>
  <c r="AA21" i="14"/>
  <c r="AA20" i="14"/>
  <c r="AA19" i="14"/>
  <c r="AA18" i="14"/>
  <c r="AA17" i="14"/>
  <c r="AA16" i="14"/>
  <c r="AA15" i="14"/>
  <c r="AA13" i="14"/>
  <c r="AA11" i="14"/>
  <c r="AA9" i="14"/>
  <c r="U23" i="14"/>
  <c r="U21" i="14"/>
  <c r="U20" i="14"/>
  <c r="U19" i="14"/>
  <c r="U18" i="14"/>
  <c r="U17" i="14"/>
  <c r="U16" i="14"/>
  <c r="U15" i="14"/>
  <c r="U13" i="14"/>
  <c r="U11" i="14"/>
  <c r="U9" i="14"/>
  <c r="N23" i="14"/>
  <c r="N21" i="14"/>
  <c r="N20" i="14"/>
  <c r="N19" i="14"/>
  <c r="N18" i="14"/>
  <c r="N17" i="14"/>
  <c r="N16" i="14"/>
  <c r="N15" i="14"/>
  <c r="N13" i="14"/>
  <c r="N11" i="14"/>
  <c r="N9" i="14"/>
  <c r="A25" i="14"/>
  <c r="Y18" i="14"/>
  <c r="Y20" i="14"/>
  <c r="Y19" i="14"/>
  <c r="Y21" i="14"/>
  <c r="S24" i="14"/>
  <c r="R25" i="14"/>
  <c r="T25" i="14"/>
  <c r="V25" i="14"/>
  <c r="W25" i="14"/>
  <c r="X25" i="14"/>
  <c r="Z25" i="14"/>
  <c r="Q25" i="14"/>
  <c r="P25" i="14"/>
  <c r="U25" i="14"/>
  <c r="AA25" i="14"/>
  <c r="S25" i="14"/>
  <c r="Y25" i="14"/>
</calcChain>
</file>

<file path=xl/sharedStrings.xml><?xml version="1.0" encoding="utf-8"?>
<sst xmlns="http://schemas.openxmlformats.org/spreadsheetml/2006/main" count="187" uniqueCount="100">
  <si>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</si>
  <si>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</si>
  <si>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</si>
  <si>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</si>
  <si>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</si>
  <si>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</si>
  <si>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</si>
  <si>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</si>
  <si>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</si>
  <si>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</si>
  <si>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</si>
  <si>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</si>
  <si>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</si>
  <si>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</si>
  <si>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</si>
  <si>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</si>
  <si>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</si>
  <si>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</si>
  <si>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</si>
  <si>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</si>
  <si>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</si>
  <si>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</si>
  <si>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</si>
  <si>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</si>
  <si>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</si>
  <si>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</si>
  <si>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</si>
  <si>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</si>
  <si>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</si>
  <si>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</si>
  <si>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</si>
  <si>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</si>
  <si>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</si>
  <si>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</si>
  <si>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</si>
  <si>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</si>
  <si>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</si>
  <si>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</si>
  <si>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</si>
  <si>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</si>
  <si>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</si>
  <si>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</si>
  <si>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</si>
  <si>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</si>
  <si>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Se Formuló, implementó y se mantiene 4 programas de educación en seguridad vial, movilidad sostenible y del uso de la bicicleta.
En el marco de estos programas se desarrolló  diferentes actividades bajo la Estrategia Tránsito en Mi Comuna, llegando a los diferentes actores viales.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</si>
  <si>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</si>
  <si>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</si>
  <si>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</si>
  <si>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</si>
  <si>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</si>
  <si>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POR DEFINIR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</si>
  <si>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</si>
  <si>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</si>
  <si>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</si>
  <si>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</si>
  <si>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Se Formuló e Implementó la estrategia de control y regulación del tránsito vehicular, peatonal y de la Seguridad vial en Bucaramanga.
Mediante la estrategia se logró realizar: Operativos de Control SalvaVídas,  Regulación del tránsito y recuperación del Espacio Público, Operativos de Contorl al Transporte Informa.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</si>
  <si>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</si>
  <si>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</si>
  <si>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</si>
  <si>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</si>
  <si>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</si>
  <si>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</si>
  <si>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</si>
  <si>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</si>
  <si>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</si>
  <si>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Se realizó mantenimiento a las 174 Interseccionees del Sistema de Semaforización del Municipio de Bucaramanga conforme al cronograma de mantenimiento de Planeamiento Vial</t>
  </si>
  <si>
    <t>2.3.2.02.02.008.01.5
2.1.2.01.01.003.04.02.1
2.1.2.01.01.003.05.02.1
2.3.2.02.01.002.3
2.3.2.02.02.008.02.1</t>
  </si>
  <si>
    <t>Diseñar el Sistema Inteligente de Gestión de Tráfico - SIGT.</t>
  </si>
  <si>
    <t>Porcentaje de avance en el diseño del Sistema Inteligente de Gestión de Tráfico - SIGT.</t>
  </si>
  <si>
    <t>Para el cumplimiento de esta meta se han realizado mesas de trabajo interinstitucional para conseguir recursos para la formulación y ejeución del proyecto para el cumplimiento de esta meta.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</si>
  <si>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</si>
  <si>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</si>
  <si>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</si>
  <si>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</si>
  <si>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</si>
  <si>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</si>
  <si>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</si>
  <si>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</si>
  <si>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</si>
  <si>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</si>
  <si>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</si>
  <si>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</si>
  <si>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</si>
  <si>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</si>
  <si>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</si>
  <si>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</si>
  <si>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 xml:space="preserve">Conforme a las 11.000 revisiones técnicomecánicas y de emisiones contaminantes programadas para la vigencia 2021, se logró un avance del 42% meidante alianzas estratégica con Entidades públicas y privadas. </t>
  </si>
  <si>
    <t xml:space="preserve">Se realizaron las visitas técnicas de campo a las comunas y cumplimiento de los Cronogramas del Plan Integral de Señalización Municipal  se han ejecutado el 143% de la señalización existente inventariada por la DTB </t>
  </si>
  <si>
    <t>De los 1.500 m2 de señalización hotizontla nueva, se ejecutó el 85% (1.279 m2)</t>
  </si>
  <si>
    <t>Se realizó el proceso de adquisición de las señales verticales requeridas para el cumplimiento de esta meta, instalandose 76 señales verticales</t>
  </si>
  <si>
    <t>Se formuló e implementó el Plan Integral de señalización vial del municipio de Bucaramanga, las visitas de campo para la actualización del Plan Zonal  de Zonas de Estacionamiento Transitorio Regulado – ZERT</t>
  </si>
  <si>
    <t>FORTALECIMIENTO INSTITUCIONAL PARA LA EFICIENCIA EN LA PRESTACIÓN DEL SERVICIO DE LA DIRECCIÓN DE TRÁNSITO BUCARAMANGA</t>
  </si>
  <si>
    <t>2.3.2.02.02.008.09
2.3.2.02.02.008.01.07
2.3.2.01.01.005.02.03.01.01.2</t>
  </si>
  <si>
    <t>2.3.2.01.01.001.03.15
2.3.2.01.01.005.02.03.01</t>
  </si>
  <si>
    <t>POR DEFINIR (SALDO Y DEFICIT)</t>
  </si>
  <si>
    <t>Iván Rodríguez Durán</t>
  </si>
  <si>
    <t xml:space="preserve">POR DEFINIR </t>
  </si>
  <si>
    <t>(Cableado y Saldo)</t>
  </si>
  <si>
    <t>Desarrollar el 100% de las acciones orientadas a mejorar la operatividad, eficiencia y eficacia de la Dirección de Transito de Bucaramanga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</si>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</sst>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#,##0.0"/>
    <numFmt numFmtId="168" formatCode="_-* #,##0_-;\-* #,##0_-;_-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6" fillId="3" borderId="0" xfId="0" applyFont="1" applyFill="1" applyBorder="1" applyAlignment="1">
      <alignment vertical="top"/>
    </xf>
    <xf numFmtId="0" fontId="6" fillId="0" borderId="0" xfId="0" applyFont="1"/>
    <xf numFmtId="5" fontId="6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NumberFormat="1" applyFont="1" applyFill="1" applyBorder="1" applyAlignment="1">
      <alignment horizontal="center" vertical="center" wrapText="1"/>
    </xf>
    <xf numFmtId="168" fontId="6" fillId="0" borderId="0" xfId="111" applyNumberFormat="1" applyFont="1"/>
    <xf numFmtId="168" fontId="6" fillId="0" borderId="0" xfId="0" applyNumberFormat="1" applyFont="1"/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42" fontId="9" fillId="0" borderId="2" xfId="110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justify" vertical="center" wrapText="1"/>
    </xf>
    <xf numFmtId="5" fontId="3" fillId="0" borderId="0" xfId="0" applyNumberFormat="1" applyFont="1"/>
    <xf numFmtId="165" fontId="3" fillId="0" borderId="0" xfId="0" applyNumberFormat="1" applyFont="1"/>
    <xf numFmtId="44" fontId="3" fillId="0" borderId="0" xfId="108" applyFont="1"/>
    <xf numFmtId="0" fontId="3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3" fillId="3" borderId="0" xfId="0" applyFont="1" applyFill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vertical="top"/>
    </xf>
    <xf numFmtId="0" fontId="3" fillId="3" borderId="5" xfId="0" applyFont="1" applyFill="1" applyBorder="1"/>
    <xf numFmtId="0" fontId="3" fillId="3" borderId="6" xfId="0" applyFont="1" applyFill="1" applyBorder="1"/>
    <xf numFmtId="1" fontId="4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/>
    </xf>
    <xf numFmtId="166" fontId="6" fillId="0" borderId="2" xfId="107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3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7" fontId="11" fillId="2" borderId="2" xfId="0" applyNumberFormat="1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tabSelected="1" zoomScale="60" zoomScaleNormal="60" workbookViewId="0">
      <selection activeCell="AC2" sqref="AC2:AE2"/>
    </sheetView>
  </sheetViews>
  <sheetFormatPr baseColWidth="10" defaultColWidth="11.19921875" defaultRowHeight="13.8" x14ac:dyDescent="0.25"/>
  <cols>
    <col min="1" max="1" width="9.69921875" style="16" customWidth="1"/>
    <col min="2" max="2" width="21.8984375" style="16" customWidth="1"/>
    <col min="3" max="3" width="18.5" style="16" customWidth="1"/>
    <col min="4" max="4" width="20.69921875" style="16" customWidth="1"/>
    <col min="5" max="6" width="43.296875" style="16" customWidth="1"/>
    <col min="7" max="7" width="19.296875" style="67" customWidth="1"/>
    <col min="8" max="9" width="51" style="16" customWidth="1"/>
    <col min="10" max="11" width="15.69921875" style="16" customWidth="1"/>
    <col min="12" max="13" width="14.8984375" style="16" customWidth="1"/>
    <col min="14" max="14" width="11.19921875" style="16" bestFit="1" customWidth="1"/>
    <col min="15" max="15" width="33" style="56" customWidth="1"/>
    <col min="16" max="16" width="14.19921875" style="16" customWidth="1"/>
    <col min="17" max="18" width="6.59765625" style="16" customWidth="1"/>
    <col min="19" max="19" width="20.19921875" style="16" customWidth="1"/>
    <col min="20" max="20" width="16.8984375" style="16" customWidth="1"/>
    <col min="21" max="21" width="20.8984375" style="2" customWidth="1"/>
    <col min="22" max="22" width="13.59765625" style="16" customWidth="1"/>
    <col min="23" max="24" width="6.59765625" style="16" customWidth="1"/>
    <col min="25" max="25" width="22.59765625" style="16" customWidth="1"/>
    <col min="26" max="26" width="16.8984375" style="16" customWidth="1"/>
    <col min="27" max="27" width="21.3984375" style="16" customWidth="1"/>
    <col min="28" max="28" width="13.69921875" style="16" customWidth="1"/>
    <col min="29" max="29" width="21.3984375" style="16" customWidth="1"/>
    <col min="30" max="30" width="17.59765625" style="16" customWidth="1"/>
    <col min="31" max="31" width="17.19921875" style="16" customWidth="1"/>
    <col min="32" max="32" width="11.19921875" style="16"/>
    <col min="33" max="33" width="12.8984375" style="16" bestFit="1" customWidth="1"/>
    <col min="34" max="16384" width="11.19921875" style="16"/>
  </cols>
  <sheetData>
    <row r="1" spans="1:31" x14ac:dyDescent="0.25">
      <c r="A1" s="77"/>
      <c r="B1" s="75" t="s">
        <v>85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80" t="s">
        <v>99</v>
      </c>
      <c r="AD1" s="80"/>
      <c r="AE1" s="80"/>
    </row>
    <row r="2" spans="1:31" x14ac:dyDescent="0.25">
      <c r="A2" s="77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81" t="s">
        <v>37</v>
      </c>
      <c r="AD2" s="81"/>
      <c r="AE2" s="81"/>
    </row>
    <row r="3" spans="1:31" x14ac:dyDescent="0.25">
      <c r="A3" s="77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81" t="s">
        <v>34</v>
      </c>
      <c r="AD3" s="81"/>
      <c r="AE3" s="81"/>
    </row>
    <row r="4" spans="1:31" x14ac:dyDescent="0.25">
      <c r="A4" s="77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81" t="s">
        <v>33</v>
      </c>
      <c r="AD4" s="81"/>
      <c r="AE4" s="81"/>
    </row>
    <row r="5" spans="1:31" x14ac:dyDescent="0.25">
      <c r="A5" s="78" t="s">
        <v>31</v>
      </c>
      <c r="B5" s="78"/>
      <c r="C5" s="78"/>
      <c r="D5" s="79">
        <v>44536</v>
      </c>
      <c r="E5" s="79"/>
      <c r="F5" s="79"/>
      <c r="G5" s="79"/>
      <c r="H5" s="79"/>
      <c r="I5" s="79"/>
      <c r="J5" s="79"/>
      <c r="K5" s="79"/>
      <c r="L5" s="79"/>
      <c r="M5" s="17"/>
      <c r="N5" s="17"/>
      <c r="O5" s="52"/>
      <c r="P5" s="17"/>
      <c r="Q5" s="17"/>
      <c r="R5" s="17"/>
      <c r="S5" s="17"/>
      <c r="T5" s="17"/>
      <c r="U5" s="1"/>
      <c r="V5" s="17"/>
      <c r="W5" s="17"/>
      <c r="X5" s="17"/>
      <c r="Y5" s="17"/>
      <c r="Z5" s="17"/>
      <c r="AA5" s="17"/>
      <c r="AB5" s="17"/>
      <c r="AC5" s="17"/>
      <c r="AD5" s="17"/>
      <c r="AE5" s="57"/>
    </row>
    <row r="6" spans="1:31" x14ac:dyDescent="0.25">
      <c r="A6" s="78" t="s">
        <v>32</v>
      </c>
      <c r="B6" s="78"/>
      <c r="C6" s="78"/>
      <c r="D6" s="79">
        <v>44530</v>
      </c>
      <c r="E6" s="79"/>
      <c r="F6" s="79"/>
      <c r="G6" s="79"/>
      <c r="H6" s="79"/>
      <c r="I6" s="79"/>
      <c r="J6" s="79"/>
      <c r="K6" s="79"/>
      <c r="L6" s="79"/>
      <c r="M6" s="58"/>
      <c r="N6" s="58"/>
      <c r="O6" s="59"/>
      <c r="P6" s="58"/>
      <c r="Q6" s="58"/>
      <c r="R6" s="58"/>
      <c r="S6" s="58"/>
      <c r="T6" s="58"/>
      <c r="U6" s="60"/>
      <c r="V6" s="58"/>
      <c r="W6" s="58"/>
      <c r="X6" s="58"/>
      <c r="Y6" s="58"/>
      <c r="Z6" s="58"/>
      <c r="AA6" s="58"/>
      <c r="AB6" s="58"/>
      <c r="AC6" s="58"/>
      <c r="AD6" s="61"/>
      <c r="AE6" s="62"/>
    </row>
    <row r="7" spans="1:31" x14ac:dyDescent="0.25">
      <c r="A7" s="18"/>
      <c r="B7" s="74" t="s">
        <v>10</v>
      </c>
      <c r="C7" s="74"/>
      <c r="D7" s="74"/>
      <c r="E7" s="74"/>
      <c r="F7" s="74"/>
      <c r="G7" s="74" t="s">
        <v>11</v>
      </c>
      <c r="H7" s="74"/>
      <c r="I7" s="74"/>
      <c r="J7" s="74"/>
      <c r="K7" s="74"/>
      <c r="L7" s="74" t="s">
        <v>26</v>
      </c>
      <c r="M7" s="74"/>
      <c r="N7" s="74"/>
      <c r="O7" s="74" t="s">
        <v>24</v>
      </c>
      <c r="P7" s="74"/>
      <c r="Q7" s="74"/>
      <c r="R7" s="74"/>
      <c r="S7" s="74"/>
      <c r="T7" s="74"/>
      <c r="U7" s="74"/>
      <c r="V7" s="74" t="s">
        <v>18</v>
      </c>
      <c r="W7" s="74"/>
      <c r="X7" s="74"/>
      <c r="Y7" s="74"/>
      <c r="Z7" s="74"/>
      <c r="AA7" s="74"/>
      <c r="AB7" s="82" t="s">
        <v>19</v>
      </c>
      <c r="AC7" s="82" t="s">
        <v>27</v>
      </c>
      <c r="AD7" s="82" t="s">
        <v>25</v>
      </c>
      <c r="AE7" s="82"/>
    </row>
    <row r="8" spans="1:31" ht="41.4" x14ac:dyDescent="0.25">
      <c r="A8" s="4" t="s">
        <v>30</v>
      </c>
      <c r="B8" s="5" t="s">
        <v>1</v>
      </c>
      <c r="C8" s="4" t="s">
        <v>6</v>
      </c>
      <c r="D8" s="4" t="s">
        <v>2</v>
      </c>
      <c r="E8" s="4" t="s">
        <v>7</v>
      </c>
      <c r="F8" s="5" t="s">
        <v>20</v>
      </c>
      <c r="G8" s="5" t="s">
        <v>15</v>
      </c>
      <c r="H8" s="5" t="s">
        <v>3</v>
      </c>
      <c r="I8" s="5" t="s">
        <v>16</v>
      </c>
      <c r="J8" s="5" t="s">
        <v>22</v>
      </c>
      <c r="K8" s="5" t="s">
        <v>23</v>
      </c>
      <c r="L8" s="5" t="s">
        <v>4</v>
      </c>
      <c r="M8" s="5" t="s">
        <v>5</v>
      </c>
      <c r="N8" s="5" t="s">
        <v>0</v>
      </c>
      <c r="O8" s="4" t="s">
        <v>9</v>
      </c>
      <c r="P8" s="5" t="s">
        <v>36</v>
      </c>
      <c r="Q8" s="5" t="s">
        <v>8</v>
      </c>
      <c r="R8" s="5" t="s">
        <v>28</v>
      </c>
      <c r="S8" s="5" t="s">
        <v>35</v>
      </c>
      <c r="T8" s="5" t="s">
        <v>12</v>
      </c>
      <c r="U8" s="5" t="s">
        <v>21</v>
      </c>
      <c r="V8" s="5" t="s">
        <v>36</v>
      </c>
      <c r="W8" s="5" t="s">
        <v>8</v>
      </c>
      <c r="X8" s="5" t="s">
        <v>28</v>
      </c>
      <c r="Y8" s="5" t="s">
        <v>35</v>
      </c>
      <c r="Z8" s="5" t="s">
        <v>12</v>
      </c>
      <c r="AA8" s="5" t="s">
        <v>29</v>
      </c>
      <c r="AB8" s="82"/>
      <c r="AC8" s="82"/>
      <c r="AD8" s="5" t="s">
        <v>13</v>
      </c>
      <c r="AE8" s="5" t="s">
        <v>14</v>
      </c>
    </row>
    <row r="9" spans="1:31" ht="109.8" customHeight="1" x14ac:dyDescent="0.25">
      <c r="A9" s="4">
        <v>247</v>
      </c>
      <c r="B9" s="25" t="s">
        <v>38</v>
      </c>
      <c r="C9" s="25" t="s">
        <v>39</v>
      </c>
      <c r="D9" s="26" t="s">
        <v>40</v>
      </c>
      <c r="E9" s="27" t="s">
        <v>41</v>
      </c>
      <c r="F9" s="28" t="s">
        <v>42</v>
      </c>
      <c r="G9" s="63">
        <v>20200680010155</v>
      </c>
      <c r="H9" s="29" t="s">
        <v>43</v>
      </c>
      <c r="I9" s="30" t="s">
        <v>44</v>
      </c>
      <c r="J9" s="31">
        <v>44229</v>
      </c>
      <c r="K9" s="31">
        <v>44561</v>
      </c>
      <c r="L9" s="68">
        <v>3</v>
      </c>
      <c r="M9" s="69">
        <v>3</v>
      </c>
      <c r="N9" s="72">
        <f>IFERROR(IF(M9/L9&gt;100%,100%,M9/L9),"-")</f>
        <v>1</v>
      </c>
      <c r="O9" s="90" t="s">
        <v>45</v>
      </c>
      <c r="P9" s="32"/>
      <c r="Q9" s="33">
        <v>0</v>
      </c>
      <c r="R9" s="33">
        <v>0</v>
      </c>
      <c r="S9" s="32">
        <v>263687588</v>
      </c>
      <c r="T9" s="32"/>
      <c r="U9" s="71">
        <f>SUM(P9:T10)</f>
        <v>264000000</v>
      </c>
      <c r="V9" s="32"/>
      <c r="W9" s="33"/>
      <c r="X9" s="33"/>
      <c r="Y9" s="32">
        <v>199321774</v>
      </c>
      <c r="Z9" s="19"/>
      <c r="AA9" s="86">
        <f>SUM(V9:Z10)</f>
        <v>199321774</v>
      </c>
      <c r="AB9" s="88">
        <f>IFERROR(AA9/U9,"-")</f>
        <v>0.75500671969696964</v>
      </c>
      <c r="AC9" s="92"/>
      <c r="AD9" s="94" t="s">
        <v>46</v>
      </c>
      <c r="AE9" s="96" t="s">
        <v>95</v>
      </c>
    </row>
    <row r="10" spans="1:31" ht="61.2" customHeight="1" x14ac:dyDescent="0.25">
      <c r="A10" s="4">
        <v>247</v>
      </c>
      <c r="B10" s="25" t="s">
        <v>38</v>
      </c>
      <c r="C10" s="25" t="s">
        <v>39</v>
      </c>
      <c r="D10" s="26" t="s">
        <v>40</v>
      </c>
      <c r="E10" s="27" t="s">
        <v>41</v>
      </c>
      <c r="F10" s="28" t="s">
        <v>42</v>
      </c>
      <c r="G10" s="64"/>
      <c r="H10" s="26" t="s">
        <v>50</v>
      </c>
      <c r="I10" s="25"/>
      <c r="J10" s="31"/>
      <c r="K10" s="31"/>
      <c r="L10" s="68"/>
      <c r="M10" s="69"/>
      <c r="N10" s="72"/>
      <c r="O10" s="90"/>
      <c r="P10" s="32"/>
      <c r="Q10" s="33"/>
      <c r="R10" s="33"/>
      <c r="S10" s="32">
        <v>312412</v>
      </c>
      <c r="T10" s="32"/>
      <c r="U10" s="71"/>
      <c r="V10" s="32"/>
      <c r="W10" s="33"/>
      <c r="X10" s="33"/>
      <c r="Y10" s="32"/>
      <c r="Z10" s="19"/>
      <c r="AA10" s="87"/>
      <c r="AB10" s="89"/>
      <c r="AC10" s="93"/>
      <c r="AD10" s="95"/>
      <c r="AE10" s="97"/>
    </row>
    <row r="11" spans="1:31" ht="105.6" customHeight="1" x14ac:dyDescent="0.25">
      <c r="A11" s="4">
        <v>248</v>
      </c>
      <c r="B11" s="30" t="s">
        <v>38</v>
      </c>
      <c r="C11" s="30" t="s">
        <v>39</v>
      </c>
      <c r="D11" s="34" t="s">
        <v>40</v>
      </c>
      <c r="E11" s="35" t="s">
        <v>47</v>
      </c>
      <c r="F11" s="36" t="s">
        <v>48</v>
      </c>
      <c r="G11" s="63">
        <v>20200680010155</v>
      </c>
      <c r="H11" s="29" t="s">
        <v>43</v>
      </c>
      <c r="I11" s="30" t="s">
        <v>44</v>
      </c>
      <c r="J11" s="31">
        <v>44229</v>
      </c>
      <c r="K11" s="31">
        <v>44561</v>
      </c>
      <c r="L11" s="68">
        <v>1</v>
      </c>
      <c r="M11" s="69">
        <v>1</v>
      </c>
      <c r="N11" s="72">
        <f>IFERROR(IF(M11/L11&gt;100%,100%,M11/L11),"-")</f>
        <v>1</v>
      </c>
      <c r="O11" s="53" t="s">
        <v>49</v>
      </c>
      <c r="P11" s="32"/>
      <c r="Q11" s="33">
        <v>0</v>
      </c>
      <c r="R11" s="33">
        <v>0</v>
      </c>
      <c r="S11" s="32">
        <v>133735283</v>
      </c>
      <c r="T11" s="37"/>
      <c r="U11" s="71">
        <f>SUM(P11:T12)</f>
        <v>134000000</v>
      </c>
      <c r="V11" s="32"/>
      <c r="W11" s="33"/>
      <c r="X11" s="33"/>
      <c r="Y11" s="32">
        <v>104789951</v>
      </c>
      <c r="Z11" s="19"/>
      <c r="AA11" s="71">
        <f>SUM(V11:Z12)</f>
        <v>104789951</v>
      </c>
      <c r="AB11" s="70">
        <f>IFERROR(AA11/U11,"-")</f>
        <v>0.78201455970149258</v>
      </c>
      <c r="AC11" s="85"/>
      <c r="AD11" s="83" t="s">
        <v>46</v>
      </c>
      <c r="AE11" s="84" t="s">
        <v>95</v>
      </c>
    </row>
    <row r="12" spans="1:31" ht="55.2" x14ac:dyDescent="0.25">
      <c r="A12" s="4">
        <v>248</v>
      </c>
      <c r="B12" s="30" t="s">
        <v>38</v>
      </c>
      <c r="C12" s="30" t="s">
        <v>39</v>
      </c>
      <c r="D12" s="34" t="s">
        <v>40</v>
      </c>
      <c r="E12" s="35" t="s">
        <v>47</v>
      </c>
      <c r="F12" s="36" t="s">
        <v>48</v>
      </c>
      <c r="G12" s="64"/>
      <c r="H12" s="26" t="s">
        <v>50</v>
      </c>
      <c r="I12" s="25"/>
      <c r="J12" s="31"/>
      <c r="K12" s="31"/>
      <c r="L12" s="68"/>
      <c r="M12" s="69"/>
      <c r="N12" s="72"/>
      <c r="O12" s="53"/>
      <c r="P12" s="32"/>
      <c r="Q12" s="33"/>
      <c r="R12" s="33"/>
      <c r="S12" s="32">
        <v>264717</v>
      </c>
      <c r="T12" s="32"/>
      <c r="U12" s="71"/>
      <c r="V12" s="32"/>
      <c r="W12" s="33"/>
      <c r="X12" s="33"/>
      <c r="Y12" s="32"/>
      <c r="Z12" s="19"/>
      <c r="AA12" s="71"/>
      <c r="AB12" s="70"/>
      <c r="AC12" s="85"/>
      <c r="AD12" s="83"/>
      <c r="AE12" s="84"/>
    </row>
    <row r="13" spans="1:31" ht="177.6" customHeight="1" x14ac:dyDescent="0.25">
      <c r="A13" s="4">
        <v>249</v>
      </c>
      <c r="B13" s="30" t="s">
        <v>38</v>
      </c>
      <c r="C13" s="30" t="s">
        <v>39</v>
      </c>
      <c r="D13" s="34" t="s">
        <v>51</v>
      </c>
      <c r="E13" s="35" t="s">
        <v>52</v>
      </c>
      <c r="F13" s="36" t="s">
        <v>53</v>
      </c>
      <c r="G13" s="63">
        <v>20200680010147</v>
      </c>
      <c r="H13" s="38" t="s">
        <v>54</v>
      </c>
      <c r="I13" s="39" t="s">
        <v>55</v>
      </c>
      <c r="J13" s="31">
        <v>44245</v>
      </c>
      <c r="K13" s="31">
        <v>44561</v>
      </c>
      <c r="L13" s="68">
        <v>1</v>
      </c>
      <c r="M13" s="69">
        <v>1</v>
      </c>
      <c r="N13" s="72">
        <f>IFERROR(IF(M13/L13&gt;100%,100%,M13/L13),"-")</f>
        <v>1</v>
      </c>
      <c r="O13" s="53" t="s">
        <v>56</v>
      </c>
      <c r="P13" s="32"/>
      <c r="Q13" s="33"/>
      <c r="R13" s="33"/>
      <c r="S13" s="32">
        <f>2051332746+155104178</f>
        <v>2206436924</v>
      </c>
      <c r="T13" s="32"/>
      <c r="U13" s="71">
        <f>SUM(P13:T14)</f>
        <v>2811406364</v>
      </c>
      <c r="V13" s="32"/>
      <c r="W13" s="33"/>
      <c r="X13" s="33"/>
      <c r="Y13" s="32">
        <v>1805846130</v>
      </c>
      <c r="Z13" s="19"/>
      <c r="AA13" s="71">
        <f>SUM(V13:Z14)</f>
        <v>1805846130</v>
      </c>
      <c r="AB13" s="73">
        <f>IFERROR(AA13/U13,"-")</f>
        <v>0.64232839233908767</v>
      </c>
      <c r="AC13" s="85"/>
      <c r="AD13" s="83" t="s">
        <v>46</v>
      </c>
      <c r="AE13" s="84" t="s">
        <v>95</v>
      </c>
    </row>
    <row r="14" spans="1:31" ht="55.2" x14ac:dyDescent="0.25">
      <c r="A14" s="4">
        <v>249</v>
      </c>
      <c r="B14" s="30" t="s">
        <v>38</v>
      </c>
      <c r="C14" s="30" t="s">
        <v>39</v>
      </c>
      <c r="D14" s="34" t="s">
        <v>51</v>
      </c>
      <c r="E14" s="35" t="s">
        <v>52</v>
      </c>
      <c r="F14" s="36" t="s">
        <v>53</v>
      </c>
      <c r="G14" s="64"/>
      <c r="H14" s="26" t="s">
        <v>50</v>
      </c>
      <c r="I14" s="39"/>
      <c r="J14" s="31"/>
      <c r="K14" s="31"/>
      <c r="L14" s="68"/>
      <c r="M14" s="69"/>
      <c r="N14" s="72"/>
      <c r="O14" s="53" t="s">
        <v>94</v>
      </c>
      <c r="P14" s="32"/>
      <c r="Q14" s="33"/>
      <c r="R14" s="33"/>
      <c r="S14" s="32">
        <f>600000000+4969440</f>
        <v>604969440</v>
      </c>
      <c r="T14" s="32"/>
      <c r="U14" s="71"/>
      <c r="V14" s="32"/>
      <c r="W14" s="33"/>
      <c r="X14" s="33"/>
      <c r="Y14" s="32"/>
      <c r="Z14" s="19"/>
      <c r="AA14" s="71"/>
      <c r="AB14" s="73"/>
      <c r="AC14" s="85"/>
      <c r="AD14" s="83"/>
      <c r="AE14" s="84"/>
    </row>
    <row r="15" spans="1:31" ht="120" customHeight="1" x14ac:dyDescent="0.25">
      <c r="A15" s="4">
        <v>250</v>
      </c>
      <c r="B15" s="25" t="s">
        <v>38</v>
      </c>
      <c r="C15" s="25" t="s">
        <v>39</v>
      </c>
      <c r="D15" s="26" t="s">
        <v>51</v>
      </c>
      <c r="E15" s="27" t="s">
        <v>57</v>
      </c>
      <c r="F15" s="28" t="s">
        <v>58</v>
      </c>
      <c r="G15" s="63">
        <v>20200680010117</v>
      </c>
      <c r="H15" s="38" t="s">
        <v>59</v>
      </c>
      <c r="I15" s="39" t="s">
        <v>86</v>
      </c>
      <c r="J15" s="31">
        <v>44210</v>
      </c>
      <c r="K15" s="31">
        <v>44561</v>
      </c>
      <c r="L15" s="40">
        <v>11000</v>
      </c>
      <c r="M15" s="41">
        <v>5721</v>
      </c>
      <c r="N15" s="42">
        <f t="shared" ref="N15:N21" si="0">IFERROR(IF(M15/L15&gt;100%,100%,M15/L15),"-")</f>
        <v>0.52009090909090905</v>
      </c>
      <c r="O15" s="53" t="s">
        <v>60</v>
      </c>
      <c r="P15" s="32"/>
      <c r="Q15" s="20"/>
      <c r="R15" s="33">
        <v>0</v>
      </c>
      <c r="S15" s="32">
        <v>436628467</v>
      </c>
      <c r="T15" s="32"/>
      <c r="U15" s="43">
        <f t="shared" ref="U15:U20" si="1">SUM(P15:T15)</f>
        <v>436628467</v>
      </c>
      <c r="V15" s="32"/>
      <c r="W15" s="33"/>
      <c r="X15" s="33"/>
      <c r="Y15" s="32">
        <v>275381689</v>
      </c>
      <c r="Z15" s="19"/>
      <c r="AA15" s="43">
        <f t="shared" ref="AA15:AA20" si="2">SUM(V15:Z15)</f>
        <v>275381689</v>
      </c>
      <c r="AB15" s="44">
        <f t="shared" ref="AB15:AB21" si="3">IFERROR(AA15/U15,"-")</f>
        <v>0.63070026306828042</v>
      </c>
      <c r="AC15" s="45"/>
      <c r="AD15" s="46" t="s">
        <v>46</v>
      </c>
      <c r="AE15" s="47" t="s">
        <v>95</v>
      </c>
    </row>
    <row r="16" spans="1:31" ht="88.2" customHeight="1" x14ac:dyDescent="0.25">
      <c r="A16" s="4">
        <v>251</v>
      </c>
      <c r="B16" s="25" t="s">
        <v>38</v>
      </c>
      <c r="C16" s="25" t="s">
        <v>39</v>
      </c>
      <c r="D16" s="26" t="s">
        <v>61</v>
      </c>
      <c r="E16" s="27" t="s">
        <v>62</v>
      </c>
      <c r="F16" s="28" t="s">
        <v>63</v>
      </c>
      <c r="G16" s="63">
        <v>20200680010181</v>
      </c>
      <c r="H16" s="38" t="s">
        <v>64</v>
      </c>
      <c r="I16" s="39" t="s">
        <v>65</v>
      </c>
      <c r="J16" s="31">
        <v>44232</v>
      </c>
      <c r="K16" s="31">
        <v>44561</v>
      </c>
      <c r="L16" s="40">
        <v>174</v>
      </c>
      <c r="M16" s="48">
        <v>174</v>
      </c>
      <c r="N16" s="42">
        <f t="shared" si="0"/>
        <v>1</v>
      </c>
      <c r="O16" s="53" t="s">
        <v>66</v>
      </c>
      <c r="P16" s="32"/>
      <c r="Q16" s="33">
        <v>0</v>
      </c>
      <c r="R16" s="33">
        <v>0</v>
      </c>
      <c r="S16" s="32">
        <v>537034516</v>
      </c>
      <c r="T16" s="32"/>
      <c r="U16" s="43">
        <f t="shared" si="1"/>
        <v>537034516</v>
      </c>
      <c r="V16" s="32"/>
      <c r="W16" s="33"/>
      <c r="X16" s="33"/>
      <c r="Y16" s="32">
        <v>271655244</v>
      </c>
      <c r="Z16" s="19"/>
      <c r="AA16" s="43">
        <f t="shared" si="2"/>
        <v>271655244</v>
      </c>
      <c r="AB16" s="44">
        <f t="shared" si="3"/>
        <v>0.50584317377470023</v>
      </c>
      <c r="AC16" s="45"/>
      <c r="AD16" s="46" t="s">
        <v>46</v>
      </c>
      <c r="AE16" s="47" t="s">
        <v>95</v>
      </c>
    </row>
    <row r="17" spans="1:33" ht="55.2" x14ac:dyDescent="0.25">
      <c r="A17" s="4">
        <v>252</v>
      </c>
      <c r="B17" s="25" t="s">
        <v>38</v>
      </c>
      <c r="C17" s="25" t="s">
        <v>39</v>
      </c>
      <c r="D17" s="26" t="s">
        <v>61</v>
      </c>
      <c r="E17" s="27" t="s">
        <v>67</v>
      </c>
      <c r="F17" s="28" t="s">
        <v>68</v>
      </c>
      <c r="G17" s="65"/>
      <c r="H17" s="6" t="s">
        <v>50</v>
      </c>
      <c r="I17" s="21" t="s">
        <v>69</v>
      </c>
      <c r="J17" s="31"/>
      <c r="K17" s="31"/>
      <c r="L17" s="49">
        <v>0.1</v>
      </c>
      <c r="M17" s="50">
        <v>0</v>
      </c>
      <c r="N17" s="42">
        <f t="shared" si="0"/>
        <v>0</v>
      </c>
      <c r="O17" s="53"/>
      <c r="P17" s="32"/>
      <c r="Q17" s="33">
        <v>0</v>
      </c>
      <c r="R17" s="33">
        <v>0</v>
      </c>
      <c r="S17" s="32">
        <v>0</v>
      </c>
      <c r="T17" s="32"/>
      <c r="U17" s="43">
        <f t="shared" si="1"/>
        <v>0</v>
      </c>
      <c r="V17" s="32"/>
      <c r="W17" s="33"/>
      <c r="X17" s="33"/>
      <c r="Y17" s="32">
        <v>0</v>
      </c>
      <c r="Z17" s="19"/>
      <c r="AA17" s="43">
        <f t="shared" si="2"/>
        <v>0</v>
      </c>
      <c r="AB17" s="44" t="str">
        <f t="shared" si="3"/>
        <v>-</v>
      </c>
      <c r="AC17" s="45"/>
      <c r="AD17" s="46" t="s">
        <v>46</v>
      </c>
      <c r="AE17" s="47" t="s">
        <v>95</v>
      </c>
    </row>
    <row r="18" spans="1:33" ht="55.2" x14ac:dyDescent="0.25">
      <c r="A18" s="4">
        <v>253</v>
      </c>
      <c r="B18" s="25" t="s">
        <v>38</v>
      </c>
      <c r="C18" s="25" t="s">
        <v>39</v>
      </c>
      <c r="D18" s="26" t="s">
        <v>61</v>
      </c>
      <c r="E18" s="27" t="s">
        <v>70</v>
      </c>
      <c r="F18" s="28" t="s">
        <v>71</v>
      </c>
      <c r="G18" s="63">
        <v>20200680010172</v>
      </c>
      <c r="H18" s="29" t="s">
        <v>72</v>
      </c>
      <c r="I18" s="39" t="s">
        <v>87</v>
      </c>
      <c r="J18" s="31">
        <v>44222</v>
      </c>
      <c r="K18" s="31">
        <v>44561</v>
      </c>
      <c r="L18" s="49">
        <v>1</v>
      </c>
      <c r="M18" s="50">
        <v>1.97</v>
      </c>
      <c r="N18" s="42">
        <f t="shared" si="0"/>
        <v>1</v>
      </c>
      <c r="O18" s="53" t="s">
        <v>73</v>
      </c>
      <c r="P18" s="32"/>
      <c r="Q18" s="33">
        <v>0</v>
      </c>
      <c r="R18" s="33">
        <v>0</v>
      </c>
      <c r="S18" s="32">
        <v>230173869.55000001</v>
      </c>
      <c r="T18" s="32"/>
      <c r="U18" s="43">
        <f t="shared" si="1"/>
        <v>230173869.55000001</v>
      </c>
      <c r="V18" s="32"/>
      <c r="W18" s="33"/>
      <c r="X18" s="33"/>
      <c r="Y18" s="32">
        <f>136138329+46296216+9023864</f>
        <v>191458409</v>
      </c>
      <c r="Z18" s="19"/>
      <c r="AA18" s="43">
        <f t="shared" si="2"/>
        <v>191458409</v>
      </c>
      <c r="AB18" s="44">
        <f t="shared" si="3"/>
        <v>0.83179906291843453</v>
      </c>
      <c r="AC18" s="45"/>
      <c r="AD18" s="46" t="s">
        <v>46</v>
      </c>
      <c r="AE18" s="47" t="s">
        <v>95</v>
      </c>
    </row>
    <row r="19" spans="1:33" ht="55.2" x14ac:dyDescent="0.25">
      <c r="A19" s="4">
        <v>254</v>
      </c>
      <c r="B19" s="25" t="s">
        <v>38</v>
      </c>
      <c r="C19" s="25" t="s">
        <v>39</v>
      </c>
      <c r="D19" s="26" t="s">
        <v>61</v>
      </c>
      <c r="E19" s="27" t="s">
        <v>74</v>
      </c>
      <c r="F19" s="28" t="s">
        <v>75</v>
      </c>
      <c r="G19" s="63">
        <v>20200680010172</v>
      </c>
      <c r="H19" s="29" t="s">
        <v>72</v>
      </c>
      <c r="I19" s="39" t="s">
        <v>88</v>
      </c>
      <c r="J19" s="31">
        <v>44222</v>
      </c>
      <c r="K19" s="31">
        <v>44561</v>
      </c>
      <c r="L19" s="40">
        <v>1500</v>
      </c>
      <c r="M19" s="48">
        <v>1661</v>
      </c>
      <c r="N19" s="42">
        <f t="shared" si="0"/>
        <v>1</v>
      </c>
      <c r="O19" s="53" t="s">
        <v>73</v>
      </c>
      <c r="P19" s="32"/>
      <c r="Q19" s="33">
        <v>0</v>
      </c>
      <c r="R19" s="33">
        <v>0</v>
      </c>
      <c r="S19" s="32">
        <v>103625750.55</v>
      </c>
      <c r="T19" s="32"/>
      <c r="U19" s="43">
        <f t="shared" si="1"/>
        <v>103625750.55</v>
      </c>
      <c r="V19" s="32"/>
      <c r="W19" s="33"/>
      <c r="X19" s="33"/>
      <c r="Y19" s="32">
        <f>87560002+10000000</f>
        <v>97560002</v>
      </c>
      <c r="Z19" s="19"/>
      <c r="AA19" s="43">
        <f t="shared" si="2"/>
        <v>97560002</v>
      </c>
      <c r="AB19" s="44">
        <f t="shared" si="3"/>
        <v>0.94146485291729454</v>
      </c>
      <c r="AC19" s="45"/>
      <c r="AD19" s="46" t="s">
        <v>46</v>
      </c>
      <c r="AE19" s="47" t="s">
        <v>95</v>
      </c>
      <c r="AG19" s="22"/>
    </row>
    <row r="20" spans="1:33" ht="55.2" x14ac:dyDescent="0.25">
      <c r="A20" s="4">
        <v>255</v>
      </c>
      <c r="B20" s="25" t="s">
        <v>38</v>
      </c>
      <c r="C20" s="25" t="s">
        <v>39</v>
      </c>
      <c r="D20" s="26" t="s">
        <v>61</v>
      </c>
      <c r="E20" s="27" t="s">
        <v>76</v>
      </c>
      <c r="F20" s="28" t="s">
        <v>77</v>
      </c>
      <c r="G20" s="63">
        <v>20200680010172</v>
      </c>
      <c r="H20" s="29" t="s">
        <v>72</v>
      </c>
      <c r="I20" s="21" t="s">
        <v>89</v>
      </c>
      <c r="J20" s="31">
        <v>44222</v>
      </c>
      <c r="K20" s="31">
        <v>44561</v>
      </c>
      <c r="L20" s="40">
        <v>100</v>
      </c>
      <c r="M20" s="48">
        <v>114</v>
      </c>
      <c r="N20" s="42">
        <f t="shared" si="0"/>
        <v>1</v>
      </c>
      <c r="O20" s="53" t="s">
        <v>73</v>
      </c>
      <c r="P20" s="32"/>
      <c r="Q20" s="33">
        <v>0</v>
      </c>
      <c r="R20" s="33">
        <v>0</v>
      </c>
      <c r="S20" s="32">
        <v>101628340.28</v>
      </c>
      <c r="T20" s="32"/>
      <c r="U20" s="43">
        <f t="shared" si="1"/>
        <v>101628340.28</v>
      </c>
      <c r="V20" s="32"/>
      <c r="W20" s="33"/>
      <c r="X20" s="33"/>
      <c r="Y20" s="32">
        <f>84154616+10000000</f>
        <v>94154616</v>
      </c>
      <c r="Z20" s="19"/>
      <c r="AA20" s="43">
        <f t="shared" si="2"/>
        <v>94154616</v>
      </c>
      <c r="AB20" s="44">
        <f t="shared" si="3"/>
        <v>0.92646023481827144</v>
      </c>
      <c r="AC20" s="45"/>
      <c r="AD20" s="46" t="s">
        <v>46</v>
      </c>
      <c r="AE20" s="47" t="s">
        <v>95</v>
      </c>
      <c r="AG20" s="22"/>
    </row>
    <row r="21" spans="1:33" ht="55.2" x14ac:dyDescent="0.25">
      <c r="A21" s="4">
        <v>256</v>
      </c>
      <c r="B21" s="30" t="s">
        <v>38</v>
      </c>
      <c r="C21" s="30" t="s">
        <v>39</v>
      </c>
      <c r="D21" s="34" t="s">
        <v>61</v>
      </c>
      <c r="E21" s="35" t="s">
        <v>78</v>
      </c>
      <c r="F21" s="36" t="s">
        <v>79</v>
      </c>
      <c r="G21" s="63">
        <v>20200680010172</v>
      </c>
      <c r="H21" s="29" t="s">
        <v>72</v>
      </c>
      <c r="I21" s="21" t="s">
        <v>90</v>
      </c>
      <c r="J21" s="31">
        <v>44222</v>
      </c>
      <c r="K21" s="31">
        <v>44561</v>
      </c>
      <c r="L21" s="68">
        <v>1</v>
      </c>
      <c r="M21" s="91">
        <v>0.8</v>
      </c>
      <c r="N21" s="72">
        <f t="shared" si="0"/>
        <v>0.8</v>
      </c>
      <c r="O21" s="53" t="s">
        <v>73</v>
      </c>
      <c r="P21" s="32"/>
      <c r="Q21" s="33">
        <v>0</v>
      </c>
      <c r="R21" s="33">
        <v>0</v>
      </c>
      <c r="S21" s="32">
        <v>44450000</v>
      </c>
      <c r="T21" s="32"/>
      <c r="U21" s="71">
        <f>SUM(P21:T22)</f>
        <v>44923805.799999326</v>
      </c>
      <c r="V21" s="32"/>
      <c r="W21" s="33"/>
      <c r="X21" s="33"/>
      <c r="Y21" s="32">
        <f>37927862+5298000</f>
        <v>43225862</v>
      </c>
      <c r="Z21" s="19"/>
      <c r="AA21" s="71">
        <f>SUM(V21:Z22)</f>
        <v>43225862</v>
      </c>
      <c r="AB21" s="70">
        <f t="shared" si="3"/>
        <v>0.96220391906334546</v>
      </c>
      <c r="AC21" s="85"/>
      <c r="AD21" s="83" t="s">
        <v>46</v>
      </c>
      <c r="AE21" s="84" t="s">
        <v>95</v>
      </c>
    </row>
    <row r="22" spans="1:33" ht="55.2" x14ac:dyDescent="0.25">
      <c r="A22" s="4">
        <v>256</v>
      </c>
      <c r="B22" s="30" t="s">
        <v>38</v>
      </c>
      <c r="C22" s="30" t="s">
        <v>39</v>
      </c>
      <c r="D22" s="34" t="s">
        <v>61</v>
      </c>
      <c r="E22" s="35" t="s">
        <v>78</v>
      </c>
      <c r="F22" s="36" t="s">
        <v>79</v>
      </c>
      <c r="G22" s="64"/>
      <c r="H22" s="26" t="s">
        <v>50</v>
      </c>
      <c r="I22" s="21"/>
      <c r="J22" s="31"/>
      <c r="K22" s="31"/>
      <c r="L22" s="68"/>
      <c r="M22" s="91"/>
      <c r="N22" s="72"/>
      <c r="O22" s="53"/>
      <c r="P22" s="32"/>
      <c r="Q22" s="33"/>
      <c r="R22" s="33"/>
      <c r="S22" s="32">
        <v>473805.79999932705</v>
      </c>
      <c r="T22" s="32"/>
      <c r="U22" s="71"/>
      <c r="V22" s="32"/>
      <c r="W22" s="33"/>
      <c r="X22" s="33"/>
      <c r="Y22" s="32"/>
      <c r="Z22" s="19"/>
      <c r="AA22" s="71"/>
      <c r="AB22" s="70"/>
      <c r="AC22" s="85"/>
      <c r="AD22" s="83"/>
      <c r="AE22" s="84"/>
    </row>
    <row r="23" spans="1:33" ht="82.8" x14ac:dyDescent="0.25">
      <c r="A23" s="4">
        <v>301</v>
      </c>
      <c r="B23" s="25" t="s">
        <v>80</v>
      </c>
      <c r="C23" s="25" t="s">
        <v>81</v>
      </c>
      <c r="D23" s="26" t="s">
        <v>82</v>
      </c>
      <c r="E23" s="27" t="s">
        <v>83</v>
      </c>
      <c r="F23" s="28" t="s">
        <v>84</v>
      </c>
      <c r="G23" s="63">
        <v>20210680010124</v>
      </c>
      <c r="H23" s="38" t="s">
        <v>91</v>
      </c>
      <c r="I23" s="21" t="s">
        <v>98</v>
      </c>
      <c r="J23" s="31">
        <v>44469</v>
      </c>
      <c r="K23" s="31">
        <v>44561</v>
      </c>
      <c r="L23" s="68">
        <v>1</v>
      </c>
      <c r="M23" s="69">
        <v>1</v>
      </c>
      <c r="N23" s="72">
        <f>IFERROR(IF(M23/L23&gt;100%,100%,M23/L23),"-")</f>
        <v>1</v>
      </c>
      <c r="O23" s="53" t="s">
        <v>92</v>
      </c>
      <c r="P23" s="32"/>
      <c r="Q23" s="33">
        <v>0</v>
      </c>
      <c r="R23" s="33">
        <v>0</v>
      </c>
      <c r="S23" s="32">
        <v>910309349.15999997</v>
      </c>
      <c r="T23" s="32"/>
      <c r="U23" s="71">
        <f>SUM(Q23:T24)</f>
        <v>1560000000</v>
      </c>
      <c r="V23" s="32"/>
      <c r="W23" s="33"/>
      <c r="X23" s="33"/>
      <c r="Y23" s="32">
        <v>438712007.17000002</v>
      </c>
      <c r="Z23" s="19"/>
      <c r="AA23" s="86">
        <f>SUM(V23:Z24)</f>
        <v>438712007.17000002</v>
      </c>
      <c r="AB23" s="88">
        <f>IFERROR(AA23/U23,"-")</f>
        <v>0.28122564562179486</v>
      </c>
      <c r="AC23" s="92"/>
      <c r="AD23" s="94" t="s">
        <v>46</v>
      </c>
      <c r="AE23" s="96" t="s">
        <v>95</v>
      </c>
    </row>
    <row r="24" spans="1:33" ht="82.8" x14ac:dyDescent="0.25">
      <c r="A24" s="4">
        <v>301</v>
      </c>
      <c r="B24" s="25" t="s">
        <v>80</v>
      </c>
      <c r="C24" s="25" t="s">
        <v>81</v>
      </c>
      <c r="D24" s="26" t="s">
        <v>82</v>
      </c>
      <c r="E24" s="27" t="s">
        <v>83</v>
      </c>
      <c r="F24" s="28" t="s">
        <v>84</v>
      </c>
      <c r="G24" s="64"/>
      <c r="H24" s="26" t="s">
        <v>96</v>
      </c>
      <c r="I24" s="21" t="s">
        <v>97</v>
      </c>
      <c r="J24" s="31">
        <v>44469</v>
      </c>
      <c r="K24" s="31">
        <v>44561</v>
      </c>
      <c r="L24" s="68"/>
      <c r="M24" s="69"/>
      <c r="N24" s="72"/>
      <c r="O24" s="53" t="s">
        <v>93</v>
      </c>
      <c r="P24" s="32"/>
      <c r="Q24" s="33">
        <v>0</v>
      </c>
      <c r="R24" s="33">
        <v>0</v>
      </c>
      <c r="S24" s="32">
        <f>700000000-50408515.83+99166.6700000763</f>
        <v>649690650.84000003</v>
      </c>
      <c r="T24" s="32"/>
      <c r="U24" s="71"/>
      <c r="V24" s="32"/>
      <c r="W24" s="33"/>
      <c r="X24" s="33"/>
      <c r="Y24" s="32"/>
      <c r="Z24" s="19"/>
      <c r="AA24" s="87"/>
      <c r="AB24" s="89"/>
      <c r="AC24" s="93"/>
      <c r="AD24" s="95"/>
      <c r="AE24" s="97"/>
    </row>
    <row r="25" spans="1:33" x14ac:dyDescent="0.25">
      <c r="A25" s="4">
        <f>SUM(--(FREQUENCY(A9:A24,A9:A24)&gt;0))</f>
        <v>11</v>
      </c>
      <c r="B25" s="7"/>
      <c r="C25" s="8"/>
      <c r="D25" s="8"/>
      <c r="E25" s="8"/>
      <c r="F25" s="8"/>
      <c r="G25" s="66"/>
      <c r="H25" s="8"/>
      <c r="I25" s="8"/>
      <c r="J25" s="8"/>
      <c r="K25" s="9"/>
      <c r="L25" s="9"/>
      <c r="M25" s="10" t="s">
        <v>17</v>
      </c>
      <c r="N25" s="9">
        <f>IFERROR(AVERAGE(N9:N24),"-")</f>
        <v>0.84728099173553728</v>
      </c>
      <c r="O25" s="54"/>
      <c r="P25" s="12">
        <f>SUM(P9:P24)</f>
        <v>0</v>
      </c>
      <c r="Q25" s="12">
        <f>SUM(Q9:Q24)</f>
        <v>0</v>
      </c>
      <c r="R25" s="12">
        <f t="shared" ref="R25:Z25" si="4">SUM(R9:R24)</f>
        <v>0</v>
      </c>
      <c r="S25" s="12">
        <f t="shared" si="4"/>
        <v>6223421113.1799994</v>
      </c>
      <c r="T25" s="12">
        <f t="shared" si="4"/>
        <v>0</v>
      </c>
      <c r="U25" s="12">
        <f>SUM(U9:U24)</f>
        <v>6223421113.1799994</v>
      </c>
      <c r="V25" s="12">
        <f t="shared" si="4"/>
        <v>0</v>
      </c>
      <c r="W25" s="12">
        <f t="shared" si="4"/>
        <v>0</v>
      </c>
      <c r="X25" s="12">
        <f t="shared" si="4"/>
        <v>0</v>
      </c>
      <c r="Y25" s="12">
        <f>SUM(Y9:Y24)</f>
        <v>3522105684.1700001</v>
      </c>
      <c r="Z25" s="12">
        <f t="shared" si="4"/>
        <v>0</v>
      </c>
      <c r="AA25" s="12">
        <f>SUM(AA9:AA24)</f>
        <v>3522105684.1700001</v>
      </c>
      <c r="AB25" s="13">
        <f>IFERROR(AA25/U25,"-")</f>
        <v>0.56594365383870027</v>
      </c>
      <c r="AC25" s="12"/>
      <c r="AD25" s="11"/>
      <c r="AE25" s="11"/>
    </row>
    <row r="27" spans="1:33" x14ac:dyDescent="0.25">
      <c r="O27" s="55"/>
      <c r="U27" s="14"/>
      <c r="AA27" s="24"/>
    </row>
    <row r="28" spans="1:33" x14ac:dyDescent="0.25">
      <c r="Y28" s="22"/>
    </row>
    <row r="29" spans="1:33" x14ac:dyDescent="0.25">
      <c r="U29" s="15"/>
      <c r="Y29" s="22"/>
      <c r="AA29" s="23"/>
    </row>
    <row r="30" spans="1:33" x14ac:dyDescent="0.25">
      <c r="S30" s="22"/>
      <c r="T30" s="22"/>
      <c r="Y30" s="22"/>
    </row>
    <row r="31" spans="1:33" x14ac:dyDescent="0.25">
      <c r="Y31" s="51"/>
    </row>
    <row r="32" spans="1:33" x14ac:dyDescent="0.25">
      <c r="U32" s="3"/>
    </row>
    <row r="37" spans="21:21" x14ac:dyDescent="0.25">
      <c r="U37" s="3"/>
    </row>
  </sheetData>
  <mergeCells count="64">
    <mergeCell ref="AB23:AB24"/>
    <mergeCell ref="AA23:AA24"/>
    <mergeCell ref="AC9:AC10"/>
    <mergeCell ref="AD9:AD10"/>
    <mergeCell ref="AE9:AE10"/>
    <mergeCell ref="AD23:AD24"/>
    <mergeCell ref="AE23:AE24"/>
    <mergeCell ref="AC23:AC24"/>
    <mergeCell ref="AD21:AD22"/>
    <mergeCell ref="AE21:AE22"/>
    <mergeCell ref="AC21:AC22"/>
    <mergeCell ref="AA9:AA10"/>
    <mergeCell ref="AB9:AB10"/>
    <mergeCell ref="L23:L24"/>
    <mergeCell ref="M23:M24"/>
    <mergeCell ref="N23:N24"/>
    <mergeCell ref="U23:U24"/>
    <mergeCell ref="L9:L10"/>
    <mergeCell ref="M9:M10"/>
    <mergeCell ref="N9:N10"/>
    <mergeCell ref="O9:O10"/>
    <mergeCell ref="U9:U10"/>
    <mergeCell ref="L21:L22"/>
    <mergeCell ref="M21:M22"/>
    <mergeCell ref="N21:N22"/>
    <mergeCell ref="U21:U22"/>
    <mergeCell ref="L13:L14"/>
    <mergeCell ref="AD11:AD12"/>
    <mergeCell ref="AE11:AE12"/>
    <mergeCell ref="AA21:AA22"/>
    <mergeCell ref="AA11:AA12"/>
    <mergeCell ref="AC11:AC12"/>
    <mergeCell ref="AD13:AD14"/>
    <mergeCell ref="AE13:AE14"/>
    <mergeCell ref="AC13:AC14"/>
    <mergeCell ref="AB11:AB12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7:F7"/>
    <mergeCell ref="G7:K7"/>
    <mergeCell ref="L7:N7"/>
    <mergeCell ref="O7:U7"/>
    <mergeCell ref="B1:AB4"/>
    <mergeCell ref="V7:AA7"/>
    <mergeCell ref="AB7:AB8"/>
    <mergeCell ref="L11:L12"/>
    <mergeCell ref="M11:M12"/>
    <mergeCell ref="AB21:AB22"/>
    <mergeCell ref="U13:U14"/>
    <mergeCell ref="AA13:AA14"/>
    <mergeCell ref="N11:N12"/>
    <mergeCell ref="AB13:AB14"/>
    <mergeCell ref="U11:U12"/>
    <mergeCell ref="M13:M14"/>
    <mergeCell ref="N13:N14"/>
  </mergeCells>
  <conditionalFormatting sqref="N9 N11:N23">
    <cfRule type="cellIs" dxfId="2" priority="7" operator="between">
      <formula>0.66</formula>
      <formula>1</formula>
    </cfRule>
    <cfRule type="cellIs" dxfId="1" priority="8" operator="between">
      <formula>0.33</formula>
      <formula>0.66</formula>
    </cfRule>
    <cfRule type="cellIs" dxfId="0" priority="9" operator="between">
      <formula>0</formula>
      <formula>0.33</formula>
    </cfRule>
  </conditionalFormatting>
  <pageMargins left="0.7" right="0.7" top="0.75" bottom="0.75" header="0.3" footer="0.3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2021-09-08T05:11:45Z</cp:lastPrinted>
  <dcterms:created xsi:type="dcterms:W3CDTF">2008-07-08T21:30:46Z</dcterms:created>
  <dcterms:modified xsi:type="dcterms:W3CDTF">2022-02-03T16:30:44Z</dcterms:modified>
</cp:coreProperties>
</file>