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1A45FC9F-5C67-4C23-B6B9-17E0A2305D96}" xr6:coauthVersionLast="47" xr6:coauthVersionMax="47" xr10:uidLastSave="{00000000-0000-0000-0000-000000000000}"/>
  <bookViews>
    <workbookView xWindow="-25308" yWindow="288" windowWidth="25416" windowHeight="15252" tabRatio="595" xr2:uid="{00000000-000D-0000-FFFF-FFFF00000000}"/>
  </bookViews>
  <sheets>
    <sheet name="Plan de Acción" sheetId="14" r:id="rId1"/>
  </sheets>
  <definedNames>
    <definedName name="_xlnm._FilterDatabase" localSheetId="0" hidden="1">'Plan de Acción'!$A$8:$DR$20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0" i="14" l="1"/>
  <c r="AC20" i="14"/>
  <c r="U9" i="14"/>
  <c r="AA9" i="14" l="1"/>
  <c r="Y16" i="14"/>
  <c r="Y18" i="14"/>
  <c r="AB9" i="14" l="1"/>
  <c r="Y11" i="14"/>
  <c r="AA11" i="14" l="1"/>
  <c r="Y17" i="14"/>
  <c r="Y20" i="14" s="1"/>
  <c r="N11" i="14"/>
  <c r="S19" i="14"/>
  <c r="Z20" i="14"/>
  <c r="X20" i="14"/>
  <c r="W20" i="14"/>
  <c r="V20" i="14"/>
  <c r="Q20" i="14"/>
  <c r="R20" i="14"/>
  <c r="T20" i="14"/>
  <c r="P20" i="14"/>
  <c r="N9" i="14"/>
  <c r="N20" i="14" s="1"/>
  <c r="S20" i="14" l="1"/>
  <c r="U11" i="14"/>
  <c r="U20" i="14" s="1"/>
  <c r="AB11" i="14"/>
  <c r="AA20" i="14"/>
  <c r="AB20" i="14" l="1"/>
</calcChain>
</file>

<file path=xl/sharedStrings.xml><?xml version="1.0" encoding="utf-8"?>
<sst xmlns="http://schemas.openxmlformats.org/spreadsheetml/2006/main" count="137" uniqueCount="77">
  <si>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</si>
  <si>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</si>
  <si>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</si>
  <si>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</si>
  <si>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</si>
  <si>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</si>
  <si>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</si>
  <si>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</si>
  <si>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</si>
  <si>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</si>
  <si>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</si>
  <si>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</si>
  <si>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</si>
  <si>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</si>
  <si>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</si>
  <si>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</si>
  <si>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</si>
  <si>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</si>
  <si>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</si>
  <si>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</si>
  <si>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</si>
  <si>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</si>
  <si>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</si>
  <si>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</si>
  <si>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</si>
  <si>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</si>
  <si>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</si>
  <si>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</si>
  <si>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</si>
  <si>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</si>
  <si>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</si>
  <si>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</si>
  <si>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</si>
  <si>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</si>
  <si>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 xml:space="preserve"> PLAN DE ACCIÓN - PLAN DE DESARROLLO MUNICIPAL
BOMBEROS DE BUCARAMANGA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</si>
  <si>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</si>
  <si>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</si>
  <si>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</si>
  <si>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</si>
  <si>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Número de estaciones de bomberos mantenidas.</t>
  </si>
  <si>
    <t>Bomberos</t>
  </si>
  <si>
    <t>Yelitza Oliveros Ramírez</t>
  </si>
  <si>
    <t>ADQUISICIÓN DE MOTOSIERRAS PARA EL CUERPO DE BOMBEROS DE BUCARAMANGA</t>
  </si>
  <si>
    <t>Atender el 90% de emergencias por inminente riesgo de colapso de arboles generadas.</t>
  </si>
  <si>
    <t>Formular e implementar 1 estrategia de fortalecimiento de la capacidad operativa de Bomberos.</t>
  </si>
  <si>
    <t>Número de estrategias de fortalecimiento de la capacidad operativa de Bomberos formuladas e implementadas.</t>
  </si>
  <si>
    <t>Mejor forma de impacto a la entidad en temas de cumplimiento a la ley de archivo.</t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</si>
  <si>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</si>
  <si>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</si>
  <si>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</si>
  <si>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CAPACITACIÓN Y SENSIBILIZACIÓN EN PREVENCIÓN Y DISCIPLINA BOMBERIL ORIENTADA A BOMBERITOS Y BRIGADISTAS EN EL MUNICIPIO DE BUCARAMANGA</t>
  </si>
  <si>
    <t>CAPACITACIÓN DEL PERSONAL OPERATIVO Y ADMINISTRATIVO DE BOMBEROS DE BUCARAMANGA</t>
  </si>
  <si>
    <t>ACTUALIZACIÓN Y ORGANIZACIÓN DEL ÁREA DE GESTIÓN DOCUMENTAL DE BOMBEROS DE BUCARAMANGA</t>
  </si>
  <si>
    <t>AMPLIACIÓN DE LA COBERTURA EN TELECOMUNICACIONES DE BOMBEROS DE BUCARAMANGA</t>
  </si>
  <si>
    <t>ADECUACIÓN DE LA PLANTA FÍSICA EN LA ESTACIÓN CENTRAL Y EDIFICIO ADMINISTRATIVO DE BOMBEROS DE BUCARAMANGA</t>
  </si>
  <si>
    <t>ADQUISICION DE EQUIPOS ESPECIALIZADOS PARA EL AREA OPERATIVA DE BOMBEROS DE BUCARAMANGA</t>
  </si>
  <si>
    <t>RENOVACIÓN DE EQUIPOS TECNOLÓGICOS DE APOYO A LA GESTIÓN EN BOMBEROS DE BUCARAMANGA</t>
  </si>
  <si>
    <t>DIAGNÓSTICO JURÍDICO, TÉCNICO, FINANCIERO Y ADMINISTRATIVO DE LA PLANTA DE PERSONAL, ORIENTADO HACIA LA ADOPCIÓN DEL ESCALAFÓN BOMBERIL EN BOMBEROS DE BUCARAMANGA</t>
  </si>
  <si>
    <t>PENDIENTE POR DEFINIR</t>
  </si>
  <si>
    <t>2.3.2.01.01.001.02.14</t>
  </si>
  <si>
    <t>2.3.2.02.02.009</t>
  </si>
  <si>
    <t>2.3.5.02.09</t>
  </si>
  <si>
    <t>2.3.5.02.08</t>
  </si>
  <si>
    <t xml:space="preserve">2.3.2.01.01.003.05.03 </t>
  </si>
  <si>
    <t>2.3.2.01.01.003.02.08</t>
  </si>
  <si>
    <t>2.3.2.01.01.003.03.02
2.3.2.01.01.003.05.03</t>
  </si>
  <si>
    <t>2.3.2.01.01.003.02.08 $59.369.623
2.3.2.01.01.003.05.03 $50.894.604
2.3.2.02.02.009 $343.750
2.3.5.02.08 $36.250.000
2.3.5.02.09 $328.425</t>
  </si>
  <si>
    <t>24/11/2021</t>
  </si>
  <si>
    <t>19/10/2021</t>
  </si>
  <si>
    <t>Actualizar tecnológicamente (5) estaciones</t>
  </si>
  <si>
    <t>Realizar (1) diagnóstico de la estructura organizacional de Bomberos</t>
  </si>
  <si>
    <t>Realizar la dotación de (3) compañías</t>
  </si>
  <si>
    <t>Capacitar a 425 personas en prevención y disciplina bomberil</t>
  </si>
  <si>
    <t>Brindar 5 cursos al personal operativo y administrativo de Bomberos.</t>
  </si>
  <si>
    <t>Mejorar  en su infraestructura (1) estación de Bomberos de Bucaramanga</t>
  </si>
  <si>
    <t>Aumentar en un 50% la cobertura de telecomunicaciones de Bomberos de Bucaramanga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</si>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</sst>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4" fillId="0" borderId="1" xfId="11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6" fontId="6" fillId="2" borderId="2" xfId="108" applyNumberFormat="1" applyFont="1" applyFill="1" applyBorder="1" applyAlignment="1">
      <alignment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" fontId="4" fillId="0" borderId="2" xfId="11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justify" vertical="center" wrapText="1"/>
    </xf>
    <xf numFmtId="165" fontId="4" fillId="0" borderId="2" xfId="0" applyNumberFormat="1" applyFont="1" applyFill="1" applyBorder="1" applyAlignment="1">
      <alignment horizontal="justify" vertical="center" wrapText="1"/>
    </xf>
    <xf numFmtId="1" fontId="3" fillId="0" borderId="2" xfId="110" applyNumberFormat="1" applyFont="1" applyFill="1" applyBorder="1" applyAlignment="1">
      <alignment horizontal="center" vertical="center" wrapText="1"/>
    </xf>
    <xf numFmtId="168" fontId="6" fillId="0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164" fontId="6" fillId="0" borderId="2" xfId="11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 applyBorder="1" applyAlignment="1">
      <alignment vertical="top"/>
    </xf>
    <xf numFmtId="5" fontId="3" fillId="3" borderId="0" xfId="0" applyNumberFormat="1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8" xfId="0" applyFont="1" applyFill="1" applyBorder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7" xfId="108" applyNumberFormat="1" applyFont="1" applyFill="1" applyBorder="1" applyAlignment="1">
      <alignment horizontal="center" vertical="center" wrapText="1"/>
    </xf>
    <xf numFmtId="5" fontId="6" fillId="2" borderId="10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9" fontId="6" fillId="0" borderId="10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167" fontId="6" fillId="0" borderId="7" xfId="107" applyNumberFormat="1" applyFont="1" applyFill="1" applyBorder="1" applyAlignment="1">
      <alignment horizontal="center" vertical="center" wrapText="1"/>
    </xf>
    <xf numFmtId="167" fontId="6" fillId="0" borderId="10" xfId="107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2"/>
  <sheetViews>
    <sheetView tabSelected="1" zoomScale="60" zoomScaleNormal="60" zoomScalePageLayoutView="70" workbookViewId="0">
      <selection activeCell="AC2" sqref="AC2:AE2"/>
    </sheetView>
  </sheetViews>
  <sheetFormatPr baseColWidth="10" defaultColWidth="11.09765625" defaultRowHeight="13.8" x14ac:dyDescent="0.25"/>
  <cols>
    <col min="1" max="1" width="9.59765625" style="31" customWidth="1"/>
    <col min="2" max="4" width="20.796875" style="31" customWidth="1"/>
    <col min="5" max="5" width="33.5" style="31" customWidth="1"/>
    <col min="6" max="6" width="30.09765625" style="31" customWidth="1"/>
    <col min="7" max="7" width="19.59765625" style="31" bestFit="1" customWidth="1"/>
    <col min="8" max="8" width="42.09765625" style="31" customWidth="1"/>
    <col min="9" max="9" width="32.59765625" style="31" customWidth="1"/>
    <col min="10" max="10" width="11.296875" style="31" customWidth="1"/>
    <col min="11" max="11" width="16" style="31" customWidth="1"/>
    <col min="12" max="13" width="14.796875" style="31" customWidth="1"/>
    <col min="14" max="14" width="11.09765625" style="31" bestFit="1" customWidth="1"/>
    <col min="15" max="15" width="28.09765625" style="31" customWidth="1"/>
    <col min="16" max="18" width="16.796875" style="31" customWidth="1"/>
    <col min="19" max="19" width="18.59765625" style="31" customWidth="1"/>
    <col min="20" max="20" width="16.796875" style="31" customWidth="1"/>
    <col min="21" max="21" width="20.796875" style="31" customWidth="1"/>
    <col min="22" max="26" width="16.796875" style="31" customWidth="1"/>
    <col min="27" max="27" width="19.296875" style="31" bestFit="1" customWidth="1"/>
    <col min="28" max="28" width="13.59765625" style="31" customWidth="1"/>
    <col min="29" max="29" width="18.09765625" style="31" customWidth="1"/>
    <col min="30" max="31" width="15.296875" style="31" customWidth="1"/>
    <col min="32" max="122" width="11.09765625" style="31"/>
    <col min="123" max="16384" width="11.09765625" style="45"/>
  </cols>
  <sheetData>
    <row r="1" spans="1:122" x14ac:dyDescent="0.25">
      <c r="A1" s="59"/>
      <c r="B1" s="64" t="s">
        <v>34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48" t="s">
        <v>76</v>
      </c>
      <c r="AD1" s="48"/>
      <c r="AE1" s="48"/>
    </row>
    <row r="2" spans="1:122" x14ac:dyDescent="0.25">
      <c r="A2" s="59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49" t="s">
        <v>49</v>
      </c>
      <c r="AD2" s="49"/>
      <c r="AE2" s="49"/>
    </row>
    <row r="3" spans="1:122" x14ac:dyDescent="0.25">
      <c r="A3" s="59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49" t="s">
        <v>33</v>
      </c>
      <c r="AD3" s="49"/>
      <c r="AE3" s="49"/>
    </row>
    <row r="4" spans="1:122" x14ac:dyDescent="0.25">
      <c r="A4" s="5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49" t="s">
        <v>32</v>
      </c>
      <c r="AD4" s="49"/>
      <c r="AE4" s="49"/>
    </row>
    <row r="5" spans="1:122" x14ac:dyDescent="0.25">
      <c r="A5" s="60" t="s">
        <v>30</v>
      </c>
      <c r="B5" s="60"/>
      <c r="C5" s="60"/>
      <c r="D5" s="62">
        <v>44476</v>
      </c>
      <c r="E5" s="62"/>
      <c r="F5" s="62"/>
      <c r="G5" s="62"/>
      <c r="H5" s="62"/>
      <c r="I5" s="62"/>
      <c r="J5" s="62"/>
      <c r="K5" s="62"/>
      <c r="L5" s="62"/>
      <c r="M5" s="32"/>
      <c r="N5" s="32"/>
      <c r="O5" s="32"/>
      <c r="P5" s="32"/>
      <c r="Q5" s="32"/>
      <c r="R5" s="32"/>
      <c r="S5" s="33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4"/>
    </row>
    <row r="6" spans="1:122" x14ac:dyDescent="0.25">
      <c r="A6" s="61" t="s">
        <v>31</v>
      </c>
      <c r="B6" s="61"/>
      <c r="C6" s="61"/>
      <c r="D6" s="63">
        <v>44530</v>
      </c>
      <c r="E6" s="63"/>
      <c r="F6" s="63"/>
      <c r="G6" s="63"/>
      <c r="H6" s="63"/>
      <c r="I6" s="63"/>
      <c r="J6" s="63"/>
      <c r="K6" s="63"/>
      <c r="L6" s="63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5"/>
      <c r="AE6" s="36"/>
    </row>
    <row r="7" spans="1:122" ht="16.350000000000001" customHeight="1" x14ac:dyDescent="0.25">
      <c r="A7" s="37"/>
      <c r="B7" s="50" t="s">
        <v>10</v>
      </c>
      <c r="C7" s="50"/>
      <c r="D7" s="50"/>
      <c r="E7" s="50"/>
      <c r="F7" s="50"/>
      <c r="G7" s="50" t="s">
        <v>11</v>
      </c>
      <c r="H7" s="50"/>
      <c r="I7" s="50"/>
      <c r="J7" s="50"/>
      <c r="K7" s="50"/>
      <c r="L7" s="50" t="s">
        <v>25</v>
      </c>
      <c r="M7" s="50"/>
      <c r="N7" s="50"/>
      <c r="O7" s="50" t="s">
        <v>23</v>
      </c>
      <c r="P7" s="50"/>
      <c r="Q7" s="50"/>
      <c r="R7" s="50"/>
      <c r="S7" s="50"/>
      <c r="T7" s="50"/>
      <c r="U7" s="50"/>
      <c r="V7" s="50" t="s">
        <v>18</v>
      </c>
      <c r="W7" s="50"/>
      <c r="X7" s="50"/>
      <c r="Y7" s="50"/>
      <c r="Z7" s="50"/>
      <c r="AA7" s="50"/>
      <c r="AB7" s="51" t="s">
        <v>19</v>
      </c>
      <c r="AC7" s="51" t="s">
        <v>26</v>
      </c>
      <c r="AD7" s="51" t="s">
        <v>24</v>
      </c>
      <c r="AE7" s="52"/>
    </row>
    <row r="8" spans="1:122" ht="41.4" x14ac:dyDescent="0.25">
      <c r="A8" s="29" t="s">
        <v>29</v>
      </c>
      <c r="B8" s="30" t="s">
        <v>1</v>
      </c>
      <c r="C8" s="29" t="s">
        <v>6</v>
      </c>
      <c r="D8" s="29" t="s">
        <v>2</v>
      </c>
      <c r="E8" s="29" t="s">
        <v>7</v>
      </c>
      <c r="F8" s="30" t="s">
        <v>20</v>
      </c>
      <c r="G8" s="30" t="s">
        <v>15</v>
      </c>
      <c r="H8" s="30" t="s">
        <v>3</v>
      </c>
      <c r="I8" s="30" t="s">
        <v>16</v>
      </c>
      <c r="J8" s="30" t="s">
        <v>22</v>
      </c>
      <c r="K8" s="30"/>
      <c r="L8" s="30" t="s">
        <v>4</v>
      </c>
      <c r="M8" s="30" t="s">
        <v>5</v>
      </c>
      <c r="N8" s="30" t="s">
        <v>0</v>
      </c>
      <c r="O8" s="29" t="s">
        <v>9</v>
      </c>
      <c r="P8" s="30" t="s">
        <v>48</v>
      </c>
      <c r="Q8" s="30" t="s">
        <v>8</v>
      </c>
      <c r="R8" s="30" t="s">
        <v>27</v>
      </c>
      <c r="S8" s="30" t="s">
        <v>47</v>
      </c>
      <c r="T8" s="30" t="s">
        <v>12</v>
      </c>
      <c r="U8" s="30" t="s">
        <v>21</v>
      </c>
      <c r="V8" s="30" t="s">
        <v>48</v>
      </c>
      <c r="W8" s="30" t="s">
        <v>8</v>
      </c>
      <c r="X8" s="30" t="s">
        <v>27</v>
      </c>
      <c r="Y8" s="30" t="s">
        <v>47</v>
      </c>
      <c r="Z8" s="30" t="s">
        <v>12</v>
      </c>
      <c r="AA8" s="30" t="s">
        <v>28</v>
      </c>
      <c r="AB8" s="51"/>
      <c r="AC8" s="51"/>
      <c r="AD8" s="30" t="s">
        <v>13</v>
      </c>
      <c r="AE8" s="30" t="s">
        <v>14</v>
      </c>
    </row>
    <row r="9" spans="1:122" ht="68.55" customHeight="1" x14ac:dyDescent="0.25">
      <c r="A9" s="7">
        <v>178</v>
      </c>
      <c r="B9" s="38" t="s">
        <v>35</v>
      </c>
      <c r="C9" s="38" t="s">
        <v>36</v>
      </c>
      <c r="D9" s="38" t="s">
        <v>37</v>
      </c>
      <c r="E9" s="1" t="s">
        <v>38</v>
      </c>
      <c r="F9" s="2" t="s">
        <v>39</v>
      </c>
      <c r="G9" s="8">
        <v>20210680010174</v>
      </c>
      <c r="H9" s="23" t="s">
        <v>54</v>
      </c>
      <c r="I9" s="9" t="s">
        <v>74</v>
      </c>
      <c r="J9" s="39">
        <v>44378</v>
      </c>
      <c r="K9" s="39">
        <v>44561</v>
      </c>
      <c r="L9" s="56">
        <v>4</v>
      </c>
      <c r="M9" s="53">
        <v>4</v>
      </c>
      <c r="N9" s="70">
        <f>IF(M9/L9&gt;100%,100%,M9/L9)</f>
        <v>1</v>
      </c>
      <c r="O9" s="40" t="s">
        <v>59</v>
      </c>
      <c r="P9" s="17"/>
      <c r="Q9" s="17"/>
      <c r="R9" s="17"/>
      <c r="S9" s="17">
        <v>129985645</v>
      </c>
      <c r="T9" s="18"/>
      <c r="U9" s="73">
        <f>+SUM(P9:T10)</f>
        <v>180000000</v>
      </c>
      <c r="V9" s="17"/>
      <c r="W9" s="17"/>
      <c r="X9" s="17"/>
      <c r="Y9" s="17">
        <v>129985645</v>
      </c>
      <c r="Z9" s="17"/>
      <c r="AA9" s="73">
        <f>+SUM(V9:Z10)</f>
        <v>129985645</v>
      </c>
      <c r="AB9" s="76">
        <f>IFERROR(AA9/U9,"-")</f>
        <v>0.72214247222222228</v>
      </c>
      <c r="AC9" s="79">
        <v>0</v>
      </c>
      <c r="AD9" s="66" t="s">
        <v>40</v>
      </c>
      <c r="AE9" s="68" t="s">
        <v>41</v>
      </c>
    </row>
    <row r="10" spans="1:122" ht="55.2" x14ac:dyDescent="0.25">
      <c r="A10" s="7">
        <v>178</v>
      </c>
      <c r="B10" s="38" t="s">
        <v>35</v>
      </c>
      <c r="C10" s="38" t="s">
        <v>36</v>
      </c>
      <c r="D10" s="38" t="s">
        <v>37</v>
      </c>
      <c r="E10" s="1" t="s">
        <v>38</v>
      </c>
      <c r="F10" s="2" t="s">
        <v>39</v>
      </c>
      <c r="G10" s="8"/>
      <c r="H10" s="41" t="s">
        <v>58</v>
      </c>
      <c r="I10" s="9"/>
      <c r="J10" s="39"/>
      <c r="K10" s="39"/>
      <c r="L10" s="58"/>
      <c r="M10" s="55"/>
      <c r="N10" s="72"/>
      <c r="O10" s="40" t="s">
        <v>59</v>
      </c>
      <c r="P10" s="17"/>
      <c r="Q10" s="17"/>
      <c r="R10" s="17"/>
      <c r="S10" s="17">
        <v>50014355</v>
      </c>
      <c r="T10" s="18"/>
      <c r="U10" s="75"/>
      <c r="V10" s="17"/>
      <c r="W10" s="17"/>
      <c r="X10" s="17"/>
      <c r="Y10" s="17"/>
      <c r="Z10" s="17"/>
      <c r="AA10" s="75"/>
      <c r="AB10" s="78"/>
      <c r="AC10" s="81"/>
      <c r="AD10" s="67"/>
      <c r="AE10" s="69"/>
    </row>
    <row r="11" spans="1:122" ht="83.1" customHeight="1" x14ac:dyDescent="0.25">
      <c r="A11" s="7">
        <v>179</v>
      </c>
      <c r="B11" s="42" t="s">
        <v>35</v>
      </c>
      <c r="C11" s="42" t="s">
        <v>36</v>
      </c>
      <c r="D11" s="43" t="s">
        <v>37</v>
      </c>
      <c r="E11" s="27" t="s">
        <v>44</v>
      </c>
      <c r="F11" s="19" t="s">
        <v>45</v>
      </c>
      <c r="G11" s="20">
        <v>20210680010082</v>
      </c>
      <c r="H11" s="24" t="s">
        <v>50</v>
      </c>
      <c r="I11" s="21" t="s">
        <v>72</v>
      </c>
      <c r="J11" s="44">
        <v>44470</v>
      </c>
      <c r="K11" s="44">
        <v>44561</v>
      </c>
      <c r="L11" s="56">
        <v>1</v>
      </c>
      <c r="M11" s="53">
        <v>1</v>
      </c>
      <c r="N11" s="70">
        <f>IF(M11/L11&gt;100%,100%,M11/L11)</f>
        <v>1</v>
      </c>
      <c r="O11" s="40" t="s">
        <v>60</v>
      </c>
      <c r="P11" s="17"/>
      <c r="Q11" s="17"/>
      <c r="R11" s="17"/>
      <c r="S11" s="17">
        <v>149656250</v>
      </c>
      <c r="T11" s="18"/>
      <c r="U11" s="73">
        <f>+SUM(P11:T19)</f>
        <v>1870912716</v>
      </c>
      <c r="V11" s="17"/>
      <c r="W11" s="17"/>
      <c r="X11" s="17"/>
      <c r="Y11" s="17">
        <f>60000000+7000000+22000000</f>
        <v>89000000</v>
      </c>
      <c r="Z11" s="17"/>
      <c r="AA11" s="73">
        <f>+SUM(V11:Z19)</f>
        <v>1458986247.5900002</v>
      </c>
      <c r="AB11" s="76">
        <f>IFERROR(AA11/U11,"-")</f>
        <v>0.7798259294048222</v>
      </c>
      <c r="AC11" s="79">
        <v>0</v>
      </c>
      <c r="AD11" s="66" t="s">
        <v>40</v>
      </c>
      <c r="AE11" s="83" t="s">
        <v>41</v>
      </c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</row>
    <row r="12" spans="1:122" ht="61.2" customHeight="1" x14ac:dyDescent="0.25">
      <c r="A12" s="7">
        <v>179</v>
      </c>
      <c r="B12" s="42" t="s">
        <v>35</v>
      </c>
      <c r="C12" s="42" t="s">
        <v>36</v>
      </c>
      <c r="D12" s="43" t="s">
        <v>37</v>
      </c>
      <c r="E12" s="27" t="s">
        <v>44</v>
      </c>
      <c r="F12" s="19" t="s">
        <v>45</v>
      </c>
      <c r="G12" s="20">
        <v>20210680010080</v>
      </c>
      <c r="H12" s="24" t="s">
        <v>51</v>
      </c>
      <c r="I12" s="21" t="s">
        <v>73</v>
      </c>
      <c r="J12" s="44">
        <v>44470</v>
      </c>
      <c r="K12" s="44">
        <v>44561</v>
      </c>
      <c r="L12" s="57"/>
      <c r="M12" s="54"/>
      <c r="N12" s="71"/>
      <c r="O12" s="40" t="s">
        <v>61</v>
      </c>
      <c r="P12" s="17"/>
      <c r="Q12" s="17"/>
      <c r="R12" s="17"/>
      <c r="S12" s="17">
        <v>383671575</v>
      </c>
      <c r="T12" s="18"/>
      <c r="U12" s="74"/>
      <c r="V12" s="17"/>
      <c r="W12" s="28"/>
      <c r="X12" s="17"/>
      <c r="Y12" s="17">
        <v>382106223</v>
      </c>
      <c r="Z12" s="17"/>
      <c r="AA12" s="74"/>
      <c r="AB12" s="77"/>
      <c r="AC12" s="80"/>
      <c r="AD12" s="82"/>
      <c r="AE12" s="68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</row>
    <row r="13" spans="1:122" ht="65.099999999999994" customHeight="1" x14ac:dyDescent="0.25">
      <c r="A13" s="7">
        <v>179</v>
      </c>
      <c r="B13" s="42" t="s">
        <v>35</v>
      </c>
      <c r="C13" s="42" t="s">
        <v>36</v>
      </c>
      <c r="D13" s="43" t="s">
        <v>37</v>
      </c>
      <c r="E13" s="27" t="s">
        <v>44</v>
      </c>
      <c r="F13" s="19" t="s">
        <v>45</v>
      </c>
      <c r="G13" s="20">
        <v>20210680010090</v>
      </c>
      <c r="H13" s="24" t="s">
        <v>52</v>
      </c>
      <c r="I13" s="21" t="s">
        <v>46</v>
      </c>
      <c r="J13" s="44">
        <v>44445</v>
      </c>
      <c r="K13" s="44">
        <v>44561</v>
      </c>
      <c r="L13" s="57"/>
      <c r="M13" s="54"/>
      <c r="N13" s="71"/>
      <c r="O13" s="40" t="s">
        <v>62</v>
      </c>
      <c r="P13" s="17"/>
      <c r="Q13" s="17"/>
      <c r="R13" s="17"/>
      <c r="S13" s="17">
        <v>24000000</v>
      </c>
      <c r="T13" s="18"/>
      <c r="U13" s="74"/>
      <c r="V13" s="17"/>
      <c r="W13" s="17"/>
      <c r="X13" s="17"/>
      <c r="Y13" s="17">
        <v>24000000</v>
      </c>
      <c r="Z13" s="17"/>
      <c r="AA13" s="74"/>
      <c r="AB13" s="77"/>
      <c r="AC13" s="80"/>
      <c r="AD13" s="82"/>
      <c r="AE13" s="68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</row>
    <row r="14" spans="1:122" ht="83.1" customHeight="1" x14ac:dyDescent="0.25">
      <c r="A14" s="7">
        <v>179</v>
      </c>
      <c r="B14" s="46" t="s">
        <v>35</v>
      </c>
      <c r="C14" s="46" t="s">
        <v>36</v>
      </c>
      <c r="D14" s="47" t="s">
        <v>37</v>
      </c>
      <c r="E14" s="27" t="s">
        <v>44</v>
      </c>
      <c r="F14" s="19" t="s">
        <v>45</v>
      </c>
      <c r="G14" s="20">
        <v>20210680010087</v>
      </c>
      <c r="H14" s="24" t="s">
        <v>53</v>
      </c>
      <c r="I14" s="21" t="s">
        <v>75</v>
      </c>
      <c r="J14" s="44">
        <v>44473</v>
      </c>
      <c r="K14" s="44">
        <v>44561</v>
      </c>
      <c r="L14" s="57"/>
      <c r="M14" s="54"/>
      <c r="N14" s="71"/>
      <c r="O14" s="40" t="s">
        <v>63</v>
      </c>
      <c r="P14" s="17"/>
      <c r="Q14" s="17"/>
      <c r="R14" s="17"/>
      <c r="S14" s="17">
        <v>69879074</v>
      </c>
      <c r="T14" s="18"/>
      <c r="U14" s="74"/>
      <c r="V14" s="17"/>
      <c r="W14" s="17"/>
      <c r="X14" s="17"/>
      <c r="Y14" s="17">
        <v>45625888.380000003</v>
      </c>
      <c r="Z14" s="17"/>
      <c r="AA14" s="74"/>
      <c r="AB14" s="77"/>
      <c r="AC14" s="80"/>
      <c r="AD14" s="82"/>
      <c r="AE14" s="68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</row>
    <row r="15" spans="1:122" ht="68.55" customHeight="1" x14ac:dyDescent="0.25">
      <c r="A15" s="7">
        <v>179</v>
      </c>
      <c r="B15" s="46" t="s">
        <v>35</v>
      </c>
      <c r="C15" s="46" t="s">
        <v>36</v>
      </c>
      <c r="D15" s="47" t="s">
        <v>37</v>
      </c>
      <c r="E15" s="27" t="s">
        <v>44</v>
      </c>
      <c r="F15" s="19" t="s">
        <v>45</v>
      </c>
      <c r="G15" s="20">
        <v>20210680010034</v>
      </c>
      <c r="H15" s="24" t="s">
        <v>42</v>
      </c>
      <c r="I15" s="21" t="s">
        <v>43</v>
      </c>
      <c r="J15" s="44">
        <v>44293</v>
      </c>
      <c r="K15" s="44">
        <v>44561</v>
      </c>
      <c r="L15" s="57"/>
      <c r="M15" s="54"/>
      <c r="N15" s="71"/>
      <c r="O15" s="40" t="s">
        <v>64</v>
      </c>
      <c r="P15" s="17"/>
      <c r="Q15" s="17"/>
      <c r="R15" s="17"/>
      <c r="S15" s="17">
        <v>19750000</v>
      </c>
      <c r="T15" s="18"/>
      <c r="U15" s="74"/>
      <c r="V15" s="17"/>
      <c r="W15" s="17"/>
      <c r="X15" s="17"/>
      <c r="Y15" s="17">
        <v>19750000</v>
      </c>
      <c r="Z15" s="17"/>
      <c r="AA15" s="74"/>
      <c r="AB15" s="77"/>
      <c r="AC15" s="80"/>
      <c r="AD15" s="82"/>
      <c r="AE15" s="68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</row>
    <row r="16" spans="1:122" ht="80.55" customHeight="1" x14ac:dyDescent="0.25">
      <c r="A16" s="22">
        <v>179</v>
      </c>
      <c r="B16" s="46" t="s">
        <v>35</v>
      </c>
      <c r="C16" s="46" t="s">
        <v>36</v>
      </c>
      <c r="D16" s="47" t="s">
        <v>37</v>
      </c>
      <c r="E16" s="27" t="s">
        <v>44</v>
      </c>
      <c r="F16" s="19" t="s">
        <v>45</v>
      </c>
      <c r="G16" s="20">
        <v>20210680010181</v>
      </c>
      <c r="H16" s="24" t="s">
        <v>56</v>
      </c>
      <c r="I16" s="21" t="s">
        <v>69</v>
      </c>
      <c r="J16" s="44" t="s">
        <v>68</v>
      </c>
      <c r="K16" s="44">
        <v>44561</v>
      </c>
      <c r="L16" s="57"/>
      <c r="M16" s="54"/>
      <c r="N16" s="71"/>
      <c r="O16" s="40" t="s">
        <v>65</v>
      </c>
      <c r="P16" s="17"/>
      <c r="Q16" s="17"/>
      <c r="R16" s="17"/>
      <c r="S16" s="17">
        <v>219226322</v>
      </c>
      <c r="T16" s="18"/>
      <c r="U16" s="74"/>
      <c r="V16" s="17"/>
      <c r="W16" s="17"/>
      <c r="X16" s="17"/>
      <c r="Y16" s="17">
        <f>25070752+5415578+82459404+10782590+23238320+22268113+4220727</f>
        <v>173455484</v>
      </c>
      <c r="Z16" s="17"/>
      <c r="AA16" s="74"/>
      <c r="AB16" s="77"/>
      <c r="AC16" s="80"/>
      <c r="AD16" s="82"/>
      <c r="AE16" s="68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</row>
    <row r="17" spans="1:122" ht="87.6" customHeight="1" x14ac:dyDescent="0.25">
      <c r="A17" s="22">
        <v>179</v>
      </c>
      <c r="B17" s="46" t="s">
        <v>35</v>
      </c>
      <c r="C17" s="46" t="s">
        <v>36</v>
      </c>
      <c r="D17" s="47" t="s">
        <v>37</v>
      </c>
      <c r="E17" s="27" t="s">
        <v>44</v>
      </c>
      <c r="F17" s="19" t="s">
        <v>45</v>
      </c>
      <c r="G17" s="20">
        <v>20210680010187</v>
      </c>
      <c r="H17" s="24" t="s">
        <v>57</v>
      </c>
      <c r="I17" s="21" t="s">
        <v>70</v>
      </c>
      <c r="J17" s="44" t="s">
        <v>68</v>
      </c>
      <c r="K17" s="44">
        <v>44561</v>
      </c>
      <c r="L17" s="57"/>
      <c r="M17" s="54"/>
      <c r="N17" s="71"/>
      <c r="O17" s="40" t="s">
        <v>62</v>
      </c>
      <c r="P17" s="17"/>
      <c r="Q17" s="17"/>
      <c r="R17" s="17"/>
      <c r="S17" s="17">
        <v>63750000</v>
      </c>
      <c r="T17" s="18"/>
      <c r="U17" s="74"/>
      <c r="V17" s="17"/>
      <c r="W17" s="17"/>
      <c r="X17" s="17"/>
      <c r="Y17" s="17">
        <f>13662000+11247000+11247000+16215000+11247000</f>
        <v>63618000</v>
      </c>
      <c r="Z17" s="17"/>
      <c r="AA17" s="74"/>
      <c r="AB17" s="77"/>
      <c r="AC17" s="80"/>
      <c r="AD17" s="82"/>
      <c r="AE17" s="6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</row>
    <row r="18" spans="1:122" ht="68.55" customHeight="1" x14ac:dyDescent="0.25">
      <c r="A18" s="22">
        <v>179</v>
      </c>
      <c r="B18" s="46" t="s">
        <v>35</v>
      </c>
      <c r="C18" s="46" t="s">
        <v>36</v>
      </c>
      <c r="D18" s="47" t="s">
        <v>37</v>
      </c>
      <c r="E18" s="27" t="s">
        <v>44</v>
      </c>
      <c r="F18" s="19" t="s">
        <v>45</v>
      </c>
      <c r="G18" s="20">
        <v>20210680010184</v>
      </c>
      <c r="H18" s="24" t="s">
        <v>55</v>
      </c>
      <c r="I18" s="21" t="s">
        <v>71</v>
      </c>
      <c r="J18" s="44" t="s">
        <v>67</v>
      </c>
      <c r="K18" s="44">
        <v>44561</v>
      </c>
      <c r="L18" s="57"/>
      <c r="M18" s="54"/>
      <c r="N18" s="71"/>
      <c r="O18" s="40" t="s">
        <v>64</v>
      </c>
      <c r="P18" s="17"/>
      <c r="Q18" s="17"/>
      <c r="R18" s="17"/>
      <c r="S18" s="17">
        <v>793793093</v>
      </c>
      <c r="T18" s="18"/>
      <c r="U18" s="74"/>
      <c r="V18" s="17"/>
      <c r="W18" s="17"/>
      <c r="X18" s="17"/>
      <c r="Y18" s="17">
        <f>542735.21+107368092+174029825+379490000</f>
        <v>661430652.21000004</v>
      </c>
      <c r="Z18" s="17"/>
      <c r="AA18" s="74"/>
      <c r="AB18" s="77"/>
      <c r="AC18" s="80"/>
      <c r="AD18" s="82"/>
      <c r="AE18" s="68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</row>
    <row r="19" spans="1:122" ht="83.1" customHeight="1" x14ac:dyDescent="0.25">
      <c r="A19" s="22">
        <v>179</v>
      </c>
      <c r="B19" s="46" t="s">
        <v>35</v>
      </c>
      <c r="C19" s="46" t="s">
        <v>36</v>
      </c>
      <c r="D19" s="47" t="s">
        <v>37</v>
      </c>
      <c r="E19" s="27" t="s">
        <v>44</v>
      </c>
      <c r="F19" s="19" t="s">
        <v>45</v>
      </c>
      <c r="G19" s="25"/>
      <c r="H19" s="40" t="s">
        <v>58</v>
      </c>
      <c r="I19" s="21"/>
      <c r="J19" s="44"/>
      <c r="K19" s="44"/>
      <c r="L19" s="58"/>
      <c r="M19" s="55"/>
      <c r="N19" s="72"/>
      <c r="O19" s="40" t="s">
        <v>66</v>
      </c>
      <c r="P19" s="17"/>
      <c r="Q19" s="17"/>
      <c r="R19" s="17"/>
      <c r="S19" s="26">
        <f>59369623+50894604+343750+36250000+328425</f>
        <v>147186402</v>
      </c>
      <c r="T19" s="18"/>
      <c r="U19" s="75"/>
      <c r="V19" s="17"/>
      <c r="W19" s="17"/>
      <c r="X19" s="17"/>
      <c r="Y19" s="17"/>
      <c r="Z19" s="17"/>
      <c r="AA19" s="75"/>
      <c r="AB19" s="78"/>
      <c r="AC19" s="81"/>
      <c r="AD19" s="67"/>
      <c r="AE19" s="69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</row>
    <row r="20" spans="1:122" x14ac:dyDescent="0.25">
      <c r="A20" s="10">
        <f>SUM(--(FREQUENCY(A9:A19,A9:A19)&gt;0))</f>
        <v>2</v>
      </c>
      <c r="B20" s="12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1" t="s">
        <v>17</v>
      </c>
      <c r="N20" s="3">
        <f>IFERROR(AVERAGE(N9:N19),"-")</f>
        <v>1</v>
      </c>
      <c r="O20" s="4"/>
      <c r="P20" s="16">
        <f>SUM(P9:P19)</f>
        <v>0</v>
      </c>
      <c r="Q20" s="16">
        <f t="shared" ref="Q20:T20" si="0">SUM(Q9:Q19)</f>
        <v>0</v>
      </c>
      <c r="R20" s="16">
        <f t="shared" si="0"/>
        <v>0</v>
      </c>
      <c r="S20" s="16">
        <f>SUM(S9:S19)</f>
        <v>2050912716</v>
      </c>
      <c r="T20" s="16">
        <f t="shared" si="0"/>
        <v>0</v>
      </c>
      <c r="U20" s="5">
        <f>SUM(U9:U19)</f>
        <v>2050912716</v>
      </c>
      <c r="V20" s="16">
        <f>SUM(V9:V19)</f>
        <v>0</v>
      </c>
      <c r="W20" s="16">
        <f t="shared" ref="W20" si="1">SUM(W9:W19)</f>
        <v>0</v>
      </c>
      <c r="X20" s="16">
        <f t="shared" ref="X20" si="2">SUM(X9:X19)</f>
        <v>0</v>
      </c>
      <c r="Y20" s="16">
        <f>SUM(Y9:Y19)</f>
        <v>1588971892.5900002</v>
      </c>
      <c r="Z20" s="16">
        <f t="shared" ref="Z20" si="3">SUM(Z9:Z19)</f>
        <v>0</v>
      </c>
      <c r="AA20" s="5">
        <f>SUM(AA9:AA19)</f>
        <v>1588971892.5900002</v>
      </c>
      <c r="AB20" s="6">
        <f>IFERROR(AA20/U20,"-")</f>
        <v>0.77476329450482584</v>
      </c>
      <c r="AC20" s="5">
        <f>SUM(AC9:AC19)</f>
        <v>0</v>
      </c>
      <c r="AD20" s="4"/>
      <c r="AE20" s="4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</row>
    <row r="21" spans="1:122" x14ac:dyDescent="0.25"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</row>
    <row r="22" spans="1:122" x14ac:dyDescent="0.25"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</row>
  </sheetData>
  <mergeCells count="36">
    <mergeCell ref="AD9:AD10"/>
    <mergeCell ref="AE9:AE10"/>
    <mergeCell ref="N11:N19"/>
    <mergeCell ref="U11:U19"/>
    <mergeCell ref="AA11:AA19"/>
    <mergeCell ref="AB11:AB19"/>
    <mergeCell ref="AC11:AC19"/>
    <mergeCell ref="AD11:AD19"/>
    <mergeCell ref="AE11:AE19"/>
    <mergeCell ref="N9:N10"/>
    <mergeCell ref="U9:U10"/>
    <mergeCell ref="AA9:AA10"/>
    <mergeCell ref="AB9:AB10"/>
    <mergeCell ref="AC9:AC10"/>
    <mergeCell ref="M11:M19"/>
    <mergeCell ref="L11:L19"/>
    <mergeCell ref="M9:M10"/>
    <mergeCell ref="L9:L10"/>
    <mergeCell ref="A1:A4"/>
    <mergeCell ref="A5:C5"/>
    <mergeCell ref="A6:C6"/>
    <mergeCell ref="D5:L5"/>
    <mergeCell ref="D6:L6"/>
    <mergeCell ref="B7:F7"/>
    <mergeCell ref="G7:K7"/>
    <mergeCell ref="B1:AB4"/>
    <mergeCell ref="AC1:AE1"/>
    <mergeCell ref="AC2:AE2"/>
    <mergeCell ref="AC3:AE3"/>
    <mergeCell ref="AC4:AE4"/>
    <mergeCell ref="L7:N7"/>
    <mergeCell ref="O7:U7"/>
    <mergeCell ref="V7:AA7"/>
    <mergeCell ref="AB7:AB8"/>
    <mergeCell ref="AC7:AC8"/>
    <mergeCell ref="AD7:AE7"/>
  </mergeCells>
  <conditionalFormatting sqref="N9 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2022-02-03T16:30:10Z</dcterms:modified>
</cp:coreProperties>
</file>