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1 - Plan de acción\"/>
    </mc:Choice>
  </mc:AlternateContent>
  <xr:revisionPtr revIDLastSave="0" documentId="13_ncr:1_{C49F2CC1-732D-4EDB-A5E9-542F5E11EC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" r:id="rId1"/>
  </sheets>
  <definedNames>
    <definedName name="_xlnm._FilterDatabase" localSheetId="0" hidden="1">'PA 2022'!$A$8:$BU$390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1" i="1" l="1"/>
  <c r="AA391" i="1"/>
  <c r="O391" i="1"/>
  <c r="Z175" i="1"/>
  <c r="A391" i="1" l="1"/>
  <c r="Z111" i="1" l="1"/>
  <c r="T111" i="1"/>
  <c r="N111" i="1"/>
  <c r="Z110" i="1"/>
  <c r="T110" i="1"/>
  <c r="N110" i="1"/>
  <c r="Z109" i="1"/>
  <c r="T109" i="1"/>
  <c r="N109" i="1"/>
  <c r="Z108" i="1"/>
  <c r="T108" i="1"/>
  <c r="N108" i="1"/>
  <c r="Z107" i="1"/>
  <c r="T107" i="1"/>
  <c r="N107" i="1"/>
  <c r="Z106" i="1"/>
  <c r="T106" i="1"/>
  <c r="N106" i="1"/>
  <c r="Z105" i="1"/>
  <c r="T105" i="1"/>
  <c r="N105" i="1"/>
  <c r="AA108" i="1" l="1"/>
  <c r="AA105" i="1"/>
  <c r="AA106" i="1"/>
  <c r="AA109" i="1"/>
  <c r="AA111" i="1"/>
  <c r="AA107" i="1"/>
  <c r="AA110" i="1"/>
  <c r="T390" i="1" l="1"/>
  <c r="T387" i="1"/>
  <c r="T386" i="1"/>
  <c r="T384" i="1"/>
  <c r="T383" i="1"/>
  <c r="T382" i="1"/>
  <c r="T380" i="1"/>
  <c r="T379" i="1"/>
  <c r="T378" i="1"/>
  <c r="T377" i="1"/>
  <c r="T376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7" i="1"/>
  <c r="T356" i="1"/>
  <c r="T355" i="1"/>
  <c r="T354" i="1"/>
  <c r="T353" i="1"/>
  <c r="T351" i="1"/>
  <c r="T349" i="1"/>
  <c r="T348" i="1"/>
  <c r="T347" i="1"/>
  <c r="T343" i="1"/>
  <c r="T342" i="1"/>
  <c r="T341" i="1"/>
  <c r="T340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3" i="1"/>
  <c r="T322" i="1"/>
  <c r="T321" i="1"/>
  <c r="T319" i="1"/>
  <c r="T317" i="1"/>
  <c r="T315" i="1"/>
  <c r="T314" i="1"/>
  <c r="T313" i="1"/>
  <c r="T312" i="1"/>
  <c r="T310" i="1"/>
  <c r="T309" i="1"/>
  <c r="T308" i="1"/>
  <c r="T307" i="1"/>
  <c r="T306" i="1"/>
  <c r="T305" i="1"/>
  <c r="T303" i="1"/>
  <c r="T302" i="1"/>
  <c r="T301" i="1"/>
  <c r="T300" i="1"/>
  <c r="T299" i="1"/>
  <c r="T298" i="1"/>
  <c r="T297" i="1"/>
  <c r="T296" i="1"/>
  <c r="T295" i="1"/>
  <c r="T294" i="1"/>
  <c r="T292" i="1"/>
  <c r="T290" i="1"/>
  <c r="T288" i="1"/>
  <c r="T287" i="1"/>
  <c r="T286" i="1"/>
  <c r="T285" i="1"/>
  <c r="T282" i="1"/>
  <c r="T281" i="1"/>
  <c r="T280" i="1"/>
  <c r="T279" i="1"/>
  <c r="T267" i="1"/>
  <c r="T265" i="1"/>
  <c r="T264" i="1"/>
  <c r="T263" i="1"/>
  <c r="T261" i="1"/>
  <c r="T259" i="1"/>
  <c r="T258" i="1"/>
  <c r="T256" i="1"/>
  <c r="T255" i="1"/>
  <c r="T254" i="1"/>
  <c r="T253" i="1"/>
  <c r="T252" i="1"/>
  <c r="T251" i="1"/>
  <c r="T250" i="1"/>
  <c r="T249" i="1"/>
  <c r="T248" i="1"/>
  <c r="T247" i="1"/>
  <c r="T242" i="1"/>
  <c r="T241" i="1"/>
  <c r="T240" i="1"/>
  <c r="T239" i="1"/>
  <c r="T237" i="1"/>
  <c r="T235" i="1"/>
  <c r="T234" i="1"/>
  <c r="T233" i="1"/>
  <c r="T232" i="1"/>
  <c r="T231" i="1"/>
  <c r="T230" i="1"/>
  <c r="T223" i="1"/>
  <c r="T221" i="1"/>
  <c r="T220" i="1"/>
  <c r="T219" i="1"/>
  <c r="T218" i="1"/>
  <c r="T216" i="1"/>
  <c r="T215" i="1"/>
  <c r="T214" i="1"/>
  <c r="T213" i="1"/>
  <c r="T212" i="1"/>
  <c r="T210" i="1"/>
  <c r="T209" i="1"/>
  <c r="T207" i="1"/>
  <c r="T205" i="1"/>
  <c r="T201" i="1"/>
  <c r="T200" i="1"/>
  <c r="T199" i="1"/>
  <c r="T198" i="1"/>
  <c r="T197" i="1"/>
  <c r="T196" i="1"/>
  <c r="T195" i="1"/>
  <c r="T194" i="1"/>
  <c r="T193" i="1"/>
  <c r="T190" i="1"/>
  <c r="T189" i="1"/>
  <c r="T183" i="1"/>
  <c r="T182" i="1"/>
  <c r="T181" i="1"/>
  <c r="T180" i="1"/>
  <c r="T177" i="1"/>
  <c r="T176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2" i="1"/>
  <c r="T141" i="1"/>
  <c r="T140" i="1"/>
  <c r="T139" i="1"/>
  <c r="T138" i="1"/>
  <c r="T137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04" i="1"/>
  <c r="T103" i="1"/>
  <c r="T102" i="1"/>
  <c r="T101" i="1"/>
  <c r="T100" i="1"/>
  <c r="T99" i="1"/>
  <c r="T98" i="1"/>
  <c r="T96" i="1"/>
  <c r="T95" i="1"/>
  <c r="T94" i="1"/>
  <c r="T93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5" i="1"/>
  <c r="T51" i="1"/>
  <c r="T53" i="1"/>
  <c r="T52" i="1"/>
  <c r="T50" i="1"/>
  <c r="T49" i="1"/>
  <c r="T48" i="1"/>
  <c r="T47" i="1"/>
  <c r="T46" i="1"/>
  <c r="T45" i="1"/>
  <c r="T44" i="1"/>
  <c r="T43" i="1"/>
  <c r="T42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0" i="1"/>
  <c r="Z10" i="1"/>
  <c r="Q391" i="1"/>
  <c r="R391" i="1"/>
  <c r="Z310" i="1"/>
  <c r="N310" i="1"/>
  <c r="Z309" i="1"/>
  <c r="N309" i="1"/>
  <c r="Z308" i="1"/>
  <c r="N308" i="1"/>
  <c r="Z307" i="1"/>
  <c r="N307" i="1"/>
  <c r="Z306" i="1"/>
  <c r="N306" i="1"/>
  <c r="Z305" i="1"/>
  <c r="N305" i="1"/>
  <c r="Z303" i="1"/>
  <c r="N303" i="1"/>
  <c r="Z302" i="1"/>
  <c r="N302" i="1"/>
  <c r="Z301" i="1"/>
  <c r="N301" i="1"/>
  <c r="Z300" i="1"/>
  <c r="N300" i="1"/>
  <c r="Z299" i="1"/>
  <c r="N299" i="1"/>
  <c r="Z298" i="1"/>
  <c r="N298" i="1"/>
  <c r="Z297" i="1"/>
  <c r="N297" i="1"/>
  <c r="Z296" i="1"/>
  <c r="N296" i="1"/>
  <c r="Z295" i="1"/>
  <c r="N295" i="1"/>
  <c r="Z294" i="1"/>
  <c r="N294" i="1"/>
  <c r="Z292" i="1"/>
  <c r="N292" i="1"/>
  <c r="Z290" i="1"/>
  <c r="N290" i="1"/>
  <c r="Z288" i="1"/>
  <c r="N288" i="1"/>
  <c r="Z287" i="1"/>
  <c r="N287" i="1"/>
  <c r="Z286" i="1"/>
  <c r="N286" i="1"/>
  <c r="Z285" i="1"/>
  <c r="N285" i="1"/>
  <c r="Z282" i="1"/>
  <c r="N282" i="1"/>
  <c r="Z281" i="1"/>
  <c r="N281" i="1"/>
  <c r="Z280" i="1"/>
  <c r="N280" i="1"/>
  <c r="Z279" i="1"/>
  <c r="N279" i="1"/>
  <c r="Z267" i="1"/>
  <c r="N267" i="1"/>
  <c r="Z265" i="1"/>
  <c r="N265" i="1"/>
  <c r="Z264" i="1"/>
  <c r="N264" i="1"/>
  <c r="Z263" i="1"/>
  <c r="N263" i="1"/>
  <c r="Z261" i="1"/>
  <c r="N261" i="1"/>
  <c r="Z259" i="1"/>
  <c r="N259" i="1"/>
  <c r="Z258" i="1"/>
  <c r="N258" i="1"/>
  <c r="Z256" i="1"/>
  <c r="N256" i="1"/>
  <c r="Z255" i="1"/>
  <c r="N255" i="1"/>
  <c r="Z254" i="1"/>
  <c r="N254" i="1"/>
  <c r="Z253" i="1"/>
  <c r="N253" i="1"/>
  <c r="Z252" i="1"/>
  <c r="N252" i="1"/>
  <c r="Z251" i="1"/>
  <c r="N251" i="1"/>
  <c r="Z250" i="1"/>
  <c r="N250" i="1"/>
  <c r="Z249" i="1"/>
  <c r="N249" i="1"/>
  <c r="Z248" i="1"/>
  <c r="N248" i="1"/>
  <c r="Z247" i="1"/>
  <c r="N247" i="1"/>
  <c r="AA290" i="1" l="1"/>
  <c r="AA292" i="1"/>
  <c r="AA301" i="1"/>
  <c r="AA310" i="1"/>
  <c r="AA282" i="1"/>
  <c r="AA305" i="1"/>
  <c r="AA285" i="1"/>
  <c r="AA295" i="1"/>
  <c r="AA296" i="1"/>
  <c r="AA247" i="1"/>
  <c r="AA288" i="1"/>
  <c r="AA287" i="1"/>
  <c r="AA255" i="1"/>
  <c r="AA253" i="1"/>
  <c r="AA286" i="1"/>
  <c r="AA265" i="1"/>
  <c r="AA306" i="1"/>
  <c r="AA254" i="1"/>
  <c r="AA267" i="1"/>
  <c r="AA300" i="1"/>
  <c r="AA309" i="1"/>
  <c r="AA250" i="1"/>
  <c r="AA264" i="1"/>
  <c r="AA298" i="1"/>
  <c r="AA307" i="1"/>
  <c r="AA249" i="1"/>
  <c r="AA308" i="1"/>
  <c r="AA252" i="1"/>
  <c r="AA263" i="1"/>
  <c r="AA302" i="1"/>
  <c r="AA299" i="1"/>
  <c r="AA297" i="1"/>
  <c r="AA258" i="1"/>
  <c r="AA280" i="1"/>
  <c r="AA259" i="1"/>
  <c r="AA303" i="1"/>
  <c r="AA256" i="1"/>
  <c r="AA279" i="1"/>
  <c r="AA248" i="1"/>
  <c r="AA251" i="1"/>
  <c r="AA261" i="1"/>
  <c r="U391" i="1" l="1"/>
  <c r="V391" i="1"/>
  <c r="W391" i="1"/>
  <c r="X391" i="1"/>
  <c r="Y391" i="1"/>
  <c r="Z390" i="1" l="1"/>
  <c r="N390" i="1"/>
  <c r="Z387" i="1"/>
  <c r="N387" i="1"/>
  <c r="Z386" i="1"/>
  <c r="N386" i="1"/>
  <c r="Z384" i="1"/>
  <c r="N384" i="1"/>
  <c r="Z383" i="1"/>
  <c r="N383" i="1"/>
  <c r="Z382" i="1"/>
  <c r="N382" i="1"/>
  <c r="Z380" i="1"/>
  <c r="N380" i="1"/>
  <c r="Z379" i="1"/>
  <c r="N379" i="1"/>
  <c r="Z378" i="1"/>
  <c r="N378" i="1"/>
  <c r="Z377" i="1"/>
  <c r="N377" i="1"/>
  <c r="Z376" i="1"/>
  <c r="N376" i="1"/>
  <c r="Z374" i="1"/>
  <c r="N374" i="1"/>
  <c r="Z373" i="1"/>
  <c r="N373" i="1"/>
  <c r="Z372" i="1"/>
  <c r="N372" i="1"/>
  <c r="Z371" i="1"/>
  <c r="N371" i="1"/>
  <c r="Z370" i="1"/>
  <c r="N370" i="1"/>
  <c r="Z369" i="1"/>
  <c r="N369" i="1"/>
  <c r="Z368" i="1"/>
  <c r="N368" i="1"/>
  <c r="Z367" i="1"/>
  <c r="N367" i="1"/>
  <c r="Z366" i="1"/>
  <c r="N366" i="1"/>
  <c r="Z365" i="1"/>
  <c r="N365" i="1"/>
  <c r="Z364" i="1"/>
  <c r="N364" i="1"/>
  <c r="Z363" i="1"/>
  <c r="N363" i="1"/>
  <c r="Z362" i="1"/>
  <c r="N362" i="1"/>
  <c r="Z361" i="1"/>
  <c r="N361" i="1"/>
  <c r="Z360" i="1"/>
  <c r="N360" i="1"/>
  <c r="Z359" i="1"/>
  <c r="N359" i="1"/>
  <c r="Z358" i="1"/>
  <c r="T358" i="1"/>
  <c r="N358" i="1"/>
  <c r="Z357" i="1"/>
  <c r="N357" i="1"/>
  <c r="Z356" i="1"/>
  <c r="N356" i="1"/>
  <c r="Z355" i="1"/>
  <c r="N355" i="1"/>
  <c r="Z354" i="1"/>
  <c r="N354" i="1"/>
  <c r="Z353" i="1"/>
  <c r="N353" i="1"/>
  <c r="Z352" i="1"/>
  <c r="T352" i="1"/>
  <c r="N352" i="1"/>
  <c r="Z351" i="1"/>
  <c r="N351" i="1"/>
  <c r="Z350" i="1"/>
  <c r="T350" i="1"/>
  <c r="N350" i="1"/>
  <c r="Z349" i="1"/>
  <c r="N349" i="1"/>
  <c r="Z348" i="1"/>
  <c r="N348" i="1"/>
  <c r="Z347" i="1"/>
  <c r="N347" i="1"/>
  <c r="Z344" i="1"/>
  <c r="T344" i="1"/>
  <c r="N344" i="1"/>
  <c r="Z343" i="1"/>
  <c r="N343" i="1"/>
  <c r="Z342" i="1"/>
  <c r="N342" i="1"/>
  <c r="Z341" i="1"/>
  <c r="N341" i="1"/>
  <c r="Z340" i="1"/>
  <c r="N340" i="1"/>
  <c r="Z339" i="1"/>
  <c r="T339" i="1"/>
  <c r="N339" i="1"/>
  <c r="Z338" i="1"/>
  <c r="N338" i="1"/>
  <c r="Z337" i="1"/>
  <c r="N337" i="1"/>
  <c r="Z336" i="1"/>
  <c r="N336" i="1"/>
  <c r="Z335" i="1"/>
  <c r="N335" i="1"/>
  <c r="Z334" i="1"/>
  <c r="N334" i="1"/>
  <c r="Z333" i="1"/>
  <c r="N333" i="1"/>
  <c r="AA348" i="1" l="1"/>
  <c r="AA356" i="1"/>
  <c r="AA364" i="1"/>
  <c r="AA372" i="1"/>
  <c r="AA382" i="1"/>
  <c r="AA355" i="1"/>
  <c r="AA371" i="1"/>
  <c r="AA380" i="1"/>
  <c r="AA363" i="1"/>
  <c r="AA347" i="1"/>
  <c r="AA341" i="1"/>
  <c r="AA352" i="1"/>
  <c r="AA360" i="1"/>
  <c r="AA368" i="1"/>
  <c r="AA377" i="1"/>
  <c r="AA387" i="1"/>
  <c r="AA336" i="1"/>
  <c r="AA339" i="1"/>
  <c r="AA349" i="1"/>
  <c r="AA335" i="1"/>
  <c r="AA337" i="1"/>
  <c r="AA338" i="1"/>
  <c r="AA343" i="1"/>
  <c r="AA333" i="1"/>
  <c r="AA344" i="1"/>
  <c r="AA367" i="1"/>
  <c r="AA376" i="1"/>
  <c r="AA342" i="1"/>
  <c r="AA354" i="1"/>
  <c r="AA362" i="1"/>
  <c r="AA370" i="1"/>
  <c r="AA379" i="1"/>
  <c r="AA386" i="1"/>
  <c r="AA340" i="1"/>
  <c r="AA357" i="1"/>
  <c r="AA365" i="1"/>
  <c r="AA373" i="1"/>
  <c r="AA383" i="1"/>
  <c r="AA351" i="1"/>
  <c r="AA359" i="1"/>
  <c r="AA334" i="1"/>
  <c r="AA350" i="1"/>
  <c r="AA358" i="1"/>
  <c r="AA366" i="1"/>
  <c r="AA374" i="1"/>
  <c r="AA384" i="1"/>
  <c r="AA353" i="1"/>
  <c r="AA361" i="1"/>
  <c r="AA369" i="1"/>
  <c r="AA378" i="1"/>
  <c r="AA390" i="1"/>
  <c r="Z332" i="1"/>
  <c r="N332" i="1"/>
  <c r="Z331" i="1"/>
  <c r="N331" i="1"/>
  <c r="Z330" i="1"/>
  <c r="N330" i="1"/>
  <c r="Z329" i="1"/>
  <c r="N329" i="1"/>
  <c r="Z328" i="1"/>
  <c r="N328" i="1"/>
  <c r="Z327" i="1"/>
  <c r="N327" i="1"/>
  <c r="O326" i="1"/>
  <c r="Z325" i="1"/>
  <c r="N325" i="1"/>
  <c r="Z323" i="1"/>
  <c r="N323" i="1"/>
  <c r="Z322" i="1"/>
  <c r="N322" i="1"/>
  <c r="Z321" i="1"/>
  <c r="N321" i="1"/>
  <c r="Z319" i="1"/>
  <c r="N319" i="1"/>
  <c r="T325" i="1" l="1"/>
  <c r="AA325" i="1" s="1"/>
  <c r="AA327" i="1"/>
  <c r="AA331" i="1"/>
  <c r="AA322" i="1"/>
  <c r="AA329" i="1"/>
  <c r="AA332" i="1"/>
  <c r="AA321" i="1"/>
  <c r="AA323" i="1"/>
  <c r="AA330" i="1"/>
  <c r="AA319" i="1"/>
  <c r="AA328" i="1"/>
  <c r="Z317" i="1"/>
  <c r="N317" i="1"/>
  <c r="Z315" i="1"/>
  <c r="N315" i="1"/>
  <c r="Z314" i="1"/>
  <c r="N314" i="1"/>
  <c r="Z313" i="1"/>
  <c r="N313" i="1"/>
  <c r="Z312" i="1"/>
  <c r="N312" i="1"/>
  <c r="AA313" i="1" l="1"/>
  <c r="AA315" i="1"/>
  <c r="AA317" i="1"/>
  <c r="AA312" i="1"/>
  <c r="AA314" i="1"/>
  <c r="S246" i="1" l="1"/>
  <c r="T243" i="1" s="1"/>
  <c r="Z243" i="1"/>
  <c r="N243" i="1"/>
  <c r="Z242" i="1"/>
  <c r="N242" i="1"/>
  <c r="Z241" i="1"/>
  <c r="N241" i="1"/>
  <c r="Z240" i="1"/>
  <c r="N240" i="1"/>
  <c r="Z239" i="1"/>
  <c r="N239" i="1"/>
  <c r="Z237" i="1"/>
  <c r="N237" i="1"/>
  <c r="Z235" i="1"/>
  <c r="N235" i="1"/>
  <c r="Z234" i="1"/>
  <c r="N234" i="1"/>
  <c r="Z233" i="1"/>
  <c r="N233" i="1"/>
  <c r="Z232" i="1"/>
  <c r="N232" i="1"/>
  <c r="Z231" i="1"/>
  <c r="N231" i="1"/>
  <c r="Z230" i="1"/>
  <c r="N230" i="1"/>
  <c r="Z223" i="1"/>
  <c r="N223" i="1"/>
  <c r="Z221" i="1"/>
  <c r="N221" i="1"/>
  <c r="Z220" i="1"/>
  <c r="N220" i="1"/>
  <c r="Z219" i="1"/>
  <c r="N219" i="1"/>
  <c r="Z218" i="1"/>
  <c r="N218" i="1"/>
  <c r="Z216" i="1"/>
  <c r="N216" i="1"/>
  <c r="Z215" i="1"/>
  <c r="N215" i="1"/>
  <c r="Z214" i="1"/>
  <c r="N214" i="1"/>
  <c r="AA219" i="1" l="1"/>
  <c r="AA218" i="1"/>
  <c r="AA234" i="1"/>
  <c r="AA223" i="1"/>
  <c r="AA239" i="1"/>
  <c r="AA240" i="1"/>
  <c r="AA232" i="1"/>
  <c r="AA242" i="1"/>
  <c r="AA220" i="1"/>
  <c r="AA235" i="1"/>
  <c r="AA214" i="1"/>
  <c r="AA230" i="1"/>
  <c r="AA233" i="1"/>
  <c r="AA243" i="1"/>
  <c r="AA221" i="1"/>
  <c r="AA237" i="1"/>
  <c r="AA216" i="1"/>
  <c r="AA215" i="1"/>
  <c r="AA231" i="1"/>
  <c r="AA241" i="1"/>
  <c r="Z213" i="1"/>
  <c r="N213" i="1"/>
  <c r="Z212" i="1"/>
  <c r="N212" i="1"/>
  <c r="Z210" i="1"/>
  <c r="N210" i="1"/>
  <c r="Z209" i="1"/>
  <c r="N209" i="1"/>
  <c r="Z208" i="1"/>
  <c r="O208" i="1"/>
  <c r="T208" i="1" s="1"/>
  <c r="N208" i="1"/>
  <c r="AA212" i="1" l="1"/>
  <c r="AA209" i="1"/>
  <c r="AA210" i="1"/>
  <c r="AA213" i="1"/>
  <c r="AA208" i="1"/>
  <c r="Z207" i="1" l="1"/>
  <c r="N207" i="1"/>
  <c r="Z206" i="1"/>
  <c r="O206" i="1"/>
  <c r="T206" i="1" s="1"/>
  <c r="N206" i="1"/>
  <c r="Z205" i="1"/>
  <c r="N205" i="1"/>
  <c r="Z203" i="1"/>
  <c r="O203" i="1"/>
  <c r="T203" i="1" s="1"/>
  <c r="N203" i="1"/>
  <c r="Z202" i="1"/>
  <c r="O202" i="1"/>
  <c r="T202" i="1" s="1"/>
  <c r="N202" i="1"/>
  <c r="Z201" i="1"/>
  <c r="N201" i="1"/>
  <c r="Z200" i="1"/>
  <c r="N200" i="1"/>
  <c r="Z199" i="1"/>
  <c r="N199" i="1"/>
  <c r="Z198" i="1"/>
  <c r="N198" i="1"/>
  <c r="Z197" i="1"/>
  <c r="N197" i="1"/>
  <c r="Z196" i="1"/>
  <c r="N196" i="1"/>
  <c r="Z195" i="1"/>
  <c r="N195" i="1"/>
  <c r="Z194" i="1"/>
  <c r="N194" i="1"/>
  <c r="Z193" i="1"/>
  <c r="N193" i="1"/>
  <c r="Z190" i="1"/>
  <c r="N190" i="1"/>
  <c r="Z189" i="1"/>
  <c r="N189" i="1"/>
  <c r="O188" i="1"/>
  <c r="T187" i="1" s="1"/>
  <c r="Z187" i="1"/>
  <c r="N187" i="1"/>
  <c r="Z185" i="1"/>
  <c r="O185" i="1"/>
  <c r="T185" i="1" s="1"/>
  <c r="N185" i="1"/>
  <c r="Z184" i="1"/>
  <c r="P184" i="1"/>
  <c r="T184" i="1" s="1"/>
  <c r="N184" i="1"/>
  <c r="Z183" i="1"/>
  <c r="N183" i="1"/>
  <c r="Z182" i="1"/>
  <c r="N182" i="1"/>
  <c r="Z181" i="1"/>
  <c r="N181" i="1"/>
  <c r="Z180" i="1"/>
  <c r="N180" i="1"/>
  <c r="O179" i="1"/>
  <c r="Z177" i="1"/>
  <c r="N177" i="1"/>
  <c r="Z176" i="1"/>
  <c r="N176" i="1"/>
  <c r="S175" i="1"/>
  <c r="S391" i="1" s="1"/>
  <c r="P175" i="1"/>
  <c r="N175" i="1"/>
  <c r="Z174" i="1"/>
  <c r="N174" i="1"/>
  <c r="T178" i="1" l="1"/>
  <c r="P391" i="1"/>
  <c r="T175" i="1"/>
  <c r="AA190" i="1"/>
  <c r="AA182" i="1"/>
  <c r="AA180" i="1"/>
  <c r="AA185" i="1"/>
  <c r="AA189" i="1"/>
  <c r="AA196" i="1"/>
  <c r="AA205" i="1"/>
  <c r="AA177" i="1"/>
  <c r="AA200" i="1"/>
  <c r="AA206" i="1"/>
  <c r="AA187" i="1"/>
  <c r="AA194" i="1"/>
  <c r="AA181" i="1"/>
  <c r="AA198" i="1"/>
  <c r="AA174" i="1"/>
  <c r="AA199" i="1"/>
  <c r="AA183" i="1"/>
  <c r="AA197" i="1"/>
  <c r="AA195" i="1"/>
  <c r="AA176" i="1"/>
  <c r="AA193" i="1"/>
  <c r="AA201" i="1"/>
  <c r="AA207" i="1"/>
  <c r="AA202" i="1"/>
  <c r="AA203" i="1"/>
  <c r="AA184" i="1"/>
  <c r="Z173" i="1" l="1"/>
  <c r="N173" i="1"/>
  <c r="Z172" i="1"/>
  <c r="N172" i="1"/>
  <c r="Z171" i="1"/>
  <c r="N171" i="1"/>
  <c r="Z170" i="1"/>
  <c r="N170" i="1"/>
  <c r="Z169" i="1"/>
  <c r="N169" i="1"/>
  <c r="Z168" i="1"/>
  <c r="N168" i="1"/>
  <c r="Z167" i="1"/>
  <c r="N167" i="1"/>
  <c r="Z166" i="1"/>
  <c r="N166" i="1"/>
  <c r="Z165" i="1"/>
  <c r="N165" i="1"/>
  <c r="Z164" i="1"/>
  <c r="N164" i="1"/>
  <c r="Z163" i="1"/>
  <c r="N163" i="1"/>
  <c r="Z162" i="1"/>
  <c r="N162" i="1"/>
  <c r="Z161" i="1"/>
  <c r="N161" i="1"/>
  <c r="Z160" i="1"/>
  <c r="N160" i="1"/>
  <c r="Z159" i="1"/>
  <c r="N159" i="1"/>
  <c r="Z158" i="1"/>
  <c r="N158" i="1"/>
  <c r="Z157" i="1"/>
  <c r="N157" i="1"/>
  <c r="Z156" i="1"/>
  <c r="N156" i="1"/>
  <c r="Z155" i="1"/>
  <c r="N155" i="1"/>
  <c r="Z154" i="1"/>
  <c r="N154" i="1"/>
  <c r="Z153" i="1"/>
  <c r="N153" i="1"/>
  <c r="Z152" i="1"/>
  <c r="N152" i="1"/>
  <c r="Z151" i="1"/>
  <c r="N151" i="1"/>
  <c r="Z150" i="1"/>
  <c r="N150" i="1"/>
  <c r="Z149" i="1"/>
  <c r="N149" i="1"/>
  <c r="Z148" i="1"/>
  <c r="N148" i="1"/>
  <c r="Z147" i="1"/>
  <c r="N147" i="1"/>
  <c r="Z146" i="1"/>
  <c r="N146" i="1"/>
  <c r="Z145" i="1"/>
  <c r="N145" i="1"/>
  <c r="Z144" i="1"/>
  <c r="N144" i="1"/>
  <c r="Z143" i="1"/>
  <c r="T143" i="1"/>
  <c r="N143" i="1"/>
  <c r="Z142" i="1"/>
  <c r="N142" i="1"/>
  <c r="Z141" i="1"/>
  <c r="N141" i="1"/>
  <c r="Z140" i="1"/>
  <c r="N140" i="1"/>
  <c r="Z139" i="1"/>
  <c r="N139" i="1"/>
  <c r="Z138" i="1"/>
  <c r="N138" i="1"/>
  <c r="Z137" i="1"/>
  <c r="N137" i="1"/>
  <c r="Z136" i="1"/>
  <c r="T136" i="1"/>
  <c r="N136" i="1"/>
  <c r="Z135" i="1"/>
  <c r="N135" i="1"/>
  <c r="Z134" i="1"/>
  <c r="N134" i="1"/>
  <c r="Z133" i="1"/>
  <c r="N133" i="1"/>
  <c r="Z132" i="1"/>
  <c r="N132" i="1"/>
  <c r="Z131" i="1"/>
  <c r="N131" i="1"/>
  <c r="Z130" i="1"/>
  <c r="N130" i="1"/>
  <c r="Z129" i="1"/>
  <c r="N129" i="1"/>
  <c r="Z128" i="1"/>
  <c r="N128" i="1"/>
  <c r="Z127" i="1"/>
  <c r="N127" i="1"/>
  <c r="Z126" i="1"/>
  <c r="N126" i="1"/>
  <c r="Z125" i="1"/>
  <c r="N125" i="1"/>
  <c r="Z124" i="1"/>
  <c r="N124" i="1"/>
  <c r="Z123" i="1"/>
  <c r="N123" i="1"/>
  <c r="Z122" i="1"/>
  <c r="N122" i="1"/>
  <c r="Z121" i="1"/>
  <c r="N121" i="1"/>
  <c r="Z120" i="1"/>
  <c r="N120" i="1"/>
  <c r="Z119" i="1"/>
  <c r="N119" i="1"/>
  <c r="Z118" i="1"/>
  <c r="N118" i="1"/>
  <c r="Z117" i="1"/>
  <c r="N117" i="1"/>
  <c r="Z116" i="1"/>
  <c r="N116" i="1"/>
  <c r="Z115" i="1"/>
  <c r="N115" i="1"/>
  <c r="Z114" i="1"/>
  <c r="N114" i="1"/>
  <c r="Z113" i="1"/>
  <c r="N113" i="1"/>
  <c r="Z112" i="1"/>
  <c r="N112" i="1"/>
  <c r="AA154" i="1" l="1"/>
  <c r="AA139" i="1"/>
  <c r="AA171" i="1"/>
  <c r="AA133" i="1"/>
  <c r="AA137" i="1"/>
  <c r="AA129" i="1"/>
  <c r="AA153" i="1"/>
  <c r="AA125" i="1"/>
  <c r="AA138" i="1"/>
  <c r="AA141" i="1"/>
  <c r="AA149" i="1"/>
  <c r="AA163" i="1"/>
  <c r="AA169" i="1"/>
  <c r="AA122" i="1"/>
  <c r="AA119" i="1"/>
  <c r="AA132" i="1"/>
  <c r="AA114" i="1"/>
  <c r="AA123" i="1"/>
  <c r="AA131" i="1"/>
  <c r="AA162" i="1"/>
  <c r="AA155" i="1"/>
  <c r="AA144" i="1"/>
  <c r="AA157" i="1"/>
  <c r="AA165" i="1"/>
  <c r="AA118" i="1"/>
  <c r="AA113" i="1"/>
  <c r="AA121" i="1"/>
  <c r="AA146" i="1"/>
  <c r="AA128" i="1"/>
  <c r="AA116" i="1"/>
  <c r="AA159" i="1"/>
  <c r="AA167" i="1"/>
  <c r="AA143" i="1"/>
  <c r="AA151" i="1"/>
  <c r="AA161" i="1"/>
  <c r="AA147" i="1"/>
  <c r="AA170" i="1"/>
  <c r="AA117" i="1"/>
  <c r="AA127" i="1"/>
  <c r="AA135" i="1"/>
  <c r="AA150" i="1"/>
  <c r="AA160" i="1"/>
  <c r="AA115" i="1"/>
  <c r="AA130" i="1"/>
  <c r="AA145" i="1"/>
  <c r="AA173" i="1"/>
  <c r="AA142" i="1"/>
  <c r="AA158" i="1"/>
  <c r="AA112" i="1"/>
  <c r="AA126" i="1"/>
  <c r="AA124" i="1"/>
  <c r="AA140" i="1"/>
  <c r="AA156" i="1"/>
  <c r="AA172" i="1"/>
  <c r="AA120" i="1"/>
  <c r="AA136" i="1"/>
  <c r="AA152" i="1"/>
  <c r="AA168" i="1"/>
  <c r="AA134" i="1"/>
  <c r="AA166" i="1"/>
  <c r="AA148" i="1"/>
  <c r="AA164" i="1"/>
  <c r="Z104" i="1"/>
  <c r="N104" i="1"/>
  <c r="Z103" i="1"/>
  <c r="N103" i="1"/>
  <c r="Z102" i="1"/>
  <c r="N102" i="1"/>
  <c r="Z101" i="1"/>
  <c r="N101" i="1"/>
  <c r="AA102" i="1" l="1"/>
  <c r="AA101" i="1"/>
  <c r="AA103" i="1"/>
  <c r="AA104" i="1"/>
  <c r="Z100" i="1"/>
  <c r="N100" i="1"/>
  <c r="Z99" i="1"/>
  <c r="N99" i="1"/>
  <c r="Z98" i="1"/>
  <c r="N98" i="1"/>
  <c r="Z96" i="1"/>
  <c r="N96" i="1"/>
  <c r="Z95" i="1"/>
  <c r="N95" i="1"/>
  <c r="Z94" i="1"/>
  <c r="N94" i="1"/>
  <c r="AA96" i="1" l="1"/>
  <c r="AA95" i="1"/>
  <c r="AA98" i="1"/>
  <c r="AA94" i="1"/>
  <c r="AA99" i="1"/>
  <c r="AA100" i="1"/>
  <c r="Z93" i="1"/>
  <c r="N93" i="1"/>
  <c r="Z91" i="1"/>
  <c r="N91" i="1"/>
  <c r="Z90" i="1"/>
  <c r="N90" i="1"/>
  <c r="Z89" i="1"/>
  <c r="N89" i="1"/>
  <c r="AA89" i="1" l="1"/>
  <c r="AA91" i="1"/>
  <c r="AA90" i="1"/>
  <c r="Z88" i="1"/>
  <c r="N88" i="1"/>
  <c r="Z87" i="1"/>
  <c r="N87" i="1"/>
  <c r="AA87" i="1" l="1"/>
  <c r="AA88" i="1"/>
  <c r="Z86" i="1"/>
  <c r="N86" i="1"/>
  <c r="Z85" i="1"/>
  <c r="N85" i="1"/>
  <c r="Z84" i="1"/>
  <c r="N84" i="1"/>
  <c r="Z83" i="1"/>
  <c r="N83" i="1"/>
  <c r="Z82" i="1"/>
  <c r="N82" i="1"/>
  <c r="AA84" i="1" l="1"/>
  <c r="AA85" i="1"/>
  <c r="AA83" i="1"/>
  <c r="AA82" i="1"/>
  <c r="AA86" i="1"/>
  <c r="Z81" i="1"/>
  <c r="N81" i="1"/>
  <c r="Z80" i="1"/>
  <c r="N80" i="1"/>
  <c r="Z79" i="1"/>
  <c r="N79" i="1"/>
  <c r="Z78" i="1"/>
  <c r="N78" i="1"/>
  <c r="Z77" i="1"/>
  <c r="N77" i="1"/>
  <c r="Z76" i="1"/>
  <c r="N76" i="1"/>
  <c r="Z75" i="1"/>
  <c r="N75" i="1"/>
  <c r="Z74" i="1"/>
  <c r="N74" i="1"/>
  <c r="Z73" i="1"/>
  <c r="N73" i="1"/>
  <c r="Z72" i="1"/>
  <c r="N72" i="1"/>
  <c r="Z71" i="1"/>
  <c r="N71" i="1"/>
  <c r="AA75" i="1" l="1"/>
  <c r="AA77" i="1"/>
  <c r="AA74" i="1"/>
  <c r="AA71" i="1"/>
  <c r="AA73" i="1"/>
  <c r="AA81" i="1"/>
  <c r="AA80" i="1"/>
  <c r="AA72" i="1"/>
  <c r="AA79" i="1"/>
  <c r="Z70" i="1"/>
  <c r="N70" i="1"/>
  <c r="Z69" i="1"/>
  <c r="N69" i="1"/>
  <c r="Z68" i="1"/>
  <c r="N68" i="1"/>
  <c r="Z67" i="1"/>
  <c r="N67" i="1"/>
  <c r="Z66" i="1"/>
  <c r="N66" i="1"/>
  <c r="Z65" i="1"/>
  <c r="N65" i="1"/>
  <c r="Z64" i="1"/>
  <c r="N64" i="1"/>
  <c r="Z63" i="1"/>
  <c r="N63" i="1"/>
  <c r="Z62" i="1"/>
  <c r="N62" i="1"/>
  <c r="Z61" i="1"/>
  <c r="N61" i="1"/>
  <c r="Z60" i="1"/>
  <c r="N60" i="1"/>
  <c r="AA64" i="1" l="1"/>
  <c r="AA67" i="1"/>
  <c r="AA60" i="1"/>
  <c r="AA68" i="1"/>
  <c r="AA65" i="1"/>
  <c r="AA62" i="1"/>
  <c r="AA63" i="1"/>
  <c r="AA70" i="1"/>
  <c r="AA66" i="1"/>
  <c r="AA61" i="1"/>
  <c r="AA69" i="1"/>
  <c r="Z59" i="1"/>
  <c r="N59" i="1"/>
  <c r="Z58" i="1"/>
  <c r="N58" i="1"/>
  <c r="Z57" i="1"/>
  <c r="N57" i="1"/>
  <c r="Z55" i="1"/>
  <c r="N55" i="1"/>
  <c r="Z53" i="1"/>
  <c r="N53" i="1"/>
  <c r="Z52" i="1"/>
  <c r="N52" i="1"/>
  <c r="Z51" i="1"/>
  <c r="N51" i="1"/>
  <c r="Z50" i="1"/>
  <c r="N50" i="1"/>
  <c r="Z49" i="1"/>
  <c r="N49" i="1"/>
  <c r="Z48" i="1"/>
  <c r="N48" i="1"/>
  <c r="Z47" i="1"/>
  <c r="N47" i="1"/>
  <c r="Z46" i="1"/>
  <c r="N46" i="1"/>
  <c r="Z45" i="1"/>
  <c r="N45" i="1"/>
  <c r="Z44" i="1"/>
  <c r="N44" i="1"/>
  <c r="Z43" i="1"/>
  <c r="N43" i="1"/>
  <c r="Z42" i="1"/>
  <c r="N42" i="1"/>
  <c r="Z39" i="1"/>
  <c r="N39" i="1"/>
  <c r="Z38" i="1"/>
  <c r="N38" i="1"/>
  <c r="Z37" i="1"/>
  <c r="N37" i="1"/>
  <c r="Z36" i="1"/>
  <c r="N36" i="1"/>
  <c r="Z35" i="1"/>
  <c r="N35" i="1"/>
  <c r="Z34" i="1"/>
  <c r="N34" i="1"/>
  <c r="Z33" i="1"/>
  <c r="N33" i="1"/>
  <c r="AA44" i="1" l="1"/>
  <c r="AA52" i="1"/>
  <c r="AA33" i="1"/>
  <c r="AA45" i="1"/>
  <c r="AA55" i="1"/>
  <c r="AA35" i="1"/>
  <c r="AA57" i="1"/>
  <c r="AA43" i="1"/>
  <c r="AA36" i="1"/>
  <c r="AA39" i="1"/>
  <c r="AA59" i="1"/>
  <c r="AA37" i="1"/>
  <c r="AA38" i="1"/>
  <c r="AA53" i="1"/>
  <c r="AA58" i="1"/>
  <c r="AA49" i="1"/>
  <c r="AA51" i="1"/>
  <c r="AA34" i="1"/>
  <c r="AA47" i="1"/>
  <c r="AA50" i="1"/>
  <c r="AA46" i="1"/>
  <c r="AA42" i="1"/>
  <c r="AA48" i="1"/>
  <c r="Z32" i="1"/>
  <c r="N32" i="1"/>
  <c r="Z31" i="1"/>
  <c r="N31" i="1"/>
  <c r="Z30" i="1"/>
  <c r="N30" i="1"/>
  <c r="Z29" i="1"/>
  <c r="N29" i="1"/>
  <c r="AA32" i="1" l="1"/>
  <c r="AA29" i="1"/>
  <c r="AA30" i="1"/>
  <c r="AA31" i="1"/>
  <c r="Z28" i="1"/>
  <c r="N28" i="1"/>
  <c r="Z27" i="1"/>
  <c r="N27" i="1"/>
  <c r="Z26" i="1"/>
  <c r="N26" i="1"/>
  <c r="Z25" i="1"/>
  <c r="N25" i="1"/>
  <c r="Z24" i="1"/>
  <c r="N24" i="1"/>
  <c r="Z23" i="1"/>
  <c r="N23" i="1"/>
  <c r="Z22" i="1"/>
  <c r="N22" i="1"/>
  <c r="Z21" i="1"/>
  <c r="N21" i="1"/>
  <c r="Z20" i="1"/>
  <c r="N20" i="1"/>
  <c r="Z19" i="1"/>
  <c r="N19" i="1"/>
  <c r="Z18" i="1"/>
  <c r="N18" i="1"/>
  <c r="AA19" i="1" l="1"/>
  <c r="AA23" i="1"/>
  <c r="AA26" i="1"/>
  <c r="AA20" i="1"/>
  <c r="AA18" i="1"/>
  <c r="AA21" i="1"/>
  <c r="AA25" i="1"/>
  <c r="AA28" i="1"/>
  <c r="AA24" i="1"/>
  <c r="AA22" i="1"/>
  <c r="AA27" i="1"/>
  <c r="Z17" i="1"/>
  <c r="N17" i="1"/>
  <c r="Z16" i="1"/>
  <c r="N16" i="1"/>
  <c r="Z15" i="1"/>
  <c r="N15" i="1"/>
  <c r="AA15" i="1" l="1"/>
  <c r="AA16" i="1"/>
  <c r="AA17" i="1"/>
  <c r="Z9" i="1"/>
  <c r="T9" i="1"/>
  <c r="T391" i="1" s="1"/>
  <c r="N9" i="1"/>
  <c r="N10" i="1"/>
  <c r="Z391" i="1" l="1"/>
  <c r="AA9" i="1" l="1"/>
  <c r="AA10" i="1" l="1"/>
</calcChain>
</file>

<file path=xl/sharedStrings.xml><?xml version="1.0" encoding="utf-8"?>
<sst xmlns="http://schemas.openxmlformats.org/spreadsheetml/2006/main" count="3000" uniqueCount="1020">
  <si>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</si>
  <si>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</si>
  <si>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</si>
  <si>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</si>
  <si>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</si>
  <si>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</si>
  <si>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</si>
  <si>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</si>
  <si>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</si>
  <si>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</si>
  <si>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</si>
  <si>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</si>
  <si>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</si>
  <si>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</si>
  <si>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</si>
  <si>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</si>
  <si>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</si>
  <si>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</si>
  <si>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</si>
  <si>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</si>
  <si>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</si>
  <si>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</si>
  <si>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</si>
  <si>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</si>
  <si>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</si>
  <si>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</si>
  <si>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</si>
  <si>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</si>
  <si>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</si>
  <si>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</si>
  <si>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</si>
  <si>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</si>
  <si>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</si>
  <si>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</si>
  <si>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</si>
  <si>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</si>
  <si>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</si>
  <si>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</si>
  <si>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</si>
  <si>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</si>
  <si>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INVISBU</t>
  </si>
  <si>
    <t>Entregar 500 soluciones de vivienda con obras complementarias.</t>
  </si>
  <si>
    <t>Número de soluciones de vivienda entregadas con obras complementarias.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</si>
  <si>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</si>
  <si>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</si>
  <si>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</si>
  <si>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</si>
  <si>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</si>
  <si>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</si>
  <si>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</si>
  <si>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BUCARAMANGA CIUDAD VITAL: LA VIDA ES SAGRADA</t>
  </si>
  <si>
    <t>Bucaramanga, Territorio Ordenado</t>
  </si>
  <si>
    <t>Planeando Construimos Ciudad Y Territorio</t>
  </si>
  <si>
    <t>Formular 1 Operación Urbana Estratégica - OUE.</t>
  </si>
  <si>
    <t>Porcentaje de avance en la formulación de la Operación Urbana Estratégica - OUE.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</si>
  <si>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</si>
  <si>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</si>
  <si>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</si>
  <si>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</si>
  <si>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Formular e implementar 1 estrategia de fortalecimiento de la capacidad operativa de Bomberos.</t>
  </si>
  <si>
    <t>Número de estaciones de bomberos mantenidas.</t>
  </si>
  <si>
    <t>Número de estrategias de fortalecimiento de la capacidad operativa de Bomberos formuladas e implementadas.</t>
  </si>
  <si>
    <t>Bomberos</t>
  </si>
  <si>
    <t>Yelitza Oliveros Ramírez</t>
  </si>
  <si>
    <t>FORTALECIMIENTO DE LA ESTRUCTURA ADMINISTRATIVA DE BOMBEROS DE BUCARAMANGA</t>
  </si>
  <si>
    <t>FORTALECIMIENTO DE LOS SISTEMAS DE INFORMACIÓN Y COMUNICACIONES DE BOMBEROS DE BUCARAMANGA</t>
  </si>
  <si>
    <t>CAPACITACIÓN Y SENSIBILIZACIÓN EN PREVENCIÓN ORIENTADA A BOMBERITOS Y BRIGADISTAS PARA LAS COMUNAS DE LA CIUDAD DE BUCARAMANGA</t>
  </si>
  <si>
    <t>ADECUACIÓN DE LA PLANTA FÍSICA EN LAS ESTACIONES PROPIEDAD DE BOMBEROS DE BUCARAMANGA</t>
  </si>
  <si>
    <t>CAPACITACIÓN DEL PERSONAL OPERATIVO Y ADMINISTRATIVO EN CUMPLIMIENTO AL PIC DE BOMBEROS DE  BUCARAMANGA</t>
  </si>
  <si>
    <t>ADQUISICIÓN DE EQUIPOS ESPECIALIZADOS PARA EL ÁREA OPERATIVA, PREVENCIÓN Y GESTIÓN DEL CUERPO OFICIAL DE BOMBEROS DE   BUCARAMANGA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</si>
  <si>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</si>
  <si>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BOMBEROS DE BUCARAMANGA</t>
  </si>
  <si>
    <t>Código BPIN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</si>
  <si>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</si>
  <si>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</si>
  <si>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</si>
  <si>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</si>
  <si>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</si>
  <si>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</si>
  <si>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</si>
  <si>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</si>
  <si>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</si>
  <si>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 xml:space="preserve">FORTALECIMIENTO A LAS ACCIONES DE INTERES PARA LA ORGANIZACIÓN ADMINSITRACION Y APROVECHAMIENTO DEL ESPACIO PUBLICO EN EL MUNICIPIO DE BUCARAMANGA 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</si>
  <si>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</si>
  <si>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</si>
  <si>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Bucaramanga Segura</t>
  </si>
  <si>
    <t>Educación En Seguridad Vial Y Movilidad Sostenible</t>
  </si>
  <si>
    <t>Mantener 3 programas de educación en seguridad vial y movilidad sostenible en el municipio.</t>
  </si>
  <si>
    <t>Número de programas de educación en seguridad vial y movilidad sostenible mantenidos.</t>
  </si>
  <si>
    <t>IMPLEMENTACIÓN Y PROMOCIÓN DE PROGRAMAS DE EDUCACIÓN EN SEGURIDAD VIAL, MOVILIDAD SOSTENIBLE Y USO DE LA BICICLETA EN EL MUNICIPIO DE BUCARAMANGA</t>
  </si>
  <si>
    <t>Dir. Tránsito</t>
  </si>
  <si>
    <t>Iván Rodríguez Durán</t>
  </si>
  <si>
    <t>Formular e implementar 1 programa de educación, promoción y valoración del uso de medios de transporte sostenible y del uso de la bicicleta.</t>
  </si>
  <si>
    <t>Número de programa de educación, promoción y valoración del uso de medios de transporte sostenible y del uso de la bicicleta formulados e implementados.</t>
  </si>
  <si>
    <t>Fortalecimiento Institucional Para El Control Del Tránsito Y La Seguridad Vial</t>
  </si>
  <si>
    <t>Formular e implementar la estrategia de control y regulación del tránsito vehicular y peatonal, de la Seguridad vial y del transporte Informal.</t>
  </si>
  <si>
    <t>Número de estrategias de control y regulación del Tránsito vehicular y peatonal, de la Seguirdad vial y del Transporte Informal formuladas e implementadas.</t>
  </si>
  <si>
    <t>FORTALECIMIENTO DE LA ESTRATEGIA DE CONTROL DEL TRÁNSITO VEHICULAR, PEATONAL Y DE LA SEGURIDAD VIAL EN EL MUNICIPIO DE BUCARAMANGA</t>
  </si>
  <si>
    <t>Realizar 45.000 revisiones técnico mecánica y de emisiones contaminantes.</t>
  </si>
  <si>
    <t>Número de revisiones técnico mecánica y de emisiones contaminantes realizadas.</t>
  </si>
  <si>
    <t>FORTALECIMIENTO DE LA GESTIÓN OPERATIVA PARA LA EFICIENTE PRESTACIÓN DE SERVICIOS DEL CENTRO DE DIAGNÓSTICO AUTOMOTOR DE LA DIRECCIÓN DE TRÁNSITO DE BUCARAMANGA</t>
  </si>
  <si>
    <t>Modernización Del Sistema De Semaforización Y Señalización Vial</t>
  </si>
  <si>
    <t>Mantener las 174 intersecciones semaforizadas en el municipio.</t>
  </si>
  <si>
    <t>Número de intersecciones semaforizadas mantenidas en el municipio.</t>
  </si>
  <si>
    <t>MANTENIMIENTO DEL SISTEMA DE SEMAFORIZACIÓN DEL MUNICIPIO DE BUCARAMANGA</t>
  </si>
  <si>
    <t>Diseñar el Sistema Inteligente de Gestión de Tráfico - SIGT.</t>
  </si>
  <si>
    <t>Porcentaje de avance en el diseño del Sistema Inteligente de Gestión de Tráfico - SIGT.</t>
  </si>
  <si>
    <t>Mantener el 100% de la señalización vial horizontal, vertical y elevada del inventario.</t>
  </si>
  <si>
    <t>Porcentaje de señalización vial horizontal, vertical y elevada del inventario mantenida.</t>
  </si>
  <si>
    <t>FORMULACIÓN Y EJECUCIÓN DEL PLAN INTEGRAL DE SEÑALIZACIÓN VIAL DEL MUNICIPIO DE BUCARAMANGA</t>
  </si>
  <si>
    <t>Demarcar 6.000 m2 de señalización horizontal nueva.</t>
  </si>
  <si>
    <t>Número de m2 de señalización horizontal nueva demarcada.</t>
  </si>
  <si>
    <t>Instalar 700 señales de tránsito verticales o elevadas nuevas.</t>
  </si>
  <si>
    <t>Número de señales de tránsito verticales o elevadas nuevas instaladas.</t>
  </si>
  <si>
    <t>Actualizar 2 Planes Zonales de Zonas de Estacionamiento Transitorio Regulado – ZERT.</t>
  </si>
  <si>
    <t>Número de Planes Zonales de Zonas de Estacionamiento Transitorio Regulado – ZERT actualizados.</t>
  </si>
  <si>
    <t>BUCARAMANGA TERRITORIO LIBRE DE CORRUPCIÓN: INSTITUCIONES SÓLIDAS Y CONFIABLES</t>
  </si>
  <si>
    <t>Administración Pública Moderna E Innovadora</t>
  </si>
  <si>
    <t>Gobierno Fortalecido Para Ser Y Hacer</t>
  </si>
  <si>
    <t>Fortalecer y mantener 1 estrategia de fortalecimiento institucional de la Dirección de Tránsito de Bucaramanga.</t>
  </si>
  <si>
    <t>Número de estrategias de fortalecimiento institucional de la Dirección de Tránsito de Bucaramanga formuladas e implementadas.</t>
  </si>
  <si>
    <t>FORTALECIMIENTO INSTITUCIONAL PARA LA EFICIENCIA EN LA PRESTACIÓN DEL SERVICIO DE LA DIRECCIÓN DE TRANSITO DE BUCARAMANGA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</si>
  <si>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</si>
  <si>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</si>
  <si>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</si>
  <si>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</si>
  <si>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</si>
  <si>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EMAB</t>
  </si>
  <si>
    <t>Jose Pablo Ortíz Plata</t>
  </si>
  <si>
    <t>Clausurar 4 hectáreas en el sitio de disposición final El Carrasco.</t>
  </si>
  <si>
    <t>Número de hectáreas clausuradas en el sitio de disposición final El Carrasco.</t>
  </si>
  <si>
    <t>Reciclar 5.000 toneladas en la ruta selectiva de la EMAB.</t>
  </si>
  <si>
    <t>Número de toneladas recicladas en la ruta selectiva de la EMAB.</t>
  </si>
  <si>
    <t>Formular e implementar 1 estrategia de fortalecimiento operativo de la EMAB.</t>
  </si>
  <si>
    <t>Número de estrategias de fortalecimiento operativo de la EMAB formulados e implementados.</t>
  </si>
  <si>
    <t>Vida Cultural Y Bienestar Creativo Sostenible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</si>
  <si>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</si>
  <si>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</si>
  <si>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</si>
  <si>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</si>
  <si>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</si>
  <si>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</si>
  <si>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</si>
  <si>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</si>
  <si>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</si>
  <si>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</si>
  <si>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</si>
  <si>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</si>
  <si>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</si>
  <si>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</si>
  <si>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</si>
  <si>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</si>
  <si>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</si>
  <si>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</si>
  <si>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</si>
  <si>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</si>
  <si>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</si>
  <si>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APOYO A  LOS PROGRAMAS  DE CONCERTACIÓN CULTURAL EN LA CIUDAD DE BUCARAMANGA</t>
  </si>
  <si>
    <t>IMPLEMENTACIÓN DE LOS BENEFICIOS ECONÓMICOS PERIÓDICOS - BEPS PARA GARANTIZAR LA VEJEZ DE LOS GESTORES Y CREADORES CULTURALES DE LA CIUDAD DE BUCARAMANGA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</si>
  <si>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</si>
  <si>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</si>
  <si>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</si>
  <si>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</si>
  <si>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</si>
  <si>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</si>
  <si>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</si>
  <si>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</si>
  <si>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</si>
  <si>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DESARROLLO DE LA PROGRAMACIÓN Y DIVULGACIÓN DE LAS COMUNICACIONES EN LA EMISORA LUIS CARLOS GALÁN SARMIENTO DE LA CIUDAD DE BUCARAMANGA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</si>
  <si>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</si>
  <si>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</si>
  <si>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</si>
  <si>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</si>
  <si>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</si>
  <si>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</si>
  <si>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>Realizar 2 iniciativas artísticas y culturales enmarcadas en el Plan Integral Zonal.</t>
  </si>
  <si>
    <t>.Número de iniciativas artísticas y culturales enmarcadas en el Plan Integral Zonal realizadas.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</si>
  <si>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</si>
  <si>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</si>
  <si>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</si>
  <si>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</si>
  <si>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</si>
  <si>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</si>
  <si>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</si>
  <si>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</si>
  <si>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ESTUDIO DE PREINVERSION Y DISEÑO PARA LA MODERNIZACIÓN DEL AUDITORIO PEDRO GÓMEZ VALDERRAMA Y DEL EDIFICIO ANTIGUO DE LA EMISORA DE LA BIBLIOTECA GABRIEL TURBAY DE BUCARAMANGA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</si>
  <si>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</si>
  <si>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</si>
  <si>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</si>
  <si>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</si>
  <si>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DESARROLLO DE LA AGENDA CULTURAL Y ARTÍSTICA EN EL MARCO DE LA CELEBRACIÓN DE LOS 400 AÑOS DE LA CIUDAD DE BUCARAMANGA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</si>
  <si>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</si>
  <si>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</si>
  <si>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</si>
  <si>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</si>
  <si>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</si>
  <si>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</si>
  <si>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FORTALECIMIENTO Y POSICIONAMIENTO COMO DESTINO TURÍSTICO SOSTENIBLE Y COMPETITIVO DE LA CIUDAD DE BUCARAMANGA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</si>
  <si>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</si>
  <si>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</si>
  <si>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</si>
  <si>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</si>
  <si>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</si>
  <si>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</si>
  <si>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</si>
  <si>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</si>
  <si>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>Emprendimiento, Innovación, Formalización Y Dinamización Empresarial</t>
  </si>
  <si>
    <t>Emprendimiento E Innovación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</si>
  <si>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</si>
  <si>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</si>
  <si>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DEL COWORKING COMO ESTRATEGIA PARA EL EMPRENDIMIENTO, INNOVACIÓN, DINAMIZACIÓN Y ACELERACIÓN EMPRESARIAL EN EL MUNICIPIO DE BUCARAMANGA</t>
  </si>
  <si>
    <t>IMEBU</t>
  </si>
  <si>
    <t>Luis Gonzalo Gómez Guerrero</t>
  </si>
  <si>
    <t>Centros De Desarrollo Empresarial</t>
  </si>
  <si>
    <t>Implementar 1 programa de desarrollo empresarial y de empleabilidad para las micro y pequeñas empresas (incluyendo unidades productivas).</t>
  </si>
  <si>
    <t>Número de programas de desarrollo empresariales y de empleabilidad implementados para las micro y pequeñas empresas (incluyendo unidades productivas).</t>
  </si>
  <si>
    <t>FORTALECIMIENTO DEL CENTRO DE DESARROLLO EMPRESARIAL Y DE EMPLEABILIDAD EN EL MUNICIPIO DE BUCARAMANGA</t>
  </si>
  <si>
    <t>Desarrollar el modelo CDE virtual para que amplíen la cobertura en la ciudad.</t>
  </si>
  <si>
    <t>Porcentaje de avance en el desarrollo del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</si>
  <si>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</si>
  <si>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</si>
  <si>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</si>
  <si>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</si>
  <si>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</si>
  <si>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</si>
  <si>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Número de empresas y/o emprendimientos intervenidos mediante apalancamiento financiero orientado a realizar inversión en innovación y/o tecnología  en la zona rural y urbana con enfoque diferencial.</t>
  </si>
  <si>
    <t>APOYO DEL FONDO DE FOMENTO Y CRÉDITO DE APOYO DEL IMEBU, PROGRAMA BANCA CIUDADANA EN EL MUNICIPIO DE BUCARAMANGA</t>
  </si>
  <si>
    <t>Otorgar 6.000 créditos a emprendimientos y mipymes de orientados a capital de trabajo o destinos de inversión diferente a innovación y/o tecnología en zonas urbanas y rurales.</t>
  </si>
  <si>
    <t>Número de créditos otorgados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</si>
  <si>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</si>
  <si>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</si>
  <si>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</si>
  <si>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Número de hojas de vida registradas para facilitar el proceso de inserción en el mercado laboral identificando habilidades, destrezas  y que competencias  para el trabajo.</t>
  </si>
  <si>
    <t>FORTALECIMIENTO DE LA OFICINA DE FOMENTO A LA EMPLEABILIDAD, EL EMPLEO Y EL TRABAJO DECENTE EN EL MUNICIPIO DE BUCARAMANGA</t>
  </si>
  <si>
    <t>Formar 3.000  jóvenes y adultos en competencias  personales y/o  técnicas para el trabajo con el fin de facilitar su inserción en el mercado laboral.</t>
  </si>
  <si>
    <t>Número de jóvenes y adultos formados en competencias  personales y/o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</si>
  <si>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</si>
  <si>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Número de empresas acompañadas en el fomento de una cultura del empleo y trabajo decente para capturar  vacantes que permitan realizar la intermediación laboral.</t>
  </si>
  <si>
    <t>Mantener en funcionamiento el 100% de los programas del Instituto Municipal del Empleo.</t>
  </si>
  <si>
    <t>Porcentaje de los programas de Instituto Municipal del Empleo mantenidos en funcionamiento.</t>
  </si>
  <si>
    <t>FORTALECIMIENTO DE LOS PROCESOS DEL INSTITUTO MUNICIPAL DE EMPLEO Y FOMENTO EMPRESARIAL DEL MUNICIPIO DE BUCARAMANGA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</si>
  <si>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</si>
  <si>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</si>
  <si>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</si>
  <si>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</si>
  <si>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</si>
  <si>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INDERBU</t>
  </si>
  <si>
    <t>Pedro Alonso Ballesteros Miranda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</si>
  <si>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</si>
  <si>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</si>
  <si>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</si>
  <si>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</si>
  <si>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</si>
  <si>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</si>
  <si>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</si>
  <si>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</si>
  <si>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</si>
  <si>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</si>
  <si>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</si>
  <si>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</si>
  <si>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</si>
  <si>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</si>
  <si>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</si>
  <si>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</si>
  <si>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</si>
  <si>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</si>
  <si>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</si>
  <si>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</si>
  <si>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</si>
  <si>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</si>
  <si>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</si>
  <si>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</si>
  <si>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</si>
  <si>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</si>
  <si>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</si>
  <si>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</si>
  <si>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</si>
  <si>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Israel Andrés Barragán Jeréz</t>
  </si>
  <si>
    <t>MEJORAMIENTO DE VIVIENDAS EN EL SECTOR URBANO DEL MUNICIPIO BUCARAMANGA</t>
  </si>
  <si>
    <t>FORMULACIÓN DE UNA OPERACIÓN URBANA ESTRATÉGICA EN MUNICIPIO DE BUCARAMANGA</t>
  </si>
  <si>
    <t>Prestación de Servicios de Salud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</si>
  <si>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</si>
  <si>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</si>
  <si>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</si>
  <si>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Germán Gómez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</si>
  <si>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</si>
  <si>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</si>
  <si>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La Nueva Movilidad</t>
  </si>
  <si>
    <t>Metrolínea Evoluciona Y Estrategia Multimodal</t>
  </si>
  <si>
    <t>Formular e implementar 1 programa que permita reducir el déficit operacional del SITM.</t>
  </si>
  <si>
    <t>Número de programas formuladas e implementadas que permitan reducir el déficit operacional del SITM.</t>
  </si>
  <si>
    <t>FORTALECIMIENTO AL SISTEMA INTEGRADO DE TRANSPORTE MASIVO METROLÍNEA - SITM DEL MUNICIPIO DE BUCARAMANGA</t>
  </si>
  <si>
    <t>METROLÍNEA</t>
  </si>
  <si>
    <t>Emilcen Jaimes</t>
  </si>
  <si>
    <t>Implementar y mantener 1 herramienta digital (APP y/o web) que le permita a los usuarios del sistema realizar la planificación eficiente de los viajes.</t>
  </si>
  <si>
    <t>Número de herramientas digitales (APP y/o web) implementadas y mantenidas que le permitan a los usuarios del sistema realizar la planificación eficiente de los viajes.</t>
  </si>
  <si>
    <t>IMPLEMENTACIÓN Y ACTUALIZACIÓN DE UNA HERRAMIENTA DIGITAL APP QUE FACILITE A LOS USUARIOS LA PLANIFICACIÓN DE LOS VIAJES EN EL SITM METROLINEA EN EL MUNICIPIO DE BUCARAMANGA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</si>
  <si>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</si>
  <si>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Número de estrategias integradas de complementariedad, multimodal enfocada en el fortalecimiento del sistema de bicicletas públicas, inclusión de buses (baja o cero emisiones) e infraestructura sostenible requerida formuladas e implementadas de acuerdo a las condiciones de operación del sistema.</t>
  </si>
  <si>
    <t>IMPLEMENTACION DEL SISTEMA DE BICICLETAS PÚBLICO (SBP) - CLOBI EN EL MUNICIPIO DE BUCARAMANGA</t>
  </si>
  <si>
    <t>IMPLEMENTACIÓN ESTRATEGIA INTEGRADA DE COMPLEMENTARIEDAD, MULTIMODALIDAD ENFOCADA EN LA INCLUSIÓN DE BUSES (BAJA O CERO EMISIONES) REQUERIDA DE ACUERDO A LA NORMATIVIDAD NACIONAL Y LOCAL VIGENTE  BUCARAMANGA</t>
  </si>
  <si>
    <t>Implementar 3 estrategias para el estímulo de demanda de pasajeros del sistema de transporte público (tarifas diferenciadas, tarifas dinámicas, entre otros).</t>
  </si>
  <si>
    <t>Número de estrategias implementadas para el estímulo de demanda de pasajeros del sistema de transporte público (tarifas diferenciadas, tarifas dinámicas, entre otros).</t>
  </si>
  <si>
    <t>CONTRIBUCIÓN AL ESTIMULO DE LA DEMANDA DE USUARIOS EN EL SISTEMA INTEGRADO DE TRANSPORTE MASIVO METROLINEA - SITM EN EL MUNICIPIO DE BUCARAMANGA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</si>
  <si>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</si>
  <si>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</si>
  <si>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</si>
  <si>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</si>
  <si>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FORTALECIMIENTO A LAS CAPACIDADES DE TECNOLOGÍA Y ESTÁNDARES DE CIUDAD INTELIGENTE EN EL MUNICIPIO DE BUCARAMANGA</t>
  </si>
  <si>
    <t>OATIC</t>
  </si>
  <si>
    <t>Wilfredo Gómez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</si>
  <si>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</si>
  <si>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</si>
  <si>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FORTALECIMIENTO AL PROCESO DE GESTIÓN DE LAS TIC ALINEADO A LA ESTRATEGIA DE GOBIERNO DIGITAL  PARA UNA MEJOR INTERACCIÓN CON EL CIUDADANO EN EL MUNICIPIO DE  BUCARAMANGA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</si>
  <si>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</si>
  <si>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</si>
  <si>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</si>
  <si>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</si>
  <si>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</si>
  <si>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</si>
  <si>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</si>
  <si>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</si>
  <si>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</si>
  <si>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</si>
  <si>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</si>
  <si>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IMPLEMENTACIÓN DE ACCIONES PARA EL FORTALECIMIENTO A LA INFRAESTRUCTURA DE TECNOLOGÍAS DE LA INFORMACIÓN PARA GARANTIZAR LA ATENCIÓN AL CIUDADANO EN LA ALCALDÍA DE BUCARAMANGA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</si>
  <si>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</si>
  <si>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</si>
  <si>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FORTALECIMIENTO DEL PLAN DE COMUNICACIONES PARA LA DIFUSIÓN Y DIVULGACIÓN DE LA OFERTA INSTITUCIONAL, INICIATIVAS Y PROYECTOS ESTRATÉGICOS PARA EL MUNICIPIO DE BUCARAMANGA</t>
  </si>
  <si>
    <t>Ofc. Prensa y Comunicaciones</t>
  </si>
  <si>
    <t>Claudia Ramírez</t>
  </si>
  <si>
    <t>Acceso A La Información Y Participación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</si>
  <si>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</si>
  <si>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</si>
  <si>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</si>
  <si>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</si>
  <si>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</si>
  <si>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</si>
  <si>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</si>
  <si>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</si>
  <si>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</si>
  <si>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</si>
  <si>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IMPLEMENTACIÓN DE ESTRATEGIAS PSICOPEDAGÓGICAS PARA LA DISMINUCIÓN DE FACTORES DE RIESGO EN NIÑOS, NIÑAS Y ADOLESCENTES EN EL MUNICIPIO DE BUCARAMANGA</t>
  </si>
  <si>
    <t>Sec. Desarrollo Social</t>
  </si>
  <si>
    <t>John Carlos Pabón Mantilla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</si>
  <si>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</si>
  <si>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</si>
  <si>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Entregar 4 dotaciones a espacios para la primera infancia con enfoque de inclusión que permita el desarrollo de habilidades.</t>
  </si>
  <si>
    <t>Número de dotaciones entregadas a espacios para la primera infancia con enfoque de inclusión que permitan el desarrollo de habilidades.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</si>
  <si>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</si>
  <si>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</si>
  <si>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DOTACIÓN DEL HOGAR DE CUIDADO Y ALBERGUE "CASA BUHO" PARA LA ATENCIÓN INTEGRAL DE NIÑOS Y NIÑAS EN EL MUNICIPIO DE BUCARAMANGA.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</si>
  <si>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</si>
  <si>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</si>
  <si>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Número de estrategias de corresponsabilidad en la garantía de derechos, la prevención de vulneración, amenaza o riesgo en el ámbito familiar, comunitario e institucional formuladas e implementadas.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</si>
  <si>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</si>
  <si>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</si>
  <si>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</si>
  <si>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Número de programas formulados e implementados para el reconocimiento de la construcción de la identidad de niños y niñas con una perspectiva de género 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</si>
  <si>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</si>
  <si>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</si>
  <si>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</si>
  <si>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</si>
  <si>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</si>
  <si>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Número de Rutas de Prevención, Detección y Atención Interinstitucional implementadas y mantenidas frente casos de niños, niñas y adolescentes victimas de bullying, abuso, acoso y/o explotación sexual.</t>
  </si>
  <si>
    <t>Realizar 4 jornadas de conmemoración del día de la niñez.</t>
  </si>
  <si>
    <t>Número de jornadas de conmemoración del día de la niñez realizadas.</t>
  </si>
  <si>
    <t>Formular e implementar 1 ruta de atención integral para niños, niñas, adolescentes refugiados y migrantes y sus familias.</t>
  </si>
  <si>
    <t>Número de rutas de atención integral formuladas e implementadas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</si>
  <si>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</si>
  <si>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</si>
  <si>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Número de programas formulados e implementados de familias fuertes: amor y límite que permitan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</si>
  <si>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</si>
  <si>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Número de entradas gratuitas brindadas a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</si>
  <si>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</si>
  <si>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>Número de jornadas desarrolladas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</si>
  <si>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</si>
  <si>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Porcentaje de niños, niñas y adolescentes en extrema vulnerabilidad fallecidos con servicio exequial requerido por sus familias.</t>
  </si>
  <si>
    <t>Implementar y mantener 1 proceso de liderazgo b-learning orientada al fortalecimiento de la participación de niños, niñas, adolescentes y jóvenes.</t>
  </si>
  <si>
    <t>Número de procesos de liderazgo b-learning implementados mantenidos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</si>
  <si>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</si>
  <si>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Número de sistematizaciones realizadas de buenas prácticas que aporten al desarrollo de las realizaciones establecidas para los niños, niñas y adolescentes en el marco del proceso de rendición pública de cuentas.</t>
  </si>
  <si>
    <t>Adulto Mayor Y Digno</t>
  </si>
  <si>
    <t>Beneficiar y mantener a 11.000 personas mayores con el programa Colombia Mayor.</t>
  </si>
  <si>
    <t>Número de personas mayores beneficiados y mantenidos con el programa Colombia Mayor.</t>
  </si>
  <si>
    <t>IMPLEMENTACIÓN DE ACCIONES TENDIENTES A MEJORAR LAS CONDICIONES DE LOS ADULTOS MAYORES DEL MUNICIPIO DE BUCARAMANGA</t>
  </si>
  <si>
    <t>Proveer 25.000 ayudas alimentarias anuales mediante complementos nutricionales para personas mayores en condición de pobreza y vulnerabilidad mejorando su calidad de vida a través de la seguridad alimentaria.</t>
  </si>
  <si>
    <t>Número de ayudas alimentarias anuales proveídas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</si>
  <si>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</si>
  <si>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Número de personas mayores vulnerables de los diferentes barrios del municipio beneficiados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</si>
  <si>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</si>
  <si>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Porcentaje de personas mayores fallecidas en condición de pobreza, vulnerabilidad y sin red familiar de apoyo con servicio exequial.</t>
  </si>
  <si>
    <t>Mantener a 1.656 personas mayores vulnerables con atencion integral en instituciones especializadas a través de las modalidades centros vida y centros de bienestar en el marco de la Ley 1276 de 2009.</t>
  </si>
  <si>
    <t>Número de personas mayores vulnerables mantenidas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</si>
  <si>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</si>
  <si>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Número de Centros Vida mantenidos en funcionamiento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</si>
  <si>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</si>
  <si>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Número de servicios mantenidos de atención primaria en salud, atención psicosocial que promueva la salud física, salud mental y el bienestar social de las personas mayores en los centros vida.</t>
  </si>
  <si>
    <t>Formular e implementar 1 estrategia que promueva  las actividades psicosociales, actividades artísticas y culturales,   actividades físicas y recreación y actividades productivas en las personas mayores.</t>
  </si>
  <si>
    <t>Número de estrategias formuladas e implementadas que promueva  las actividades psicosociales, actividades artísticas y culturales,   actividades físicas y recreación y actividades productivas en las personas mayores.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</si>
  <si>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</si>
  <si>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</si>
  <si>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Número de estrategias formuladas e implementadas que promuevan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</si>
  <si>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</si>
  <si>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Mantener el servicio de acceso gratuito a espacios de recreación y cultura a familias inscritas en el programa Familias en Acción.</t>
  </si>
  <si>
    <t>Número de servicios mantenidos de acceso gratuito a espacios de recreación y cultura a familias inscritas en el programa Familias en Acción.</t>
  </si>
  <si>
    <t>Mantener el 100% del apoyo logístico a las familias beneficiadas del programa Familias en Acción.</t>
  </si>
  <si>
    <t>Porcentaje de apoyo logístico mantenido a las familias beneficiadas del programa Familias en Acción.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</si>
  <si>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</si>
  <si>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</si>
  <si>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DESARROLLO DE ACCIONES DE ASISTENCIA SOCIAL ORIENTADAS A LA POBLACIÓN AFECTADA POR LAS DIFERENTES SITUACIONES DE EMERGENCIAS SOCIALES SANITARIAS NATURALES ANTRÓPICAS Y DE VULNERABILIDAD EN EL MUNICIPIO DE BUCARAMANGA</t>
  </si>
  <si>
    <t>Más Equidad Para Las Mujeres</t>
  </si>
  <si>
    <t>Potenciar la Escuela de Liderazgo y Participación Política de Mujeres con cobertura en zona rural y urbana.</t>
  </si>
  <si>
    <t>Número de Escuelas de Liderazgo y participación Política para Mujeres mantenidas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</si>
  <si>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</si>
  <si>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mujeres, niñas y personas considerando los enfoques diferenciales y diversidad sexual.</t>
  </si>
  <si>
    <t>Número de mujeres, niñas y/o personas atendidas y mantenidas integralmente desde el componente psicosociojurídico y social considerando los enfoques diferenciales y diversidad sexual.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</si>
  <si>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</si>
  <si>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</si>
  <si>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</si>
  <si>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Porcentaje de mujeres y sus hijos víctmas de violencia de género con especial situación de riesgos con medidas de atención y protección mantenidas.</t>
  </si>
  <si>
    <t>Mantener la estrategia de prevención con hombres de contextos públicos y privados mediante procesos de intervención colectiva en torno a la resignificación crítica de la masculinidad hegemónica y tradicional.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</si>
  <si>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</si>
  <si>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</si>
  <si>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Número de Centros Integrales de la Mujer mantenidos a fin de garantizar el fortalecimiento de los procesos de atención y empoderamiento femenino.</t>
  </si>
  <si>
    <t>Actualizar e implementar la Política Pública de Mujer.</t>
  </si>
  <si>
    <t>Número de Políticas Públicas de Mujer actualizadas e implementadas.</t>
  </si>
  <si>
    <t>Bucaramanga Hábitat Para El Cuidado Y La Corresponsabilidad</t>
  </si>
  <si>
    <t>Formular e implementar 1 política pública para la población con orientación sexual e identidad de género diversa.</t>
  </si>
  <si>
    <t>Número de políticas públicas formuladas e implementadas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</si>
  <si>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</si>
  <si>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</si>
  <si>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</si>
  <si>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</si>
  <si>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Atender el 100% de la solicitudes realizadas por éste grupo poblacional y sus familias con orientación psicosocial y jurídica.</t>
  </si>
  <si>
    <t>Porcentaje de solicitudes realizadas por éste grupo poblacional y sus familias con orientación psicosocial y jurídica atendidas.</t>
  </si>
  <si>
    <t>Habitantes En Situación De Calle</t>
  </si>
  <si>
    <t xml:space="preserve">Mantener la identificación, caracterización y seguimiento de la situación de cada habitante de calle atendido por la Secretaría de Desarrollo Social. </t>
  </si>
  <si>
    <t xml:space="preserve">Número de identificaciones, caracterizaciones y seguimientos mantenidos de la situación de cada habitante de calle atendido por la Secretaría de Desarrollo Social. </t>
  </si>
  <si>
    <t>DESARROLLO DE ACCIONES ENCAMINADAS A GENERAR ATENCIÓN INTEGRAL HACIA LA POBLACIÓN HABITANTES EN SITUACIÓN DE CALLE DEL MUNICIPIO DE BUCARAMANGA</t>
  </si>
  <si>
    <t>Mantener a 284 habitantes de calle con atención integral en la cual se incluya la prestación de servicios básicos.</t>
  </si>
  <si>
    <t>Número de habitantes de calle mantenidos con atención integral en la cual se incluya la prestación de servicios básicos.</t>
  </si>
  <si>
    <t>Formular e implementar 1 política pública para habitante de calle.</t>
  </si>
  <si>
    <t>Número de políticas públicas para habitante de calle formuladas e implementadas.</t>
  </si>
  <si>
    <t>Mantener el servicio exequial al 100% de los habitantes de calle fallecidos registrados dentro del censo municipal.</t>
  </si>
  <si>
    <t>Porcentaje de habitantes de calle fallecidos registrados dentro del censo municipal mantenidos con servicio exequial.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</si>
  <si>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</si>
  <si>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</si>
  <si>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Número de niñas, niños y adolescentes con discapacidad del serctor urbano y rural en extrema vulnerabilidad mantenidos con atención integral en procesos de habilitación y rehabilitación.</t>
  </si>
  <si>
    <t>APOYO A LA OPERATIVIDAD DE LOS PROGRAMAS DE ATENCIÓN INTEGRAL A LAS PERSONAS CON DISCAPACIDAD. FAMILIARES Y/O CUIDADORES DEL MUNICIPIO DE BUCARAMANGA</t>
  </si>
  <si>
    <t>Mantener el banco de ayudas técnicas, tecnológicas e informáticas para personas con discapacidad que se encuentren en el registro de localización y caracterización.</t>
  </si>
  <si>
    <t>Número de bancos de ayudas técnicas, tecnológicas e informáticas mantenidas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</si>
  <si>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</si>
  <si>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</si>
  <si>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</si>
  <si>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Número de familias de personas con discapacidad beneficiadas anualmente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</si>
  <si>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</si>
  <si>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Número de estrategias implementadas de apoyo técnico y jurídico para las solicitudes de ayudas técnicas requeridas por personas vulnerables en condición de discapacidad.</t>
  </si>
  <si>
    <t>Una Zona Rural Competitiva E Incluyente</t>
  </si>
  <si>
    <t>Desarrollo Del Campo</t>
  </si>
  <si>
    <t>Instalar 200 sistemas de riego por goteo en la zona rural.</t>
  </si>
  <si>
    <t>Número de sistemas de riego por goteo instalados en la zona rural.</t>
  </si>
  <si>
    <t>FORTALECIMIENTO DE LA PRODUCTIVIDAD Y COMPETITIVIDAD AGROPECUARIA EN EL SECTOR RURAL DEL MUNICIPIO DE BUCARAMANGA</t>
  </si>
  <si>
    <t>Mantener 2 ciclos de vacunación contra fiebre aftosa y brucelosis en vacunos según normatividad del ICA.</t>
  </si>
  <si>
    <t>Número de ciclos de vacunación mantenidas contra fiebre aftosa y brucelosis en vacunos según normatividad del ICA.</t>
  </si>
  <si>
    <t>PREVENCIÓN DEL CONTAGIO Y PROPAGACIÓN DE LA FIEBRE AFTOSA Y BRUCELOSIS EN LA ESPECIE BOVINA DEL MUNICIPIO DE BUCARAMANGA</t>
  </si>
  <si>
    <t>Realizar 12 proyectos productivos agrícolas o pecuarios.</t>
  </si>
  <si>
    <t>Número de proyectos productivos agrícolas o pecuarios realizados.</t>
  </si>
  <si>
    <t>Mantener 4 mercadillos campesinos.</t>
  </si>
  <si>
    <t>Número de mercadillos campesinos mantenidos.</t>
  </si>
  <si>
    <t>Mantener el Plan General de Asistencia Técnica.</t>
  </si>
  <si>
    <t>Número de Planes Generales de Asistencia Técnica actualizados e mantenidos.</t>
  </si>
  <si>
    <t>Desarrollar procesos agroindustriales con 20 unidades productivas del sector rural.</t>
  </si>
  <si>
    <t>Número de unidades productivas del sector rural con procesos agroindustriales desarrollados.</t>
  </si>
  <si>
    <t>Prevención Del Delito</t>
  </si>
  <si>
    <t>Mantener la estrategia para la prevención, detección y atención de las violencias en adolescentes.</t>
  </si>
  <si>
    <t>Número de estrategias mantenidas para la prevención, detección y atención de las violencias en adolescentes.</t>
  </si>
  <si>
    <t>Formular e implementar 1 estrategia que fortalezca la democracia participativa (Ley 1757 de 2015).</t>
  </si>
  <si>
    <t>Número de estrategias formuladas e implementadas que fortalezca la democracia participativa (Ley 1757 de 2015).</t>
  </si>
  <si>
    <t>FORTALECIMIENTO DE LA DEMOCRACIA PARTICIPATIVA EN EL MUNICIPIO DE BUCARAMANGA</t>
  </si>
  <si>
    <t>Construir y/o dotar 10 salones comunales con el programa Ágoras.</t>
  </si>
  <si>
    <t>Número de salones comunales con el programa Ágoras construidos y/o dotados.</t>
  </si>
  <si>
    <t>DOTACIÓN DE SALONES COMUNALES PARA FOMENTAR LA INTEGRACIÓN COMUNITARIA Y LA CIUDADANÍA PARTICIPATIVA EN EL MUNICIPIO DE BUCARAMANGA</t>
  </si>
  <si>
    <t>Mantener en funcionamiento el 100% de los salones comunales que hacen parte del programa Ágoras.</t>
  </si>
  <si>
    <t>Porcentaje de salones comunales mantenidos en funcionamiento que hacen parte del programa Ágoras.</t>
  </si>
  <si>
    <t>Mantener el beneficio al 100% de los ediles con pago de EPS, ARL, póliza de vida y dotación.</t>
  </si>
  <si>
    <t>Porcentaje de ediles mantenidos con el beneficio del pago de EPS, ARL, póliza de vida y dotación.</t>
  </si>
  <si>
    <t>Mantener el 100% de los programas que desarrolla la Administración Central.</t>
  </si>
  <si>
    <t>Porcentaje de programas que desarrolla la Administración Central mantenidos.</t>
  </si>
  <si>
    <t>MEJORAMIENTO DE LOS PROCESOS TRANSVERSALES PARA UNA ADMINISTRACIÓN PUBLICA MODERNA Y EFICIENTE EN LA SECRETARÍA DE DESARROLLO SOCIAL DEL MUNICIPIO BUCARAMANGA</t>
  </si>
  <si>
    <t>Educación De Calidad, Garantía De Una Ciudad De Oportunidades</t>
  </si>
  <si>
    <t>Cobertura Y Equidad De La Educación Preescolar, Básica Y Media</t>
  </si>
  <si>
    <t>Adecuar y/o dotar 10 ambientes escolares para la atención a la primera infancia (transición) con enfoque diferencial.</t>
  </si>
  <si>
    <t>Número de ambientes escolares adecuados y/o dotados para la atención a la primera infancia (transición) con enfoque diferencial.</t>
  </si>
  <si>
    <t>Sec. Educación</t>
  </si>
  <si>
    <t>Ana Leonor Ruedas Vivas</t>
  </si>
  <si>
    <t>Beneficiar anualmente 32.276 estudiantes con enfoque diferencial en el programa de alimentación escolar.</t>
  </si>
  <si>
    <t>Número de estudiantes con enfoque diferencial beneficiados anualmente con el programa de alimentación escolar.</t>
  </si>
  <si>
    <t xml:space="preserve">FORTALECIMIENTO DEL PROGRAMA DE ALIMENTACIÓN ESCOLAR-PAE EN EL MUNICIPIO DE BUCARAMANGA  </t>
  </si>
  <si>
    <t>Mantener al 100% de los estudiantes matriculados en los establecimientos educativos oficiales rurales con el programa de alimentación escolar.</t>
  </si>
  <si>
    <t>Porcentaje de estudiantes matriculados en los establecimientos educativos oficiales rurales mantenidos con el programa de alimentación escolar.</t>
  </si>
  <si>
    <t>Mantener 3.335 jovenes y adultos con modelos flexibles.</t>
  </si>
  <si>
    <t>Número de jóvenes y adultos mantenidos con modelos flexibles.</t>
  </si>
  <si>
    <t>FORTALECIMIENTO DE LOS MODELOS EDUCATIVOS FLEXIBLES EN LAS INSTITUCIONES EDUCATIVAS OFICIALES DEL MUNICIPIO DE BUCARAMANGA</t>
  </si>
  <si>
    <t>Entregar dotación de material didáctico y/o mobiliario escolar a 35 establecimientos educativos oficiales.</t>
  </si>
  <si>
    <t>Número de establecimientos educativos oficiales dotados con material didáctico y/o mobiliario escolar.</t>
  </si>
  <si>
    <t>CONTRIBUCIÓN EN LA OPERATIVIDAD DE LAS INSTITUCIONES EDUCATIVAS OFICIALES CON RECURSOS DE CALIDAD GRATUIDAD EDUCATIVA EN EL MUNICIPIO BUCARAMANGA</t>
  </si>
  <si>
    <t>DOTACIÓN DE EQUIPOS, MULTIMEDIA, MATERIAL DIDÁCTICO Y/O MOBILIARIO ESCOLAR PARA LAS INSTITUCIONES EDUCATIVAS OFICIALES DEL MUNICIPIO DE BUCARAMANGA</t>
  </si>
  <si>
    <t>Mantener el 100% de los modelos lingüísticos, intérpretes de lengua de señas colombiana en la oferta Bilingüe y Bicultural  para estudiantes con discapacidad auditiva en la IE Normal Superior de Bucaramanga.</t>
  </si>
  <si>
    <t>Porcentaje de modelos lingüísticos, intérpretes de lengua de señas colombiana en la oferta Bilingüe y Bicultural mantenidos para estudiantes con discapacidad auditiva en la IE Normal Superior de Bucaramanga.</t>
  </si>
  <si>
    <t>APOYO PEDAGÓGICO EN EL PROCESO DE INCLUSIÓN DE LOS ESTUDIANTES CON DISCAPACIDAD Y/O TALENTOS EXCEPCIONALES BUCARAMANGA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</si>
  <si>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</si>
  <si>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Porcentaje de establecimientos educativos oficiales de educación formal mantenidos que reportan estudiantes con discapacidad y talentos excepcionales o capacidades, con los servicios profesionales de apoyo pedagógico para el proceso de inclusión y equidad en la educación, para la oferta general.</t>
  </si>
  <si>
    <t>Mantener en funcionamiento 4 ludotecas.</t>
  </si>
  <si>
    <t>Número de Ludotecas mantenidas en funcionamiento.</t>
  </si>
  <si>
    <t>FORTALECIMIENTO DE LAS LUDOTECAS PARA EL DESARROLLO INTEGRAL DE LA NIÑEZ EN EL MUNICIPIO DE BUCARAMANGA</t>
  </si>
  <si>
    <t>Mantener 2.664 cupos de transporte escolar a estudiantes de zonas de difícil acceso con enfoque diferencial.</t>
  </si>
  <si>
    <t>Número de cupos de transporte escolar mantenidos a estudiantes de zonas de difícil acceso con enfoque diferencial.</t>
  </si>
  <si>
    <t>PRESTACIÓN DEL SERVICIO DE TRANSPORTE ESCOLAR PARA ESTUDIANTES DE LAS INSTITUCIONES EDUCATIVAS OFICIALES DE BUCARAMANGA</t>
  </si>
  <si>
    <t xml:space="preserve">Mantener 9.668 estudiantes con prestación del servicio educativo por el sistema de contratación del servicio educativo con enfoque diferencial. </t>
  </si>
  <si>
    <t>Número de estudiantes mantenidos con la prestación del servicio educativo por el sistema de contratación con enfoque diferencial.</t>
  </si>
  <si>
    <t>MEJORAMIENTO EN LA PRESTACIÓN DEL SERVICIO EDUCATIVO EN EL MUNICIPIO DE BUCARAMANGA</t>
  </si>
  <si>
    <t>Realizar mantenimiento a 40 establecimientos educativos oficiales.</t>
  </si>
  <si>
    <t>Número de establecimientos educativos oficiales con reparaciones locativas realizadas.</t>
  </si>
  <si>
    <t>MEJORAMIENTO DE LA INFRAESTRUCTURA EDUCATIVA EN LAS INSTITUCIONES EDUCATIVAS OFICIALES DEL MUNICIPIO DE BUCARAMANGA</t>
  </si>
  <si>
    <t>Realizar 25 intervenciones a colegios públicos de Bucaramanga.</t>
  </si>
  <si>
    <t>Número de intervenciones realizadas a colegios públicos de Bucaramanga.</t>
  </si>
  <si>
    <t>ADECUACIÓN DE LA INFRAESTRUCTURA DE LAS SEDES I: EL INICIO Y SEDE G: SAN PEDRO BAJO DE LA INSTITUCIÓN EDUCATIVA OFICIAL RURAL VIJAGUAL DEL MUNICIPIO DE BUCARAMANGA</t>
  </si>
  <si>
    <t>Calidad Y Fortalecimiento De La Educación Prescolar, Básica Y Media</t>
  </si>
  <si>
    <t>Mantener el apoyo a los proyectos transversales en los 47 establecimientos educativos oficiales.</t>
  </si>
  <si>
    <t>Número de establecimientos educativos oficiales mantenidos con apoyo a los proyectos transversales.</t>
  </si>
  <si>
    <t>FORTALECIMIENTO DEL PROCESO DE GESTIÓN DE LA CALIDAD DEL SERVICIO EDUCATIVO EN EL MUNICIPIO DE BUCARAMANGA</t>
  </si>
  <si>
    <t>Mantener los 47 establecimientos educativos oficiales optimizados con planta de personal docente, administrativa, servicios  públicos, aseo, vigilancia y arrendamientos.</t>
  </si>
  <si>
    <t>Número de establecimientos educativos oficiales mantenidos con planta de personal docente, administrativa, servicios  públicos, aseo, vigilancia y arrendamientos.</t>
  </si>
  <si>
    <t>MANTENIMIENTO DE LAS INSTITUCIONES EDUCATIVAS OFICIALES EN EL MUNICIPIO DE BUCARAMANGA</t>
  </si>
  <si>
    <t>ADMINISTRACIÓN DE LA PLANTA DE PERSONAL DOCENTE. DIRECTIVO DOCENTE. ADMINISTRATIVA DE LAS INSTITUCIONES EDUCATIVAS OFICIALES Y SECRETARÍA DE EDUCACIÓN DEL MUNICIPIO DE BUCARAMANGA</t>
  </si>
  <si>
    <t>Capacitar a 900 docentes de los establecimientos educativos oficiales en el manejo de una segunda lengua.</t>
  </si>
  <si>
    <t>Número de docentes de los establecimientos educativos oficiales capacitados en el manejo de una segunda lengua.</t>
  </si>
  <si>
    <t>FORTALECIMIENTO DE LAS HABILIDADES LINGUISTICAS EN INGLES DE DOCENTES Y ESTUDIANTES DE LAS INSTITUCIONES EDUCATIVAS OFICIALES DEL MUNICIPIO DE BUCARAMANGA</t>
  </si>
  <si>
    <t>Beneficiar anualmente con estrategias de aprendizaje en una segunda lengua a 35.000 estudiantes de los establecimientos educativos oficiales con enfoque diferencial.</t>
  </si>
  <si>
    <t>Número de estudiantes de establecimientos educativos oficiales beneficiados anualmente con estrategias de aprendizaje en una segunda lengua con enfoque diferencial.</t>
  </si>
  <si>
    <t>Capacitar en evaluación por competencias a 1.500 docentes de los establecimientos educativos oficiales.</t>
  </si>
  <si>
    <t>Número de docentes de los establecimientos educativos oficiales capacitados en evaluacion por competencias.</t>
  </si>
  <si>
    <t>FORTALECIMIENTO DEL PROCESO DE EVALUACIÓN POR COMPETENCIAS EN LAS INSTITUCIONES EDUCATIVAS OFICIALES DEL MUNICIPIO DE BUCARAMANGA</t>
  </si>
  <si>
    <t>Mantener 20 sedes de establecimientos educativos rurales con acompañamiento integral para el mejoramiento de la gestón escolar.</t>
  </si>
  <si>
    <t>Número de sedes de establecimientos educativos rurales mantenidos con acompañamiento integral para el mejoramiento de la gestión escolar.</t>
  </si>
  <si>
    <t>IMPLEMENTACIÓN DE ACCIONES DE ACOMPAÑAMIENTO INTEGRAL A LA GESTIÓN ESCOLAR DE LAS INSTITUCIONES EDUCATIVAS OFICIALES DEL SECTOR RURAL DEL MUNICIPIO DE BUCARAMANGA</t>
  </si>
  <si>
    <t>Realizar 4 foros educativos sobre experiencias significativas  artísticas y culturales.</t>
  </si>
  <si>
    <t>Número de foros educativos realizados sobre experiencias significativas artísticas y culturales.</t>
  </si>
  <si>
    <t>APOYO AL DESARROLLO DE PROCESOS DE INTERCAMBIO DE EXPERIENCIAS EDUCATIVAS SIGNIFICATIVAS EN EL MUNICIPIO DE BUCARAMANGA</t>
  </si>
  <si>
    <t>Mantener el 100% de los macroprocesos de la Secretaría de Educación.</t>
  </si>
  <si>
    <t>Porcentaje de macroprocesos de la Secretaría de Educación mantenidos.</t>
  </si>
  <si>
    <t>MEJORAMIENTO DE LOS MACROPROCESOS DE LA SECRETARÍA DE EDUCACIÓN DEL MUNICIPIO DE BUCARAMANGA</t>
  </si>
  <si>
    <t>Mantener en los establecimientos educativos oficiales el Programa de Bienestar Laboral dirigido al personal docente, directivo docente y administrativo.</t>
  </si>
  <si>
    <t xml:space="preserve">Número de programas de bienestar laboral dirigido al personal docente, directivo docente y administrativo mantenido en los establecimientos educativos oficiales. </t>
  </si>
  <si>
    <t>CONSOLIDACIÓN DEL PROGRAMA DE BIENESTAR LABORAL PARA PERSONAL DIRECTIVO DOCENTE DOCENTE Y ADMINISTRATIVO DE LAS INSTITUCIONES EDUCATIVAS OFICIALES DEL MUNICIPIO DE BUCARAMANGA</t>
  </si>
  <si>
    <t xml:space="preserve">Mantener el pago de ARL en el cumplimiento del decreto 055 de 2015 al 100% de los estudiantes de grados 10 y 11 que realizan las prácticas de la educación media técnica. </t>
  </si>
  <si>
    <t>Porcentaje de estudiantes de los grados 10 y 11 que realizan las prácticas de la educación media técnica mantenidos con el pago de ARL en el cumplimiento del decreto 055 de 2015.</t>
  </si>
  <si>
    <t>PRESTACIÓN DEL SERVICIO DE ASEGURAMIENTO EN RIESGOS LABORALES PARA LOS ESTUDIANTES EN PRÁCTICA ACADÉMICA ADSCRITOS A LAS INSTITUCIONES EDUCATIVAS DEL MUNICIPIO DE BUCARAMANGA</t>
  </si>
  <si>
    <t>Realizar 1 caracterización del clima escolar y victimización que permita identificar los problemas de convivencia y seguridad del entorno escolar.</t>
  </si>
  <si>
    <t>Número de caracterizaciones del clima escolar y victimización que permita identificar los problemas de convivencia y seguridad del entorno escolar realizados.</t>
  </si>
  <si>
    <t>Calidad Y Fomento De La Educación Superior</t>
  </si>
  <si>
    <t>Otorgar 4.000 nuevos subsidios con enfoque diferencial para el acceso a la educación superior del nivel técnico, tecnológico y profesional.</t>
  </si>
  <si>
    <t>Número de nuevos subsidios otorgados con enfoque diferencial para el acceso a la educación superior del nivel técnico, tecnológico y profesional.</t>
  </si>
  <si>
    <t>FORTALECIMIENTO DEL PROGRAMA DE EDUCACIÓN SUPERIOR EN EL MUNICIPIO DE   BUCARAMANGA</t>
  </si>
  <si>
    <t>Mantener el 100% de los subsidios para el acceso a la educación superior del nivel técnico, profesional, tecnológico y profesional.</t>
  </si>
  <si>
    <t>Porcentaje de subsidios mantenidos para el acceso a la educación superior del nivel técnico, profesional, tecnológico y profesional.</t>
  </si>
  <si>
    <t xml:space="preserve">2020680010099
</t>
  </si>
  <si>
    <t>APOYO PARA EL ACCESO Y PERMANENCIA EN UN PROGRAMA DE PREGRADO PARA EL MEJOR ESTUDIANTE EN LAS PRUEBAS SABER 11 Y EGRESADO DE LAS IEO DEL MUNICIPIO DE BUCARAMANGA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</si>
  <si>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</si>
  <si>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Número de personas beneficiadas a través de un programa de educación virtual pos secundaria que proporcione conocimientos, competencias y habilidades para el empleo y el emprendimiento de acuerdo al perfil productivo de la región.</t>
  </si>
  <si>
    <t>IMPLEMENTACIÓN DEL PROGRAMA DE EDUCACIÓN POSTSECUNDARIA EN EL MUNICIPIO DE BUCARAMANGA</t>
  </si>
  <si>
    <t>Bucaramanga Ciudad De Innovación Educativa</t>
  </si>
  <si>
    <t>Innovación Y Uso De La Ciencia Y Tecnología En El Ambiente Escolar</t>
  </si>
  <si>
    <t>Dotar y/o repotenciar 70 aulas especializadas en los establecimientos educativos oficiales.</t>
  </si>
  <si>
    <t>Número de aulas especializadas dotadas y/o repotenciadas en los establecimientos educativos oficiales.</t>
  </si>
  <si>
    <t>FORTALECIMIENTO DE LA CAPACIDAD TECNOLÓGICA DE LAS INSTITUCIONES EDUCATIVAS OFICIALES DEL MUNICIPIO DE BUCARAMANGA</t>
  </si>
  <si>
    <t>Mantener los 47 establecimientos educativos oficiales con conectividad.</t>
  </si>
  <si>
    <t>Número de establecimientos educativos oficiales mantenidos con conectividad.</t>
  </si>
  <si>
    <t>FORTALECIMIENTO DE LA CONECTIVIDAD Y EL ACCESO A NUEVAS TECNOLOGÍAS EN LAS INSTITUCIONES EDUCATIVAS OFICIALES DEL MUNICIPIO DE BUCARAMANGA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</si>
  <si>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</si>
  <si>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</si>
  <si>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</si>
  <si>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</si>
  <si>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</si>
  <si>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</si>
  <si>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</si>
  <si>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</si>
  <si>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>FORTALECIMIENTO DE LA GESTIÓN DEL RECAUDO, FISCALIZACIÓN Y COBRO COACTIVO DEL MUNICIPIO DE BUCARAMANGA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</si>
  <si>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</si>
  <si>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</si>
  <si>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FORTALECIMIENTO DE LA GESTION OPERATIVA DE LA OFICINA DE VALORIZACION DEL MUNICIPIO DE BUCARAMANGA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</si>
  <si>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</si>
  <si>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</si>
  <si>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Meta no programada en la vigencia</t>
  </si>
  <si>
    <t>Mantener actualizadas la información para una óptima gestión tributaria.</t>
  </si>
  <si>
    <t>Número de bases de datos (información) actualizadas para una óptima gestión tributaria.</t>
  </si>
  <si>
    <t>FORTALECIMIENTO DE LA GESTIÓN CATASTRAL CON ENFOQUE MULTIPROPÓSITO EN EL MUNICIPIO BUCARAMANGA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</si>
  <si>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</si>
  <si>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</si>
  <si>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</si>
  <si>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</si>
  <si>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</si>
  <si>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</si>
  <si>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</si>
  <si>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</si>
  <si>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</si>
  <si>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</si>
  <si>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ESTUDIOS Y DISEÑOS REQUERIDOS PARA  PROYECTOS DE INFRAESTRUCTURA EN EL MUNICIPIO DE BUCARAMANGA</t>
  </si>
  <si>
    <t xml:space="preserve">ACTUALIZACIÓN DE LOS ESTUDIOS Y DISEÑOS FASE I Y II PARA LA CONSTRUCCION DE LA SOLUCION VIAL DE LA CALLE 53 Y CALLE 54 DE LA CONEXION ORIENTE - OCCIDENTE DEL MUNICIPIO DE BUCARAMANGA </t>
  </si>
  <si>
    <t>Repotenciar 2 acueductos veredales.</t>
  </si>
  <si>
    <t>Número de acueductos veredales repotenciados.</t>
  </si>
  <si>
    <t>Construir 1 acueducto veredal.</t>
  </si>
  <si>
    <t>Porcentaje de avance en la construcción del acueducto veredal.</t>
  </si>
  <si>
    <t>CONSTRUCCIÓN DE ACUEDUCTO EN EL SECTOR RURAL DEL MUNICIPIO DE BUCARAMANGA</t>
  </si>
  <si>
    <t>Construir 50 pozos sépticos para el sector rural.</t>
  </si>
  <si>
    <t>Número de pozos sépticos construidos para el sector rural.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</si>
  <si>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</si>
  <si>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</si>
  <si>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</si>
  <si>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MANTENIMIENTO Y CONSERVACIÓN  DE ZONAS VERDES Y  PARQUES DEL MUNICIPIO DE BUCARAMANGA, SANTANDER</t>
  </si>
  <si>
    <t>CONSERVACIÓN Y MEJORAMIENTO DE LA COBERTURA VEGETAL DE LAS ZONAS VERDES Y PARQUES DEL MUNICIPIO DE BUCARAMANGA, SANTANDER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</si>
  <si>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</si>
  <si>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</si>
  <si>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</si>
  <si>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ADECUACION DEL EQUIPAMIENTO Y ESCENARIOS DEPORTIVOS DEL MUNICIPIO DE BUCARAMANGA SANTANDER</t>
  </si>
  <si>
    <t>ADECUACIÓN DEL PARQUE EL CENTENARIO DEL MUNICIPIO DE BUCARAMANGA</t>
  </si>
  <si>
    <t>MEJORAMIENTO DE LA INFRAESTRUCTURA URBANA Y CALIDAD AMBIENTAL DENTRO DE LA ESTRATEGIA “CENTRO CAMINABLE” EN EL MUNICIPIO DE BUCARAMANGA SANTANDER</t>
  </si>
  <si>
    <t>RECUPERACIÓN DEL EQUIPAMIENTO URBANO EN PARQUES, ESCENARIOS DEPORTIVOS Y ESPACIO PÚBLICO DEL MUNICIPIO DE BUCARAMANGA</t>
  </si>
  <si>
    <t>ADECUACION DE ANDENES, ESCALERAS Y PASAMANOS, DEL MUNICIPIO DE BUCARAMANGA SANTANDER</t>
  </si>
  <si>
    <t>MODERNIZACIÓN DEL ALUMBRADO PÚBLICO DEL PARQUE LA LOMA, EL PARQUE LOS SARRAPIOS Y LAS VIAS PEATONALES  UBICADAS ENTRE LAS CALLES 42 Y 54 Y CARRERAS 32 A 42 DEL MUNICIPIO DE BUCARAMANGA</t>
  </si>
  <si>
    <t>MEJORAMIENTO  DE ESPACIOS PÚBLICOS VIABILIZADOS POR EL EJERCICIO DE PRESUPUESTOS PARTICIPATIVOS VIGENCIA 2021 EN EL MUNICIPIO DE BUCARAMANGA, SANTANDER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</si>
  <si>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</si>
  <si>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</si>
  <si>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</si>
  <si>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</si>
  <si>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</si>
  <si>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</si>
  <si>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</si>
  <si>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Construir 3.000 metros líneales de placa huella en la zona rural.</t>
  </si>
  <si>
    <t>Número de metros lineales de placa huella construídos en la zona rural.</t>
  </si>
  <si>
    <t>Realizar mantenimiento a 2 puente peatonal.</t>
  </si>
  <si>
    <t>Número de puentes peatonales con mantenimiento realizado.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</si>
  <si>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</si>
  <si>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</si>
  <si>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</si>
  <si>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 xml:space="preserve">MODERNIZACIÓN DEL ALUMBRADO PÚBLICO DE LAS COMUNAS 6, 7 Y 12 DEL MUNICIPIO DE BUCARAMANGA </t>
  </si>
  <si>
    <t xml:space="preserve">MODERNIZACIÓN DEL ALUMBRADO PÚBLICO DEL BOULEVARES BOLIVAR Y SANTANDER DEL MUNICIPIO DE BUCARAMANGA </t>
  </si>
  <si>
    <t xml:space="preserve">Mantener el funcionamiento del 100% de las luminarias operativas. </t>
  </si>
  <si>
    <t xml:space="preserve">Porcentaje de luminarias operativas en funcionamiento. </t>
  </si>
  <si>
    <t>FORTALECIMIENTO DE LA ADMINISTRACIÓN Y OPERACIÓN  DE ALUMBRADO PÚBLICO DE BUCARAMANGA.</t>
  </si>
  <si>
    <t>MANTENIMIENTO DEL SISTEMA DE ALUMBRADO PÚBLICO 2020-2023 DEL MUNICIPIO DE BUCARAMANGA.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</si>
  <si>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</si>
  <si>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</si>
  <si>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</si>
  <si>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</si>
  <si>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>DESARROLLO DE LA SEGUNDA FASE PARA LA IMPLEMENTACIÓN DE PUNTOS DE GESTIÓN INTELIGENTE Y MEDIDA PARA LA RED DE ALUMBRADO PÚBLICO DEL MUNICIPIO DE   BUCARAMANGA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</si>
  <si>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</si>
  <si>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</si>
  <si>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</si>
  <si>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</si>
  <si>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CONSTRUCCIÓN DEL CENTRO INTEGRADO DE CONTROL Y OPERACIÓN DEL ALUMBRADO PUBLICO DEL MUNICIPIO DE BUCARAMANGA</t>
  </si>
  <si>
    <t>FORTALECIMIENTO INSTITUCIONAL DE APOYO PROFESIONAL A LA SECRETARIA DE INFRAESTRUCTURA PARA EL DESARROLLO DE LAS OBRAS DE REACITVACION ECONOMICA EN EL MUNICIPIO DE BUCARAMANGA</t>
  </si>
  <si>
    <t xml:space="preserve"> FORTALECIMIENTO EN LA PLANIFICACIÓN DE LAS OBRAS DE INFRAESTRUCTURA DEL MUNICIPIO DE BUCARAMANGA </t>
  </si>
  <si>
    <t>FORTALECIMIENTO INSTITUCIONAL PARA LOS PROCESOS TRANSVERSALES DE LA SECRETARIA DE INFRAESTRUCTURA DEL MUNICIPIO DE   BUCARAMANGA</t>
  </si>
  <si>
    <t>SUBSIDIO DE LOS SERVICIOS PUBLICOS DE ACUEDUCTO, ALCANTARILLADO Y ASEO A LA POBLACIÓN DE ESTRATO 1, 2 Y 3 DEL MUNICIPIO DE BUCARAMANGA</t>
  </si>
  <si>
    <t xml:space="preserve">DESARROLLO DE ESTRATEGIAS PARA LA PREVENCION DE DELITOS EN NIÑOS, NIÑAS, ADOLESCENTES Y JOVENES EN LA CIUDAD DE BUCAMANGA </t>
  </si>
  <si>
    <t>Sec. Interior</t>
  </si>
  <si>
    <t>Jenny Melissa Franco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</si>
  <si>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</si>
  <si>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</si>
  <si>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</si>
  <si>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IMPLEMENTACIÓN DE ACCIONES PARA EL CONOCIMIENTO E IDENTIFICACIÓN DEL RIESGO A TRAVÉS DE LA UNIDAD MUNICIPAL DE GESTIÓN DEL RIESGO DEL MUNICIPIO DE BUCARAMANGA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</si>
  <si>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</si>
  <si>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</si>
  <si>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</si>
  <si>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</si>
  <si>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IMPLEMENTACIÓN Y PUESTA EN MARCHA DEL SISTEMA DE ALERTAS TEMPRANAS PARA LA PREVENCIÓN Y ATENCION  DE LOS EVENTOS NATURALES ASOCIADOS A LA GESTIÓN DEL RIESGO Y DESASTRE EN EL MUNICIPIO DE BUCARAMANGA  BUCARAMANGA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</si>
  <si>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</si>
  <si>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</si>
  <si>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</si>
  <si>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>IMPLEMENTACIÓN DE ACCIONES DE FORTALECIMIENTO A LA GESTIÓN DEL RIESGO DE DESASTRES EN EL MUNICIPIO DE BUCARAMANGA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</si>
  <si>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</si>
  <si>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</si>
  <si>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</si>
  <si>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</si>
  <si>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</si>
  <si>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</si>
  <si>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</si>
  <si>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</si>
  <si>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Mantener la atención integral al 100% de las emergencias y desastres ocurridas en el municipio.</t>
  </si>
  <si>
    <t>Porcentaje de emergencias y desastres ocurridas en el municipio atendidas integralmente.</t>
  </si>
  <si>
    <t>SUBSIDIO Y ASIGNACIÓN DE RECURSOS COMPLEMENTARIOS PARA ATENDER EMERGENCIAS Y EVENTOS NATURALES EN EL MUNICIPIO DE BUCARAMANGA</t>
  </si>
  <si>
    <t>SUBSIDIO PARA LA ATENCION DE DAMNIFICADOS DE EMERGENCIAS Y EVENTOS NATURALES EN EL MUNICIPIO DE BUCARMANGA</t>
  </si>
  <si>
    <t>Mantener las 4 Plazas de Mercado administradas por el Municipio.</t>
  </si>
  <si>
    <t>Número de plazas de mercado administradas por el Municipio mantenidas.</t>
  </si>
  <si>
    <t>FORTALECIMIENTO A LA OPERATIVIDAD DE LOS CENTROS DE ACOPIO A CARGO DEL MUNICIPIO DE BUCARAMANGA</t>
  </si>
  <si>
    <t>Formular e implementar 1 programa de gestores de convivencia.</t>
  </si>
  <si>
    <t>Número de programas de gestores de convivencia formulados e implementados.</t>
  </si>
  <si>
    <t>IMPLEMENTACIÓN DE ACCIONES E INICIATIVAS SOCIALES PARA LA CONSERVACIÓN DE LA SANA CONVIVENCIA, GESTIÓN DE CONFLICTOS COMUNITARIOS Y USO ADECUADO DEL ESPACIO PÚBLICO EN EL MUNICIPIO DE BUCARAMANGA</t>
  </si>
  <si>
    <t>DOTACIÓN DE VEHICULO DE CARGA PARA REALIZAR INTERVENCIONES DEL ESPACIO PUBLICO EN LA CIUDAD DE BUCARAMANGA.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</si>
  <si>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</si>
  <si>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</si>
  <si>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MEJORAMIENTO DE LAS ESTRATEGIAS ORIENTADAS A LA PROTECCIÓN, PREVENCIÓN Y MITIGACIÓN DE LA VIOLENCIA INTRAFAMILIAR Y DE GÉNERO PARA POBLACIÓN VULNERABLE EN EL MUNICIPIO DE BUCARAMANGA</t>
  </si>
  <si>
    <t>CONSOLIDACIÓN DE LA RUTA DE ATENCIÓN DE PREVENCIÓN Y PROTECCION DE LIDERES SOCIALES EN LA CIUDAD DE BUCARAMANGA.</t>
  </si>
  <si>
    <t>Mantener 1 hogar de paso para la protección de niños y niñas en riesgo y/o vulnerabilidad.</t>
  </si>
  <si>
    <t>Número de hogares de paso para las niñas y niños en riesgo y/o vulnerabilidad mantenidos.</t>
  </si>
  <si>
    <t>FORTALECIMIENTO DEL HOGAR DE PASO PARA PROTECCIÓN DE NIÑOS, NIÑAS Y ADOLESCENTES DEL MUNICIPIO DE BUCARAMANGA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</si>
  <si>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</si>
  <si>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</si>
  <si>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Intervenir 10 puntos críticos de criminalidad con acciones integrales.</t>
  </si>
  <si>
    <t>Número de puntos críticos de criminalidad intervenidos con acciones integrales.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</si>
  <si>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</si>
  <si>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>Fortalecimiento Institucional A Los Organismos De Seguridad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</si>
  <si>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</si>
  <si>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</si>
  <si>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>FORTALECIMIENTO A LAS ESTRATEGIAS DE ORDEN PÚBLICO EN EL MARCO DEL PLAN INTEGRAL DE SEGURIDAD Y CONVIVENCIA CIUDADANA PISCC DEL MUNICIPIO DE BUCARAMANGA.</t>
  </si>
  <si>
    <t>APOYO A LAS ACCIONES OPERATIVAS E INCREMENTO AL PIE DE FUERZA DE LA POLICÍA METROPOLITANA DE BUCARAMANGA</t>
  </si>
  <si>
    <t>APOYO FINANCIERO PARA LA ENTREGA DE RECOMPENSAS A INFORMANTES DE LA POLICÍA METROPOLITANA DE BUCARAMANGA.</t>
  </si>
  <si>
    <t>APOYO FINANCIERO PARA GASTOS DE BIENESTAR DE LA POLICIA METROPOLITANA DE BUCARAMANGA</t>
  </si>
  <si>
    <t xml:space="preserve">FORTALECIMIENTO DE LOS ORGANISMOS DE SEGURIDAD CON LOS ELEMENTOS NECESARIOS PARA LA REALIZACION DE LAS FUNCIONES EN EL MUNICIPIO DE BUCARAMANGA  </t>
  </si>
  <si>
    <t>CONSOLIDACIÓN DE LA ESTRATEGIA DENOMINADA "AGUANTE LA BARRA: BARRISMO TOLERANTE, APORTAR, CONVIVIR Y ALENTAR"</t>
  </si>
  <si>
    <t xml:space="preserve">APOYO FINANCIERO A LA REALIZACION DE FUNCIONES DE LA FISCALIA  EN EL MUNICIPIO DE BUCARMANGA </t>
  </si>
  <si>
    <t>FORTALECIMIENTO INSTITUCIONAL DEL EJERCITO NACIONAL EN LA CIUDAD DE BUCARAMANGA</t>
  </si>
  <si>
    <t>APOYO A LA PRESTACIÓN DEL SERVICIO OPERATIVO Y A LAS ACCIONES DE INTELIGENCIA EJERCIDAS POR LA POLICIA METROPOLITANA DE BUCARAMANGA</t>
  </si>
  <si>
    <t>MEJORAMIENTO DE LOS SISTEMAS DE SEGURIDAD DE LA CIUDAD DE BUCARAMANGA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</si>
  <si>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</si>
  <si>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</si>
  <si>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</si>
  <si>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</si>
  <si>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MANTENIMIENTO AL CIRCUITO CERRADO DE TELEVISIÓN CCTV PARA LAS ACCIONES DE VIGILANCIA EN EL MUNICIPIO DE BUCARAMANGA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</si>
  <si>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</si>
  <si>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</si>
  <si>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>DOTACIÓN DE INSUMOS PARA EL PROGRAMA GESTORES DE CONVIVENCIA EN EL MARCO DEL ACUERDO 026 DE 2016 TOLERANCIA EN MOVIMIENTO DEL MUNICIPIO DE BUCARAMANGA</t>
  </si>
  <si>
    <t>Promoción De La Seguridad Ciudadana, El Orden Público Y La Convivencia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</si>
  <si>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</si>
  <si>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</si>
  <si>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MEJORAMIENTO EN LA PRESTACIÓN DEL SERVICIO PARA LA ATENCIÓN AL CIUDADANO EN LAS COMISARÍAS E INSPECCIONES DEL MUNICIPIO DE BUCARAMANGA</t>
  </si>
  <si>
    <t>APOYO A LA OPERATIVIDAD Y CAPACIDAD DE RESPUESTA DE LAS INSPECCIONES Y COMISARIAS PERTENECIENTES A LA SECRETARÍA DE INTERIOR DEL MUNICIPIO DE BUCARAMANGA</t>
  </si>
  <si>
    <t>FORTALECIMIENTO DE LA CAPACIDAD INSTITUCIONAL A INSPECCIONES Y COMISARIAS DEL MUNICIPIO DE BUCARAMANGA</t>
  </si>
  <si>
    <t>Crear y mantener 1 observatorio de convivencia y seguridad ciudadana.</t>
  </si>
  <si>
    <t>Número de observatorios de convivencia y seguridad ciudadana creados y mantenidos.</t>
  </si>
  <si>
    <t>IMPLEMENTACIÓN DE ACCIONES PARA EL MEJORAMIENTO DE LA CONSOLIDACIÓN Y MANEJO DE DATOS DEL OBSERVATORIO DE LA INFORMACIÓN ASOCIADA A LA SEGURIDAD Y CONVIVENCIA CIUDADANA EN EL MUNICIPIO DE BUCARAMANGA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</si>
  <si>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</si>
  <si>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</si>
  <si>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Formular 1 estrategia de diagnóstico y abordaje de las conflictividades sociales.</t>
  </si>
  <si>
    <t>Número de estrategias de diagnóstico y abordaje de las conflictividades sociales formuladas e implementadas.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</si>
  <si>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</si>
  <si>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</si>
  <si>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</si>
  <si>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 xml:space="preserve">FORTALECIMIENTO PROGRAMA CASA DE JUSTICIA EN EL MUNICIPIO DE BUCARAMANGA 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</si>
  <si>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</si>
  <si>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</si>
  <si>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MEJORAMIENTO A LAS ACCIONES REALIZADAS POR EL COMITÉ DE DISCAPACIDAD, COMITÉ DE BIENESTAR ANIMAL Y CONSEJO DE PAZ DEL MUNICIPIO DE BUCARAMANGA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</si>
  <si>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</si>
  <si>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</si>
  <si>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</si>
  <si>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</si>
  <si>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</si>
  <si>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</si>
  <si>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</si>
  <si>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</si>
  <si>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APOYO INSTITUCIONAL PARA LA REINCORPORACIÓN Y REINTEGRACIÓN DE DESMOVILIZADOS Y PERSONAS EN DEJACIÓN DE ARMAS EN LA CIUDAD DE BUCARAMANGA. 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</si>
  <si>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</si>
  <si>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</si>
  <si>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APOYO AL SISTEMA DE RESPONSABILIDAD PENAL ADOLESCENTE EN EL MUNICIPIO DE BUCARAMANGA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</si>
  <si>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</si>
  <si>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</si>
  <si>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IMPLEMENTACION DE ACCIONES DE ASISTENCIA, PROTECCION Y PREVENCION A VICTIMAS DEL DELITO DE TRATA DE PERSONAS DEL MUNICIPIO DE BUCARAMANGA</t>
  </si>
  <si>
    <t>Atención A Víctimas Del Conflicto Armado</t>
  </si>
  <si>
    <t>Formular e implementar el Plan de Acción Territorial.</t>
  </si>
  <si>
    <t>Número de Planes de Acción Territorial formulados e implementados.</t>
  </si>
  <si>
    <t>FORTALECIMIENTO A LA ATENCIÓN INTEGRAL DE LA POBLACIÓN VICTIMA DEL CONFLICTO ARMADO EN EL MUNICIPIO DE BUCARAMANGA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</si>
  <si>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</si>
  <si>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</si>
  <si>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</si>
  <si>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</si>
  <si>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</si>
  <si>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</si>
  <si>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</si>
  <si>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</si>
  <si>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Mantener el Centro de Atención Integral a Víctimas del conflicto interno - CAIV.</t>
  </si>
  <si>
    <t>Número de Centros de Atención Integral para las Víctimas del conflicto interno mantenidos.</t>
  </si>
  <si>
    <t>MEJORAMIENTO A LA ATENCIÓN Y PRESTACIÓN DEL SERVICIO A LA POBLACIÓN VÍCTIMA.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</si>
  <si>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</si>
  <si>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</si>
  <si>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</si>
  <si>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</si>
  <si>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</si>
  <si>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</si>
  <si>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</si>
  <si>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DESARROLLO DEL PROGRAMA CASA LIBERTAD EN LA CIUDAD DE BUCARAMANGA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</si>
  <si>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</si>
  <si>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</si>
  <si>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APOYO A LA POBLACIÓN CARCELARIA DEL MUNICIPIO DE BUCARAMANGA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</si>
  <si>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</si>
  <si>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</si>
  <si>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</si>
  <si>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FORTALECIMIENTO A LA GESTIÓN OPERATIVA PARA LA EFICIENCIA DE LA PRESTACIÓN DE SERVICIOS DE LA SECRETARÍA DEL INTERIOR DIRIGIDOS A LA CIUDADANÍA DEL MUNICIPIO DE BUCARAMANGA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</si>
  <si>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</si>
  <si>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</si>
  <si>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</si>
  <si>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</si>
  <si>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Sec. Jurídica</t>
  </si>
  <si>
    <t>Cesar Castellanos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</si>
  <si>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</si>
  <si>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</si>
  <si>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</si>
  <si>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</si>
  <si>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</si>
  <si>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</si>
  <si>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</si>
  <si>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</si>
  <si>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</si>
  <si>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FORTALECIMIENTO DE LA GESTIÓN INSTITUCIONAL EN LOS PROCESOS DEL ÁMBITO JURÍDICO EN EL MUNICIPIO DE BUCARAMANGA</t>
  </si>
  <si>
    <t>Crear e implementar 1 Agenda Regulatoria.</t>
  </si>
  <si>
    <t>Número de Agendas Regulatorias creadas e implementadas.</t>
  </si>
  <si>
    <t>Planeando Construimos Ciudad y Territorio</t>
  </si>
  <si>
    <t>Realizar la revisión del Plan de Ordenamiento Territorial - POT.</t>
  </si>
  <si>
    <t>Porcentaje de avance de la revisión del Plan de Ordenamiento Territorial - POT.</t>
  </si>
  <si>
    <t>APOYO A LA REVISIÓN Y/O MODIFICACIÓN EXCEPCIONAL DEL PLAN DE ORDENAMIENTO TERRITORIAL DEL MUNICIPIO DE BUCARAMANGA</t>
  </si>
  <si>
    <t>Sec. Planeación</t>
  </si>
  <si>
    <t>Joaquín Augusto Tobón Blanco</t>
  </si>
  <si>
    <t>FORTALECIMIENTO DE LOS PROCESOS DE PLANEACIÓN INSTITUCIONAL Y DEL DESARROLLO TERRITORIAL EN EL MUNICIPIO DE BUCARAMANGA</t>
  </si>
  <si>
    <t>Desarrollar 4 instrumentos derivados del POT para promover un desarrollo ordenado.</t>
  </si>
  <si>
    <t>Número de instrumentos desarrollados para promover un desarrollo ordenado.</t>
  </si>
  <si>
    <t>APOYO A LA ESTRUCTURACIÓN Y DESARROLLO DEL CONCURSO PÚBLICO DE IDEAS PARA EL DESARROLLO DE UN MODELO DE OCUPACIÓN DEL TERRITORIO DEL BORDE NORTE DEL MUNICIPIO DE BUCARAMANGA</t>
  </si>
  <si>
    <t>Realizar inspección, vigilancia y control al 100% de las obras licenciadas en el municipio.</t>
  </si>
  <si>
    <t>Porcentaje de obras licenciadas en el municipio con inspección, vigilancia y control.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</si>
  <si>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</si>
  <si>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</si>
  <si>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</si>
  <si>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ESTUDIOS DETALLADOS DE AMENAZA, VULNERABILIDAD Y RIESGO (AVR) POR MOVIMIENTOS EN MASA, INUNDACIÓN Y AVENIDAS TORRENCIALES EN SECTORES PRIORIZADOS DEL MUNICIPIO DE BUCARAMANGA, SANTANDER</t>
  </si>
  <si>
    <t>Mantener la estrategia de presupuestos participativos.</t>
  </si>
  <si>
    <t>Número de estrategias de presupuestos participativos mantenidas.</t>
  </si>
  <si>
    <t>FORTALECIMIENTO EN LA EJECUCIÓN DE LA ESTRATEGIA GENERAL DE PRESUPUESTOS PARTICIPATIVOS EN EL MUNICIPIO DE BUCARAMANGA</t>
  </si>
  <si>
    <t>Realizar 4 actividades de fortalecimiento para el Consejo Territorial de Planeación.</t>
  </si>
  <si>
    <t>Número de actividades de fortalecimiento realizadas para el Consejo Territorial de Planeación.</t>
  </si>
  <si>
    <t>FORTALECIMIENTO DE LAS CAPACIDADES ADMINISTRATIVAS Y LOGÍSTICAS DEL CONSEJO TERRITORIAL DE PLANEACIÓN EN EL MUNICIPIO DE BUCARAMANGA</t>
  </si>
  <si>
    <t>Mantener 1 observatorio municipal.</t>
  </si>
  <si>
    <t>Número de observatorios municipales mantenidos.</t>
  </si>
  <si>
    <t>FORTALECIMIENTO DEL SISTEMA DE INFORMACIÓN OBSERVATORIO DIGITAL MUNICIPAL DE BUCARAMANGA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</si>
  <si>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</si>
  <si>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</si>
  <si>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</si>
  <si>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>Mantener actualizada la estratificación socioeconómica urbana y rural del municipio.</t>
  </si>
  <si>
    <t>Número de estratificaciones socioeconómicas urbanas y rurales actualizadas.</t>
  </si>
  <si>
    <t>Instalaciones De Vanguardia</t>
  </si>
  <si>
    <t>Mantener en funcionamiento el archivo de planos.</t>
  </si>
  <si>
    <t>Número de archivos de planos mantenidos en funcionamiento.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</si>
  <si>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</si>
  <si>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</si>
  <si>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</si>
  <si>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Porcentaje de población pobre afiliada al régimen subsidiado.</t>
  </si>
  <si>
    <t>MANTENIMIENTO DE LA COBERTURA DE LA SEGURIDAD SOCIAL EN SALUD DE LA POBLACIÓN POBRE SIN CAPACIDAD DE PAGO RESIDENTE EN EL MUNICIPIO DE BUCARAMANGA, SANTANDER</t>
  </si>
  <si>
    <t>Sec. Salud y Ambiente</t>
  </si>
  <si>
    <t>Juan Jose Rey Serrano</t>
  </si>
  <si>
    <t>Mantener la auditoría al 100% de las EAPB contributivas que maneje población subsidiada, EAPB subsidiada e IPS públicas y privadas que presten servicios de salud a los usuarios del Régimen Subsidiado.</t>
  </si>
  <si>
    <t>Porcentaje de EAPB contributivas que maneje población subsidiada, EAPB subsidiada e IPS públicas y privadas que presten servicios de salud a los usuarios del Régimen Subsidiado con auditoría mantenida.</t>
  </si>
  <si>
    <t>CONSOLIDACIÓN DE LA AUTORIDAD SANITARIA PARA LA GESTIÓN DE LA SALUD PÚBLICA BUCARAMANGA</t>
  </si>
  <si>
    <t>Mantener el 100% de inspección, vigilancia y control a las IPS que presten servicios de salud de urgencias de la red pública y privada que atienda a la población del Régimen Subsidiado.</t>
  </si>
  <si>
    <t>Porcentaje de IPS que presenten servicios de salud de urgencias de la red pública y privada que atienda a la población del Régimen Subsidiado con inspección, vigilancia y control mantenidos.</t>
  </si>
  <si>
    <t>CONTROL, INSPECCIÓN Y VIGILANCIA A LA PRESTACIÓN DE SERVICIOS DE SALUD DE URGENCIAS Y A LOS PROCESOS DIRIGIDOS A REDUCIR LA MORBIMORTALIDAD DE LAS ENFERMEDADES DE SALUD PÚBLICA EN EL MUNCIPIO DE BUCARAMANGA</t>
  </si>
  <si>
    <t>Mantener la realización del 100% las acciones de Gestión de la Salud Pública contenidas en el Plan de Acción de Salud.</t>
  </si>
  <si>
    <t>Porcentaje de acciones realizadas de Gestión de la Salud Pública contenidas en el Plan de Acción de Salud mantenidas.</t>
  </si>
  <si>
    <t>Implementar la política pública de participación social en salud.</t>
  </si>
  <si>
    <t>Número de políticas públicas de participación social en salud implementadas.</t>
  </si>
  <si>
    <t>Mantener el seguimiento al 100% de los eventos en vigilancia en salud pública.</t>
  </si>
  <si>
    <t>Porcentaje de eventos en vigilancia en salud pública con seguimiento mantenido.</t>
  </si>
  <si>
    <t>Construir, mejorar y/o reponer la infraestructura física de 4 centros y/o unidades de salud.</t>
  </si>
  <si>
    <t>Porcentaje de avance en la construcción, mejoramiento y/o reposición de la infraestructura física de los centros y/o unidades de salud.</t>
  </si>
  <si>
    <t xml:space="preserve">CONSTRUCCIÓN Y/O REPOSICIÓN Y/O MEJORAMIENTO DE LA INFRAESTRUCTURA FÍSICA DE CENTROS Y/O UNIDADES DE SALUD DE BUCARAMANGA </t>
  </si>
  <si>
    <t>Adquirir 2 unidades móviles para el área rural.</t>
  </si>
  <si>
    <t>Número de unidades de salud móviles adquiridos para el área rural.</t>
  </si>
  <si>
    <t xml:space="preserve">ADQUISICIÓN DE UNIDADES MÓVILES PARA MEJORAR LA CAPACIDAD DE ATENCIÓN BÁSICA EN SALUD EN EL MUNICIPIO DE BUCARAMANGA </t>
  </si>
  <si>
    <t>Mantener la estrategia de atención primaria en salud.</t>
  </si>
  <si>
    <t>Número de estrategias de atención primaria en salud mantenidas.</t>
  </si>
  <si>
    <t>FORTALECIMIENTO EN EL MODELO DE ATENCIÓN PRIMARIA EN SALUD EN EL MUNICIPIO DE BUCARAMANGA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</si>
  <si>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</si>
  <si>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</si>
  <si>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</si>
  <si>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 xml:space="preserve">Número de parques de la ciudad que se realiza actividad física para promover estilos de vida saludable y prevenir enfermedades crónicas no transmisibles. 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</si>
  <si>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</si>
  <si>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</si>
  <si>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Número de enfermedades crónicas no transmisibles con monitoreo mantenido que son desarrolladas por las EAPB e IPS.</t>
  </si>
  <si>
    <t>Vida Saludable Y La Prevención De Las Enfermedades Transmisibles</t>
  </si>
  <si>
    <t>Mantener 2 estrategias de gestión integral para prevención y control de enfermedades endemoepidémicas y emergentes, reemergentes y desatendidas.</t>
  </si>
  <si>
    <t>Número de estrategias de gestión integral mantenidas para prevención y control de enfermedades endemoepidémicas y emergentes, reemergentes y desatendidas.</t>
  </si>
  <si>
    <t>FORTALECIMIENTO DE LAS ACCIONES PARA LA PREVENCIÓN DE LAS ENFERMEDADES TRANSMISIBLES EN EL MUNICIPIO DE BUCARAMANGA</t>
  </si>
  <si>
    <t>IMPLEMENTACIÓN DE ACCIONES PARA LA ATENCIÓN EN SALUD PÚBLICA, MITIGACIÓN Y CONTROL COMO RESPUESTA ANTE LA PRESENCIA DEL VIRUS SARS-COV-2 EN EL MUNICIPIO DE BUCARAMANGA</t>
  </si>
  <si>
    <t xml:space="preserve">FORTALECIMIENTO A LA PRESTACIÓN DE SERVICIOS DE SALUD EN LA ESE ISABU DESTINADOS A LA ATENCIÓN DE PACIENTES CON CORONAVIRUS SARS-COV-2 EN EL HOSPITAL DE CAMPAÑA EN EL MUNICIPIO DE BUCARAMANGA </t>
  </si>
  <si>
    <t>Lograr y mantener el 95% de cobertura de vacunación en niños y niñas menores de 5 años.</t>
  </si>
  <si>
    <t>Porcentaje de cobertura de vacunación en niños y niñas menores de 5 años.</t>
  </si>
  <si>
    <t>Salud Mental</t>
  </si>
  <si>
    <t>Formular e implementar el plan de acción de salud mental de acuerdo a la Política Nacional.</t>
  </si>
  <si>
    <t>Número de planes de acción de salud mental de acuerdo a la Política Nacional formulados e implementados.</t>
  </si>
  <si>
    <t>MEJORAMIENTO DE LA SALUD MENTAL Y LA CONVIVENCIA SOCIAL DE BUCARAMANGA</t>
  </si>
  <si>
    <t>Seguridad Alimentaria Y Nutricional</t>
  </si>
  <si>
    <t>Mantener el Plan de Seguridad Alimentaria y Nutricional.</t>
  </si>
  <si>
    <t>Número de Planes de Seguridad Alimentaria y Nutricional mantenidos.</t>
  </si>
  <si>
    <t>FORTALECIMIENTO DE LAS ACCIONES DE SEGURIDAD ALIMENTARIA Y NUTRICIONAL EN EL MUNICIPIO DE BUCARAMANGA</t>
  </si>
  <si>
    <t>Mantener 1 estrategia de seguimiento a bajo peso al nacer, desnutrición aguda, IAMI y lactancia materna.</t>
  </si>
  <si>
    <t>Número de estrategias de seguimiento a bajo peso al nacer, desnutrición aguda, IAMI y lactancia materna mantenidas.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</si>
  <si>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</si>
  <si>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</si>
  <si>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Numero de Modelos de abordaje comunitario para acciones de promoción, prevención y de acceso al diagnóstico de VIH en la población priorizada de la Ciudad de Bucaramanga para la ampliación de la respuesta Nacional al VIH implementados.</t>
  </si>
  <si>
    <t>FORTALECIMIENTO DE LAS ACCIONES DE PROMOCIÓN, PREVENCIÓN Y VIGILANCIA DE SALUD SEXUAL Y REPRODUCTIVA DEL MUNICIPIO DE BUCARAMANGA</t>
  </si>
  <si>
    <t>Formular e implementar 1 estrategia de atención intregral en salud para la población LGBTIQ+ que garantice el trato digno.</t>
  </si>
  <si>
    <t>Número de  estrategias de atención integral en salud formuladas e implementadas para la población LGTBIQ+ que garantice el trato digno.</t>
  </si>
  <si>
    <t>Mantener 1 estrategia de información, educación y comunicación para fortalecer valores en derechos sexuales y reproductivos.</t>
  </si>
  <si>
    <t>Número de estrategias de información, educación y comunicación mantenidas para fortalecer valores en derechos sexuales y reproductivos diseñada.</t>
  </si>
  <si>
    <t>Mantener y fortalecer la estrategia de servicios amigables para adolescentes y jóvenes.</t>
  </si>
  <si>
    <t>Número de estrategias de servicios amigables para adolescentes y jóvenes mantenidas.</t>
  </si>
  <si>
    <t>Mantener la verificación al 100% de las EAPB e IPS el cumplimiento de la Ruta de Atención Materno-Perinatal.</t>
  </si>
  <si>
    <t>Porcentaje de EAPBs e IPS mantenidas con verificación sobre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</si>
  <si>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</si>
  <si>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</si>
  <si>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 xml:space="preserve">Número de estrategias de atención integral en primera infancia "En Bucaramanga es haciendo para un inicio feliz" formuladas e implementadas. </t>
  </si>
  <si>
    <t>DESARROLLO DE LA ESTRATEGIA DE ATENCIÓN INTEGRAL EN PRIMERA INFANCIA “EN BUCARAMANGA ES HACIENDO PARA UN INICIO FELIZ” EN EL MUNICIPIO DE BUCARAMANGA</t>
  </si>
  <si>
    <t>Mantener el Plan de acción intersectorial de entornos saludables PAIE con población víctima del conflicto interno armado.</t>
  </si>
  <si>
    <t>Número de Planes de acción intesectoriales de entornos saludables PAIE con población víctima del conflicto interno armado mantenidos.</t>
  </si>
  <si>
    <t>FORTALECIMIENTO DE LAS ACCIONES DE PROMOCIÓN, PREVENCIÓN Y VIGILANCIA EN LA POBLACION VULNERABLES EN EL MUNICIPIO DE BUCARAMANGA</t>
  </si>
  <si>
    <t>Mantener la verificación al 100% de los centros vida y centros día para personas mayores en cumplimiento de la Resolución 055 de 2018.</t>
  </si>
  <si>
    <t>Porcentaje de centros vida y centros día con verificación mantenida para personas mayores en cumplimiento de la Resolución 055 de 2018.</t>
  </si>
  <si>
    <t>Mantener la estrategia AIEPI en las IPS y en la Comunidad.</t>
  </si>
  <si>
    <t>Número de estrategias AIEPI mantenidas en las IPS y en la comunidad.</t>
  </si>
  <si>
    <t>Mantener en funcionamiento 5 salas ERA en IPS públicas para niños y niñas menores de 6 años.</t>
  </si>
  <si>
    <t>Número de salas ERA mantenidas en funcionamiento en IPS públicas para niños y niñas menores de 6 años.</t>
  </si>
  <si>
    <t>Mantener el Plan Municipal de Discapacidad.</t>
  </si>
  <si>
    <t>Número de Planes Municipales de Discapacidad mantenidos.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</si>
  <si>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</si>
  <si>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Número de estrategias de información, educación y comuncación formuladas e implementadas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</si>
  <si>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</si>
  <si>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 xml:space="preserve">Número de estrategias educativas formuladas e implementadas encaminadas a la promoción de la salud y prevención de la enfermedad dirigida a poblaciones étnicas. </t>
  </si>
  <si>
    <t>Salud Ambiental</t>
  </si>
  <si>
    <t>Realizar la identificación y el censo de los individuos caninos y felinos.</t>
  </si>
  <si>
    <t>Número de identificaciones y censos de individuos caninos y felinos realizados.</t>
  </si>
  <si>
    <t>Realizar la vacunación antirrábica de 100.000 individuos entre caninos y felinos.</t>
  </si>
  <si>
    <t>Número de individuos entre caninos y felinos vacunados con antirrábica.</t>
  </si>
  <si>
    <t>FORTALECIMIENTO DEL PROGRAMA DE SALUD AMBIENTAL EN EL MUNICIPIO BUCARAMANGA</t>
  </si>
  <si>
    <t>Realizar 20.000 esterilizaciones de caninos y felinos.</t>
  </si>
  <si>
    <t>Número de esterilizaciones de caninos y felinos realizadas.</t>
  </si>
  <si>
    <t>Realizar visitas de inspección, vigilancia y control a 40.000 estalecimientos de alto y bajo riesgo sanitario.</t>
  </si>
  <si>
    <t>Número de visitas de inspección, vigilancia y control realizadas a establecimientos de alto y bajo riesgo sanitario.</t>
  </si>
  <si>
    <t>Mantener la estrategia de entorno saludable en la zona urbana y rural.</t>
  </si>
  <si>
    <t>Número de estrategias de entorno saludable mantenidas en la zona urbana y rural.</t>
  </si>
  <si>
    <t>Adecuar la infraestructura física del centro de Zoonosis.</t>
  </si>
  <si>
    <t>Porcentaje de avance en la adecuación de la infraestructura física del centro de Zoonosis.</t>
  </si>
  <si>
    <t>Salud Pública En Emergencias Y Desastres</t>
  </si>
  <si>
    <t>Mantener el Programa de Hospitales Seguros y el Plan Familiar de Emergencias.</t>
  </si>
  <si>
    <t>Número de Programas de Hospitales Seguros y Planes Familiares de Emergencias mantenidos.</t>
  </si>
  <si>
    <t>FORTALECIMIENTO DE LAS ACCIONES EN EMERGENCIAS Y DESASTRES EN SALUD DEL MUNICIPIO DE BUCARAMANGA</t>
  </si>
  <si>
    <t>Implementar y mantener el Sistema de Emergencias Médicas.</t>
  </si>
  <si>
    <t>Número de Sistemas de Emergencias Médicas implementados y mantenidos.</t>
  </si>
  <si>
    <t>Oportunidad Para La Promoción De La Salud Dentro De Su Ambiente Laboral</t>
  </si>
  <si>
    <t>Mantener el 100% de acciones de promoción y prevención de los riesgos laborales en la población formal e informal.</t>
  </si>
  <si>
    <t>Porcentaje de acciones de promoción y prevención de los riesgos laborales en población formal e informal mantenidos.</t>
  </si>
  <si>
    <t>FORTALECIMIENTO EN EL SISTEMA DE SEGURIDAD Y SALUD EN EL TRABAJO EN EL MUNICIPIO DE BUCARAMANGA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</si>
  <si>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</si>
  <si>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</si>
  <si>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</si>
  <si>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Número de Sistemas de Gestión Ambiental Municipal - SIGAM actualizados y mantenidos de acuerdo a la Política Ambiental Municipal.</t>
  </si>
  <si>
    <t>IMPLEMENTACIÓN DE UNA ESTRATEGIA DE EDUCACIÓN Y PLANIFICACIÓN AMBIENTAL SUSTENTABLE EN EL MUNICIPIO DE BUCARAMANGA</t>
  </si>
  <si>
    <t>Formular e implementar 1 estrategia de educación ambiental para los ciudadanos, las empresas e institutos descentralizados.</t>
  </si>
  <si>
    <t>Número de estrategias de educación ambiental formulados e implementados para los ciudadanos, las empresas e institutos descentralizados.</t>
  </si>
  <si>
    <t>FORTALECIMIENTO A LA AGENDA DE EDUCACIÓN Y CULTURA AMBIENTAL DEL MUNICIPIO DE BUCARAMANGA</t>
  </si>
  <si>
    <t>Formular e implementar 1 estrategia participativa de articulación regional interinstitucional e intergubernamental para generar escenarios de diálogo, planificación y financiación del desarrollo sostenible.</t>
  </si>
  <si>
    <t>Número de estrategias participativas de articulación regional interinstitucional e intergubernamental formuladas e implementadas para generar escenarios de diálogo, planificación y financiación del desarrollo sostenible.</t>
  </si>
  <si>
    <t>Formular e implementar 1 Política Pública Ambiental de Cambio Climático y Transición Energética.</t>
  </si>
  <si>
    <t>Número de Políticas Públicas Ambientales de Cambio Climático y Transición Energética formuladas e implementadas.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</si>
  <si>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</si>
  <si>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</si>
  <si>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</si>
  <si>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ANÁLISIS Y CONTROL DE LA CONTAMINACIÓN ATMOSFERICA EN EL MUNICIPIO DE BUCARAMANGA</t>
  </si>
  <si>
    <t>Formular e implementar 1 estrategia de reforestación y conservación de los predios adquiridos para la preservación de las cuencas hídricas que abastecen al municipio de Bucaramanga.</t>
  </si>
  <si>
    <t>Número de estrategias de reforestación y conservación de los predios adquiridos formuladas e implementadas para la preservación de las cuencas hídricas que abastecen al municipio de Bucaramanga.</t>
  </si>
  <si>
    <t>PROTECCIÓN DEL RECURSO HÍDRICO COMO ESTRATEGIA AMBIENTAL MEDIANTE ACCIONES DE INTERVENCIÓN EN CUENCAS QUE PUEDAN ABASTECER DE AGUA AL MUNICIPIO DE BUCARAMANGA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</si>
  <si>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</si>
  <si>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</si>
  <si>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</si>
  <si>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Número de estudios realizados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</si>
  <si>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</si>
  <si>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Número de programas de alternativas socioeconómicas de desarrollo sustentable formulados e implementados para la provincia de Soto Norte en el marco de la corresponsabilidad socioambiental.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</si>
  <si>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</si>
  <si>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</si>
  <si>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Número de estrategias formuladas e implementadas para recuperar y rehabilitar corredores de conectividad ecosistémica para fortalecer la estructura ecológica urbana (cerros orientales y escarpa occidental) por medio del manejo integral de arbolado y zonas verdes.</t>
  </si>
  <si>
    <t>FORTALECIMIENTO AL CRECIMIENTO VERDE, CIUDAD BIODIVERSA DEL MUNICIPIO DE BUCARAMANGA</t>
  </si>
  <si>
    <t>SISTEMATIZACIÓN, ESTANDARIZACIÓN Y ACTUALIZACIÓN DEL CENSO DE ÁRBOLES URBANOS PARA LA PLANIFICACIÓN Y MANEJO SILVICULTURAL EN EL MUNICIPIO DE BUCARAMANGA</t>
  </si>
  <si>
    <t>Implementar 1 piloto para la gestión de huertas urbanas sostenibles.</t>
  </si>
  <si>
    <t>Número de piloto para la gestión de huertas urbanas sostenibles implementadas.</t>
  </si>
  <si>
    <t>Actualizar e implementar el Plan de Gestión Integral de Residuos Sólidos - PGIRS.</t>
  </si>
  <si>
    <t>Número de Planes de Gestión Integral de Residuos Sólidos - PGIRS actualizados e implementados.</t>
  </si>
  <si>
    <t>FORTALECIMIENTO EN EL MARCO DE LA ECONOMÍA CIRCULAR DE LA GESTIÓN INTEGRAL DE RESIDUOS SÓLIDOS EN EL MUNICIPIO DE BUCARAMANGA</t>
  </si>
  <si>
    <t>FORTALECIMIENTO DE LA PRESTACIÓN DEL SERVICIO PÚBLICO DE ASEO PARA LA GESTIÓN INTEGRAL DE RESIDUOS SÓLIDOS EN EL MUNICIPIO DE BUCARAMANGA</t>
  </si>
  <si>
    <t xml:space="preserve">APORTE DE LOS RECURSOS PARA GARANTIZAR LA OPERACIÓN CONTINUA Y MANTENIMIENTO PERIODICO DE LA PTLX DENTRO DEL MARCO DEL CONVENIO INTERADMINISTRATIVO 517 DE 2014 ENTRE LA EMAB Y EL MUNICIPIO DE BUCARAMANGA </t>
  </si>
  <si>
    <t>Construir y/o gestionar el Coso Municipal.</t>
  </si>
  <si>
    <t>Porcentaje de avance en la construcción y/o gestión del Coso Municipal</t>
  </si>
  <si>
    <t>BUCARAMANGA, UNA CIUDAD DE OPORTUNIDADES 2020-2023, VIGENCIA 2022</t>
  </si>
  <si>
    <t>Formular e implementar el Plan Institucional de Capacitación, Bienestar e Incentivos.</t>
  </si>
  <si>
    <t>Número de Planes Institucionales de Capacitación, Bienestar e Incentivos formulados e implementados.</t>
  </si>
  <si>
    <t>FORTALECIMIENTO DEL PLAN INSTITUCIONAL DE BIENESTAR LABORAL, INCENTIVOS Y CAPACITACIÓN PARA LOS SERVIDORES PÚBLICOS DEL MUNICIPIO DE BUCARAMANGA</t>
  </si>
  <si>
    <t>Sec. Administrativa</t>
  </si>
  <si>
    <t>Monica Lucia Sarmiento Olarte</t>
  </si>
  <si>
    <t>Formular e implementar 1 Plan de Modernización de la entidad.</t>
  </si>
  <si>
    <t>Número de Planes de Modernización de la entidad formulados e implementados.</t>
  </si>
  <si>
    <t>MODERNIZACION INSTITUCIONAL DE LA ALCALDÍA DE BUCARAMANGA</t>
  </si>
  <si>
    <t>Formular e implementar el Programa de Gestión Documental - PGD y el Plan Institucional de Archivos - PINAR.</t>
  </si>
  <si>
    <t>Número de Programas de Gestión Documental y Planes Institucionales de Archivos formulados e implementados.</t>
  </si>
  <si>
    <t xml:space="preserve">	2021680010148</t>
  </si>
  <si>
    <t>IMPLEMENTACIÓN DE ACCIONES EN CUMPLIMIENTO DEL PROGRAMA DE GESTION DOCUMENTAL Y EL PINAR DE LA ALCALDÍA DE BUCARAMANGA.</t>
  </si>
  <si>
    <t>Adecuar 1 espacio de esparcimiento y zona alimentaria para los funcionarios de la Administración Central.</t>
  </si>
  <si>
    <t>Número de espacios de esparcimiento y zonas alimentarias adecuadas para los funcionarios de la Administración Central.</t>
  </si>
  <si>
    <t>Formular e implementar 1 estrategia de energías renovables para la Administración Central Municipal.</t>
  </si>
  <si>
    <t>Número de estrategias de energías renovables formuladas e implementadas para la Administración Central Municipal.</t>
  </si>
  <si>
    <t>INSTALACIÓN DE UN SISTEMA DE GENERACIÓN DE ENERGÍA SOLAR FOTOVOLTAICA EN EL CAM DE LA ALCALDÍA DE  BUCARAMANGA.</t>
  </si>
  <si>
    <t>Repotenciar en un 10% los espacios de trabajo según necesidades de la administración central municipal en las fases 1 y 2.</t>
  </si>
  <si>
    <t>Porcentaje de avance en la repotenciación de los espacios de trabajo según necesidades de la administración central municipal  en las fases 1 y 2.</t>
  </si>
  <si>
    <t>Formular e implementar 1 estrategia de mejora del servicio al ciudadano.</t>
  </si>
  <si>
    <t>Número de estrategias de mejora del servicio al ciudadano formuladas e implementadas.</t>
  </si>
  <si>
    <t>MEJORAMIENTO DE LA PRESTACIÓN DEL SERVICIO AL CIUDADANO EN LAS DEPENDENCIAS DE LA ALCALDÍA DE  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</si>
</sst>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\ #,##0;\-&quot;$&quot;\ #,##0"/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0.0%"/>
    <numFmt numFmtId="169" formatCode="&quot;$&quot;\ #,##0.00"/>
    <numFmt numFmtId="170" formatCode="#,##0.0"/>
    <numFmt numFmtId="171" formatCode="0.0"/>
    <numFmt numFmtId="172" formatCode="_-&quot;$&quot;* #,##0.00_-;\-&quot;$&quot;* #,##0.00_-;_-&quot;$&quot;* &quot;-&quot;??_-;_-@_-"/>
    <numFmt numFmtId="173" formatCode="#,##0.000"/>
    <numFmt numFmtId="174" formatCode="#,##0.0000"/>
    <numFmt numFmtId="175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4" borderId="9" applyNumberFormat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406">
    <xf numFmtId="0" fontId="0" fillId="0" borderId="0" xfId="0"/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166" fontId="4" fillId="0" borderId="0" xfId="2" applyNumberFormat="1" applyFont="1"/>
    <xf numFmtId="5" fontId="4" fillId="0" borderId="0" xfId="2" applyNumberFormat="1" applyFont="1"/>
    <xf numFmtId="167" fontId="4" fillId="0" borderId="0" xfId="5" applyNumberFormat="1" applyFont="1"/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right"/>
    </xf>
    <xf numFmtId="0" fontId="4" fillId="2" borderId="0" xfId="2" applyFont="1" applyFill="1" applyBorder="1" applyAlignment="1">
      <alignment vertical="top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top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justify" vertical="center" wrapText="1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9" fontId="4" fillId="3" borderId="2" xfId="0" applyNumberFormat="1" applyFont="1" applyFill="1" applyBorder="1" applyAlignment="1">
      <alignment horizontal="center" vertical="center"/>
    </xf>
    <xf numFmtId="166" fontId="4" fillId="0" borderId="1" xfId="11" applyNumberFormat="1" applyFont="1" applyBorder="1" applyAlignment="1">
      <alignment horizontal="right" vertical="center"/>
    </xf>
    <xf numFmtId="168" fontId="4" fillId="3" borderId="1" xfId="0" applyNumberFormat="1" applyFont="1" applyFill="1" applyBorder="1" applyAlignment="1">
      <alignment horizontal="center" vertical="center"/>
    </xf>
    <xf numFmtId="9" fontId="4" fillId="3" borderId="2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11" applyNumberFormat="1" applyFont="1" applyFill="1" applyBorder="1" applyAlignment="1">
      <alignment horizontal="right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/>
    </xf>
    <xf numFmtId="165" fontId="4" fillId="0" borderId="6" xfId="11" applyNumberFormat="1" applyFont="1" applyFill="1" applyBorder="1" applyAlignment="1">
      <alignment horizontal="right" vertical="center" wrapText="1"/>
    </xf>
    <xf numFmtId="165" fontId="4" fillId="0" borderId="6" xfId="0" applyNumberFormat="1" applyFont="1" applyBorder="1" applyAlignment="1">
      <alignment horizontal="right"/>
    </xf>
    <xf numFmtId="164" fontId="5" fillId="3" borderId="1" xfId="0" applyNumberFormat="1" applyFont="1" applyFill="1" applyBorder="1" applyAlignment="1">
      <alignment horizontal="justify" vertical="center" wrapText="1"/>
    </xf>
    <xf numFmtId="164" fontId="5" fillId="3" borderId="1" xfId="0" applyNumberFormat="1" applyFont="1" applyFill="1" applyBorder="1" applyAlignment="1">
      <alignment horizontal="justify" vertical="center"/>
    </xf>
    <xf numFmtId="164" fontId="4" fillId="2" borderId="1" xfId="0" applyNumberFormat="1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166" fontId="6" fillId="5" borderId="1" xfId="5" applyNumberFormat="1" applyFont="1" applyFill="1" applyBorder="1" applyAlignment="1">
      <alignment vertical="center"/>
    </xf>
    <xf numFmtId="0" fontId="4" fillId="2" borderId="0" xfId="2" applyFont="1" applyFill="1" applyAlignment="1">
      <alignment vertical="top" wrapText="1"/>
    </xf>
    <xf numFmtId="0" fontId="4" fillId="2" borderId="3" xfId="2" applyFont="1" applyFill="1" applyBorder="1" applyAlignment="1">
      <alignment vertical="top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0" fontId="4" fillId="0" borderId="1" xfId="0" applyFont="1" applyBorder="1" applyAlignment="1">
      <alignment horizontal="center" vertical="center"/>
    </xf>
    <xf numFmtId="167" fontId="4" fillId="0" borderId="0" xfId="2" applyNumberFormat="1" applyFont="1"/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left" vertical="center" wrapText="1"/>
    </xf>
    <xf numFmtId="2" fontId="3" fillId="0" borderId="8" xfId="1" applyNumberFormat="1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left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2" xfId="8" applyNumberFormat="1" applyFont="1" applyBorder="1" applyAlignment="1">
      <alignment horizontal="right" vertical="center" wrapText="1"/>
    </xf>
    <xf numFmtId="165" fontId="4" fillId="0" borderId="1" xfId="8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42" fontId="4" fillId="0" borderId="0" xfId="8" applyFont="1" applyAlignment="1">
      <alignment vertical="center"/>
    </xf>
    <xf numFmtId="164" fontId="4" fillId="2" borderId="2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/>
    </xf>
    <xf numFmtId="16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11" applyNumberFormat="1" applyFont="1" applyBorder="1" applyAlignment="1">
      <alignment horizontal="right"/>
    </xf>
    <xf numFmtId="165" fontId="4" fillId="0" borderId="1" xfId="1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justify" vertical="center" wrapText="1"/>
    </xf>
    <xf numFmtId="171" fontId="4" fillId="3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4" fillId="3" borderId="1" xfId="4" applyNumberFormat="1" applyFont="1" applyFill="1" applyBorder="1" applyAlignment="1">
      <alignment vertical="center"/>
    </xf>
    <xf numFmtId="5" fontId="4" fillId="0" borderId="1" xfId="11" applyNumberFormat="1" applyFont="1" applyFill="1" applyBorder="1" applyAlignment="1">
      <alignment horizontal="right" vertical="center" wrapText="1"/>
    </xf>
    <xf numFmtId="9" fontId="4" fillId="0" borderId="1" xfId="4" applyFont="1" applyFill="1" applyBorder="1" applyAlignment="1">
      <alignment horizontal="center" vertical="center" wrapText="1"/>
    </xf>
    <xf numFmtId="9" fontId="4" fillId="2" borderId="9" xfId="10" applyNumberFormat="1" applyFont="1" applyFill="1" applyAlignment="1">
      <alignment horizontal="center" vertical="center" wrapText="1"/>
    </xf>
    <xf numFmtId="9" fontId="4" fillId="3" borderId="9" xfId="10" applyNumberFormat="1" applyFont="1" applyFill="1" applyAlignment="1">
      <alignment horizontal="center" vertical="center"/>
    </xf>
    <xf numFmtId="9" fontId="4" fillId="0" borderId="13" xfId="4" applyFont="1" applyFill="1" applyBorder="1" applyAlignment="1">
      <alignment horizontal="center" vertical="center" wrapText="1"/>
    </xf>
    <xf numFmtId="43" fontId="4" fillId="0" borderId="1" xfId="5" applyFont="1" applyBorder="1" applyAlignment="1">
      <alignment horizontal="justify" vertical="center" wrapText="1"/>
    </xf>
    <xf numFmtId="166" fontId="4" fillId="0" borderId="1" xfId="0" applyNumberFormat="1" applyFont="1" applyBorder="1" applyAlignment="1">
      <alignment horizontal="right"/>
    </xf>
    <xf numFmtId="166" fontId="4" fillId="0" borderId="1" xfId="11" applyNumberFormat="1" applyFont="1" applyFill="1" applyBorder="1" applyAlignment="1">
      <alignment horizontal="right" vertical="center"/>
    </xf>
    <xf numFmtId="44" fontId="4" fillId="0" borderId="1" xfId="11" applyFont="1" applyBorder="1" applyAlignment="1">
      <alignment horizontal="right" vertical="center"/>
    </xf>
    <xf numFmtId="5" fontId="4" fillId="0" borderId="1" xfId="0" applyNumberFormat="1" applyFont="1" applyBorder="1" applyAlignment="1">
      <alignment horizontal="right"/>
    </xf>
    <xf numFmtId="5" fontId="4" fillId="0" borderId="1" xfId="5" applyNumberFormat="1" applyFont="1" applyBorder="1" applyAlignment="1">
      <alignment horizontal="right"/>
    </xf>
    <xf numFmtId="9" fontId="5" fillId="3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" fontId="4" fillId="0" borderId="1" xfId="5" applyNumberFormat="1" applyFont="1" applyFill="1" applyBorder="1" applyAlignment="1">
      <alignment horizontal="right"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wrapText="1"/>
    </xf>
    <xf numFmtId="1" fontId="4" fillId="0" borderId="6" xfId="0" applyNumberFormat="1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5" fontId="4" fillId="0" borderId="1" xfId="3" applyNumberFormat="1" applyFont="1" applyFill="1" applyBorder="1" applyAlignment="1">
      <alignment horizontal="right" vertical="center" wrapText="1"/>
    </xf>
    <xf numFmtId="5" fontId="5" fillId="3" borderId="1" xfId="3" applyNumberFormat="1" applyFont="1" applyFill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5" fontId="4" fillId="0" borderId="1" xfId="3" applyNumberFormat="1" applyFont="1" applyFill="1" applyBorder="1" applyAlignment="1">
      <alignment horizontal="center" vertical="center" wrapText="1"/>
    </xf>
    <xf numFmtId="5" fontId="5" fillId="3" borderId="2" xfId="3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2" fontId="5" fillId="0" borderId="1" xfId="8" applyFont="1" applyFill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 vertical="center" wrapText="1"/>
    </xf>
    <xf numFmtId="165" fontId="5" fillId="3" borderId="2" xfId="3" applyNumberFormat="1" applyFont="1" applyFill="1" applyBorder="1" applyAlignment="1">
      <alignment horizontal="right" vertical="center" wrapText="1"/>
    </xf>
    <xf numFmtId="165" fontId="4" fillId="0" borderId="2" xfId="3" applyNumberFormat="1" applyFont="1" applyFill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4" fillId="0" borderId="1" xfId="3" applyNumberFormat="1" applyFont="1" applyFill="1" applyBorder="1" applyAlignment="1">
      <alignment horizontal="right" vertical="center" wrapText="1"/>
    </xf>
    <xf numFmtId="169" fontId="4" fillId="0" borderId="1" xfId="3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horizontal="right" vertical="center" wrapText="1"/>
    </xf>
    <xf numFmtId="5" fontId="5" fillId="3" borderId="2" xfId="3" applyNumberFormat="1" applyFont="1" applyFill="1" applyBorder="1" applyAlignment="1">
      <alignment horizontal="right" vertical="center" wrapText="1"/>
    </xf>
    <xf numFmtId="5" fontId="5" fillId="3" borderId="5" xfId="3" applyNumberFormat="1" applyFont="1" applyFill="1" applyBorder="1" applyAlignment="1">
      <alignment horizontal="right" vertical="center" wrapText="1"/>
    </xf>
    <xf numFmtId="5" fontId="5" fillId="3" borderId="6" xfId="3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horizontal="right" vertical="center"/>
    </xf>
    <xf numFmtId="165" fontId="4" fillId="0" borderId="1" xfId="3" applyNumberFormat="1" applyFont="1" applyFill="1" applyBorder="1" applyAlignment="1">
      <alignment horizontal="right" vertical="center"/>
    </xf>
    <xf numFmtId="5" fontId="5" fillId="3" borderId="1" xfId="3" applyNumberFormat="1" applyFont="1" applyFill="1" applyBorder="1" applyAlignment="1">
      <alignment horizontal="right" vertical="center" wrapText="1"/>
    </xf>
    <xf numFmtId="169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5" fontId="5" fillId="3" borderId="1" xfId="11" applyNumberFormat="1" applyFont="1" applyFill="1" applyBorder="1" applyAlignment="1">
      <alignment horizontal="right" vertical="center" wrapText="1"/>
    </xf>
    <xf numFmtId="9" fontId="4" fillId="0" borderId="1" xfId="4" applyFont="1" applyFill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65" fontId="5" fillId="3" borderId="1" xfId="11" applyNumberFormat="1" applyFont="1" applyFill="1" applyBorder="1" applyAlignment="1">
      <alignment horizontal="right" vertical="center" wrapText="1"/>
    </xf>
    <xf numFmtId="165" fontId="5" fillId="3" borderId="2" xfId="11" applyNumberFormat="1" applyFont="1" applyFill="1" applyBorder="1" applyAlignment="1">
      <alignment horizontal="right" vertical="center" wrapText="1"/>
    </xf>
    <xf numFmtId="165" fontId="5" fillId="3" borderId="6" xfId="11" applyNumberFormat="1" applyFont="1" applyFill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5" fontId="5" fillId="3" borderId="2" xfId="11" applyNumberFormat="1" applyFont="1" applyFill="1" applyBorder="1" applyAlignment="1">
      <alignment horizontal="right" vertical="center" wrapText="1"/>
    </xf>
    <xf numFmtId="5" fontId="5" fillId="3" borderId="6" xfId="11" applyNumberFormat="1" applyFont="1" applyFill="1" applyBorder="1" applyAlignment="1">
      <alignment horizontal="right" vertical="center" wrapText="1"/>
    </xf>
    <xf numFmtId="5" fontId="4" fillId="2" borderId="1" xfId="11" applyNumberFormat="1" applyFont="1" applyFill="1" applyBorder="1" applyAlignment="1">
      <alignment horizontal="right" vertical="center" wrapText="1"/>
    </xf>
    <xf numFmtId="5" fontId="5" fillId="3" borderId="2" xfId="11" applyNumberFormat="1" applyFont="1" applyFill="1" applyBorder="1" applyAlignment="1">
      <alignment horizontal="right" vertical="center" wrapText="1"/>
    </xf>
    <xf numFmtId="5" fontId="5" fillId="0" borderId="1" xfId="5" applyNumberFormat="1" applyFont="1" applyBorder="1" applyAlignment="1">
      <alignment horizontal="right" vertical="center" wrapText="1"/>
    </xf>
    <xf numFmtId="165" fontId="4" fillId="0" borderId="1" xfId="5" applyNumberFormat="1" applyFont="1" applyBorder="1" applyAlignment="1">
      <alignment horizontal="right" vertical="center" wrapText="1"/>
    </xf>
    <xf numFmtId="5" fontId="5" fillId="0" borderId="1" xfId="5" applyNumberFormat="1" applyFont="1" applyFill="1" applyBorder="1" applyAlignment="1">
      <alignment horizontal="right" vertical="center" wrapText="1"/>
    </xf>
    <xf numFmtId="5" fontId="4" fillId="0" borderId="1" xfId="5" applyNumberFormat="1" applyFont="1" applyFill="1" applyBorder="1" applyAlignment="1">
      <alignment horizontal="right" vertical="center" wrapText="1"/>
    </xf>
    <xf numFmtId="43" fontId="4" fillId="0" borderId="1" xfId="5" applyFont="1" applyFill="1" applyBorder="1" applyAlignment="1">
      <alignment horizontal="right" vertical="center" wrapText="1"/>
    </xf>
    <xf numFmtId="165" fontId="4" fillId="0" borderId="1" xfId="5" applyNumberFormat="1" applyFont="1" applyBorder="1" applyAlignment="1">
      <alignment horizontal="right"/>
    </xf>
    <xf numFmtId="166" fontId="4" fillId="0" borderId="1" xfId="11" applyNumberFormat="1" applyFont="1" applyFill="1" applyBorder="1" applyAlignment="1">
      <alignment horizontal="right" vertical="center" wrapText="1"/>
    </xf>
    <xf numFmtId="44" fontId="4" fillId="0" borderId="1" xfId="11" applyFont="1" applyFill="1" applyBorder="1" applyAlignment="1">
      <alignment horizontal="right" vertical="center" wrapText="1"/>
    </xf>
    <xf numFmtId="172" fontId="4" fillId="0" borderId="1" xfId="0" applyNumberFormat="1" applyFont="1" applyBorder="1" applyAlignment="1">
      <alignment horizontal="right" vertical="center" wrapText="1"/>
    </xf>
    <xf numFmtId="7" fontId="4" fillId="0" borderId="1" xfId="11" applyNumberFormat="1" applyFont="1" applyFill="1" applyBorder="1" applyAlignment="1">
      <alignment horizontal="right" vertical="center" wrapText="1"/>
    </xf>
    <xf numFmtId="5" fontId="4" fillId="0" borderId="1" xfId="0" applyNumberFormat="1" applyFont="1" applyBorder="1" applyAlignment="1">
      <alignment horizontal="right" vertical="center" wrapText="1"/>
    </xf>
    <xf numFmtId="44" fontId="4" fillId="0" borderId="1" xfId="11" applyFont="1" applyFill="1" applyBorder="1" applyAlignment="1">
      <alignment horizontal="right"/>
    </xf>
    <xf numFmtId="44" fontId="4" fillId="0" borderId="1" xfId="11" applyFont="1" applyFill="1" applyBorder="1" applyAlignment="1">
      <alignment horizontal="right" vertical="center"/>
    </xf>
    <xf numFmtId="165" fontId="4" fillId="0" borderId="1" xfId="5" applyNumberFormat="1" applyFont="1" applyBorder="1" applyAlignment="1">
      <alignment horizontal="right" vertical="center"/>
    </xf>
    <xf numFmtId="165" fontId="4" fillId="0" borderId="1" xfId="8" applyNumberFormat="1" applyFont="1" applyFill="1" applyBorder="1" applyAlignment="1">
      <alignment horizontal="right" vertical="center" wrapText="1"/>
    </xf>
    <xf numFmtId="165" fontId="4" fillId="0" borderId="1" xfId="11" applyNumberFormat="1" applyFont="1" applyBorder="1" applyAlignment="1">
      <alignment horizontal="right" vertical="center" wrapText="1"/>
    </xf>
    <xf numFmtId="165" fontId="5" fillId="3" borderId="6" xfId="11" applyNumberFormat="1" applyFont="1" applyFill="1" applyBorder="1" applyAlignment="1">
      <alignment horizontal="right" vertical="center" wrapText="1"/>
    </xf>
    <xf numFmtId="165" fontId="5" fillId="3" borderId="5" xfId="11" applyNumberFormat="1" applyFont="1" applyFill="1" applyBorder="1" applyAlignment="1">
      <alignment horizontal="right" vertical="center" wrapText="1"/>
    </xf>
    <xf numFmtId="165" fontId="5" fillId="3" borderId="2" xfId="11" applyNumberFormat="1" applyFont="1" applyFill="1" applyBorder="1" applyAlignment="1">
      <alignment horizontal="right" vertical="center" wrapText="1"/>
    </xf>
    <xf numFmtId="166" fontId="5" fillId="0" borderId="1" xfId="11" applyNumberFormat="1" applyFont="1" applyFill="1" applyBorder="1" applyAlignment="1">
      <alignment horizontal="right" vertical="center" wrapText="1"/>
    </xf>
    <xf numFmtId="166" fontId="5" fillId="3" borderId="1" xfId="11" applyNumberFormat="1" applyFont="1" applyFill="1" applyBorder="1" applyAlignment="1">
      <alignment horizontal="right" vertical="center" wrapText="1"/>
    </xf>
    <xf numFmtId="166" fontId="5" fillId="3" borderId="1" xfId="11" applyNumberFormat="1" applyFont="1" applyFill="1" applyBorder="1" applyAlignment="1">
      <alignment horizontal="right" vertical="center" wrapText="1"/>
    </xf>
    <xf numFmtId="166" fontId="5" fillId="0" borderId="6" xfId="11" applyNumberFormat="1" applyFont="1" applyFill="1" applyBorder="1" applyAlignment="1">
      <alignment horizontal="right" vertical="center" wrapText="1"/>
    </xf>
    <xf numFmtId="165" fontId="4" fillId="2" borderId="1" xfId="11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165" fontId="5" fillId="3" borderId="5" xfId="0" applyNumberFormat="1" applyFont="1" applyFill="1" applyBorder="1" applyAlignment="1">
      <alignment horizontal="right" vertical="center" wrapText="1"/>
    </xf>
    <xf numFmtId="165" fontId="5" fillId="3" borderId="6" xfId="0" applyNumberFormat="1" applyFont="1" applyFill="1" applyBorder="1" applyAlignment="1">
      <alignment horizontal="right" vertical="center" wrapText="1"/>
    </xf>
    <xf numFmtId="165" fontId="5" fillId="3" borderId="1" xfId="11" applyNumberFormat="1" applyFont="1" applyFill="1" applyBorder="1" applyAlignment="1">
      <alignment horizontal="right" vertical="center" wrapText="1"/>
    </xf>
    <xf numFmtId="165" fontId="5" fillId="0" borderId="1" xfId="11" applyNumberFormat="1" applyFont="1" applyFill="1" applyBorder="1" applyAlignment="1">
      <alignment horizontal="right" vertical="center" wrapText="1"/>
    </xf>
    <xf numFmtId="5" fontId="4" fillId="0" borderId="1" xfId="1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5" fontId="4" fillId="0" borderId="6" xfId="11" applyNumberFormat="1" applyFont="1" applyFill="1" applyBorder="1" applyAlignment="1">
      <alignment horizontal="center" vertical="center" wrapText="1"/>
    </xf>
    <xf numFmtId="165" fontId="5" fillId="0" borderId="6" xfId="11" applyNumberFormat="1" applyFont="1" applyFill="1" applyBorder="1" applyAlignment="1">
      <alignment horizontal="right" vertical="center" wrapText="1"/>
    </xf>
    <xf numFmtId="165" fontId="4" fillId="0" borderId="1" xfId="11" applyNumberFormat="1" applyFont="1" applyBorder="1" applyAlignment="1">
      <alignment horizontal="right" vertical="center"/>
    </xf>
    <xf numFmtId="165" fontId="4" fillId="0" borderId="6" xfId="11" applyNumberFormat="1" applyFont="1" applyBorder="1" applyAlignment="1">
      <alignment horizontal="right" vertical="center"/>
    </xf>
    <xf numFmtId="5" fontId="4" fillId="0" borderId="1" xfId="11" applyNumberFormat="1" applyFont="1" applyFill="1" applyBorder="1" applyAlignment="1">
      <alignment horizontal="left" vertical="center" wrapText="1"/>
    </xf>
    <xf numFmtId="165" fontId="4" fillId="2" borderId="1" xfId="11" applyNumberFormat="1" applyFont="1" applyFill="1" applyBorder="1" applyAlignment="1">
      <alignment horizontal="right" vertical="center"/>
    </xf>
    <xf numFmtId="5" fontId="4" fillId="0" borderId="6" xfId="11" applyNumberFormat="1" applyFont="1" applyFill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165" fontId="4" fillId="0" borderId="0" xfId="2" applyNumberFormat="1" applyFont="1"/>
    <xf numFmtId="3" fontId="4" fillId="0" borderId="1" xfId="0" applyNumberFormat="1" applyFont="1" applyBorder="1" applyAlignment="1">
      <alignment horizontal="center" vertical="center" wrapText="1"/>
    </xf>
    <xf numFmtId="0" fontId="4" fillId="3" borderId="2" xfId="4" applyNumberFormat="1" applyFont="1" applyFill="1" applyBorder="1" applyAlignment="1">
      <alignment horizontal="center" vertical="center"/>
    </xf>
    <xf numFmtId="168" fontId="4" fillId="3" borderId="1" xfId="4" applyNumberFormat="1" applyFont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right"/>
    </xf>
    <xf numFmtId="0" fontId="4" fillId="0" borderId="1" xfId="1" applyFont="1" applyBorder="1" applyAlignment="1" applyProtection="1">
      <alignment horizontal="justify" vertical="center" wrapText="1"/>
      <protection locked="0"/>
    </xf>
    <xf numFmtId="0" fontId="4" fillId="0" borderId="1" xfId="1" applyFont="1" applyBorder="1" applyAlignment="1">
      <alignment horizontal="justify" vertical="center" wrapText="1"/>
    </xf>
    <xf numFmtId="164" fontId="5" fillId="3" borderId="2" xfId="0" applyNumberFormat="1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9" fontId="5" fillId="0" borderId="1" xfId="1" applyNumberFormat="1" applyFont="1" applyFill="1" applyBorder="1" applyAlignment="1">
      <alignment horizontal="center" vertical="center"/>
    </xf>
    <xf numFmtId="9" fontId="5" fillId="0" borderId="2" xfId="1" applyNumberFormat="1" applyFont="1" applyFill="1" applyBorder="1" applyAlignment="1">
      <alignment horizontal="center" vertical="center"/>
    </xf>
    <xf numFmtId="9" fontId="5" fillId="0" borderId="5" xfId="1" applyNumberFormat="1" applyFont="1" applyFill="1" applyBorder="1" applyAlignment="1">
      <alignment horizontal="center" vertical="center"/>
    </xf>
    <xf numFmtId="9" fontId="5" fillId="0" borderId="6" xfId="1" applyNumberFormat="1" applyFont="1" applyFill="1" applyBorder="1" applyAlignment="1">
      <alignment horizontal="center" vertical="center"/>
    </xf>
    <xf numFmtId="9" fontId="5" fillId="0" borderId="2" xfId="1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1" xfId="4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0" borderId="2" xfId="4" applyFont="1" applyFill="1" applyBorder="1" applyAlignment="1">
      <alignment horizontal="center" vertical="center"/>
    </xf>
    <xf numFmtId="9" fontId="5" fillId="0" borderId="5" xfId="4" applyFont="1" applyFill="1" applyBorder="1" applyAlignment="1">
      <alignment horizontal="center" vertical="center"/>
    </xf>
    <xf numFmtId="9" fontId="5" fillId="0" borderId="6" xfId="4" applyFont="1" applyFill="1" applyBorder="1" applyAlignment="1">
      <alignment horizontal="center" vertical="center"/>
    </xf>
    <xf numFmtId="9" fontId="5" fillId="0" borderId="6" xfId="4" applyFont="1" applyFill="1" applyBorder="1" applyAlignment="1">
      <alignment horizontal="center" vertical="center"/>
    </xf>
    <xf numFmtId="9" fontId="6" fillId="5" borderId="1" xfId="9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justify" vertical="center"/>
    </xf>
    <xf numFmtId="164" fontId="4" fillId="0" borderId="5" xfId="0" applyNumberFormat="1" applyFont="1" applyBorder="1" applyAlignment="1">
      <alignment horizontal="justify" vertical="center" wrapText="1"/>
    </xf>
    <xf numFmtId="164" fontId="4" fillId="0" borderId="10" xfId="1" applyNumberFormat="1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/>
    </xf>
    <xf numFmtId="3" fontId="10" fillId="5" borderId="1" xfId="12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top"/>
    </xf>
    <xf numFmtId="0" fontId="5" fillId="3" borderId="2" xfId="2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justify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 wrapText="1"/>
    </xf>
    <xf numFmtId="9" fontId="4" fillId="0" borderId="2" xfId="4" applyFont="1" applyFill="1" applyBorder="1" applyAlignment="1">
      <alignment horizontal="center" vertical="center" wrapText="1"/>
    </xf>
    <xf numFmtId="165" fontId="4" fillId="0" borderId="2" xfId="4" applyNumberFormat="1" applyFont="1" applyFill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9" fontId="4" fillId="0" borderId="5" xfId="4" applyFont="1" applyFill="1" applyBorder="1" applyAlignment="1">
      <alignment horizontal="center" vertical="center" wrapText="1"/>
    </xf>
    <xf numFmtId="165" fontId="4" fillId="0" borderId="5" xfId="4" applyNumberFormat="1" applyFont="1" applyFill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3" borderId="6" xfId="1" applyNumberFormat="1" applyFont="1" applyFill="1" applyBorder="1" applyAlignment="1">
      <alignment horizontal="center" vertical="center" wrapText="1"/>
    </xf>
    <xf numFmtId="9" fontId="4" fillId="0" borderId="6" xfId="4" applyFont="1" applyFill="1" applyBorder="1" applyAlignment="1">
      <alignment horizontal="center" vertical="center" wrapText="1"/>
    </xf>
    <xf numFmtId="165" fontId="4" fillId="0" borderId="6" xfId="4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justify" vertical="center" wrapText="1"/>
      <protection locked="0"/>
    </xf>
    <xf numFmtId="0" fontId="5" fillId="3" borderId="1" xfId="2" applyFont="1" applyFill="1" applyBorder="1" applyAlignment="1" applyProtection="1">
      <alignment horizontal="center" vertical="center"/>
      <protection locked="0"/>
    </xf>
    <xf numFmtId="3" fontId="4" fillId="3" borderId="2" xfId="1" applyNumberFormat="1" applyFont="1" applyFill="1" applyBorder="1" applyAlignment="1">
      <alignment horizontal="center" vertical="center" wrapText="1"/>
    </xf>
    <xf numFmtId="165" fontId="4" fillId="0" borderId="2" xfId="4" applyNumberFormat="1" applyFont="1" applyFill="1" applyBorder="1" applyAlignment="1">
      <alignment horizontal="center" vertical="center" wrapText="1"/>
    </xf>
    <xf numFmtId="9" fontId="4" fillId="0" borderId="2" xfId="4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5" fontId="4" fillId="0" borderId="2" xfId="3" applyNumberFormat="1" applyFont="1" applyFill="1" applyBorder="1" applyAlignment="1">
      <alignment horizontal="center" vertical="center" wrapText="1"/>
    </xf>
    <xf numFmtId="168" fontId="4" fillId="0" borderId="2" xfId="4" applyNumberFormat="1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9" fontId="4" fillId="0" borderId="1" xfId="4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justify" vertical="center" wrapText="1"/>
    </xf>
    <xf numFmtId="1" fontId="4" fillId="0" borderId="2" xfId="0" applyNumberFormat="1" applyFont="1" applyBorder="1" applyAlignment="1">
      <alignment horizontal="right" vertical="center" wrapText="1"/>
    </xf>
    <xf numFmtId="9" fontId="4" fillId="0" borderId="1" xfId="4" applyFont="1" applyBorder="1" applyAlignment="1">
      <alignment horizontal="center" vertical="center" wrapText="1"/>
    </xf>
    <xf numFmtId="5" fontId="4" fillId="0" borderId="1" xfId="3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9" fontId="4" fillId="0" borderId="6" xfId="4" applyFont="1" applyFill="1" applyBorder="1" applyAlignment="1">
      <alignment horizontal="center" vertical="center" wrapText="1"/>
    </xf>
    <xf numFmtId="5" fontId="4" fillId="0" borderId="6" xfId="3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0" fontId="5" fillId="3" borderId="2" xfId="1" applyFont="1" applyFill="1" applyBorder="1" applyAlignment="1">
      <alignment horizontal="justify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165" fontId="4" fillId="0" borderId="6" xfId="4" applyNumberFormat="1" applyFont="1" applyFill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170" fontId="4" fillId="3" borderId="2" xfId="0" applyNumberFormat="1" applyFont="1" applyFill="1" applyBorder="1" applyAlignment="1">
      <alignment horizontal="center" vertical="center" wrapText="1"/>
    </xf>
    <xf numFmtId="170" fontId="4" fillId="3" borderId="2" xfId="0" applyNumberFormat="1" applyFont="1" applyFill="1" applyBorder="1" applyAlignment="1">
      <alignment horizontal="center" vertical="center" wrapText="1"/>
    </xf>
    <xf numFmtId="9" fontId="4" fillId="0" borderId="2" xfId="4" applyFont="1" applyBorder="1" applyAlignment="1">
      <alignment horizontal="center" vertical="center" wrapText="1"/>
    </xf>
    <xf numFmtId="170" fontId="4" fillId="3" borderId="6" xfId="0" applyNumberFormat="1" applyFont="1" applyFill="1" applyBorder="1" applyAlignment="1">
      <alignment horizontal="center" vertical="center" wrapText="1"/>
    </xf>
    <xf numFmtId="9" fontId="4" fillId="0" borderId="6" xfId="4" applyFont="1" applyBorder="1" applyAlignment="1">
      <alignment horizontal="center" vertical="center" wrapText="1"/>
    </xf>
    <xf numFmtId="5" fontId="4" fillId="0" borderId="2" xfId="11" applyNumberFormat="1" applyFont="1" applyFill="1" applyBorder="1" applyAlignment="1">
      <alignment horizontal="center" vertical="center" wrapText="1"/>
    </xf>
    <xf numFmtId="5" fontId="4" fillId="0" borderId="6" xfId="1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5" fontId="5" fillId="2" borderId="9" xfId="10" applyNumberFormat="1" applyFont="1" applyFill="1" applyAlignment="1">
      <alignment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5" fontId="4" fillId="0" borderId="13" xfId="11" applyNumberFormat="1" applyFont="1" applyFill="1" applyBorder="1" applyAlignment="1">
      <alignment horizontal="center" vertical="center" wrapText="1"/>
    </xf>
    <xf numFmtId="0" fontId="4" fillId="3" borderId="1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" xfId="0" applyFont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quotePrefix="1" applyNumberFormat="1" applyFont="1" applyFill="1" applyBorder="1" applyAlignment="1">
      <alignment horizontal="center" vertical="center" wrapText="1"/>
    </xf>
    <xf numFmtId="9" fontId="4" fillId="3" borderId="1" xfId="4" applyFont="1" applyFill="1" applyBorder="1" applyAlignment="1">
      <alignment horizontal="center" vertical="center" wrapText="1"/>
    </xf>
    <xf numFmtId="170" fontId="4" fillId="3" borderId="1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5" fontId="4" fillId="0" borderId="2" xfId="11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5" fontId="4" fillId="0" borderId="5" xfId="11" applyNumberFormat="1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71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9" fontId="4" fillId="3" borderId="5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5" fontId="4" fillId="0" borderId="1" xfId="11" applyNumberFormat="1" applyFont="1" applyFill="1" applyBorder="1" applyAlignment="1">
      <alignment horizontal="center" vertical="center" wrapText="1"/>
    </xf>
    <xf numFmtId="171" fontId="4" fillId="3" borderId="1" xfId="0" applyNumberFormat="1" applyFont="1" applyFill="1" applyBorder="1" applyAlignment="1">
      <alignment horizontal="center" vertical="center" wrapText="1"/>
    </xf>
    <xf numFmtId="9" fontId="4" fillId="3" borderId="1" xfId="4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justify" vertical="center" wrapText="1"/>
    </xf>
    <xf numFmtId="9" fontId="4" fillId="3" borderId="6" xfId="4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justify" vertical="center" wrapText="1"/>
    </xf>
    <xf numFmtId="170" fontId="4" fillId="3" borderId="1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justify" vertical="center"/>
    </xf>
    <xf numFmtId="166" fontId="4" fillId="0" borderId="2" xfId="11" applyNumberFormat="1" applyFont="1" applyFill="1" applyBorder="1" applyAlignment="1">
      <alignment horizontal="center" vertical="center" wrapText="1"/>
    </xf>
    <xf numFmtId="166" fontId="4" fillId="0" borderId="6" xfId="11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vertical="center" wrapText="1"/>
    </xf>
    <xf numFmtId="5" fontId="4" fillId="0" borderId="1" xfId="11" applyNumberFormat="1" applyFont="1" applyFill="1" applyBorder="1" applyAlignment="1">
      <alignment vertical="center" wrapText="1"/>
    </xf>
    <xf numFmtId="7" fontId="4" fillId="0" borderId="1" xfId="11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173" fontId="4" fillId="3" borderId="1" xfId="0" applyNumberFormat="1" applyFont="1" applyFill="1" applyBorder="1" applyAlignment="1">
      <alignment horizontal="center" vertical="center" wrapText="1"/>
    </xf>
    <xf numFmtId="174" fontId="4" fillId="3" borderId="2" xfId="0" applyNumberFormat="1" applyFont="1" applyFill="1" applyBorder="1" applyAlignment="1">
      <alignment horizontal="center" vertical="center" wrapText="1"/>
    </xf>
    <xf numFmtId="17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173" fontId="4" fillId="3" borderId="2" xfId="0" applyNumberFormat="1" applyFont="1" applyFill="1" applyBorder="1" applyAlignment="1">
      <alignment horizontal="center" vertical="center" wrapText="1"/>
    </xf>
    <xf numFmtId="173" fontId="4" fillId="3" borderId="6" xfId="0" applyNumberFormat="1" applyFont="1" applyFill="1" applyBorder="1" applyAlignment="1">
      <alignment horizontal="center" vertical="center" wrapText="1"/>
    </xf>
    <xf numFmtId="175" fontId="4" fillId="3" borderId="2" xfId="6" applyNumberFormat="1" applyFont="1" applyFill="1" applyBorder="1" applyAlignment="1">
      <alignment horizontal="center" vertical="center" wrapText="1"/>
    </xf>
    <xf numFmtId="175" fontId="4" fillId="3" borderId="5" xfId="6" applyNumberFormat="1" applyFont="1" applyFill="1" applyBorder="1" applyAlignment="1">
      <alignment horizontal="center" vertical="center" wrapText="1"/>
    </xf>
    <xf numFmtId="175" fontId="4" fillId="3" borderId="6" xfId="6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1" fontId="4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75" fontId="4" fillId="3" borderId="5" xfId="6" applyNumberFormat="1" applyFont="1" applyFill="1" applyBorder="1" applyAlignment="1">
      <alignment horizontal="center" vertical="center" wrapText="1"/>
    </xf>
    <xf numFmtId="166" fontId="9" fillId="5" borderId="1" xfId="5" applyNumberFormat="1" applyFont="1" applyFill="1" applyBorder="1" applyAlignment="1">
      <alignment vertical="center"/>
    </xf>
    <xf numFmtId="9" fontId="6" fillId="5" borderId="7" xfId="9" applyFont="1" applyFill="1" applyBorder="1" applyAlignment="1">
      <alignment horizontal="center" vertical="center"/>
    </xf>
  </cellXfs>
  <cellStyles count="13">
    <cellStyle name="Millares" xfId="5" builtinId="3"/>
    <cellStyle name="Millares [0]" xfId="6" builtinId="6"/>
    <cellStyle name="Moneda [0]" xfId="8" builtinId="7"/>
    <cellStyle name="Moneda 2" xfId="11" xr:uid="{2E39CB8B-4D95-4B7C-8A5C-E8E76AFC6DA2}"/>
    <cellStyle name="Moneda 3" xfId="3" xr:uid="{00000000-0005-0000-0000-000002000000}"/>
    <cellStyle name="Normal" xfId="0" builtinId="0"/>
    <cellStyle name="Normal 13" xfId="7" xr:uid="{00000000-0005-0000-0000-000004000000}"/>
    <cellStyle name="Normal 2" xfId="2" xr:uid="{00000000-0005-0000-0000-000005000000}"/>
    <cellStyle name="Normal 2 2" xfId="1" xr:uid="{00000000-0005-0000-0000-000006000000}"/>
    <cellStyle name="Normal 2 3" xfId="12" xr:uid="{0E20E8FC-F1AE-4E26-93AE-1D2DF78C9B85}"/>
    <cellStyle name="Porcentaje" xfId="9" builtinId="5"/>
    <cellStyle name="Porcentaje 2" xfId="4" xr:uid="{00000000-0005-0000-0000-000007000000}"/>
    <cellStyle name="Salida" xfId="10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476085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403"/>
  <sheetViews>
    <sheetView showGridLines="0" tabSelected="1" zoomScale="60" zoomScaleNormal="60" workbookViewId="0">
      <pane ySplit="8" topLeftCell="A9" activePane="bottomLeft" state="frozen"/>
      <selection pane="bottomLeft" activeCell="F14" sqref="F14"/>
    </sheetView>
  </sheetViews>
  <sheetFormatPr baseColWidth="10" defaultColWidth="12.88671875" defaultRowHeight="13.8" x14ac:dyDescent="0.25"/>
  <cols>
    <col min="1" max="1" width="8.88671875" style="1" customWidth="1"/>
    <col min="2" max="4" width="26.21875" style="1" customWidth="1"/>
    <col min="5" max="6" width="56.88671875" style="1" customWidth="1"/>
    <col min="7" max="7" width="19.33203125" style="241" customWidth="1"/>
    <col min="8" max="8" width="48" style="1" customWidth="1"/>
    <col min="9" max="9" width="13.6640625" style="1" customWidth="1"/>
    <col min="10" max="10" width="15.33203125" style="1" customWidth="1"/>
    <col min="11" max="11" width="15.6640625" style="1" customWidth="1"/>
    <col min="12" max="13" width="17" style="1" customWidth="1"/>
    <col min="14" max="14" width="12.88671875" style="1" customWidth="1"/>
    <col min="15" max="15" width="24.33203125" style="1" customWidth="1"/>
    <col min="16" max="16" width="21.109375" style="1" customWidth="1"/>
    <col min="17" max="17" width="19.33203125" style="1" customWidth="1"/>
    <col min="18" max="18" width="23.109375" style="1" customWidth="1"/>
    <col min="19" max="19" width="22.33203125" style="1" customWidth="1"/>
    <col min="20" max="20" width="23.88671875" style="1" customWidth="1"/>
    <col min="21" max="23" width="19.33203125" style="1" customWidth="1"/>
    <col min="24" max="24" width="21.44140625" style="1" customWidth="1"/>
    <col min="25" max="25" width="19.33203125" style="1" customWidth="1"/>
    <col min="26" max="26" width="22" style="1" customWidth="1"/>
    <col min="27" max="27" width="14.77734375" style="1" customWidth="1"/>
    <col min="28" max="28" width="19.33203125" style="1" customWidth="1"/>
    <col min="29" max="30" width="23.77734375" style="85" customWidth="1"/>
    <col min="31" max="73" width="12.88671875" style="36"/>
    <col min="74" max="16384" width="12.88671875" style="1"/>
  </cols>
  <sheetData>
    <row r="1" spans="1:73" x14ac:dyDescent="0.25">
      <c r="A1" s="18"/>
      <c r="B1" s="19" t="s">
        <v>71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90" t="s">
        <v>70</v>
      </c>
      <c r="AC1" s="91"/>
      <c r="AD1" s="92"/>
    </row>
    <row r="2" spans="1:73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90" t="s">
        <v>0</v>
      </c>
      <c r="AC2" s="91"/>
      <c r="AD2" s="92"/>
    </row>
    <row r="3" spans="1:73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90" t="s">
        <v>1</v>
      </c>
      <c r="AC3" s="91"/>
      <c r="AD3" s="92"/>
    </row>
    <row r="4" spans="1:73" x14ac:dyDescent="0.25">
      <c r="A4" s="18"/>
      <c r="B4" s="19"/>
      <c r="C4" s="19"/>
      <c r="D4" s="19"/>
      <c r="E4" s="19"/>
      <c r="F4" s="19"/>
      <c r="G4" s="1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90" t="s">
        <v>2</v>
      </c>
      <c r="AC4" s="91"/>
      <c r="AD4" s="92"/>
    </row>
    <row r="5" spans="1:73" x14ac:dyDescent="0.25">
      <c r="A5" s="23" t="s">
        <v>3</v>
      </c>
      <c r="B5" s="23"/>
      <c r="C5" s="23"/>
      <c r="D5" s="17">
        <v>44592</v>
      </c>
      <c r="E5" s="17"/>
      <c r="F5" s="17"/>
      <c r="G5" s="17"/>
      <c r="H5" s="13"/>
      <c r="I5" s="13"/>
      <c r="J5" s="13"/>
      <c r="K5" s="13"/>
      <c r="L5" s="1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79"/>
      <c r="AD5" s="80"/>
    </row>
    <row r="6" spans="1:73" s="11" customFormat="1" x14ac:dyDescent="0.25">
      <c r="A6" s="21" t="s">
        <v>4</v>
      </c>
      <c r="B6" s="21"/>
      <c r="C6" s="21"/>
      <c r="D6" s="273">
        <v>2022</v>
      </c>
      <c r="E6" s="273"/>
      <c r="F6" s="273"/>
      <c r="G6" s="273"/>
      <c r="H6" s="2"/>
      <c r="I6" s="2"/>
      <c r="J6" s="2"/>
      <c r="K6" s="2"/>
      <c r="L6" s="2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81"/>
      <c r="AD6" s="82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</row>
    <row r="7" spans="1:73" x14ac:dyDescent="0.25">
      <c r="A7" s="97"/>
      <c r="B7" s="22" t="s">
        <v>5</v>
      </c>
      <c r="C7" s="22"/>
      <c r="D7" s="22"/>
      <c r="E7" s="22"/>
      <c r="F7" s="22"/>
      <c r="G7" s="22" t="s">
        <v>6</v>
      </c>
      <c r="H7" s="22"/>
      <c r="I7" s="22"/>
      <c r="J7" s="22"/>
      <c r="K7" s="22"/>
      <c r="L7" s="22" t="s">
        <v>7</v>
      </c>
      <c r="M7" s="22"/>
      <c r="N7" s="22"/>
      <c r="O7" s="22"/>
      <c r="P7" s="22"/>
      <c r="Q7" s="22"/>
      <c r="R7" s="22"/>
      <c r="S7" s="22"/>
      <c r="T7" s="22"/>
      <c r="U7" s="22" t="s">
        <v>8</v>
      </c>
      <c r="V7" s="22"/>
      <c r="W7" s="22"/>
      <c r="X7" s="22"/>
      <c r="Y7" s="22"/>
      <c r="Z7" s="22"/>
      <c r="AA7" s="95" t="s">
        <v>9</v>
      </c>
      <c r="AB7" s="95" t="s">
        <v>10</v>
      </c>
      <c r="AC7" s="93" t="s">
        <v>11</v>
      </c>
      <c r="AD7" s="94"/>
    </row>
    <row r="8" spans="1:73" ht="41.4" x14ac:dyDescent="0.25">
      <c r="A8" s="14" t="s">
        <v>12</v>
      </c>
      <c r="B8" s="15" t="s">
        <v>13</v>
      </c>
      <c r="C8" s="14" t="s">
        <v>14</v>
      </c>
      <c r="D8" s="14" t="s">
        <v>15</v>
      </c>
      <c r="E8" s="14" t="s">
        <v>16</v>
      </c>
      <c r="F8" s="15" t="s">
        <v>17</v>
      </c>
      <c r="G8" s="15" t="s">
        <v>72</v>
      </c>
      <c r="H8" s="15" t="s">
        <v>18</v>
      </c>
      <c r="I8" s="15" t="s">
        <v>19</v>
      </c>
      <c r="J8" s="15" t="s">
        <v>20</v>
      </c>
      <c r="K8" s="15" t="s">
        <v>21</v>
      </c>
      <c r="L8" s="15" t="s">
        <v>22</v>
      </c>
      <c r="M8" s="15" t="s">
        <v>23</v>
      </c>
      <c r="N8" s="15" t="s">
        <v>24</v>
      </c>
      <c r="O8" s="15" t="s">
        <v>25</v>
      </c>
      <c r="P8" s="15" t="s">
        <v>26</v>
      </c>
      <c r="Q8" s="15" t="s">
        <v>27</v>
      </c>
      <c r="R8" s="15" t="s">
        <v>28</v>
      </c>
      <c r="S8" s="15" t="s">
        <v>29</v>
      </c>
      <c r="T8" s="15" t="s">
        <v>30</v>
      </c>
      <c r="U8" s="15" t="s">
        <v>25</v>
      </c>
      <c r="V8" s="15" t="s">
        <v>26</v>
      </c>
      <c r="W8" s="15" t="s">
        <v>27</v>
      </c>
      <c r="X8" s="15" t="s">
        <v>28</v>
      </c>
      <c r="Y8" s="15" t="s">
        <v>29</v>
      </c>
      <c r="Z8" s="15" t="s">
        <v>31</v>
      </c>
      <c r="AA8" s="96"/>
      <c r="AB8" s="96"/>
      <c r="AC8" s="15" t="s">
        <v>32</v>
      </c>
      <c r="AD8" s="15" t="s">
        <v>33</v>
      </c>
    </row>
    <row r="9" spans="1:73" ht="55.2" x14ac:dyDescent="0.25">
      <c r="A9" s="274">
        <v>178</v>
      </c>
      <c r="B9" s="32" t="s">
        <v>55</v>
      </c>
      <c r="C9" s="32" t="s">
        <v>56</v>
      </c>
      <c r="D9" s="32" t="s">
        <v>57</v>
      </c>
      <c r="E9" s="275" t="s">
        <v>58</v>
      </c>
      <c r="F9" s="32" t="s">
        <v>60</v>
      </c>
      <c r="G9" s="37">
        <v>2021680010110</v>
      </c>
      <c r="H9" s="28" t="s">
        <v>67</v>
      </c>
      <c r="I9" s="3"/>
      <c r="J9" s="4">
        <v>44566</v>
      </c>
      <c r="K9" s="4">
        <v>44926</v>
      </c>
      <c r="L9" s="276">
        <v>4</v>
      </c>
      <c r="M9" s="277"/>
      <c r="N9" s="246">
        <f>IF(M9/L9&gt;100%,100%,M9/L9)</f>
        <v>0</v>
      </c>
      <c r="O9" s="157">
        <v>110000000</v>
      </c>
      <c r="P9" s="157"/>
      <c r="Q9" s="157"/>
      <c r="R9" s="157"/>
      <c r="S9" s="157"/>
      <c r="T9" s="158">
        <f>SUM(O9:S9)</f>
        <v>110000000</v>
      </c>
      <c r="U9" s="157"/>
      <c r="V9" s="159"/>
      <c r="W9" s="159"/>
      <c r="X9" s="12"/>
      <c r="Y9" s="12"/>
      <c r="Z9" s="158">
        <f>SUM(U9:Y9)</f>
        <v>0</v>
      </c>
      <c r="AA9" s="133">
        <f t="shared" ref="AA9:AA10" si="0">IFERROR(Z9/T9,"-")</f>
        <v>0</v>
      </c>
      <c r="AB9" s="278"/>
      <c r="AC9" s="83" t="s">
        <v>62</v>
      </c>
      <c r="AD9" s="5" t="s">
        <v>63</v>
      </c>
    </row>
    <row r="10" spans="1:73" ht="55.2" x14ac:dyDescent="0.25">
      <c r="A10" s="279">
        <v>179</v>
      </c>
      <c r="B10" s="32" t="s">
        <v>55</v>
      </c>
      <c r="C10" s="32" t="s">
        <v>56</v>
      </c>
      <c r="D10" s="32" t="s">
        <v>57</v>
      </c>
      <c r="E10" s="275" t="s">
        <v>59</v>
      </c>
      <c r="F10" s="280" t="s">
        <v>61</v>
      </c>
      <c r="G10" s="37">
        <v>2021680010108</v>
      </c>
      <c r="H10" s="28" t="s">
        <v>65</v>
      </c>
      <c r="I10" s="3"/>
      <c r="J10" s="4">
        <v>44566</v>
      </c>
      <c r="K10" s="4">
        <v>44926</v>
      </c>
      <c r="L10" s="281">
        <v>1</v>
      </c>
      <c r="M10" s="282"/>
      <c r="N10" s="247">
        <f>IF(M10/L10&gt;100%,100%,M10/L10)</f>
        <v>0</v>
      </c>
      <c r="O10" s="157">
        <v>425000000</v>
      </c>
      <c r="P10" s="157"/>
      <c r="Q10" s="157"/>
      <c r="R10" s="157"/>
      <c r="S10" s="157"/>
      <c r="T10" s="171">
        <f>SUM(O10:S14)</f>
        <v>1325000000</v>
      </c>
      <c r="U10" s="157"/>
      <c r="V10" s="159"/>
      <c r="W10" s="159"/>
      <c r="X10" s="12"/>
      <c r="Y10" s="12"/>
      <c r="Z10" s="171">
        <f>SUM(U10:Y14)</f>
        <v>0</v>
      </c>
      <c r="AA10" s="283">
        <f t="shared" si="0"/>
        <v>0</v>
      </c>
      <c r="AB10" s="284"/>
      <c r="AC10" s="232" t="s">
        <v>62</v>
      </c>
      <c r="AD10" s="24" t="s">
        <v>63</v>
      </c>
    </row>
    <row r="11" spans="1:73" ht="55.2" x14ac:dyDescent="0.25">
      <c r="A11" s="279">
        <v>179</v>
      </c>
      <c r="B11" s="32" t="s">
        <v>55</v>
      </c>
      <c r="C11" s="32" t="s">
        <v>56</v>
      </c>
      <c r="D11" s="32" t="s">
        <v>57</v>
      </c>
      <c r="E11" s="275" t="s">
        <v>59</v>
      </c>
      <c r="F11" s="280" t="s">
        <v>61</v>
      </c>
      <c r="G11" s="37">
        <v>2021680010109</v>
      </c>
      <c r="H11" s="28" t="s">
        <v>66</v>
      </c>
      <c r="I11" s="6"/>
      <c r="J11" s="4">
        <v>44566</v>
      </c>
      <c r="K11" s="4">
        <v>44926</v>
      </c>
      <c r="L11" s="285"/>
      <c r="M11" s="286"/>
      <c r="N11" s="248"/>
      <c r="O11" s="157">
        <v>150000000</v>
      </c>
      <c r="P11" s="157"/>
      <c r="Q11" s="157"/>
      <c r="R11" s="157"/>
      <c r="S11" s="157"/>
      <c r="T11" s="172"/>
      <c r="U11" s="157"/>
      <c r="V11" s="159"/>
      <c r="W11" s="159"/>
      <c r="X11" s="12"/>
      <c r="Y11" s="12"/>
      <c r="Z11" s="172"/>
      <c r="AA11" s="287"/>
      <c r="AB11" s="288"/>
      <c r="AC11" s="233"/>
      <c r="AD11" s="26"/>
    </row>
    <row r="12" spans="1:73" ht="55.2" x14ac:dyDescent="0.25">
      <c r="A12" s="279">
        <v>179</v>
      </c>
      <c r="B12" s="32" t="s">
        <v>55</v>
      </c>
      <c r="C12" s="32" t="s">
        <v>56</v>
      </c>
      <c r="D12" s="32" t="s">
        <v>57</v>
      </c>
      <c r="E12" s="275" t="s">
        <v>59</v>
      </c>
      <c r="F12" s="280" t="s">
        <v>61</v>
      </c>
      <c r="G12" s="37">
        <v>2021680010111</v>
      </c>
      <c r="H12" s="28" t="s">
        <v>68</v>
      </c>
      <c r="I12" s="6"/>
      <c r="J12" s="4">
        <v>44566</v>
      </c>
      <c r="K12" s="4">
        <v>44926</v>
      </c>
      <c r="L12" s="285"/>
      <c r="M12" s="286"/>
      <c r="N12" s="248"/>
      <c r="O12" s="157">
        <v>400000000</v>
      </c>
      <c r="P12" s="157"/>
      <c r="Q12" s="157"/>
      <c r="R12" s="157"/>
      <c r="S12" s="157"/>
      <c r="T12" s="172"/>
      <c r="U12" s="157"/>
      <c r="V12" s="159"/>
      <c r="W12" s="159"/>
      <c r="X12" s="12"/>
      <c r="Y12" s="12"/>
      <c r="Z12" s="172"/>
      <c r="AA12" s="287"/>
      <c r="AB12" s="288"/>
      <c r="AC12" s="233"/>
      <c r="AD12" s="26"/>
    </row>
    <row r="13" spans="1:73" ht="55.2" x14ac:dyDescent="0.25">
      <c r="A13" s="279">
        <v>179</v>
      </c>
      <c r="B13" s="32" t="s">
        <v>55</v>
      </c>
      <c r="C13" s="32" t="s">
        <v>56</v>
      </c>
      <c r="D13" s="32" t="s">
        <v>57</v>
      </c>
      <c r="E13" s="275" t="s">
        <v>59</v>
      </c>
      <c r="F13" s="280" t="s">
        <v>61</v>
      </c>
      <c r="G13" s="37">
        <v>2021680010112</v>
      </c>
      <c r="H13" s="28" t="s">
        <v>69</v>
      </c>
      <c r="I13" s="3"/>
      <c r="J13" s="4">
        <v>44566</v>
      </c>
      <c r="K13" s="4">
        <v>44926</v>
      </c>
      <c r="L13" s="285"/>
      <c r="M13" s="286"/>
      <c r="N13" s="248"/>
      <c r="O13" s="157">
        <v>100000000</v>
      </c>
      <c r="P13" s="157"/>
      <c r="Q13" s="157"/>
      <c r="R13" s="157"/>
      <c r="S13" s="157"/>
      <c r="T13" s="172"/>
      <c r="U13" s="157"/>
      <c r="V13" s="159"/>
      <c r="W13" s="159"/>
      <c r="X13" s="12"/>
      <c r="Y13" s="12"/>
      <c r="Z13" s="172"/>
      <c r="AA13" s="287"/>
      <c r="AB13" s="288"/>
      <c r="AC13" s="233"/>
      <c r="AD13" s="26"/>
    </row>
    <row r="14" spans="1:73" ht="55.2" x14ac:dyDescent="0.25">
      <c r="A14" s="279">
        <v>179</v>
      </c>
      <c r="B14" s="32" t="s">
        <v>55</v>
      </c>
      <c r="C14" s="32" t="s">
        <v>56</v>
      </c>
      <c r="D14" s="32" t="s">
        <v>57</v>
      </c>
      <c r="E14" s="275" t="s">
        <v>59</v>
      </c>
      <c r="F14" s="280" t="s">
        <v>61</v>
      </c>
      <c r="G14" s="37">
        <v>2021680010113</v>
      </c>
      <c r="H14" s="28" t="s">
        <v>64</v>
      </c>
      <c r="I14" s="3"/>
      <c r="J14" s="4">
        <v>44566</v>
      </c>
      <c r="K14" s="4">
        <v>44926</v>
      </c>
      <c r="L14" s="289"/>
      <c r="M14" s="290"/>
      <c r="N14" s="249"/>
      <c r="O14" s="157">
        <v>250000000</v>
      </c>
      <c r="P14" s="157"/>
      <c r="Q14" s="157"/>
      <c r="R14" s="157"/>
      <c r="S14" s="157"/>
      <c r="T14" s="173"/>
      <c r="U14" s="157"/>
      <c r="V14" s="159"/>
      <c r="W14" s="159"/>
      <c r="X14" s="12"/>
      <c r="Y14" s="12"/>
      <c r="Z14" s="173"/>
      <c r="AA14" s="291"/>
      <c r="AB14" s="292"/>
      <c r="AC14" s="234"/>
      <c r="AD14" s="25"/>
    </row>
    <row r="15" spans="1:73" ht="55.2" x14ac:dyDescent="0.25">
      <c r="A15" s="293">
        <v>211</v>
      </c>
      <c r="B15" s="242" t="s">
        <v>50</v>
      </c>
      <c r="C15" s="27" t="s">
        <v>73</v>
      </c>
      <c r="D15" s="27" t="s">
        <v>74</v>
      </c>
      <c r="E15" s="294" t="s">
        <v>75</v>
      </c>
      <c r="F15" s="27" t="s">
        <v>76</v>
      </c>
      <c r="G15" s="37">
        <v>2021680010017</v>
      </c>
      <c r="H15" s="28" t="s">
        <v>77</v>
      </c>
      <c r="I15" s="29"/>
      <c r="J15" s="4">
        <v>44566</v>
      </c>
      <c r="K15" s="4">
        <v>44926</v>
      </c>
      <c r="L15" s="236">
        <v>80</v>
      </c>
      <c r="M15" s="277"/>
      <c r="N15" s="246">
        <f>IF(M15/L15&gt;100%,100%,M15/L15)</f>
        <v>0</v>
      </c>
      <c r="O15" s="157">
        <v>60000000</v>
      </c>
      <c r="P15" s="157"/>
      <c r="Q15" s="157"/>
      <c r="R15" s="157"/>
      <c r="S15" s="157"/>
      <c r="T15" s="158">
        <f>SUM(O15:S15)</f>
        <v>60000000</v>
      </c>
      <c r="U15" s="157"/>
      <c r="V15" s="159"/>
      <c r="W15" s="159"/>
      <c r="X15" s="12"/>
      <c r="Y15" s="12"/>
      <c r="Z15" s="158">
        <f>SUM(U15:Y15)</f>
        <v>0</v>
      </c>
      <c r="AA15" s="133">
        <f>IFERROR(Z15/T15,"-")</f>
        <v>0</v>
      </c>
      <c r="AB15" s="278"/>
      <c r="AC15" s="83" t="s">
        <v>78</v>
      </c>
      <c r="AD15" s="5" t="s">
        <v>79</v>
      </c>
    </row>
    <row r="16" spans="1:73" ht="69" x14ac:dyDescent="0.25">
      <c r="A16" s="295">
        <v>212</v>
      </c>
      <c r="B16" s="242" t="s">
        <v>50</v>
      </c>
      <c r="C16" s="27" t="s">
        <v>73</v>
      </c>
      <c r="D16" s="27" t="s">
        <v>74</v>
      </c>
      <c r="E16" s="294" t="s">
        <v>80</v>
      </c>
      <c r="F16" s="27" t="s">
        <v>81</v>
      </c>
      <c r="G16" s="239">
        <v>2021680010178</v>
      </c>
      <c r="H16" s="29" t="s">
        <v>82</v>
      </c>
      <c r="I16" s="30"/>
      <c r="J16" s="4">
        <v>44566</v>
      </c>
      <c r="K16" s="4">
        <v>44926</v>
      </c>
      <c r="L16" s="236">
        <v>100</v>
      </c>
      <c r="M16" s="296"/>
      <c r="N16" s="250">
        <f>IF(M16/L16&gt;100%,100%,M16/L16)</f>
        <v>0</v>
      </c>
      <c r="O16" s="157">
        <v>70000000</v>
      </c>
      <c r="P16" s="157"/>
      <c r="Q16" s="157"/>
      <c r="R16" s="157"/>
      <c r="S16" s="157"/>
      <c r="T16" s="161">
        <f>SUM(O16:S16)</f>
        <v>70000000</v>
      </c>
      <c r="U16" s="157"/>
      <c r="V16" s="159"/>
      <c r="W16" s="159"/>
      <c r="X16" s="12"/>
      <c r="Y16" s="12"/>
      <c r="Z16" s="161">
        <f>SUM(U16:Y16)</f>
        <v>0</v>
      </c>
      <c r="AA16" s="133">
        <f>IFERROR(Z16/T16,"-")</f>
        <v>0</v>
      </c>
      <c r="AB16" s="297"/>
      <c r="AC16" s="84" t="s">
        <v>78</v>
      </c>
      <c r="AD16" s="16" t="s">
        <v>79</v>
      </c>
    </row>
    <row r="17" spans="1:30" ht="82.8" x14ac:dyDescent="0.25">
      <c r="A17" s="295">
        <v>213</v>
      </c>
      <c r="B17" s="242" t="s">
        <v>50</v>
      </c>
      <c r="C17" s="27" t="s">
        <v>73</v>
      </c>
      <c r="D17" s="27" t="s">
        <v>74</v>
      </c>
      <c r="E17" s="294" t="s">
        <v>83</v>
      </c>
      <c r="F17" s="27" t="s">
        <v>84</v>
      </c>
      <c r="G17" s="239">
        <v>2021680010178</v>
      </c>
      <c r="H17" s="29" t="s">
        <v>82</v>
      </c>
      <c r="I17" s="30"/>
      <c r="J17" s="4">
        <v>44566</v>
      </c>
      <c r="K17" s="4">
        <v>44926</v>
      </c>
      <c r="L17" s="236">
        <v>1</v>
      </c>
      <c r="M17" s="296"/>
      <c r="N17" s="250">
        <f>IF(M17/L17&gt;100%,100%,M17/L17)</f>
        <v>0</v>
      </c>
      <c r="O17" s="157">
        <v>70000000</v>
      </c>
      <c r="P17" s="157"/>
      <c r="Q17" s="157"/>
      <c r="R17" s="157"/>
      <c r="S17" s="157"/>
      <c r="T17" s="161">
        <f>SUM(O17:S17)</f>
        <v>70000000</v>
      </c>
      <c r="U17" s="157"/>
      <c r="V17" s="159"/>
      <c r="W17" s="159"/>
      <c r="X17" s="12"/>
      <c r="Y17" s="12"/>
      <c r="Z17" s="161">
        <f>SUM(U17:Y17)</f>
        <v>0</v>
      </c>
      <c r="AA17" s="298">
        <f>IFERROR(Z17/T17,"-")</f>
        <v>0</v>
      </c>
      <c r="AB17" s="297"/>
      <c r="AC17" s="84" t="s">
        <v>78</v>
      </c>
      <c r="AD17" s="16" t="s">
        <v>79</v>
      </c>
    </row>
    <row r="18" spans="1:30" s="36" customFormat="1" ht="69" x14ac:dyDescent="0.25">
      <c r="A18" s="299">
        <v>247</v>
      </c>
      <c r="B18" s="28" t="s">
        <v>50</v>
      </c>
      <c r="C18" s="28" t="s">
        <v>85</v>
      </c>
      <c r="D18" s="28" t="s">
        <v>86</v>
      </c>
      <c r="E18" s="300" t="s">
        <v>87</v>
      </c>
      <c r="F18" s="28" t="s">
        <v>88</v>
      </c>
      <c r="G18" s="31">
        <v>2020680010155</v>
      </c>
      <c r="H18" s="32" t="s">
        <v>89</v>
      </c>
      <c r="I18" s="32"/>
      <c r="J18" s="4">
        <v>44566</v>
      </c>
      <c r="K18" s="4">
        <v>44926</v>
      </c>
      <c r="L18" s="236">
        <v>3</v>
      </c>
      <c r="M18" s="103"/>
      <c r="N18" s="251">
        <f t="shared" ref="N18:N28" si="1">IFERROR(IF(M18/L18&gt;100%,100%,M18/L18),"-")</f>
        <v>0</v>
      </c>
      <c r="O18" s="157"/>
      <c r="P18" s="162"/>
      <c r="Q18" s="162"/>
      <c r="R18" s="157">
        <v>186777000</v>
      </c>
      <c r="S18" s="157"/>
      <c r="T18" s="158">
        <f>SUM(O18:S18)</f>
        <v>186777000</v>
      </c>
      <c r="U18" s="157"/>
      <c r="V18" s="162"/>
      <c r="W18" s="162"/>
      <c r="X18" s="157"/>
      <c r="Y18" s="34"/>
      <c r="Z18" s="158">
        <f>SUM(U18:Y18)</f>
        <v>0</v>
      </c>
      <c r="AA18" s="133">
        <f>IFERROR(Z18/T18,"-")</f>
        <v>0</v>
      </c>
      <c r="AB18" s="160"/>
      <c r="AC18" s="40" t="s">
        <v>90</v>
      </c>
      <c r="AD18" s="35" t="s">
        <v>91</v>
      </c>
    </row>
    <row r="19" spans="1:30" s="36" customFormat="1" ht="69" x14ac:dyDescent="0.25">
      <c r="A19" s="299">
        <v>248</v>
      </c>
      <c r="B19" s="32" t="s">
        <v>50</v>
      </c>
      <c r="C19" s="32" t="s">
        <v>85</v>
      </c>
      <c r="D19" s="32" t="s">
        <v>86</v>
      </c>
      <c r="E19" s="275" t="s">
        <v>92</v>
      </c>
      <c r="F19" s="32" t="s">
        <v>93</v>
      </c>
      <c r="G19" s="37">
        <v>2020680010155</v>
      </c>
      <c r="H19" s="28" t="s">
        <v>89</v>
      </c>
      <c r="I19" s="28"/>
      <c r="J19" s="4">
        <v>44566</v>
      </c>
      <c r="K19" s="4">
        <v>44926</v>
      </c>
      <c r="L19" s="301">
        <v>1</v>
      </c>
      <c r="M19" s="105"/>
      <c r="N19" s="252">
        <f t="shared" si="1"/>
        <v>0</v>
      </c>
      <c r="O19" s="157"/>
      <c r="P19" s="162"/>
      <c r="Q19" s="162"/>
      <c r="R19" s="157">
        <v>400000000</v>
      </c>
      <c r="S19" s="157"/>
      <c r="T19" s="158">
        <f>SUM(O19:S19)</f>
        <v>400000000</v>
      </c>
      <c r="U19" s="157"/>
      <c r="V19" s="162"/>
      <c r="W19" s="162"/>
      <c r="X19" s="157"/>
      <c r="Y19" s="34"/>
      <c r="Z19" s="158">
        <f>SUM(U19:Y19)</f>
        <v>0</v>
      </c>
      <c r="AA19" s="298">
        <f>IFERROR(Z19/T19,"-")</f>
        <v>0</v>
      </c>
      <c r="AB19" s="302"/>
      <c r="AC19" s="64" t="s">
        <v>90</v>
      </c>
      <c r="AD19" s="35" t="s">
        <v>91</v>
      </c>
    </row>
    <row r="20" spans="1:30" s="36" customFormat="1" ht="55.2" x14ac:dyDescent="0.25">
      <c r="A20" s="299">
        <v>249</v>
      </c>
      <c r="B20" s="32" t="s">
        <v>50</v>
      </c>
      <c r="C20" s="32" t="s">
        <v>85</v>
      </c>
      <c r="D20" s="32" t="s">
        <v>94</v>
      </c>
      <c r="E20" s="275" t="s">
        <v>95</v>
      </c>
      <c r="F20" s="32" t="s">
        <v>96</v>
      </c>
      <c r="G20" s="37">
        <v>2020680010147</v>
      </c>
      <c r="H20" s="28" t="s">
        <v>97</v>
      </c>
      <c r="I20" s="29"/>
      <c r="J20" s="4">
        <v>44566</v>
      </c>
      <c r="K20" s="4">
        <v>44926</v>
      </c>
      <c r="L20" s="301">
        <v>1</v>
      </c>
      <c r="M20" s="105"/>
      <c r="N20" s="252">
        <f t="shared" si="1"/>
        <v>0</v>
      </c>
      <c r="O20" s="157"/>
      <c r="P20" s="162"/>
      <c r="Q20" s="162"/>
      <c r="R20" s="157">
        <v>2551599007.5883999</v>
      </c>
      <c r="S20" s="157"/>
      <c r="T20" s="158">
        <f>SUM(O20:S20)</f>
        <v>2551599007.5883999</v>
      </c>
      <c r="U20" s="157"/>
      <c r="V20" s="162"/>
      <c r="W20" s="162"/>
      <c r="X20" s="157"/>
      <c r="Y20" s="34"/>
      <c r="Z20" s="158">
        <f>SUM(U20:Y20)</f>
        <v>0</v>
      </c>
      <c r="AA20" s="303">
        <f>IFERROR(Z20/T20,"-")</f>
        <v>0</v>
      </c>
      <c r="AB20" s="302"/>
      <c r="AC20" s="64" t="s">
        <v>90</v>
      </c>
      <c r="AD20" s="35" t="s">
        <v>91</v>
      </c>
    </row>
    <row r="21" spans="1:30" s="36" customFormat="1" ht="69" x14ac:dyDescent="0.25">
      <c r="A21" s="299">
        <v>250</v>
      </c>
      <c r="B21" s="28" t="s">
        <v>50</v>
      </c>
      <c r="C21" s="28" t="s">
        <v>85</v>
      </c>
      <c r="D21" s="28" t="s">
        <v>94</v>
      </c>
      <c r="E21" s="300" t="s">
        <v>98</v>
      </c>
      <c r="F21" s="28" t="s">
        <v>99</v>
      </c>
      <c r="G21" s="37">
        <v>2020680010117</v>
      </c>
      <c r="H21" s="28" t="s">
        <v>100</v>
      </c>
      <c r="I21" s="29"/>
      <c r="J21" s="4">
        <v>44566</v>
      </c>
      <c r="K21" s="4">
        <v>44926</v>
      </c>
      <c r="L21" s="236">
        <v>11500</v>
      </c>
      <c r="M21" s="103"/>
      <c r="N21" s="251">
        <f t="shared" si="1"/>
        <v>0</v>
      </c>
      <c r="O21" s="157"/>
      <c r="P21" s="163"/>
      <c r="Q21" s="162"/>
      <c r="R21" s="157">
        <v>478328990.78823501</v>
      </c>
      <c r="S21" s="157"/>
      <c r="T21" s="158">
        <f>SUM(O21:S21)</f>
        <v>478328990.78823501</v>
      </c>
      <c r="U21" s="157"/>
      <c r="V21" s="162"/>
      <c r="W21" s="162"/>
      <c r="X21" s="157"/>
      <c r="Y21" s="34"/>
      <c r="Z21" s="158">
        <f t="shared" ref="Z21:Z26" si="2">SUM(U21:Y21)</f>
        <v>0</v>
      </c>
      <c r="AA21" s="133">
        <f t="shared" ref="AA21:AA27" si="3">IFERROR(Z21/T21,"-")</f>
        <v>0</v>
      </c>
      <c r="AB21" s="160"/>
      <c r="AC21" s="40" t="s">
        <v>90</v>
      </c>
      <c r="AD21" s="35" t="s">
        <v>91</v>
      </c>
    </row>
    <row r="22" spans="1:30" s="36" customFormat="1" ht="41.4" x14ac:dyDescent="0.25">
      <c r="A22" s="299">
        <v>251</v>
      </c>
      <c r="B22" s="28" t="s">
        <v>50</v>
      </c>
      <c r="C22" s="28" t="s">
        <v>85</v>
      </c>
      <c r="D22" s="28" t="s">
        <v>101</v>
      </c>
      <c r="E22" s="300" t="s">
        <v>102</v>
      </c>
      <c r="F22" s="28" t="s">
        <v>103</v>
      </c>
      <c r="G22" s="37">
        <v>2020680010181</v>
      </c>
      <c r="H22" s="28" t="s">
        <v>104</v>
      </c>
      <c r="I22" s="29"/>
      <c r="J22" s="4">
        <v>44566</v>
      </c>
      <c r="K22" s="4">
        <v>44926</v>
      </c>
      <c r="L22" s="301">
        <v>174</v>
      </c>
      <c r="M22" s="105"/>
      <c r="N22" s="252">
        <f t="shared" si="1"/>
        <v>0</v>
      </c>
      <c r="O22" s="157"/>
      <c r="P22" s="162"/>
      <c r="Q22" s="162"/>
      <c r="R22" s="157">
        <v>646447054.70000005</v>
      </c>
      <c r="S22" s="157"/>
      <c r="T22" s="158">
        <f>SUM(O22:S22)</f>
        <v>646447054.70000005</v>
      </c>
      <c r="U22" s="157"/>
      <c r="V22" s="162"/>
      <c r="W22" s="162"/>
      <c r="X22" s="157"/>
      <c r="Y22" s="34"/>
      <c r="Z22" s="158">
        <f>SUM(U22:Y22)</f>
        <v>0</v>
      </c>
      <c r="AA22" s="298">
        <f t="shared" si="3"/>
        <v>0</v>
      </c>
      <c r="AB22" s="302"/>
      <c r="AC22" s="64" t="s">
        <v>90</v>
      </c>
      <c r="AD22" s="35" t="s">
        <v>91</v>
      </c>
    </row>
    <row r="23" spans="1:30" s="36" customFormat="1" ht="41.4" x14ac:dyDescent="0.25">
      <c r="A23" s="299">
        <v>252</v>
      </c>
      <c r="B23" s="28" t="s">
        <v>50</v>
      </c>
      <c r="C23" s="28" t="s">
        <v>85</v>
      </c>
      <c r="D23" s="28" t="s">
        <v>101</v>
      </c>
      <c r="E23" s="300" t="s">
        <v>105</v>
      </c>
      <c r="F23" s="28" t="s">
        <v>106</v>
      </c>
      <c r="G23" s="37">
        <v>2020680010181</v>
      </c>
      <c r="H23" s="28" t="s">
        <v>104</v>
      </c>
      <c r="I23" s="30"/>
      <c r="J23" s="4">
        <v>44566</v>
      </c>
      <c r="K23" s="4">
        <v>44926</v>
      </c>
      <c r="L23" s="57">
        <v>0.4</v>
      </c>
      <c r="M23" s="104"/>
      <c r="N23" s="251">
        <f t="shared" si="1"/>
        <v>0</v>
      </c>
      <c r="O23" s="157"/>
      <c r="P23" s="162"/>
      <c r="Q23" s="162"/>
      <c r="R23" s="157">
        <v>30000000</v>
      </c>
      <c r="S23" s="157"/>
      <c r="T23" s="158">
        <f>SUM(O23:S23)</f>
        <v>30000000</v>
      </c>
      <c r="U23" s="157"/>
      <c r="V23" s="162"/>
      <c r="W23" s="162"/>
      <c r="X23" s="157"/>
      <c r="Y23" s="34"/>
      <c r="Z23" s="158">
        <f t="shared" si="2"/>
        <v>0</v>
      </c>
      <c r="AA23" s="133">
        <f t="shared" si="3"/>
        <v>0</v>
      </c>
      <c r="AB23" s="160"/>
      <c r="AC23" s="40" t="s">
        <v>90</v>
      </c>
      <c r="AD23" s="35" t="s">
        <v>91</v>
      </c>
    </row>
    <row r="24" spans="1:30" s="36" customFormat="1" ht="41.4" x14ac:dyDescent="0.25">
      <c r="A24" s="299">
        <v>253</v>
      </c>
      <c r="B24" s="28" t="s">
        <v>50</v>
      </c>
      <c r="C24" s="28" t="s">
        <v>85</v>
      </c>
      <c r="D24" s="28" t="s">
        <v>101</v>
      </c>
      <c r="E24" s="300" t="s">
        <v>107</v>
      </c>
      <c r="F24" s="28" t="s">
        <v>108</v>
      </c>
      <c r="G24" s="31">
        <v>2020680010172</v>
      </c>
      <c r="H24" s="32" t="s">
        <v>109</v>
      </c>
      <c r="I24" s="29"/>
      <c r="J24" s="4">
        <v>44566</v>
      </c>
      <c r="K24" s="4">
        <v>44926</v>
      </c>
      <c r="L24" s="63">
        <v>1</v>
      </c>
      <c r="M24" s="304"/>
      <c r="N24" s="252">
        <f t="shared" si="1"/>
        <v>0</v>
      </c>
      <c r="O24" s="157"/>
      <c r="P24" s="162"/>
      <c r="Q24" s="162"/>
      <c r="R24" s="157">
        <v>209991280.06799999</v>
      </c>
      <c r="S24" s="157"/>
      <c r="T24" s="158">
        <f>SUM(O24:S24)</f>
        <v>209991280.06799999</v>
      </c>
      <c r="U24" s="157"/>
      <c r="V24" s="162"/>
      <c r="W24" s="162"/>
      <c r="X24" s="157"/>
      <c r="Y24" s="34"/>
      <c r="Z24" s="158">
        <f>SUM(U24:Y24)</f>
        <v>0</v>
      </c>
      <c r="AA24" s="298">
        <f>IFERROR(Z24/T24,"-")</f>
        <v>0</v>
      </c>
      <c r="AB24" s="302"/>
      <c r="AC24" s="64" t="s">
        <v>90</v>
      </c>
      <c r="AD24" s="35" t="s">
        <v>91</v>
      </c>
    </row>
    <row r="25" spans="1:30" s="36" customFormat="1" ht="41.4" x14ac:dyDescent="0.25">
      <c r="A25" s="299">
        <v>254</v>
      </c>
      <c r="B25" s="28" t="s">
        <v>50</v>
      </c>
      <c r="C25" s="28" t="s">
        <v>85</v>
      </c>
      <c r="D25" s="28" t="s">
        <v>101</v>
      </c>
      <c r="E25" s="300" t="s">
        <v>110</v>
      </c>
      <c r="F25" s="28" t="s">
        <v>111</v>
      </c>
      <c r="G25" s="31">
        <v>2020680010172</v>
      </c>
      <c r="H25" s="32" t="s">
        <v>109</v>
      </c>
      <c r="I25" s="29"/>
      <c r="J25" s="4">
        <v>44566</v>
      </c>
      <c r="K25" s="4">
        <v>44926</v>
      </c>
      <c r="L25" s="236">
        <v>2000</v>
      </c>
      <c r="M25" s="103"/>
      <c r="N25" s="251">
        <f t="shared" si="1"/>
        <v>0</v>
      </c>
      <c r="O25" s="157"/>
      <c r="P25" s="162"/>
      <c r="Q25" s="162"/>
      <c r="R25" s="157">
        <v>232919386.80000001</v>
      </c>
      <c r="S25" s="157"/>
      <c r="T25" s="158">
        <f>SUM(O25:S25)</f>
        <v>232919386.80000001</v>
      </c>
      <c r="U25" s="157"/>
      <c r="V25" s="162"/>
      <c r="W25" s="162"/>
      <c r="X25" s="157"/>
      <c r="Y25" s="34"/>
      <c r="Z25" s="158">
        <f t="shared" si="2"/>
        <v>0</v>
      </c>
      <c r="AA25" s="133">
        <f t="shared" si="3"/>
        <v>0</v>
      </c>
      <c r="AB25" s="160"/>
      <c r="AC25" s="40" t="s">
        <v>90</v>
      </c>
      <c r="AD25" s="35" t="s">
        <v>91</v>
      </c>
    </row>
    <row r="26" spans="1:30" s="36" customFormat="1" ht="41.4" x14ac:dyDescent="0.25">
      <c r="A26" s="299">
        <v>255</v>
      </c>
      <c r="B26" s="28" t="s">
        <v>50</v>
      </c>
      <c r="C26" s="28" t="s">
        <v>85</v>
      </c>
      <c r="D26" s="28" t="s">
        <v>101</v>
      </c>
      <c r="E26" s="300" t="s">
        <v>112</v>
      </c>
      <c r="F26" s="28" t="s">
        <v>113</v>
      </c>
      <c r="G26" s="31">
        <v>2020680010172</v>
      </c>
      <c r="H26" s="32" t="s">
        <v>109</v>
      </c>
      <c r="I26" s="30"/>
      <c r="J26" s="4">
        <v>44566</v>
      </c>
      <c r="K26" s="4">
        <v>44926</v>
      </c>
      <c r="L26" s="236">
        <v>200</v>
      </c>
      <c r="M26" s="103"/>
      <c r="N26" s="251">
        <f t="shared" si="1"/>
        <v>0</v>
      </c>
      <c r="O26" s="157"/>
      <c r="P26" s="162"/>
      <c r="Q26" s="162"/>
      <c r="R26" s="157">
        <v>107089333.132</v>
      </c>
      <c r="S26" s="157"/>
      <c r="T26" s="158">
        <f>SUM(O26:S26)</f>
        <v>107089333.132</v>
      </c>
      <c r="U26" s="157"/>
      <c r="V26" s="162"/>
      <c r="W26" s="162"/>
      <c r="X26" s="157"/>
      <c r="Y26" s="34"/>
      <c r="Z26" s="158">
        <f t="shared" si="2"/>
        <v>0</v>
      </c>
      <c r="AA26" s="133">
        <f t="shared" si="3"/>
        <v>0</v>
      </c>
      <c r="AB26" s="160"/>
      <c r="AC26" s="40" t="s">
        <v>90</v>
      </c>
      <c r="AD26" s="35" t="s">
        <v>91</v>
      </c>
    </row>
    <row r="27" spans="1:30" s="36" customFormat="1" ht="41.4" x14ac:dyDescent="0.25">
      <c r="A27" s="43">
        <v>256</v>
      </c>
      <c r="B27" s="28" t="s">
        <v>50</v>
      </c>
      <c r="C27" s="28" t="s">
        <v>85</v>
      </c>
      <c r="D27" s="28" t="s">
        <v>101</v>
      </c>
      <c r="E27" s="300" t="s">
        <v>114</v>
      </c>
      <c r="F27" s="28" t="s">
        <v>115</v>
      </c>
      <c r="G27" s="37">
        <v>2020680010172</v>
      </c>
      <c r="H27" s="28" t="s">
        <v>109</v>
      </c>
      <c r="I27" s="30"/>
      <c r="J27" s="4">
        <v>44566</v>
      </c>
      <c r="K27" s="4">
        <v>44926</v>
      </c>
      <c r="L27" s="301">
        <v>1</v>
      </c>
      <c r="M27" s="105"/>
      <c r="N27" s="252">
        <f t="shared" si="1"/>
        <v>0</v>
      </c>
      <c r="O27" s="157"/>
      <c r="P27" s="162"/>
      <c r="Q27" s="162"/>
      <c r="R27" s="157">
        <v>100000000</v>
      </c>
      <c r="S27" s="157"/>
      <c r="T27" s="158">
        <f>SUM(O27:S27)</f>
        <v>100000000</v>
      </c>
      <c r="U27" s="157"/>
      <c r="V27" s="162"/>
      <c r="W27" s="162"/>
      <c r="X27" s="157"/>
      <c r="Y27" s="34"/>
      <c r="Z27" s="158">
        <f>SUM(U27:Y27)</f>
        <v>0</v>
      </c>
      <c r="AA27" s="298">
        <f t="shared" si="3"/>
        <v>0</v>
      </c>
      <c r="AB27" s="302"/>
      <c r="AC27" s="64" t="s">
        <v>90</v>
      </c>
      <c r="AD27" s="35" t="s">
        <v>91</v>
      </c>
    </row>
    <row r="28" spans="1:30" s="36" customFormat="1" ht="69" x14ac:dyDescent="0.25">
      <c r="A28" s="299">
        <v>301</v>
      </c>
      <c r="B28" s="28" t="s">
        <v>116</v>
      </c>
      <c r="C28" s="28" t="s">
        <v>117</v>
      </c>
      <c r="D28" s="28" t="s">
        <v>118</v>
      </c>
      <c r="E28" s="300" t="s">
        <v>119</v>
      </c>
      <c r="F28" s="28" t="s">
        <v>120</v>
      </c>
      <c r="G28" s="37">
        <v>2021680010124</v>
      </c>
      <c r="H28" s="28" t="s">
        <v>121</v>
      </c>
      <c r="I28" s="30"/>
      <c r="J28" s="4">
        <v>44566</v>
      </c>
      <c r="K28" s="4">
        <v>44926</v>
      </c>
      <c r="L28" s="236">
        <v>1</v>
      </c>
      <c r="M28" s="103"/>
      <c r="N28" s="251">
        <f t="shared" si="1"/>
        <v>0</v>
      </c>
      <c r="O28" s="157"/>
      <c r="P28" s="162"/>
      <c r="Q28" s="162"/>
      <c r="R28" s="157">
        <v>800550000</v>
      </c>
      <c r="S28" s="157"/>
      <c r="T28" s="158">
        <f>SUM(O28:S28)</f>
        <v>800550000</v>
      </c>
      <c r="U28" s="157"/>
      <c r="V28" s="162"/>
      <c r="W28" s="162"/>
      <c r="X28" s="157"/>
      <c r="Y28" s="34"/>
      <c r="Z28" s="158">
        <f>SUM(U28:Y28)</f>
        <v>0</v>
      </c>
      <c r="AA28" s="133">
        <f>IFERROR(Z28/T28,"-")</f>
        <v>0</v>
      </c>
      <c r="AB28" s="160"/>
      <c r="AC28" s="40" t="s">
        <v>90</v>
      </c>
      <c r="AD28" s="35" t="s">
        <v>91</v>
      </c>
    </row>
    <row r="29" spans="1:30" s="36" customFormat="1" ht="55.2" x14ac:dyDescent="0.25">
      <c r="A29" s="299">
        <v>164</v>
      </c>
      <c r="B29" s="28" t="s">
        <v>55</v>
      </c>
      <c r="C29" s="28" t="s">
        <v>122</v>
      </c>
      <c r="D29" s="28" t="s">
        <v>123</v>
      </c>
      <c r="E29" s="300" t="s">
        <v>124</v>
      </c>
      <c r="F29" s="28" t="s">
        <v>125</v>
      </c>
      <c r="G29" s="240" t="s">
        <v>126</v>
      </c>
      <c r="H29" s="30" t="s">
        <v>126</v>
      </c>
      <c r="I29" s="30"/>
      <c r="J29" s="4">
        <v>44566</v>
      </c>
      <c r="K29" s="4">
        <v>44926</v>
      </c>
      <c r="L29" s="301">
        <v>1850</v>
      </c>
      <c r="M29" s="103"/>
      <c r="N29" s="252">
        <f>IF(M29/L29&gt;100%,100%,M29/L29)</f>
        <v>0</v>
      </c>
      <c r="O29" s="100"/>
      <c r="P29" s="164"/>
      <c r="Q29" s="164"/>
      <c r="R29" s="101">
        <v>355401500</v>
      </c>
      <c r="S29" s="100"/>
      <c r="T29" s="165">
        <f>SUM(O29:S29)</f>
        <v>355401500</v>
      </c>
      <c r="U29" s="164"/>
      <c r="V29" s="164"/>
      <c r="W29" s="164"/>
      <c r="X29" s="166"/>
      <c r="Y29" s="102"/>
      <c r="Z29" s="165">
        <f>SUM(U29:Y29)</f>
        <v>0</v>
      </c>
      <c r="AA29" s="298">
        <f>IFERROR(Z29/T29,"-")</f>
        <v>0</v>
      </c>
      <c r="AB29" s="305">
        <v>0</v>
      </c>
      <c r="AC29" s="64" t="s">
        <v>127</v>
      </c>
      <c r="AD29" s="65" t="s">
        <v>128</v>
      </c>
    </row>
    <row r="30" spans="1:30" s="36" customFormat="1" ht="55.2" x14ac:dyDescent="0.25">
      <c r="A30" s="299">
        <v>165</v>
      </c>
      <c r="B30" s="28" t="s">
        <v>55</v>
      </c>
      <c r="C30" s="28" t="s">
        <v>122</v>
      </c>
      <c r="D30" s="28" t="s">
        <v>123</v>
      </c>
      <c r="E30" s="300" t="s">
        <v>129</v>
      </c>
      <c r="F30" s="28" t="s">
        <v>130</v>
      </c>
      <c r="G30" s="240" t="s">
        <v>126</v>
      </c>
      <c r="H30" s="30" t="s">
        <v>126</v>
      </c>
      <c r="I30" s="30"/>
      <c r="J30" s="4">
        <v>44566</v>
      </c>
      <c r="K30" s="4">
        <v>44926</v>
      </c>
      <c r="L30" s="306">
        <v>1.33</v>
      </c>
      <c r="M30" s="307"/>
      <c r="N30" s="251">
        <f>IF(M30/L30&gt;100%,100%,M30/L30)</f>
        <v>0</v>
      </c>
      <c r="O30" s="101"/>
      <c r="P30" s="167"/>
      <c r="Q30" s="167"/>
      <c r="R30" s="101">
        <v>4995275233.4000006</v>
      </c>
      <c r="S30" s="101"/>
      <c r="T30" s="165">
        <f>SUM(O30:S30)</f>
        <v>4995275233.4000006</v>
      </c>
      <c r="U30" s="167"/>
      <c r="V30" s="167"/>
      <c r="W30" s="167"/>
      <c r="X30" s="168"/>
      <c r="Y30" s="69"/>
      <c r="Z30" s="165">
        <f>SUM(U30:Y30)</f>
        <v>0</v>
      </c>
      <c r="AA30" s="298">
        <f>IFERROR(Z30/T30,"-")</f>
        <v>0</v>
      </c>
      <c r="AB30" s="188"/>
      <c r="AC30" s="40" t="s">
        <v>127</v>
      </c>
      <c r="AD30" s="65" t="s">
        <v>128</v>
      </c>
    </row>
    <row r="31" spans="1:30" s="36" customFormat="1" ht="55.2" x14ac:dyDescent="0.25">
      <c r="A31" s="299">
        <v>166</v>
      </c>
      <c r="B31" s="28" t="s">
        <v>55</v>
      </c>
      <c r="C31" s="28" t="s">
        <v>122</v>
      </c>
      <c r="D31" s="28" t="s">
        <v>123</v>
      </c>
      <c r="E31" s="300" t="s">
        <v>131</v>
      </c>
      <c r="F31" s="28" t="s">
        <v>132</v>
      </c>
      <c r="G31" s="240" t="s">
        <v>126</v>
      </c>
      <c r="H31" s="30" t="s">
        <v>126</v>
      </c>
      <c r="I31" s="30"/>
      <c r="J31" s="4">
        <v>44566</v>
      </c>
      <c r="K31" s="4">
        <v>44926</v>
      </c>
      <c r="L31" s="236">
        <v>1400</v>
      </c>
      <c r="M31" s="308"/>
      <c r="N31" s="251">
        <f>IF(M31/L31&gt;100%,100%,M31/L31)</f>
        <v>0</v>
      </c>
      <c r="O31" s="101"/>
      <c r="P31" s="167"/>
      <c r="Q31" s="167"/>
      <c r="R31" s="101">
        <v>990901818</v>
      </c>
      <c r="S31" s="101"/>
      <c r="T31" s="165">
        <f>SUM(O31:S31)</f>
        <v>990901818</v>
      </c>
      <c r="U31" s="167"/>
      <c r="V31" s="167"/>
      <c r="W31" s="167"/>
      <c r="X31" s="168"/>
      <c r="Y31" s="69"/>
      <c r="Z31" s="165">
        <f>SUM(U31:Y31)</f>
        <v>0</v>
      </c>
      <c r="AA31" s="298">
        <f>IFERROR(Z31/T31,"-")</f>
        <v>0</v>
      </c>
      <c r="AB31" s="188"/>
      <c r="AC31" s="40" t="s">
        <v>127</v>
      </c>
      <c r="AD31" s="65" t="s">
        <v>128</v>
      </c>
    </row>
    <row r="32" spans="1:30" s="36" customFormat="1" ht="55.2" x14ac:dyDescent="0.25">
      <c r="A32" s="299">
        <v>167</v>
      </c>
      <c r="B32" s="28" t="s">
        <v>55</v>
      </c>
      <c r="C32" s="28" t="s">
        <v>122</v>
      </c>
      <c r="D32" s="28" t="s">
        <v>123</v>
      </c>
      <c r="E32" s="300" t="s">
        <v>133</v>
      </c>
      <c r="F32" s="28" t="s">
        <v>134</v>
      </c>
      <c r="G32" s="240" t="s">
        <v>126</v>
      </c>
      <c r="H32" s="30" t="s">
        <v>126</v>
      </c>
      <c r="I32" s="30"/>
      <c r="J32" s="4">
        <v>44566</v>
      </c>
      <c r="K32" s="4">
        <v>44926</v>
      </c>
      <c r="L32" s="236">
        <v>1</v>
      </c>
      <c r="M32" s="308"/>
      <c r="N32" s="251">
        <f>IF(M32/L32&gt;100%,100%,M32/L32)</f>
        <v>0</v>
      </c>
      <c r="O32" s="101"/>
      <c r="P32" s="167"/>
      <c r="Q32" s="167"/>
      <c r="R32" s="101">
        <v>993503144.79999995</v>
      </c>
      <c r="S32" s="101"/>
      <c r="T32" s="165">
        <f>SUM(O32:S32)</f>
        <v>993503144.79999995</v>
      </c>
      <c r="U32" s="167"/>
      <c r="V32" s="167"/>
      <c r="W32" s="167"/>
      <c r="X32" s="168"/>
      <c r="Y32" s="69"/>
      <c r="Z32" s="165">
        <f>SUM(U32:Y32)</f>
        <v>0</v>
      </c>
      <c r="AA32" s="298">
        <f>IFERROR(Z32/T32,"-")</f>
        <v>0</v>
      </c>
      <c r="AB32" s="188"/>
      <c r="AC32" s="40" t="s">
        <v>127</v>
      </c>
      <c r="AD32" s="65" t="s">
        <v>128</v>
      </c>
    </row>
    <row r="33" spans="1:30" s="36" customFormat="1" ht="55.2" x14ac:dyDescent="0.25">
      <c r="A33" s="43">
        <v>132</v>
      </c>
      <c r="B33" s="28" t="s">
        <v>34</v>
      </c>
      <c r="C33" s="28" t="s">
        <v>135</v>
      </c>
      <c r="D33" s="28" t="s">
        <v>141</v>
      </c>
      <c r="E33" s="309" t="s">
        <v>136</v>
      </c>
      <c r="F33" s="28" t="s">
        <v>137</v>
      </c>
      <c r="G33" s="55">
        <v>2020680010054</v>
      </c>
      <c r="H33" s="28" t="s">
        <v>138</v>
      </c>
      <c r="I33" s="28"/>
      <c r="J33" s="4">
        <v>44566</v>
      </c>
      <c r="K33" s="4">
        <v>44926</v>
      </c>
      <c r="L33" s="236">
        <v>1</v>
      </c>
      <c r="M33" s="103"/>
      <c r="N33" s="251">
        <f t="shared" ref="N33:N39" si="4">IFERROR(IF(M33/L33&gt;100%,100%,M33/L33),"-")</f>
        <v>0</v>
      </c>
      <c r="O33" s="34"/>
      <c r="P33" s="168">
        <v>1369139833</v>
      </c>
      <c r="Q33" s="168"/>
      <c r="R33" s="168"/>
      <c r="S33" s="168">
        <v>828710167</v>
      </c>
      <c r="T33" s="158">
        <f>SUM(O33:S33)</f>
        <v>2197850000</v>
      </c>
      <c r="U33" s="168"/>
      <c r="V33" s="144"/>
      <c r="W33" s="167"/>
      <c r="X33" s="144"/>
      <c r="Y33" s="169"/>
      <c r="Z33" s="158">
        <f>SUM(U33:Y33)</f>
        <v>0</v>
      </c>
      <c r="AA33" s="133">
        <f>IFERROR(Z33/T33,"-")</f>
        <v>0</v>
      </c>
      <c r="AB33" s="188"/>
      <c r="AC33" s="40" t="s">
        <v>139</v>
      </c>
      <c r="AD33" s="35" t="s">
        <v>140</v>
      </c>
    </row>
    <row r="34" spans="1:30" s="36" customFormat="1" ht="55.2" x14ac:dyDescent="0.25">
      <c r="A34" s="43">
        <v>133</v>
      </c>
      <c r="B34" s="28" t="s">
        <v>34</v>
      </c>
      <c r="C34" s="28" t="s">
        <v>135</v>
      </c>
      <c r="D34" s="28" t="s">
        <v>141</v>
      </c>
      <c r="E34" s="309" t="s">
        <v>142</v>
      </c>
      <c r="F34" s="28" t="s">
        <v>143</v>
      </c>
      <c r="G34" s="55">
        <v>2020680010054</v>
      </c>
      <c r="H34" s="28" t="s">
        <v>138</v>
      </c>
      <c r="I34" s="28"/>
      <c r="J34" s="4">
        <v>44566</v>
      </c>
      <c r="K34" s="4">
        <v>44926</v>
      </c>
      <c r="L34" s="236">
        <v>1</v>
      </c>
      <c r="M34" s="103"/>
      <c r="N34" s="251">
        <f t="shared" si="4"/>
        <v>0</v>
      </c>
      <c r="O34" s="34"/>
      <c r="P34" s="168"/>
      <c r="Q34" s="168"/>
      <c r="R34" s="168"/>
      <c r="S34" s="168">
        <v>138600000</v>
      </c>
      <c r="T34" s="158">
        <f>SUM(O34:S34)</f>
        <v>138600000</v>
      </c>
      <c r="U34" s="168"/>
      <c r="V34" s="168"/>
      <c r="W34" s="167"/>
      <c r="X34" s="144"/>
      <c r="Y34" s="168"/>
      <c r="Z34" s="158">
        <f t="shared" ref="Z34:Z38" si="5">SUM(U34:Y34)</f>
        <v>0</v>
      </c>
      <c r="AA34" s="133">
        <f t="shared" ref="AA34:AA37" si="6">IFERROR(Z34/T34,"-")</f>
        <v>0</v>
      </c>
      <c r="AB34" s="188"/>
      <c r="AC34" s="40" t="s">
        <v>139</v>
      </c>
      <c r="AD34" s="35" t="s">
        <v>140</v>
      </c>
    </row>
    <row r="35" spans="1:30" s="36" customFormat="1" ht="55.2" x14ac:dyDescent="0.25">
      <c r="A35" s="43">
        <v>134</v>
      </c>
      <c r="B35" s="28" t="s">
        <v>34</v>
      </c>
      <c r="C35" s="28" t="s">
        <v>135</v>
      </c>
      <c r="D35" s="28" t="s">
        <v>141</v>
      </c>
      <c r="E35" s="309" t="s">
        <v>144</v>
      </c>
      <c r="F35" s="28" t="s">
        <v>145</v>
      </c>
      <c r="G35" s="55">
        <v>2021680010060</v>
      </c>
      <c r="H35" s="28" t="s">
        <v>146</v>
      </c>
      <c r="I35" s="30"/>
      <c r="J35" s="4">
        <v>44566</v>
      </c>
      <c r="K35" s="4">
        <v>44926</v>
      </c>
      <c r="L35" s="236">
        <v>1</v>
      </c>
      <c r="M35" s="103"/>
      <c r="N35" s="251">
        <f t="shared" si="4"/>
        <v>0</v>
      </c>
      <c r="O35" s="34"/>
      <c r="P35" s="168"/>
      <c r="Q35" s="168"/>
      <c r="R35" s="168"/>
      <c r="S35" s="168">
        <v>50000000</v>
      </c>
      <c r="T35" s="158">
        <f>SUM(O35:S35)</f>
        <v>50000000</v>
      </c>
      <c r="U35" s="168"/>
      <c r="V35" s="144"/>
      <c r="W35" s="167"/>
      <c r="X35" s="144"/>
      <c r="Y35" s="169"/>
      <c r="Z35" s="158">
        <f t="shared" si="5"/>
        <v>0</v>
      </c>
      <c r="AA35" s="133">
        <f t="shared" si="6"/>
        <v>0</v>
      </c>
      <c r="AB35" s="188"/>
      <c r="AC35" s="40" t="s">
        <v>139</v>
      </c>
      <c r="AD35" s="35" t="s">
        <v>140</v>
      </c>
    </row>
    <row r="36" spans="1:30" s="36" customFormat="1" ht="96.6" x14ac:dyDescent="0.25">
      <c r="A36" s="43">
        <v>135</v>
      </c>
      <c r="B36" s="28" t="s">
        <v>34</v>
      </c>
      <c r="C36" s="28" t="s">
        <v>135</v>
      </c>
      <c r="D36" s="28" t="s">
        <v>141</v>
      </c>
      <c r="E36" s="309" t="s">
        <v>147</v>
      </c>
      <c r="F36" s="28" t="s">
        <v>148</v>
      </c>
      <c r="G36" s="55">
        <v>2020680010045</v>
      </c>
      <c r="H36" s="28" t="s">
        <v>149</v>
      </c>
      <c r="I36" s="28"/>
      <c r="J36" s="4">
        <v>44566</v>
      </c>
      <c r="K36" s="4">
        <v>44926</v>
      </c>
      <c r="L36" s="236">
        <v>1</v>
      </c>
      <c r="M36" s="103"/>
      <c r="N36" s="251">
        <f t="shared" si="4"/>
        <v>0</v>
      </c>
      <c r="O36" s="34"/>
      <c r="P36" s="168"/>
      <c r="Q36" s="168"/>
      <c r="R36" s="168"/>
      <c r="S36" s="168">
        <v>40000000</v>
      </c>
      <c r="T36" s="158">
        <f>SUM(O36:S36)</f>
        <v>40000000</v>
      </c>
      <c r="U36" s="168"/>
      <c r="V36" s="144"/>
      <c r="W36" s="167"/>
      <c r="X36" s="144"/>
      <c r="Y36" s="168"/>
      <c r="Z36" s="158">
        <f t="shared" si="5"/>
        <v>0</v>
      </c>
      <c r="AA36" s="133">
        <f t="shared" si="6"/>
        <v>0</v>
      </c>
      <c r="AB36" s="188"/>
      <c r="AC36" s="40" t="s">
        <v>139</v>
      </c>
      <c r="AD36" s="35" t="s">
        <v>140</v>
      </c>
    </row>
    <row r="37" spans="1:30" s="36" customFormat="1" ht="82.8" x14ac:dyDescent="0.25">
      <c r="A37" s="43">
        <v>136</v>
      </c>
      <c r="B37" s="28" t="s">
        <v>34</v>
      </c>
      <c r="C37" s="28" t="s">
        <v>135</v>
      </c>
      <c r="D37" s="28" t="s">
        <v>141</v>
      </c>
      <c r="E37" s="309" t="s">
        <v>150</v>
      </c>
      <c r="F37" s="28" t="s">
        <v>151</v>
      </c>
      <c r="G37" s="55">
        <v>2020680010037</v>
      </c>
      <c r="H37" s="28" t="s">
        <v>152</v>
      </c>
      <c r="I37" s="28"/>
      <c r="J37" s="4">
        <v>44566</v>
      </c>
      <c r="K37" s="4">
        <v>44926</v>
      </c>
      <c r="L37" s="236">
        <v>1</v>
      </c>
      <c r="M37" s="103"/>
      <c r="N37" s="251">
        <f t="shared" si="4"/>
        <v>0</v>
      </c>
      <c r="O37" s="168">
        <v>1689663453</v>
      </c>
      <c r="P37" s="168"/>
      <c r="Q37" s="168"/>
      <c r="R37" s="168">
        <v>50000000</v>
      </c>
      <c r="S37" s="168">
        <v>490236547</v>
      </c>
      <c r="T37" s="158">
        <f>SUM(O37:S37)</f>
        <v>2229900000</v>
      </c>
      <c r="U37" s="168"/>
      <c r="V37" s="144"/>
      <c r="W37" s="167"/>
      <c r="X37" s="144"/>
      <c r="Y37" s="168"/>
      <c r="Z37" s="158">
        <f t="shared" si="5"/>
        <v>0</v>
      </c>
      <c r="AA37" s="133">
        <f t="shared" si="6"/>
        <v>0</v>
      </c>
      <c r="AB37" s="188"/>
      <c r="AC37" s="40" t="s">
        <v>139</v>
      </c>
      <c r="AD37" s="35" t="s">
        <v>140</v>
      </c>
    </row>
    <row r="38" spans="1:30" s="36" customFormat="1" ht="82.8" x14ac:dyDescent="0.25">
      <c r="A38" s="43">
        <v>137</v>
      </c>
      <c r="B38" s="28" t="s">
        <v>34</v>
      </c>
      <c r="C38" s="28" t="s">
        <v>135</v>
      </c>
      <c r="D38" s="28" t="s">
        <v>141</v>
      </c>
      <c r="E38" s="309" t="s">
        <v>153</v>
      </c>
      <c r="F38" s="28" t="s">
        <v>154</v>
      </c>
      <c r="G38" s="55">
        <v>2020680010037</v>
      </c>
      <c r="H38" s="28" t="s">
        <v>152</v>
      </c>
      <c r="I38" s="30"/>
      <c r="J38" s="4">
        <v>44566</v>
      </c>
      <c r="K38" s="4">
        <v>44926</v>
      </c>
      <c r="L38" s="236">
        <v>50</v>
      </c>
      <c r="M38" s="103"/>
      <c r="N38" s="251">
        <f t="shared" si="4"/>
        <v>0</v>
      </c>
      <c r="O38" s="168"/>
      <c r="P38" s="168"/>
      <c r="Q38" s="168"/>
      <c r="R38" s="168"/>
      <c r="S38" s="168">
        <v>137200000</v>
      </c>
      <c r="T38" s="158">
        <f>SUM(O38:S38)</f>
        <v>137200000</v>
      </c>
      <c r="U38" s="168"/>
      <c r="V38" s="144"/>
      <c r="W38" s="167"/>
      <c r="X38" s="167"/>
      <c r="Y38" s="168"/>
      <c r="Z38" s="158">
        <f t="shared" si="5"/>
        <v>0</v>
      </c>
      <c r="AA38" s="133">
        <f>IFERROR(Z38/T38,"-")</f>
        <v>0</v>
      </c>
      <c r="AB38" s="188"/>
      <c r="AC38" s="40" t="s">
        <v>139</v>
      </c>
      <c r="AD38" s="35" t="s">
        <v>140</v>
      </c>
    </row>
    <row r="39" spans="1:30" s="36" customFormat="1" ht="96.6" x14ac:dyDescent="0.25">
      <c r="A39" s="43">
        <v>138</v>
      </c>
      <c r="B39" s="28" t="s">
        <v>34</v>
      </c>
      <c r="C39" s="28" t="s">
        <v>135</v>
      </c>
      <c r="D39" s="28" t="s">
        <v>141</v>
      </c>
      <c r="E39" s="309" t="s">
        <v>155</v>
      </c>
      <c r="F39" s="28" t="s">
        <v>156</v>
      </c>
      <c r="G39" s="55">
        <v>2020680010045</v>
      </c>
      <c r="H39" s="28" t="s">
        <v>149</v>
      </c>
      <c r="I39" s="30"/>
      <c r="J39" s="4">
        <v>44566</v>
      </c>
      <c r="K39" s="4">
        <v>44926</v>
      </c>
      <c r="L39" s="310">
        <v>5</v>
      </c>
      <c r="M39" s="311"/>
      <c r="N39" s="253">
        <f t="shared" si="4"/>
        <v>0</v>
      </c>
      <c r="O39" s="168">
        <v>860000000</v>
      </c>
      <c r="P39" s="168"/>
      <c r="Q39" s="168"/>
      <c r="R39" s="168"/>
      <c r="S39" s="170">
        <v>300000000</v>
      </c>
      <c r="T39" s="171">
        <f>SUM(O39:S41)</f>
        <v>2025034010</v>
      </c>
      <c r="U39" s="168"/>
      <c r="V39" s="144"/>
      <c r="W39" s="167"/>
      <c r="X39" s="167"/>
      <c r="Y39" s="169"/>
      <c r="Z39" s="171">
        <f>SUM(U39:Y41)</f>
        <v>0</v>
      </c>
      <c r="AA39" s="283">
        <f>IFERROR(Z39/T39,"-")</f>
        <v>0</v>
      </c>
      <c r="AB39" s="312"/>
      <c r="AC39" s="60" t="s">
        <v>139</v>
      </c>
      <c r="AD39" s="49" t="s">
        <v>140</v>
      </c>
    </row>
    <row r="40" spans="1:30" s="36" customFormat="1" ht="55.2" x14ac:dyDescent="0.25">
      <c r="A40" s="43">
        <v>138</v>
      </c>
      <c r="B40" s="28" t="s">
        <v>34</v>
      </c>
      <c r="C40" s="28" t="s">
        <v>135</v>
      </c>
      <c r="D40" s="28" t="s">
        <v>141</v>
      </c>
      <c r="E40" s="309" t="s">
        <v>155</v>
      </c>
      <c r="F40" s="28" t="s">
        <v>156</v>
      </c>
      <c r="G40" s="55">
        <v>2021680010123</v>
      </c>
      <c r="H40" s="28" t="s">
        <v>157</v>
      </c>
      <c r="I40" s="30"/>
      <c r="J40" s="4">
        <v>44566</v>
      </c>
      <c r="K40" s="4">
        <v>44926</v>
      </c>
      <c r="L40" s="313"/>
      <c r="M40" s="314"/>
      <c r="N40" s="254"/>
      <c r="O40" s="168">
        <v>437680000</v>
      </c>
      <c r="P40" s="168"/>
      <c r="Q40" s="168"/>
      <c r="R40" s="168"/>
      <c r="S40" s="170"/>
      <c r="T40" s="172"/>
      <c r="U40" s="168"/>
      <c r="V40" s="144"/>
      <c r="W40" s="167"/>
      <c r="X40" s="167"/>
      <c r="Y40" s="169"/>
      <c r="Z40" s="172"/>
      <c r="AA40" s="287"/>
      <c r="AB40" s="315"/>
      <c r="AC40" s="67"/>
      <c r="AD40" s="68"/>
    </row>
    <row r="41" spans="1:30" s="36" customFormat="1" ht="69" x14ac:dyDescent="0.25">
      <c r="A41" s="43">
        <v>138</v>
      </c>
      <c r="B41" s="28" t="s">
        <v>34</v>
      </c>
      <c r="C41" s="28" t="s">
        <v>135</v>
      </c>
      <c r="D41" s="28" t="s">
        <v>141</v>
      </c>
      <c r="E41" s="309" t="s">
        <v>155</v>
      </c>
      <c r="F41" s="28" t="s">
        <v>156</v>
      </c>
      <c r="G41" s="55">
        <v>2021680010089</v>
      </c>
      <c r="H41" s="28" t="s">
        <v>158</v>
      </c>
      <c r="I41" s="30"/>
      <c r="J41" s="4">
        <v>44566</v>
      </c>
      <c r="K41" s="4">
        <v>44926</v>
      </c>
      <c r="L41" s="316"/>
      <c r="M41" s="317"/>
      <c r="N41" s="255"/>
      <c r="O41" s="168"/>
      <c r="P41" s="168"/>
      <c r="Q41" s="168"/>
      <c r="R41" s="168"/>
      <c r="S41" s="168">
        <v>427354010</v>
      </c>
      <c r="T41" s="173"/>
      <c r="U41" s="168"/>
      <c r="V41" s="144"/>
      <c r="W41" s="167"/>
      <c r="X41" s="167"/>
      <c r="Y41" s="168"/>
      <c r="Z41" s="173"/>
      <c r="AA41" s="291"/>
      <c r="AB41" s="318"/>
      <c r="AC41" s="62"/>
      <c r="AD41" s="51"/>
    </row>
    <row r="42" spans="1:30" s="36" customFormat="1" ht="55.2" x14ac:dyDescent="0.25">
      <c r="A42" s="43">
        <v>139</v>
      </c>
      <c r="B42" s="28" t="s">
        <v>34</v>
      </c>
      <c r="C42" s="28" t="s">
        <v>135</v>
      </c>
      <c r="D42" s="28" t="s">
        <v>141</v>
      </c>
      <c r="E42" s="309" t="s">
        <v>159</v>
      </c>
      <c r="F42" s="28" t="s">
        <v>160</v>
      </c>
      <c r="G42" s="55">
        <v>2021680010010</v>
      </c>
      <c r="H42" s="28" t="s">
        <v>161</v>
      </c>
      <c r="I42" s="28"/>
      <c r="J42" s="4">
        <v>44566</v>
      </c>
      <c r="K42" s="4">
        <v>44926</v>
      </c>
      <c r="L42" s="236">
        <v>1</v>
      </c>
      <c r="M42" s="103"/>
      <c r="N42" s="251">
        <f t="shared" ref="N42:N50" si="7">IFERROR(IF(M42/L42&gt;100%,100%,M42/L42),"-")</f>
        <v>0</v>
      </c>
      <c r="O42" s="174"/>
      <c r="P42" s="168"/>
      <c r="Q42" s="168"/>
      <c r="R42" s="168"/>
      <c r="S42" s="174">
        <v>65000000</v>
      </c>
      <c r="T42" s="158">
        <f>SUM(O42:S42)</f>
        <v>65000000</v>
      </c>
      <c r="U42" s="168"/>
      <c r="V42" s="144"/>
      <c r="W42" s="167"/>
      <c r="X42" s="167"/>
      <c r="Y42" s="168"/>
      <c r="Z42" s="158">
        <f>SUM(U42:Y42)</f>
        <v>0</v>
      </c>
      <c r="AA42" s="133">
        <f>IFERROR(Z42/T42,"-")</f>
        <v>0</v>
      </c>
      <c r="AB42" s="188"/>
      <c r="AC42" s="40" t="s">
        <v>139</v>
      </c>
      <c r="AD42" s="35" t="s">
        <v>140</v>
      </c>
    </row>
    <row r="43" spans="1:30" s="36" customFormat="1" ht="96.6" x14ac:dyDescent="0.25">
      <c r="A43" s="43">
        <v>140</v>
      </c>
      <c r="B43" s="28" t="s">
        <v>34</v>
      </c>
      <c r="C43" s="28" t="s">
        <v>135</v>
      </c>
      <c r="D43" s="28" t="s">
        <v>141</v>
      </c>
      <c r="E43" s="309" t="s">
        <v>162</v>
      </c>
      <c r="F43" s="28" t="s">
        <v>163</v>
      </c>
      <c r="G43" s="55">
        <v>2020680010045</v>
      </c>
      <c r="H43" s="28" t="s">
        <v>149</v>
      </c>
      <c r="I43" s="30"/>
      <c r="J43" s="4">
        <v>44566</v>
      </c>
      <c r="K43" s="4">
        <v>44926</v>
      </c>
      <c r="L43" s="236">
        <v>1</v>
      </c>
      <c r="M43" s="103"/>
      <c r="N43" s="251">
        <f t="shared" si="7"/>
        <v>0</v>
      </c>
      <c r="O43" s="175"/>
      <c r="P43" s="168"/>
      <c r="Q43" s="168"/>
      <c r="R43" s="168"/>
      <c r="S43" s="175">
        <v>20000000</v>
      </c>
      <c r="T43" s="158">
        <f>SUM(O43:S43)</f>
        <v>20000000</v>
      </c>
      <c r="U43" s="168"/>
      <c r="V43" s="144"/>
      <c r="W43" s="167"/>
      <c r="X43" s="167"/>
      <c r="Y43" s="168"/>
      <c r="Z43" s="158">
        <f t="shared" ref="Z43:Z52" si="8">SUM(U43:Y43)</f>
        <v>0</v>
      </c>
      <c r="AA43" s="133">
        <f>IFERROR(Z43/T43,"-")</f>
        <v>0</v>
      </c>
      <c r="AB43" s="188"/>
      <c r="AC43" s="40" t="s">
        <v>139</v>
      </c>
      <c r="AD43" s="35" t="s">
        <v>140</v>
      </c>
    </row>
    <row r="44" spans="1:30" s="36" customFormat="1" ht="55.2" x14ac:dyDescent="0.25">
      <c r="A44" s="43">
        <v>141</v>
      </c>
      <c r="B44" s="28" t="s">
        <v>34</v>
      </c>
      <c r="C44" s="28" t="s">
        <v>135</v>
      </c>
      <c r="D44" s="28" t="s">
        <v>141</v>
      </c>
      <c r="E44" s="309" t="s">
        <v>164</v>
      </c>
      <c r="F44" s="28" t="s">
        <v>165</v>
      </c>
      <c r="G44" s="55">
        <v>2021680010010</v>
      </c>
      <c r="H44" s="28" t="s">
        <v>161</v>
      </c>
      <c r="I44" s="28"/>
      <c r="J44" s="4">
        <v>44566</v>
      </c>
      <c r="K44" s="4">
        <v>44926</v>
      </c>
      <c r="L44" s="236">
        <v>1</v>
      </c>
      <c r="M44" s="103"/>
      <c r="N44" s="251">
        <f t="shared" si="7"/>
        <v>0</v>
      </c>
      <c r="O44" s="168"/>
      <c r="P44" s="168"/>
      <c r="Q44" s="168"/>
      <c r="R44" s="168"/>
      <c r="S44" s="168">
        <v>20000000</v>
      </c>
      <c r="T44" s="158">
        <f>SUM(O44:S44)</f>
        <v>20000000</v>
      </c>
      <c r="U44" s="168"/>
      <c r="V44" s="144"/>
      <c r="W44" s="167"/>
      <c r="X44" s="167"/>
      <c r="Y44" s="168"/>
      <c r="Z44" s="158">
        <f t="shared" si="8"/>
        <v>0</v>
      </c>
      <c r="AA44" s="133">
        <f>IFERROR(Z44/T44,"-")</f>
        <v>0</v>
      </c>
      <c r="AB44" s="188"/>
      <c r="AC44" s="40" t="s">
        <v>139</v>
      </c>
      <c r="AD44" s="35" t="s">
        <v>140</v>
      </c>
    </row>
    <row r="45" spans="1:30" s="36" customFormat="1" ht="55.2" x14ac:dyDescent="0.25">
      <c r="A45" s="43">
        <v>142</v>
      </c>
      <c r="B45" s="28" t="s">
        <v>34</v>
      </c>
      <c r="C45" s="28" t="s">
        <v>135</v>
      </c>
      <c r="D45" s="28" t="s">
        <v>141</v>
      </c>
      <c r="E45" s="309" t="s">
        <v>166</v>
      </c>
      <c r="F45" s="28" t="s">
        <v>167</v>
      </c>
      <c r="G45" s="55">
        <v>2021680010121</v>
      </c>
      <c r="H45" s="28" t="s">
        <v>168</v>
      </c>
      <c r="I45" s="28"/>
      <c r="J45" s="4">
        <v>44566</v>
      </c>
      <c r="K45" s="4">
        <v>44926</v>
      </c>
      <c r="L45" s="236">
        <v>1</v>
      </c>
      <c r="M45" s="103"/>
      <c r="N45" s="251">
        <f t="shared" si="7"/>
        <v>0</v>
      </c>
      <c r="O45" s="168">
        <v>400000000</v>
      </c>
      <c r="P45" s="168"/>
      <c r="Q45" s="168"/>
      <c r="R45" s="168"/>
      <c r="S45" s="168">
        <v>328000000</v>
      </c>
      <c r="T45" s="158">
        <f>SUM(O45:S45)</f>
        <v>728000000</v>
      </c>
      <c r="U45" s="168"/>
      <c r="V45" s="144"/>
      <c r="W45" s="167"/>
      <c r="X45" s="167"/>
      <c r="Y45" s="169"/>
      <c r="Z45" s="158">
        <f t="shared" si="8"/>
        <v>0</v>
      </c>
      <c r="AA45" s="133">
        <f>IFERROR(Z45/T45,"-")</f>
        <v>0</v>
      </c>
      <c r="AB45" s="188"/>
      <c r="AC45" s="40" t="s">
        <v>139</v>
      </c>
      <c r="AD45" s="35" t="s">
        <v>140</v>
      </c>
    </row>
    <row r="46" spans="1:30" s="36" customFormat="1" ht="55.2" x14ac:dyDescent="0.25">
      <c r="A46" s="43">
        <v>143</v>
      </c>
      <c r="B46" s="28" t="s">
        <v>34</v>
      </c>
      <c r="C46" s="28" t="s">
        <v>135</v>
      </c>
      <c r="D46" s="28" t="s">
        <v>141</v>
      </c>
      <c r="E46" s="309" t="s">
        <v>169</v>
      </c>
      <c r="F46" s="28" t="s">
        <v>170</v>
      </c>
      <c r="G46" s="55">
        <v>2021680010052</v>
      </c>
      <c r="H46" s="28" t="s">
        <v>171</v>
      </c>
      <c r="I46" s="28"/>
      <c r="J46" s="4">
        <v>44566</v>
      </c>
      <c r="K46" s="4">
        <v>44926</v>
      </c>
      <c r="L46" s="236">
        <v>1</v>
      </c>
      <c r="M46" s="103"/>
      <c r="N46" s="251">
        <f t="shared" si="7"/>
        <v>0</v>
      </c>
      <c r="O46" s="168"/>
      <c r="P46" s="168"/>
      <c r="Q46" s="168"/>
      <c r="R46" s="168"/>
      <c r="S46" s="168">
        <v>10000000</v>
      </c>
      <c r="T46" s="158">
        <f>SUM(O46:S46)</f>
        <v>10000000</v>
      </c>
      <c r="U46" s="168"/>
      <c r="V46" s="144"/>
      <c r="W46" s="167"/>
      <c r="X46" s="167"/>
      <c r="Y46" s="168"/>
      <c r="Z46" s="158">
        <f t="shared" si="8"/>
        <v>0</v>
      </c>
      <c r="AA46" s="133">
        <f t="shared" ref="AA46:AA52" si="9">IFERROR(Z46/T46,"-")</f>
        <v>0</v>
      </c>
      <c r="AB46" s="188"/>
      <c r="AC46" s="40" t="s">
        <v>139</v>
      </c>
      <c r="AD46" s="35" t="s">
        <v>140</v>
      </c>
    </row>
    <row r="47" spans="1:30" s="36" customFormat="1" ht="55.2" x14ac:dyDescent="0.25">
      <c r="A47" s="43">
        <v>144</v>
      </c>
      <c r="B47" s="28" t="s">
        <v>34</v>
      </c>
      <c r="C47" s="28" t="s">
        <v>135</v>
      </c>
      <c r="D47" s="28" t="s">
        <v>141</v>
      </c>
      <c r="E47" s="309" t="s">
        <v>172</v>
      </c>
      <c r="F47" s="28" t="s">
        <v>173</v>
      </c>
      <c r="G47" s="55">
        <v>2021680010061</v>
      </c>
      <c r="H47" s="28" t="s">
        <v>174</v>
      </c>
      <c r="I47" s="28"/>
      <c r="J47" s="4">
        <v>44566</v>
      </c>
      <c r="K47" s="4">
        <v>44926</v>
      </c>
      <c r="L47" s="236">
        <v>1</v>
      </c>
      <c r="M47" s="103"/>
      <c r="N47" s="251">
        <f t="shared" si="7"/>
        <v>0</v>
      </c>
      <c r="O47" s="168"/>
      <c r="P47" s="168"/>
      <c r="Q47" s="168"/>
      <c r="R47" s="168"/>
      <c r="S47" s="168">
        <v>10000000</v>
      </c>
      <c r="T47" s="158">
        <f>SUM(O47:S47)</f>
        <v>10000000</v>
      </c>
      <c r="U47" s="168"/>
      <c r="V47" s="144"/>
      <c r="W47" s="167"/>
      <c r="X47" s="167"/>
      <c r="Y47" s="168"/>
      <c r="Z47" s="158">
        <f t="shared" si="8"/>
        <v>0</v>
      </c>
      <c r="AA47" s="133">
        <f t="shared" si="9"/>
        <v>0</v>
      </c>
      <c r="AB47" s="188"/>
      <c r="AC47" s="40" t="s">
        <v>139</v>
      </c>
      <c r="AD47" s="35" t="s">
        <v>140</v>
      </c>
    </row>
    <row r="48" spans="1:30" s="36" customFormat="1" ht="55.2" x14ac:dyDescent="0.25">
      <c r="A48" s="43">
        <v>145</v>
      </c>
      <c r="B48" s="28" t="s">
        <v>34</v>
      </c>
      <c r="C48" s="28" t="s">
        <v>135</v>
      </c>
      <c r="D48" s="28" t="s">
        <v>141</v>
      </c>
      <c r="E48" s="309" t="s">
        <v>175</v>
      </c>
      <c r="F48" s="28" t="s">
        <v>176</v>
      </c>
      <c r="G48" s="55">
        <v>2020680010054</v>
      </c>
      <c r="H48" s="28" t="s">
        <v>138</v>
      </c>
      <c r="I48" s="28"/>
      <c r="J48" s="4">
        <v>44566</v>
      </c>
      <c r="K48" s="4">
        <v>44926</v>
      </c>
      <c r="L48" s="236">
        <v>0</v>
      </c>
      <c r="M48" s="103"/>
      <c r="N48" s="251" t="str">
        <f t="shared" si="7"/>
        <v>-</v>
      </c>
      <c r="O48" s="175"/>
      <c r="P48" s="168"/>
      <c r="Q48" s="168"/>
      <c r="R48" s="168"/>
      <c r="S48" s="175">
        <v>95200000</v>
      </c>
      <c r="T48" s="158">
        <f>SUM(O48:S48)</f>
        <v>95200000</v>
      </c>
      <c r="U48" s="168"/>
      <c r="V48" s="144"/>
      <c r="W48" s="167"/>
      <c r="X48" s="167"/>
      <c r="Y48" s="169"/>
      <c r="Z48" s="158">
        <f t="shared" si="8"/>
        <v>0</v>
      </c>
      <c r="AA48" s="133">
        <f t="shared" si="9"/>
        <v>0</v>
      </c>
      <c r="AB48" s="188"/>
      <c r="AC48" s="40" t="s">
        <v>139</v>
      </c>
      <c r="AD48" s="35" t="s">
        <v>140</v>
      </c>
    </row>
    <row r="49" spans="1:30" s="36" customFormat="1" ht="55.2" x14ac:dyDescent="0.25">
      <c r="A49" s="43">
        <v>146</v>
      </c>
      <c r="B49" s="28" t="s">
        <v>34</v>
      </c>
      <c r="C49" s="28" t="s">
        <v>135</v>
      </c>
      <c r="D49" s="28" t="s">
        <v>177</v>
      </c>
      <c r="E49" s="309" t="s">
        <v>178</v>
      </c>
      <c r="F49" s="28" t="s">
        <v>179</v>
      </c>
      <c r="G49" s="55" t="s">
        <v>126</v>
      </c>
      <c r="H49" s="28" t="s">
        <v>594</v>
      </c>
      <c r="I49" s="30"/>
      <c r="J49" s="4"/>
      <c r="K49" s="4"/>
      <c r="L49" s="236">
        <v>0</v>
      </c>
      <c r="M49" s="103"/>
      <c r="N49" s="251" t="str">
        <f t="shared" si="7"/>
        <v>-</v>
      </c>
      <c r="O49" s="168"/>
      <c r="P49" s="168"/>
      <c r="Q49" s="168"/>
      <c r="R49" s="168"/>
      <c r="S49" s="170"/>
      <c r="T49" s="158">
        <f>SUM(O49:S49)</f>
        <v>0</v>
      </c>
      <c r="U49" s="168"/>
      <c r="V49" s="144"/>
      <c r="W49" s="167"/>
      <c r="X49" s="167"/>
      <c r="Y49" s="168"/>
      <c r="Z49" s="158">
        <f t="shared" si="8"/>
        <v>0</v>
      </c>
      <c r="AA49" s="133" t="str">
        <f t="shared" si="9"/>
        <v>-</v>
      </c>
      <c r="AB49" s="188"/>
      <c r="AC49" s="40" t="s">
        <v>139</v>
      </c>
      <c r="AD49" s="35" t="s">
        <v>140</v>
      </c>
    </row>
    <row r="50" spans="1:30" s="36" customFormat="1" ht="69" x14ac:dyDescent="0.25">
      <c r="A50" s="43">
        <v>147</v>
      </c>
      <c r="B50" s="28" t="s">
        <v>34</v>
      </c>
      <c r="C50" s="28" t="s">
        <v>135</v>
      </c>
      <c r="D50" s="28" t="s">
        <v>177</v>
      </c>
      <c r="E50" s="309" t="s">
        <v>180</v>
      </c>
      <c r="F50" s="28" t="s">
        <v>181</v>
      </c>
      <c r="G50" s="55">
        <v>2020680010143</v>
      </c>
      <c r="H50" s="28" t="s">
        <v>182</v>
      </c>
      <c r="I50" s="28"/>
      <c r="J50" s="4">
        <v>44566</v>
      </c>
      <c r="K50" s="4">
        <v>44926</v>
      </c>
      <c r="L50" s="301">
        <v>4</v>
      </c>
      <c r="M50" s="105"/>
      <c r="N50" s="252">
        <f t="shared" si="7"/>
        <v>0</v>
      </c>
      <c r="O50" s="168"/>
      <c r="P50" s="168"/>
      <c r="Q50" s="168"/>
      <c r="R50" s="168"/>
      <c r="S50" s="168">
        <v>100000000</v>
      </c>
      <c r="T50" s="158">
        <f>SUM(O50:S50)</f>
        <v>100000000</v>
      </c>
      <c r="U50" s="168"/>
      <c r="V50" s="144"/>
      <c r="W50" s="167"/>
      <c r="X50" s="167"/>
      <c r="Y50" s="168"/>
      <c r="Z50" s="158">
        <f t="shared" si="8"/>
        <v>0</v>
      </c>
      <c r="AA50" s="298">
        <f t="shared" si="9"/>
        <v>0</v>
      </c>
      <c r="AB50" s="305"/>
      <c r="AC50" s="64" t="s">
        <v>139</v>
      </c>
      <c r="AD50" s="65" t="s">
        <v>140</v>
      </c>
    </row>
    <row r="51" spans="1:30" s="36" customFormat="1" ht="69" x14ac:dyDescent="0.25">
      <c r="A51" s="43">
        <v>148</v>
      </c>
      <c r="B51" s="28" t="s">
        <v>34</v>
      </c>
      <c r="C51" s="28" t="s">
        <v>135</v>
      </c>
      <c r="D51" s="28" t="s">
        <v>177</v>
      </c>
      <c r="E51" s="309" t="s">
        <v>183</v>
      </c>
      <c r="F51" s="28" t="s">
        <v>184</v>
      </c>
      <c r="G51" s="55">
        <v>2021680010122</v>
      </c>
      <c r="H51" s="28" t="s">
        <v>185</v>
      </c>
      <c r="I51" s="30"/>
      <c r="J51" s="4">
        <v>44566</v>
      </c>
      <c r="K51" s="4">
        <v>44926</v>
      </c>
      <c r="L51" s="57">
        <v>0.15</v>
      </c>
      <c r="M51" s="104"/>
      <c r="N51" s="251">
        <f>IFERROR(IF(M51/L51&gt;100%,100%,M51/L51),"-")</f>
        <v>0</v>
      </c>
      <c r="O51" s="168">
        <v>184115990</v>
      </c>
      <c r="P51" s="168"/>
      <c r="Q51" s="168"/>
      <c r="R51" s="168"/>
      <c r="S51" s="170"/>
      <c r="T51" s="158">
        <f>SUM(O51:S51)</f>
        <v>184115990</v>
      </c>
      <c r="U51" s="168"/>
      <c r="V51" s="144"/>
      <c r="W51" s="167"/>
      <c r="X51" s="167"/>
      <c r="Y51" s="168"/>
      <c r="Z51" s="158">
        <f t="shared" si="8"/>
        <v>0</v>
      </c>
      <c r="AA51" s="133">
        <f t="shared" si="9"/>
        <v>0</v>
      </c>
      <c r="AB51" s="188"/>
      <c r="AC51" s="40" t="s">
        <v>139</v>
      </c>
      <c r="AD51" s="35" t="s">
        <v>140</v>
      </c>
    </row>
    <row r="52" spans="1:30" s="36" customFormat="1" ht="69" x14ac:dyDescent="0.25">
      <c r="A52" s="43">
        <v>149</v>
      </c>
      <c r="B52" s="28" t="s">
        <v>34</v>
      </c>
      <c r="C52" s="28" t="s">
        <v>135</v>
      </c>
      <c r="D52" s="28" t="s">
        <v>177</v>
      </c>
      <c r="E52" s="309" t="s">
        <v>186</v>
      </c>
      <c r="F52" s="28" t="s">
        <v>187</v>
      </c>
      <c r="G52" s="55">
        <v>2020680010143</v>
      </c>
      <c r="H52" s="28" t="s">
        <v>182</v>
      </c>
      <c r="I52" s="28"/>
      <c r="J52" s="4">
        <v>44566</v>
      </c>
      <c r="K52" s="4">
        <v>44926</v>
      </c>
      <c r="L52" s="236">
        <v>1</v>
      </c>
      <c r="M52" s="103"/>
      <c r="N52" s="251">
        <f>IFERROR(IF(M52/L52&gt;100%,100%,M52/L52),"-")</f>
        <v>0</v>
      </c>
      <c r="O52" s="34"/>
      <c r="P52" s="168"/>
      <c r="Q52" s="168"/>
      <c r="R52" s="168"/>
      <c r="S52" s="168">
        <v>300000000</v>
      </c>
      <c r="T52" s="158">
        <f>SUM(O52:S52)</f>
        <v>300000000</v>
      </c>
      <c r="U52" s="168"/>
      <c r="V52" s="144"/>
      <c r="W52" s="167"/>
      <c r="X52" s="167"/>
      <c r="Y52" s="169"/>
      <c r="Z52" s="158">
        <f t="shared" si="8"/>
        <v>0</v>
      </c>
      <c r="AA52" s="133">
        <f t="shared" si="9"/>
        <v>0</v>
      </c>
      <c r="AB52" s="188"/>
      <c r="AC52" s="40" t="s">
        <v>139</v>
      </c>
      <c r="AD52" s="35" t="s">
        <v>140</v>
      </c>
    </row>
    <row r="53" spans="1:30" s="36" customFormat="1" ht="69" x14ac:dyDescent="0.25">
      <c r="A53" s="43">
        <v>150</v>
      </c>
      <c r="B53" s="28" t="s">
        <v>34</v>
      </c>
      <c r="C53" s="28" t="s">
        <v>135</v>
      </c>
      <c r="D53" s="28" t="s">
        <v>177</v>
      </c>
      <c r="E53" s="309" t="s">
        <v>188</v>
      </c>
      <c r="F53" s="28" t="s">
        <v>189</v>
      </c>
      <c r="G53" s="55">
        <v>2020680010143</v>
      </c>
      <c r="H53" s="28" t="s">
        <v>182</v>
      </c>
      <c r="I53" s="28"/>
      <c r="J53" s="4">
        <v>44566</v>
      </c>
      <c r="K53" s="4">
        <v>44926</v>
      </c>
      <c r="L53" s="310">
        <v>1</v>
      </c>
      <c r="M53" s="311"/>
      <c r="N53" s="253">
        <f>IFERROR(IF(M53/L53&gt;100%,100%,M53/L53),"-")</f>
        <v>0</v>
      </c>
      <c r="O53" s="34"/>
      <c r="P53" s="168"/>
      <c r="Q53" s="168"/>
      <c r="R53" s="168"/>
      <c r="S53" s="168">
        <v>100000000</v>
      </c>
      <c r="T53" s="171">
        <f>SUM(O53:S54)</f>
        <v>3895680000</v>
      </c>
      <c r="U53" s="168"/>
      <c r="V53" s="144"/>
      <c r="W53" s="167"/>
      <c r="X53" s="167"/>
      <c r="Y53" s="168"/>
      <c r="Z53" s="171">
        <f>SUM(U53:Y54)</f>
        <v>0</v>
      </c>
      <c r="AA53" s="283">
        <f>IFERROR(Z53/T53,"-")</f>
        <v>0</v>
      </c>
      <c r="AB53" s="312"/>
      <c r="AC53" s="60" t="s">
        <v>139</v>
      </c>
      <c r="AD53" s="49" t="s">
        <v>140</v>
      </c>
    </row>
    <row r="54" spans="1:30" s="36" customFormat="1" ht="55.2" x14ac:dyDescent="0.25">
      <c r="A54" s="43">
        <v>150</v>
      </c>
      <c r="B54" s="28" t="s">
        <v>34</v>
      </c>
      <c r="C54" s="28" t="s">
        <v>135</v>
      </c>
      <c r="D54" s="28" t="s">
        <v>177</v>
      </c>
      <c r="E54" s="309" t="s">
        <v>188</v>
      </c>
      <c r="F54" s="28" t="s">
        <v>189</v>
      </c>
      <c r="G54" s="55">
        <v>2021680010138</v>
      </c>
      <c r="H54" s="28" t="s">
        <v>190</v>
      </c>
      <c r="I54" s="28"/>
      <c r="J54" s="4">
        <v>44566</v>
      </c>
      <c r="K54" s="4">
        <v>44926</v>
      </c>
      <c r="L54" s="316"/>
      <c r="M54" s="317"/>
      <c r="N54" s="255"/>
      <c r="O54" s="168">
        <v>3795680000</v>
      </c>
      <c r="P54" s="168"/>
      <c r="Q54" s="168"/>
      <c r="R54" s="168"/>
      <c r="S54" s="170"/>
      <c r="T54" s="173"/>
      <c r="U54" s="168"/>
      <c r="V54" s="144"/>
      <c r="W54" s="167"/>
      <c r="X54" s="167"/>
      <c r="Y54" s="168"/>
      <c r="Z54" s="173"/>
      <c r="AA54" s="291"/>
      <c r="AB54" s="318"/>
      <c r="AC54" s="62"/>
      <c r="AD54" s="51"/>
    </row>
    <row r="55" spans="1:30" s="36" customFormat="1" ht="96.6" x14ac:dyDescent="0.25">
      <c r="A55" s="43">
        <v>197</v>
      </c>
      <c r="B55" s="28" t="s">
        <v>191</v>
      </c>
      <c r="C55" s="28" t="s">
        <v>192</v>
      </c>
      <c r="D55" s="28" t="s">
        <v>193</v>
      </c>
      <c r="E55" s="309" t="s">
        <v>194</v>
      </c>
      <c r="F55" s="28" t="s">
        <v>195</v>
      </c>
      <c r="G55" s="55">
        <v>2020680010053</v>
      </c>
      <c r="H55" s="28" t="s">
        <v>196</v>
      </c>
      <c r="I55" s="28"/>
      <c r="J55" s="4">
        <v>44566</v>
      </c>
      <c r="K55" s="4">
        <v>44926</v>
      </c>
      <c r="L55" s="319">
        <v>6</v>
      </c>
      <c r="M55" s="320"/>
      <c r="N55" s="256">
        <f>IFERROR(IF(M55/L55&gt;100%,100%,M55/L55),"-")</f>
        <v>0</v>
      </c>
      <c r="O55" s="168">
        <v>243600000</v>
      </c>
      <c r="P55" s="168"/>
      <c r="Q55" s="168"/>
      <c r="R55" s="168"/>
      <c r="S55" s="170"/>
      <c r="T55" s="176">
        <f>SUM(O55:S56)</f>
        <v>665100000</v>
      </c>
      <c r="U55" s="168"/>
      <c r="V55" s="144"/>
      <c r="W55" s="167"/>
      <c r="X55" s="167"/>
      <c r="Y55" s="168"/>
      <c r="Z55" s="176">
        <f>SUM(U55:Y56)</f>
        <v>0</v>
      </c>
      <c r="AA55" s="321">
        <f>IFERROR(Z55/T55,"-")</f>
        <v>0</v>
      </c>
      <c r="AB55" s="312"/>
      <c r="AC55" s="60" t="s">
        <v>139</v>
      </c>
      <c r="AD55" s="49" t="s">
        <v>140</v>
      </c>
    </row>
    <row r="56" spans="1:30" s="36" customFormat="1" ht="96.6" x14ac:dyDescent="0.25">
      <c r="A56" s="43">
        <v>197</v>
      </c>
      <c r="B56" s="28" t="s">
        <v>191</v>
      </c>
      <c r="C56" s="28" t="s">
        <v>192</v>
      </c>
      <c r="D56" s="28" t="s">
        <v>193</v>
      </c>
      <c r="E56" s="309" t="s">
        <v>194</v>
      </c>
      <c r="F56" s="28" t="s">
        <v>195</v>
      </c>
      <c r="G56" s="55">
        <v>2021680010055</v>
      </c>
      <c r="H56" s="28" t="s">
        <v>197</v>
      </c>
      <c r="I56" s="30"/>
      <c r="J56" s="4">
        <v>44566</v>
      </c>
      <c r="K56" s="4">
        <v>44926</v>
      </c>
      <c r="L56" s="319"/>
      <c r="M56" s="320"/>
      <c r="N56" s="256"/>
      <c r="O56" s="168">
        <v>421500000</v>
      </c>
      <c r="P56" s="168"/>
      <c r="Q56" s="168"/>
      <c r="R56" s="168"/>
      <c r="S56" s="170"/>
      <c r="T56" s="176"/>
      <c r="U56" s="168"/>
      <c r="V56" s="144"/>
      <c r="W56" s="167"/>
      <c r="X56" s="167"/>
      <c r="Y56" s="168"/>
      <c r="Z56" s="176"/>
      <c r="AA56" s="321"/>
      <c r="AB56" s="318"/>
      <c r="AC56" s="62"/>
      <c r="AD56" s="51"/>
    </row>
    <row r="57" spans="1:30" s="36" customFormat="1" ht="96.6" x14ac:dyDescent="0.25">
      <c r="A57" s="43">
        <v>198</v>
      </c>
      <c r="B57" s="28" t="s">
        <v>191</v>
      </c>
      <c r="C57" s="28" t="s">
        <v>192</v>
      </c>
      <c r="D57" s="28" t="s">
        <v>193</v>
      </c>
      <c r="E57" s="309" t="s">
        <v>198</v>
      </c>
      <c r="F57" s="28" t="s">
        <v>199</v>
      </c>
      <c r="G57" s="55">
        <v>2021680010055</v>
      </c>
      <c r="H57" s="28" t="s">
        <v>197</v>
      </c>
      <c r="I57" s="30"/>
      <c r="J57" s="4">
        <v>44566</v>
      </c>
      <c r="K57" s="4">
        <v>44926</v>
      </c>
      <c r="L57" s="236">
        <v>1</v>
      </c>
      <c r="M57" s="103"/>
      <c r="N57" s="251">
        <f>IFERROR(IF(M57/L57&gt;100%,100%,M57/L57),"-")</f>
        <v>0</v>
      </c>
      <c r="O57" s="168">
        <v>150000000</v>
      </c>
      <c r="P57" s="168"/>
      <c r="Q57" s="168"/>
      <c r="R57" s="168"/>
      <c r="S57" s="170"/>
      <c r="T57" s="158">
        <f>SUM(O57:S57)</f>
        <v>150000000</v>
      </c>
      <c r="U57" s="168"/>
      <c r="V57" s="144"/>
      <c r="W57" s="167"/>
      <c r="X57" s="167"/>
      <c r="Y57" s="168"/>
      <c r="Z57" s="158">
        <f>SUM(U57:Y57)</f>
        <v>0</v>
      </c>
      <c r="AA57" s="133">
        <f>IFERROR(Z57/T57,"-")</f>
        <v>0</v>
      </c>
      <c r="AB57" s="188"/>
      <c r="AC57" s="40" t="s">
        <v>139</v>
      </c>
      <c r="AD57" s="35" t="s">
        <v>140</v>
      </c>
    </row>
    <row r="58" spans="1:30" s="36" customFormat="1" ht="96.6" x14ac:dyDescent="0.25">
      <c r="A58" s="43">
        <v>199</v>
      </c>
      <c r="B58" s="28" t="s">
        <v>191</v>
      </c>
      <c r="C58" s="28" t="s">
        <v>192</v>
      </c>
      <c r="D58" s="28" t="s">
        <v>200</v>
      </c>
      <c r="E58" s="309" t="s">
        <v>201</v>
      </c>
      <c r="F58" s="28" t="s">
        <v>202</v>
      </c>
      <c r="G58" s="55">
        <v>2021680010055</v>
      </c>
      <c r="H58" s="28" t="s">
        <v>197</v>
      </c>
      <c r="I58" s="30"/>
      <c r="J58" s="4">
        <v>44566</v>
      </c>
      <c r="K58" s="4">
        <v>44926</v>
      </c>
      <c r="L58" s="236">
        <v>3</v>
      </c>
      <c r="M58" s="103"/>
      <c r="N58" s="251">
        <f>IFERROR(IF(M58/L58&gt;100%,100%,M58/L58),"-")</f>
        <v>0</v>
      </c>
      <c r="O58" s="168">
        <v>304000000</v>
      </c>
      <c r="P58" s="168"/>
      <c r="Q58" s="168"/>
      <c r="R58" s="168"/>
      <c r="S58" s="170"/>
      <c r="T58" s="158">
        <f>SUM(O58:S58)</f>
        <v>304000000</v>
      </c>
      <c r="U58" s="168"/>
      <c r="V58" s="144"/>
      <c r="W58" s="167"/>
      <c r="X58" s="167"/>
      <c r="Y58" s="168"/>
      <c r="Z58" s="158">
        <f>SUM(U58:Y58)</f>
        <v>0</v>
      </c>
      <c r="AA58" s="133">
        <f>IFERROR(Z58/T58,"-")</f>
        <v>0</v>
      </c>
      <c r="AB58" s="188"/>
      <c r="AC58" s="40" t="s">
        <v>139</v>
      </c>
      <c r="AD58" s="35" t="s">
        <v>140</v>
      </c>
    </row>
    <row r="59" spans="1:30" s="36" customFormat="1" ht="96.6" x14ac:dyDescent="0.25">
      <c r="A59" s="43">
        <v>200</v>
      </c>
      <c r="B59" s="28" t="s">
        <v>191</v>
      </c>
      <c r="C59" s="28" t="s">
        <v>192</v>
      </c>
      <c r="D59" s="28" t="s">
        <v>200</v>
      </c>
      <c r="E59" s="309" t="s">
        <v>203</v>
      </c>
      <c r="F59" s="28" t="s">
        <v>204</v>
      </c>
      <c r="G59" s="55">
        <v>2020680010077</v>
      </c>
      <c r="H59" s="28" t="s">
        <v>205</v>
      </c>
      <c r="I59" s="30"/>
      <c r="J59" s="4">
        <v>44566</v>
      </c>
      <c r="K59" s="4">
        <v>44926</v>
      </c>
      <c r="L59" s="236">
        <v>1</v>
      </c>
      <c r="M59" s="103"/>
      <c r="N59" s="251">
        <f>IFERROR(IF(M59/L59&gt;100%,100%,M59/L59),"-")</f>
        <v>0</v>
      </c>
      <c r="O59" s="168">
        <v>80000000</v>
      </c>
      <c r="P59" s="168"/>
      <c r="Q59" s="168"/>
      <c r="R59" s="168"/>
      <c r="S59" s="170"/>
      <c r="T59" s="158">
        <f>SUM(O59:S59)</f>
        <v>80000000</v>
      </c>
      <c r="U59" s="168"/>
      <c r="V59" s="144"/>
      <c r="W59" s="167"/>
      <c r="X59" s="167"/>
      <c r="Y59" s="168"/>
      <c r="Z59" s="158">
        <f>SUM(U59:Y59)</f>
        <v>0</v>
      </c>
      <c r="AA59" s="133">
        <f>IFERROR(Z59/T59,"-")</f>
        <v>0</v>
      </c>
      <c r="AB59" s="188"/>
      <c r="AC59" s="40" t="s">
        <v>139</v>
      </c>
      <c r="AD59" s="35" t="s">
        <v>140</v>
      </c>
    </row>
    <row r="60" spans="1:30" s="36" customFormat="1" ht="96.6" x14ac:dyDescent="0.25">
      <c r="A60" s="43">
        <v>180</v>
      </c>
      <c r="B60" s="28" t="s">
        <v>191</v>
      </c>
      <c r="C60" s="28" t="s">
        <v>206</v>
      </c>
      <c r="D60" s="28" t="s">
        <v>207</v>
      </c>
      <c r="E60" s="300" t="s">
        <v>208</v>
      </c>
      <c r="F60" s="28" t="s">
        <v>209</v>
      </c>
      <c r="G60" s="37">
        <v>2020680010157</v>
      </c>
      <c r="H60" s="28" t="s">
        <v>210</v>
      </c>
      <c r="I60" s="28"/>
      <c r="J60" s="4">
        <v>44566</v>
      </c>
      <c r="K60" s="4">
        <v>44926</v>
      </c>
      <c r="L60" s="236">
        <v>800</v>
      </c>
      <c r="M60" s="103"/>
      <c r="N60" s="251">
        <f>IF(M60/L60&gt;100%,100%,M60/L60)</f>
        <v>0</v>
      </c>
      <c r="O60" s="144">
        <v>430000000</v>
      </c>
      <c r="P60" s="168"/>
      <c r="Q60" s="167"/>
      <c r="R60" s="144"/>
      <c r="S60" s="34"/>
      <c r="T60" s="158">
        <f>SUM(O60:S60)</f>
        <v>430000000</v>
      </c>
      <c r="U60" s="144"/>
      <c r="V60" s="144"/>
      <c r="W60" s="144"/>
      <c r="X60" s="144"/>
      <c r="Y60" s="144"/>
      <c r="Z60" s="158">
        <f t="shared" ref="Z60:Z70" si="10">SUM(U60:Y60)</f>
        <v>0</v>
      </c>
      <c r="AA60" s="133">
        <f>IFERROR(Z60/T60,"-")</f>
        <v>0</v>
      </c>
      <c r="AB60" s="144"/>
      <c r="AC60" s="40" t="s">
        <v>211</v>
      </c>
      <c r="AD60" s="35" t="s">
        <v>212</v>
      </c>
    </row>
    <row r="61" spans="1:30" s="36" customFormat="1" ht="96.6" x14ac:dyDescent="0.25">
      <c r="A61" s="43">
        <v>182</v>
      </c>
      <c r="B61" s="28" t="s">
        <v>191</v>
      </c>
      <c r="C61" s="28" t="s">
        <v>206</v>
      </c>
      <c r="D61" s="28" t="s">
        <v>213</v>
      </c>
      <c r="E61" s="300" t="s">
        <v>214</v>
      </c>
      <c r="F61" s="28" t="s">
        <v>215</v>
      </c>
      <c r="G61" s="55">
        <v>2020680010074</v>
      </c>
      <c r="H61" s="30" t="s">
        <v>216</v>
      </c>
      <c r="I61" s="30"/>
      <c r="J61" s="4">
        <v>44566</v>
      </c>
      <c r="K61" s="4">
        <v>44926</v>
      </c>
      <c r="L61" s="236">
        <v>1</v>
      </c>
      <c r="M61" s="103"/>
      <c r="N61" s="251">
        <f>IF(M61/L61&gt;100%,100%,M61/L61)</f>
        <v>0</v>
      </c>
      <c r="O61" s="144">
        <v>400000000</v>
      </c>
      <c r="P61" s="168"/>
      <c r="Q61" s="167"/>
      <c r="R61" s="144"/>
      <c r="S61" s="34"/>
      <c r="T61" s="158">
        <f>SUM(O61:S61)</f>
        <v>400000000</v>
      </c>
      <c r="U61" s="144"/>
      <c r="V61" s="144"/>
      <c r="W61" s="144"/>
      <c r="X61" s="144"/>
      <c r="Y61" s="144"/>
      <c r="Z61" s="158">
        <f t="shared" si="10"/>
        <v>0</v>
      </c>
      <c r="AA61" s="133">
        <f t="shared" ref="AA61:AA70" si="11">IFERROR(Z61/T61,"-")</f>
        <v>0</v>
      </c>
      <c r="AB61" s="322"/>
      <c r="AC61" s="40" t="s">
        <v>211</v>
      </c>
      <c r="AD61" s="35" t="s">
        <v>212</v>
      </c>
    </row>
    <row r="62" spans="1:30" s="36" customFormat="1" ht="96.6" x14ac:dyDescent="0.25">
      <c r="A62" s="43">
        <v>183</v>
      </c>
      <c r="B62" s="28" t="s">
        <v>191</v>
      </c>
      <c r="C62" s="28" t="s">
        <v>206</v>
      </c>
      <c r="D62" s="28" t="s">
        <v>213</v>
      </c>
      <c r="E62" s="300" t="s">
        <v>217</v>
      </c>
      <c r="F62" s="28" t="s">
        <v>218</v>
      </c>
      <c r="G62" s="55">
        <v>2020680010074</v>
      </c>
      <c r="H62" s="30" t="s">
        <v>216</v>
      </c>
      <c r="I62" s="30"/>
      <c r="J62" s="4">
        <v>44566</v>
      </c>
      <c r="K62" s="4">
        <v>44926</v>
      </c>
      <c r="L62" s="57">
        <v>0.35</v>
      </c>
      <c r="M62" s="104"/>
      <c r="N62" s="251">
        <f t="shared" ref="N62:N70" si="12">IF(M62/L62&gt;100%,100%,M62/L62)</f>
        <v>0</v>
      </c>
      <c r="O62" s="144">
        <v>400000000</v>
      </c>
      <c r="P62" s="168"/>
      <c r="Q62" s="167"/>
      <c r="R62" s="144"/>
      <c r="S62" s="34"/>
      <c r="T62" s="158">
        <f>SUM(O62:S62)</f>
        <v>400000000</v>
      </c>
      <c r="U62" s="144"/>
      <c r="V62" s="144"/>
      <c r="W62" s="144"/>
      <c r="X62" s="144"/>
      <c r="Y62" s="144"/>
      <c r="Z62" s="158">
        <f t="shared" si="10"/>
        <v>0</v>
      </c>
      <c r="AA62" s="133">
        <f t="shared" si="11"/>
        <v>0</v>
      </c>
      <c r="AB62" s="322"/>
      <c r="AC62" s="40" t="s">
        <v>211</v>
      </c>
      <c r="AD62" s="35" t="s">
        <v>212</v>
      </c>
    </row>
    <row r="63" spans="1:30" s="36" customFormat="1" ht="96.6" x14ac:dyDescent="0.25">
      <c r="A63" s="43">
        <v>184</v>
      </c>
      <c r="B63" s="28" t="s">
        <v>191</v>
      </c>
      <c r="C63" s="28" t="s">
        <v>206</v>
      </c>
      <c r="D63" s="28" t="s">
        <v>213</v>
      </c>
      <c r="E63" s="300" t="s">
        <v>219</v>
      </c>
      <c r="F63" s="28" t="s">
        <v>220</v>
      </c>
      <c r="G63" s="55">
        <v>2020680010074</v>
      </c>
      <c r="H63" s="30" t="s">
        <v>216</v>
      </c>
      <c r="I63" s="30"/>
      <c r="J63" s="4">
        <v>44566</v>
      </c>
      <c r="K63" s="4">
        <v>44926</v>
      </c>
      <c r="L63" s="301">
        <v>2000</v>
      </c>
      <c r="M63" s="105"/>
      <c r="N63" s="252">
        <f t="shared" si="12"/>
        <v>0</v>
      </c>
      <c r="O63" s="144">
        <v>400000000</v>
      </c>
      <c r="P63" s="168"/>
      <c r="Q63" s="167"/>
      <c r="R63" s="144"/>
      <c r="S63" s="34"/>
      <c r="T63" s="158">
        <f>SUM(O63:S63)</f>
        <v>400000000</v>
      </c>
      <c r="U63" s="144"/>
      <c r="V63" s="144"/>
      <c r="W63" s="144"/>
      <c r="X63" s="144"/>
      <c r="Y63" s="144"/>
      <c r="Z63" s="158">
        <f t="shared" si="10"/>
        <v>0</v>
      </c>
      <c r="AA63" s="298">
        <f t="shared" si="11"/>
        <v>0</v>
      </c>
      <c r="AB63" s="323"/>
      <c r="AC63" s="64" t="s">
        <v>211</v>
      </c>
      <c r="AD63" s="35" t="s">
        <v>212</v>
      </c>
    </row>
    <row r="64" spans="1:30" s="36" customFormat="1" ht="96.6" x14ac:dyDescent="0.25">
      <c r="A64" s="43">
        <v>185</v>
      </c>
      <c r="B64" s="28" t="s">
        <v>191</v>
      </c>
      <c r="C64" s="28" t="s">
        <v>206</v>
      </c>
      <c r="D64" s="28" t="s">
        <v>213</v>
      </c>
      <c r="E64" s="300" t="s">
        <v>221</v>
      </c>
      <c r="F64" s="28" t="s">
        <v>222</v>
      </c>
      <c r="G64" s="55">
        <v>2020680010074</v>
      </c>
      <c r="H64" s="30" t="s">
        <v>216</v>
      </c>
      <c r="I64" s="30"/>
      <c r="J64" s="4">
        <v>44566</v>
      </c>
      <c r="K64" s="4">
        <v>44926</v>
      </c>
      <c r="L64" s="301">
        <v>800</v>
      </c>
      <c r="M64" s="105"/>
      <c r="N64" s="252">
        <f t="shared" si="12"/>
        <v>0</v>
      </c>
      <c r="O64" s="144">
        <v>350000000</v>
      </c>
      <c r="P64" s="168"/>
      <c r="Q64" s="168"/>
      <c r="R64" s="144"/>
      <c r="S64" s="34"/>
      <c r="T64" s="158">
        <f>SUM(O64:S64)</f>
        <v>350000000</v>
      </c>
      <c r="U64" s="144"/>
      <c r="V64" s="144"/>
      <c r="W64" s="144"/>
      <c r="X64" s="144"/>
      <c r="Y64" s="144"/>
      <c r="Z64" s="158">
        <f t="shared" si="10"/>
        <v>0</v>
      </c>
      <c r="AA64" s="298">
        <f t="shared" si="11"/>
        <v>0</v>
      </c>
      <c r="AB64" s="323"/>
      <c r="AC64" s="64" t="s">
        <v>211</v>
      </c>
      <c r="AD64" s="35" t="s">
        <v>212</v>
      </c>
    </row>
    <row r="65" spans="1:30" s="36" customFormat="1" ht="96.6" x14ac:dyDescent="0.25">
      <c r="A65" s="43">
        <v>186</v>
      </c>
      <c r="B65" s="28" t="s">
        <v>191</v>
      </c>
      <c r="C65" s="28" t="s">
        <v>206</v>
      </c>
      <c r="D65" s="28" t="s">
        <v>223</v>
      </c>
      <c r="E65" s="300" t="s">
        <v>224</v>
      </c>
      <c r="F65" s="28" t="s">
        <v>225</v>
      </c>
      <c r="G65" s="55">
        <v>2020680010084</v>
      </c>
      <c r="H65" s="28" t="s">
        <v>226</v>
      </c>
      <c r="I65" s="30"/>
      <c r="J65" s="4">
        <v>44566</v>
      </c>
      <c r="K65" s="4">
        <v>44926</v>
      </c>
      <c r="L65" s="236">
        <v>300</v>
      </c>
      <c r="M65" s="103"/>
      <c r="N65" s="251">
        <f t="shared" si="12"/>
        <v>0</v>
      </c>
      <c r="O65" s="144">
        <v>5000000</v>
      </c>
      <c r="P65" s="168"/>
      <c r="Q65" s="167"/>
      <c r="R65" s="144">
        <v>5000004</v>
      </c>
      <c r="S65" s="34"/>
      <c r="T65" s="158">
        <f>SUM(O65:S65)</f>
        <v>10000004</v>
      </c>
      <c r="U65" s="144"/>
      <c r="V65" s="144"/>
      <c r="W65" s="144"/>
      <c r="X65" s="144"/>
      <c r="Y65" s="144"/>
      <c r="Z65" s="158">
        <f t="shared" si="10"/>
        <v>0</v>
      </c>
      <c r="AA65" s="133">
        <f t="shared" si="11"/>
        <v>0</v>
      </c>
      <c r="AB65" s="322"/>
      <c r="AC65" s="40" t="s">
        <v>211</v>
      </c>
      <c r="AD65" s="35" t="s">
        <v>212</v>
      </c>
    </row>
    <row r="66" spans="1:30" s="36" customFormat="1" ht="96.6" x14ac:dyDescent="0.25">
      <c r="A66" s="43">
        <v>187</v>
      </c>
      <c r="B66" s="28" t="s">
        <v>191</v>
      </c>
      <c r="C66" s="28" t="s">
        <v>206</v>
      </c>
      <c r="D66" s="28" t="s">
        <v>223</v>
      </c>
      <c r="E66" s="300" t="s">
        <v>227</v>
      </c>
      <c r="F66" s="28" t="s">
        <v>228</v>
      </c>
      <c r="G66" s="55">
        <v>2020680010084</v>
      </c>
      <c r="H66" s="28" t="s">
        <v>226</v>
      </c>
      <c r="I66" s="30"/>
      <c r="J66" s="4">
        <v>44566</v>
      </c>
      <c r="K66" s="4">
        <v>44926</v>
      </c>
      <c r="L66" s="301">
        <v>1200</v>
      </c>
      <c r="M66" s="105"/>
      <c r="N66" s="252">
        <f t="shared" si="12"/>
        <v>0</v>
      </c>
      <c r="O66" s="144">
        <v>5000000</v>
      </c>
      <c r="P66" s="168"/>
      <c r="Q66" s="167"/>
      <c r="R66" s="144">
        <v>5000004</v>
      </c>
      <c r="S66" s="34"/>
      <c r="T66" s="158">
        <f>SUM(O66:S66)</f>
        <v>10000004</v>
      </c>
      <c r="U66" s="144"/>
      <c r="V66" s="144"/>
      <c r="W66" s="144"/>
      <c r="X66" s="144"/>
      <c r="Y66" s="144"/>
      <c r="Z66" s="158">
        <f t="shared" si="10"/>
        <v>0</v>
      </c>
      <c r="AA66" s="298">
        <f>IFERROR(Z66/T66,"-")</f>
        <v>0</v>
      </c>
      <c r="AB66" s="323"/>
      <c r="AC66" s="64" t="s">
        <v>211</v>
      </c>
      <c r="AD66" s="35" t="s">
        <v>212</v>
      </c>
    </row>
    <row r="67" spans="1:30" s="36" customFormat="1" ht="96.6" x14ac:dyDescent="0.25">
      <c r="A67" s="43">
        <v>188</v>
      </c>
      <c r="B67" s="28" t="s">
        <v>191</v>
      </c>
      <c r="C67" s="28" t="s">
        <v>229</v>
      </c>
      <c r="D67" s="28" t="s">
        <v>230</v>
      </c>
      <c r="E67" s="300" t="s">
        <v>231</v>
      </c>
      <c r="F67" s="28" t="s">
        <v>232</v>
      </c>
      <c r="G67" s="37">
        <v>2020680010061</v>
      </c>
      <c r="H67" s="28" t="s">
        <v>233</v>
      </c>
      <c r="I67" s="28"/>
      <c r="J67" s="4">
        <v>44566</v>
      </c>
      <c r="K67" s="4">
        <v>44926</v>
      </c>
      <c r="L67" s="236">
        <v>1300</v>
      </c>
      <c r="M67" s="103"/>
      <c r="N67" s="251">
        <f t="shared" si="12"/>
        <v>0</v>
      </c>
      <c r="O67" s="168">
        <v>107683334</v>
      </c>
      <c r="P67" s="168"/>
      <c r="Q67" s="167"/>
      <c r="R67" s="168"/>
      <c r="S67" s="34"/>
      <c r="T67" s="158">
        <f>SUM(O67:S67)</f>
        <v>107683334</v>
      </c>
      <c r="U67" s="144"/>
      <c r="V67" s="144"/>
      <c r="W67" s="144"/>
      <c r="X67" s="144"/>
      <c r="Y67" s="144"/>
      <c r="Z67" s="158">
        <f t="shared" si="10"/>
        <v>0</v>
      </c>
      <c r="AA67" s="133">
        <f t="shared" si="11"/>
        <v>0</v>
      </c>
      <c r="AB67" s="322"/>
      <c r="AC67" s="40" t="s">
        <v>211</v>
      </c>
      <c r="AD67" s="35" t="s">
        <v>212</v>
      </c>
    </row>
    <row r="68" spans="1:30" s="36" customFormat="1" ht="96.6" x14ac:dyDescent="0.25">
      <c r="A68" s="43">
        <v>189</v>
      </c>
      <c r="B68" s="28" t="s">
        <v>191</v>
      </c>
      <c r="C68" s="28" t="s">
        <v>229</v>
      </c>
      <c r="D68" s="28" t="s">
        <v>230</v>
      </c>
      <c r="E68" s="300" t="s">
        <v>234</v>
      </c>
      <c r="F68" s="28" t="s">
        <v>235</v>
      </c>
      <c r="G68" s="37">
        <v>2020680010061</v>
      </c>
      <c r="H68" s="28" t="s">
        <v>233</v>
      </c>
      <c r="I68" s="28"/>
      <c r="J68" s="4">
        <v>44566</v>
      </c>
      <c r="K68" s="4">
        <v>44926</v>
      </c>
      <c r="L68" s="236">
        <v>800</v>
      </c>
      <c r="M68" s="103"/>
      <c r="N68" s="251">
        <f t="shared" si="12"/>
        <v>0</v>
      </c>
      <c r="O68" s="168">
        <v>107683333</v>
      </c>
      <c r="P68" s="168"/>
      <c r="Q68" s="167"/>
      <c r="R68" s="168"/>
      <c r="S68" s="34"/>
      <c r="T68" s="158">
        <f>SUM(O68:S68)</f>
        <v>107683333</v>
      </c>
      <c r="U68" s="144"/>
      <c r="V68" s="144"/>
      <c r="W68" s="144"/>
      <c r="X68" s="144"/>
      <c r="Y68" s="144"/>
      <c r="Z68" s="158">
        <f t="shared" si="10"/>
        <v>0</v>
      </c>
      <c r="AA68" s="133">
        <f t="shared" si="11"/>
        <v>0</v>
      </c>
      <c r="AB68" s="322"/>
      <c r="AC68" s="40" t="s">
        <v>211</v>
      </c>
      <c r="AD68" s="35" t="s">
        <v>212</v>
      </c>
    </row>
    <row r="69" spans="1:30" s="36" customFormat="1" ht="96.6" x14ac:dyDescent="0.25">
      <c r="A69" s="43">
        <v>190</v>
      </c>
      <c r="B69" s="28" t="s">
        <v>191</v>
      </c>
      <c r="C69" s="28" t="s">
        <v>229</v>
      </c>
      <c r="D69" s="28" t="s">
        <v>230</v>
      </c>
      <c r="E69" s="300" t="s">
        <v>236</v>
      </c>
      <c r="F69" s="28" t="s">
        <v>237</v>
      </c>
      <c r="G69" s="37">
        <v>2020680010061</v>
      </c>
      <c r="H69" s="28" t="s">
        <v>233</v>
      </c>
      <c r="I69" s="28"/>
      <c r="J69" s="4">
        <v>44566</v>
      </c>
      <c r="K69" s="4">
        <v>44926</v>
      </c>
      <c r="L69" s="236">
        <v>390</v>
      </c>
      <c r="M69" s="103"/>
      <c r="N69" s="251">
        <f t="shared" si="12"/>
        <v>0</v>
      </c>
      <c r="O69" s="168">
        <v>107683333</v>
      </c>
      <c r="P69" s="168"/>
      <c r="Q69" s="167"/>
      <c r="R69" s="168"/>
      <c r="S69" s="34"/>
      <c r="T69" s="158">
        <f>SUM(O69:S69)</f>
        <v>107683333</v>
      </c>
      <c r="U69" s="144"/>
      <c r="V69" s="144"/>
      <c r="W69" s="144"/>
      <c r="X69" s="144"/>
      <c r="Y69" s="144"/>
      <c r="Z69" s="158">
        <f t="shared" si="10"/>
        <v>0</v>
      </c>
      <c r="AA69" s="133">
        <f t="shared" si="11"/>
        <v>0</v>
      </c>
      <c r="AB69" s="322"/>
      <c r="AC69" s="40" t="s">
        <v>211</v>
      </c>
      <c r="AD69" s="35" t="s">
        <v>212</v>
      </c>
    </row>
    <row r="70" spans="1:30" s="36" customFormat="1" ht="69" x14ac:dyDescent="0.25">
      <c r="A70" s="43">
        <v>302</v>
      </c>
      <c r="B70" s="28" t="s">
        <v>116</v>
      </c>
      <c r="C70" s="28" t="s">
        <v>117</v>
      </c>
      <c r="D70" s="28" t="s">
        <v>118</v>
      </c>
      <c r="E70" s="300" t="s">
        <v>238</v>
      </c>
      <c r="F70" s="28" t="s">
        <v>239</v>
      </c>
      <c r="G70" s="37">
        <v>2021680010176</v>
      </c>
      <c r="H70" s="28" t="s">
        <v>240</v>
      </c>
      <c r="I70" s="28"/>
      <c r="J70" s="4">
        <v>44566</v>
      </c>
      <c r="K70" s="4">
        <v>44926</v>
      </c>
      <c r="L70" s="57">
        <v>1</v>
      </c>
      <c r="M70" s="104"/>
      <c r="N70" s="251">
        <f t="shared" si="12"/>
        <v>0</v>
      </c>
      <c r="O70" s="168">
        <v>384087563</v>
      </c>
      <c r="P70" s="168"/>
      <c r="Q70" s="167"/>
      <c r="R70" s="168"/>
      <c r="S70" s="34"/>
      <c r="T70" s="158">
        <f>SUM(O70:S70)</f>
        <v>384087563</v>
      </c>
      <c r="U70" s="144"/>
      <c r="V70" s="144"/>
      <c r="W70" s="144"/>
      <c r="X70" s="144"/>
      <c r="Y70" s="144"/>
      <c r="Z70" s="158">
        <f t="shared" si="10"/>
        <v>0</v>
      </c>
      <c r="AA70" s="133">
        <f t="shared" si="11"/>
        <v>0</v>
      </c>
      <c r="AB70" s="322"/>
      <c r="AC70" s="40" t="s">
        <v>211</v>
      </c>
      <c r="AD70" s="35" t="s">
        <v>212</v>
      </c>
    </row>
    <row r="71" spans="1:30" s="36" customFormat="1" ht="69" x14ac:dyDescent="0.25">
      <c r="A71" s="43">
        <v>85</v>
      </c>
      <c r="B71" s="28" t="s">
        <v>34</v>
      </c>
      <c r="C71" s="28" t="s">
        <v>241</v>
      </c>
      <c r="D71" s="28" t="s">
        <v>242</v>
      </c>
      <c r="E71" s="324" t="s">
        <v>243</v>
      </c>
      <c r="F71" s="28" t="s">
        <v>244</v>
      </c>
      <c r="G71" s="325">
        <v>2020680010070</v>
      </c>
      <c r="H71" s="32" t="s">
        <v>245</v>
      </c>
      <c r="I71" s="30"/>
      <c r="J71" s="4">
        <v>44566</v>
      </c>
      <c r="K71" s="4">
        <v>44926</v>
      </c>
      <c r="L71" s="236">
        <v>6</v>
      </c>
      <c r="M71" s="103"/>
      <c r="N71" s="251">
        <f t="shared" ref="N71:N81" si="13">IFERROR(IF(M71/L71&gt;100%,100%,M71/L71),"-")</f>
        <v>0</v>
      </c>
      <c r="O71" s="168">
        <v>1327629822</v>
      </c>
      <c r="P71" s="168"/>
      <c r="Q71" s="168"/>
      <c r="R71" s="168"/>
      <c r="S71" s="168"/>
      <c r="T71" s="158">
        <f>SUM(O71:S71)</f>
        <v>1327629822</v>
      </c>
      <c r="U71" s="157"/>
      <c r="V71" s="177"/>
      <c r="W71" s="177"/>
      <c r="X71" s="177"/>
      <c r="Y71" s="178"/>
      <c r="Z71" s="158">
        <f>SUM(U71:Y71)</f>
        <v>0</v>
      </c>
      <c r="AA71" s="326">
        <f>IFERROR(Z71/T71,"-")</f>
        <v>0</v>
      </c>
      <c r="AB71" s="327"/>
      <c r="AC71" s="40" t="s">
        <v>246</v>
      </c>
      <c r="AD71" s="150" t="s">
        <v>247</v>
      </c>
    </row>
    <row r="72" spans="1:30" s="36" customFormat="1" ht="69" x14ac:dyDescent="0.25">
      <c r="A72" s="43">
        <v>86</v>
      </c>
      <c r="B72" s="28" t="s">
        <v>34</v>
      </c>
      <c r="C72" s="28" t="s">
        <v>241</v>
      </c>
      <c r="D72" s="28" t="s">
        <v>242</v>
      </c>
      <c r="E72" s="324" t="s">
        <v>248</v>
      </c>
      <c r="F72" s="28" t="s">
        <v>249</v>
      </c>
      <c r="G72" s="325">
        <v>2020680010070</v>
      </c>
      <c r="H72" s="32" t="s">
        <v>245</v>
      </c>
      <c r="I72" s="30"/>
      <c r="J72" s="4">
        <v>44566</v>
      </c>
      <c r="K72" s="4">
        <v>44926</v>
      </c>
      <c r="L72" s="236">
        <v>1200</v>
      </c>
      <c r="M72" s="103"/>
      <c r="N72" s="251">
        <f t="shared" si="13"/>
        <v>0</v>
      </c>
      <c r="O72" s="168">
        <v>104700000</v>
      </c>
      <c r="P72" s="168"/>
      <c r="Q72" s="168"/>
      <c r="R72" s="168"/>
      <c r="S72" s="168"/>
      <c r="T72" s="158">
        <f>SUM(O72:S72)</f>
        <v>104700000</v>
      </c>
      <c r="U72" s="157"/>
      <c r="V72" s="179"/>
      <c r="W72" s="178"/>
      <c r="X72" s="178"/>
      <c r="Y72" s="178"/>
      <c r="Z72" s="158">
        <f>SUM(U72:Y72)</f>
        <v>0</v>
      </c>
      <c r="AA72" s="326">
        <f t="shared" ref="AA72:AA77" si="14">IFERROR(Z72/T72,"-")</f>
        <v>0</v>
      </c>
      <c r="AB72" s="327"/>
      <c r="AC72" s="40" t="s">
        <v>246</v>
      </c>
      <c r="AD72" s="150" t="s">
        <v>247</v>
      </c>
    </row>
    <row r="73" spans="1:30" s="36" customFormat="1" ht="69" x14ac:dyDescent="0.25">
      <c r="A73" s="43">
        <v>87</v>
      </c>
      <c r="B73" s="28" t="s">
        <v>34</v>
      </c>
      <c r="C73" s="28" t="s">
        <v>241</v>
      </c>
      <c r="D73" s="28" t="s">
        <v>242</v>
      </c>
      <c r="E73" s="324" t="s">
        <v>250</v>
      </c>
      <c r="F73" s="28" t="s">
        <v>251</v>
      </c>
      <c r="G73" s="325">
        <v>2020680010070</v>
      </c>
      <c r="H73" s="32" t="s">
        <v>245</v>
      </c>
      <c r="I73" s="30"/>
      <c r="J73" s="4">
        <v>44566</v>
      </c>
      <c r="K73" s="4">
        <v>44926</v>
      </c>
      <c r="L73" s="236">
        <v>1</v>
      </c>
      <c r="M73" s="103"/>
      <c r="N73" s="251">
        <f t="shared" si="13"/>
        <v>0</v>
      </c>
      <c r="O73" s="168">
        <v>45600000</v>
      </c>
      <c r="P73" s="168"/>
      <c r="Q73" s="168"/>
      <c r="R73" s="168"/>
      <c r="S73" s="168"/>
      <c r="T73" s="158">
        <f>SUM(O73:S73)</f>
        <v>45600000</v>
      </c>
      <c r="U73" s="157"/>
      <c r="V73" s="179"/>
      <c r="W73" s="178"/>
      <c r="X73" s="178"/>
      <c r="Y73" s="178"/>
      <c r="Z73" s="158">
        <f>SUM(U73:Y73)</f>
        <v>0</v>
      </c>
      <c r="AA73" s="326">
        <f t="shared" si="14"/>
        <v>0</v>
      </c>
      <c r="AB73" s="327"/>
      <c r="AC73" s="40" t="s">
        <v>246</v>
      </c>
      <c r="AD73" s="150" t="s">
        <v>247</v>
      </c>
    </row>
    <row r="74" spans="1:30" s="36" customFormat="1" ht="55.2" x14ac:dyDescent="0.25">
      <c r="A74" s="43">
        <v>124</v>
      </c>
      <c r="B74" s="28" t="s">
        <v>34</v>
      </c>
      <c r="C74" s="28" t="s">
        <v>252</v>
      </c>
      <c r="D74" s="28" t="s">
        <v>253</v>
      </c>
      <c r="E74" s="324" t="s">
        <v>254</v>
      </c>
      <c r="F74" s="28" t="s">
        <v>255</v>
      </c>
      <c r="G74" s="325">
        <v>2020680010082</v>
      </c>
      <c r="H74" s="32" t="s">
        <v>256</v>
      </c>
      <c r="I74" s="30"/>
      <c r="J74" s="4">
        <v>44566</v>
      </c>
      <c r="K74" s="4">
        <v>44926</v>
      </c>
      <c r="L74" s="236">
        <v>85</v>
      </c>
      <c r="M74" s="103"/>
      <c r="N74" s="251">
        <f t="shared" si="13"/>
        <v>0</v>
      </c>
      <c r="O74" s="168">
        <v>65704950</v>
      </c>
      <c r="P74" s="168">
        <v>380895318</v>
      </c>
      <c r="Q74" s="168"/>
      <c r="R74" s="168">
        <v>150000000</v>
      </c>
      <c r="S74" s="168">
        <v>150000000</v>
      </c>
      <c r="T74" s="158">
        <f>SUM(O74:S74)</f>
        <v>746600268</v>
      </c>
      <c r="U74" s="157"/>
      <c r="V74" s="157"/>
      <c r="W74" s="178"/>
      <c r="X74" s="178"/>
      <c r="Y74" s="178"/>
      <c r="Z74" s="158">
        <f>SUM(U74:Y74)</f>
        <v>0</v>
      </c>
      <c r="AA74" s="133">
        <f t="shared" si="14"/>
        <v>0</v>
      </c>
      <c r="AB74" s="160"/>
      <c r="AC74" s="40" t="s">
        <v>246</v>
      </c>
      <c r="AD74" s="150" t="s">
        <v>247</v>
      </c>
    </row>
    <row r="75" spans="1:30" s="36" customFormat="1" ht="55.2" x14ac:dyDescent="0.25">
      <c r="A75" s="43">
        <v>125</v>
      </c>
      <c r="B75" s="28" t="s">
        <v>34</v>
      </c>
      <c r="C75" s="28" t="s">
        <v>252</v>
      </c>
      <c r="D75" s="28" t="s">
        <v>253</v>
      </c>
      <c r="E75" s="324" t="s">
        <v>257</v>
      </c>
      <c r="F75" s="28" t="s">
        <v>258</v>
      </c>
      <c r="G75" s="325">
        <v>2020680010082</v>
      </c>
      <c r="H75" s="32" t="s">
        <v>256</v>
      </c>
      <c r="I75" s="30"/>
      <c r="J75" s="4">
        <v>44566</v>
      </c>
      <c r="K75" s="4">
        <v>44926</v>
      </c>
      <c r="L75" s="236">
        <v>104</v>
      </c>
      <c r="M75" s="103"/>
      <c r="N75" s="251">
        <f t="shared" si="13"/>
        <v>0</v>
      </c>
      <c r="O75" s="168">
        <v>350000000</v>
      </c>
      <c r="P75" s="168"/>
      <c r="Q75" s="168"/>
      <c r="R75" s="168">
        <v>150000000</v>
      </c>
      <c r="S75" s="168"/>
      <c r="T75" s="158">
        <f>SUM(O75:S75)</f>
        <v>500000000</v>
      </c>
      <c r="U75" s="157"/>
      <c r="V75" s="157"/>
      <c r="W75" s="180"/>
      <c r="X75" s="157"/>
      <c r="Y75" s="157"/>
      <c r="Z75" s="158">
        <f>SUM(U75:Y75)</f>
        <v>0</v>
      </c>
      <c r="AA75" s="133">
        <f t="shared" si="14"/>
        <v>0</v>
      </c>
      <c r="AB75" s="160"/>
      <c r="AC75" s="40" t="s">
        <v>246</v>
      </c>
      <c r="AD75" s="150" t="s">
        <v>247</v>
      </c>
    </row>
    <row r="76" spans="1:30" s="36" customFormat="1" ht="55.2" x14ac:dyDescent="0.25">
      <c r="A76" s="43">
        <v>126</v>
      </c>
      <c r="B76" s="32" t="s">
        <v>34</v>
      </c>
      <c r="C76" s="32" t="s">
        <v>252</v>
      </c>
      <c r="D76" s="32" t="s">
        <v>253</v>
      </c>
      <c r="E76" s="275" t="s">
        <v>259</v>
      </c>
      <c r="F76" s="28" t="s">
        <v>260</v>
      </c>
      <c r="G76" s="325">
        <v>2020680010104</v>
      </c>
      <c r="H76" s="32" t="s">
        <v>261</v>
      </c>
      <c r="I76" s="30"/>
      <c r="J76" s="4">
        <v>44566</v>
      </c>
      <c r="K76" s="4">
        <v>44926</v>
      </c>
      <c r="L76" s="328">
        <v>40</v>
      </c>
      <c r="M76" s="329"/>
      <c r="N76" s="251">
        <f t="shared" si="13"/>
        <v>0</v>
      </c>
      <c r="O76" s="168">
        <v>215000000</v>
      </c>
      <c r="P76" s="168"/>
      <c r="Q76" s="168"/>
      <c r="R76" s="168"/>
      <c r="S76" s="168"/>
      <c r="T76" s="158">
        <f>SUM(O76:S76)</f>
        <v>215000000</v>
      </c>
      <c r="U76" s="157"/>
      <c r="V76" s="157"/>
      <c r="W76" s="178"/>
      <c r="X76" s="178"/>
      <c r="Y76" s="178"/>
      <c r="Z76" s="158">
        <f t="shared" ref="Z76:Z81" si="15">SUM(U76:Y76)</f>
        <v>0</v>
      </c>
      <c r="AA76" s="330"/>
      <c r="AB76" s="331"/>
      <c r="AC76" s="40" t="s">
        <v>246</v>
      </c>
      <c r="AD76" s="150" t="s">
        <v>247</v>
      </c>
    </row>
    <row r="77" spans="1:30" s="36" customFormat="1" ht="55.2" x14ac:dyDescent="0.25">
      <c r="A77" s="43">
        <v>127</v>
      </c>
      <c r="B77" s="28" t="s">
        <v>34</v>
      </c>
      <c r="C77" s="28" t="s">
        <v>252</v>
      </c>
      <c r="D77" s="28" t="s">
        <v>253</v>
      </c>
      <c r="E77" s="324" t="s">
        <v>262</v>
      </c>
      <c r="F77" s="28" t="s">
        <v>263</v>
      </c>
      <c r="G77" s="325">
        <v>2020680010104</v>
      </c>
      <c r="H77" s="32" t="s">
        <v>261</v>
      </c>
      <c r="I77" s="30"/>
      <c r="J77" s="4">
        <v>44566</v>
      </c>
      <c r="K77" s="4">
        <v>44926</v>
      </c>
      <c r="L77" s="236">
        <v>3</v>
      </c>
      <c r="M77" s="103"/>
      <c r="N77" s="251">
        <f t="shared" si="13"/>
        <v>0</v>
      </c>
      <c r="O77" s="168">
        <v>229002156</v>
      </c>
      <c r="P77" s="168"/>
      <c r="Q77" s="168"/>
      <c r="R77" s="168"/>
      <c r="S77" s="168"/>
      <c r="T77" s="158">
        <f>SUM(O77:S77)</f>
        <v>229002156</v>
      </c>
      <c r="U77" s="157"/>
      <c r="V77" s="157"/>
      <c r="W77" s="178"/>
      <c r="X77" s="178"/>
      <c r="Y77" s="178"/>
      <c r="Z77" s="158">
        <f t="shared" si="15"/>
        <v>0</v>
      </c>
      <c r="AA77" s="133">
        <f t="shared" si="14"/>
        <v>0</v>
      </c>
      <c r="AB77" s="160"/>
      <c r="AC77" s="40" t="s">
        <v>246</v>
      </c>
      <c r="AD77" s="150" t="s">
        <v>247</v>
      </c>
    </row>
    <row r="78" spans="1:30" s="36" customFormat="1" ht="69" x14ac:dyDescent="0.25">
      <c r="A78" s="43">
        <v>128</v>
      </c>
      <c r="B78" s="28" t="s">
        <v>34</v>
      </c>
      <c r="C78" s="28" t="s">
        <v>252</v>
      </c>
      <c r="D78" s="28" t="s">
        <v>264</v>
      </c>
      <c r="E78" s="324" t="s">
        <v>265</v>
      </c>
      <c r="F78" s="28" t="s">
        <v>266</v>
      </c>
      <c r="G78" s="55">
        <v>2020680010066</v>
      </c>
      <c r="H78" s="28" t="s">
        <v>267</v>
      </c>
      <c r="I78" s="30"/>
      <c r="J78" s="4">
        <v>44566</v>
      </c>
      <c r="K78" s="4">
        <v>44926</v>
      </c>
      <c r="L78" s="236">
        <v>11000</v>
      </c>
      <c r="M78" s="103"/>
      <c r="N78" s="251">
        <f>IFERROR(IF(M78/L78&gt;100%,100%,M78/L78),"-")</f>
        <v>0</v>
      </c>
      <c r="O78" s="168">
        <v>789430000</v>
      </c>
      <c r="P78" s="168">
        <v>1444624460</v>
      </c>
      <c r="Q78" s="168"/>
      <c r="R78" s="168">
        <v>300000000</v>
      </c>
      <c r="S78" s="168">
        <v>191142000</v>
      </c>
      <c r="T78" s="158">
        <f>SUM(O78:S78)</f>
        <v>2725196460</v>
      </c>
      <c r="U78" s="132"/>
      <c r="V78" s="132"/>
      <c r="W78" s="178"/>
      <c r="X78" s="178"/>
      <c r="Y78" s="178"/>
      <c r="Z78" s="158">
        <f t="shared" si="15"/>
        <v>0</v>
      </c>
      <c r="AA78" s="133">
        <v>0</v>
      </c>
      <c r="AB78" s="223"/>
      <c r="AC78" s="40" t="s">
        <v>246</v>
      </c>
      <c r="AD78" s="150" t="s">
        <v>247</v>
      </c>
    </row>
    <row r="79" spans="1:30" s="36" customFormat="1" ht="55.2" x14ac:dyDescent="0.25">
      <c r="A79" s="43">
        <v>129</v>
      </c>
      <c r="B79" s="28" t="s">
        <v>34</v>
      </c>
      <c r="C79" s="28" t="s">
        <v>252</v>
      </c>
      <c r="D79" s="28" t="s">
        <v>264</v>
      </c>
      <c r="E79" s="324" t="s">
        <v>268</v>
      </c>
      <c r="F79" s="28" t="s">
        <v>269</v>
      </c>
      <c r="G79" s="55">
        <v>2020680010118</v>
      </c>
      <c r="H79" s="28" t="s">
        <v>270</v>
      </c>
      <c r="I79" s="30"/>
      <c r="J79" s="4">
        <v>44566</v>
      </c>
      <c r="K79" s="4">
        <v>44926</v>
      </c>
      <c r="L79" s="236">
        <v>200</v>
      </c>
      <c r="M79" s="103"/>
      <c r="N79" s="251">
        <f t="shared" si="13"/>
        <v>0</v>
      </c>
      <c r="O79" s="168">
        <v>25190990</v>
      </c>
      <c r="P79" s="168"/>
      <c r="Q79" s="168"/>
      <c r="R79" s="168"/>
      <c r="S79" s="168"/>
      <c r="T79" s="158">
        <f>SUM(O79:S79)</f>
        <v>25190990</v>
      </c>
      <c r="U79" s="157"/>
      <c r="V79" s="157"/>
      <c r="W79" s="157"/>
      <c r="X79" s="157"/>
      <c r="Y79" s="157"/>
      <c r="Z79" s="158">
        <f t="shared" si="15"/>
        <v>0</v>
      </c>
      <c r="AA79" s="133">
        <f>IFERROR(Z79/T79,"-")</f>
        <v>0</v>
      </c>
      <c r="AB79" s="39"/>
      <c r="AC79" s="40" t="s">
        <v>246</v>
      </c>
      <c r="AD79" s="150" t="s">
        <v>247</v>
      </c>
    </row>
    <row r="80" spans="1:30" s="36" customFormat="1" ht="55.2" x14ac:dyDescent="0.25">
      <c r="A80" s="43">
        <v>130</v>
      </c>
      <c r="B80" s="28" t="s">
        <v>34</v>
      </c>
      <c r="C80" s="28" t="s">
        <v>252</v>
      </c>
      <c r="D80" s="28" t="s">
        <v>264</v>
      </c>
      <c r="E80" s="324" t="s">
        <v>271</v>
      </c>
      <c r="F80" s="28" t="s">
        <v>272</v>
      </c>
      <c r="G80" s="55">
        <v>2020680010118</v>
      </c>
      <c r="H80" s="28" t="s">
        <v>270</v>
      </c>
      <c r="I80" s="28"/>
      <c r="J80" s="4">
        <v>44566</v>
      </c>
      <c r="K80" s="4">
        <v>44926</v>
      </c>
      <c r="L80" s="236">
        <v>25</v>
      </c>
      <c r="M80" s="103"/>
      <c r="N80" s="251">
        <f t="shared" si="13"/>
        <v>0</v>
      </c>
      <c r="O80" s="168">
        <v>67760000</v>
      </c>
      <c r="P80" s="168"/>
      <c r="Q80" s="168"/>
      <c r="R80" s="168"/>
      <c r="S80" s="168">
        <v>7240000</v>
      </c>
      <c r="T80" s="158">
        <f>SUM(O80:S80)</f>
        <v>75000000</v>
      </c>
      <c r="U80" s="157"/>
      <c r="V80" s="157"/>
      <c r="W80" s="157"/>
      <c r="X80" s="157"/>
      <c r="Y80" s="157"/>
      <c r="Z80" s="158">
        <f t="shared" si="15"/>
        <v>0</v>
      </c>
      <c r="AA80" s="133">
        <f>IFERROR(Z80/T80,"-")</f>
        <v>0</v>
      </c>
      <c r="AB80" s="39"/>
      <c r="AC80" s="40" t="s">
        <v>246</v>
      </c>
      <c r="AD80" s="150" t="s">
        <v>247</v>
      </c>
    </row>
    <row r="81" spans="1:30" s="36" customFormat="1" ht="55.2" x14ac:dyDescent="0.25">
      <c r="A81" s="43">
        <v>131</v>
      </c>
      <c r="B81" s="28" t="s">
        <v>34</v>
      </c>
      <c r="C81" s="28" t="s">
        <v>252</v>
      </c>
      <c r="D81" s="28" t="s">
        <v>273</v>
      </c>
      <c r="E81" s="324" t="s">
        <v>274</v>
      </c>
      <c r="F81" s="28" t="s">
        <v>275</v>
      </c>
      <c r="G81" s="55">
        <v>2020680010057</v>
      </c>
      <c r="H81" s="28" t="s">
        <v>276</v>
      </c>
      <c r="I81" s="28"/>
      <c r="J81" s="4">
        <v>44566</v>
      </c>
      <c r="K81" s="4">
        <v>44926</v>
      </c>
      <c r="L81" s="236">
        <v>30</v>
      </c>
      <c r="M81" s="103"/>
      <c r="N81" s="251">
        <f t="shared" si="13"/>
        <v>0</v>
      </c>
      <c r="O81" s="168">
        <v>1779982082</v>
      </c>
      <c r="P81" s="168"/>
      <c r="Q81" s="168"/>
      <c r="R81" s="168">
        <v>26975000</v>
      </c>
      <c r="S81" s="168">
        <v>25248359</v>
      </c>
      <c r="T81" s="158">
        <f>SUM(O81:S81)</f>
        <v>1832205441</v>
      </c>
      <c r="U81" s="157"/>
      <c r="V81" s="157"/>
      <c r="W81" s="157"/>
      <c r="X81" s="157"/>
      <c r="Y81" s="157"/>
      <c r="Z81" s="158">
        <f t="shared" si="15"/>
        <v>0</v>
      </c>
      <c r="AA81" s="133">
        <f>IFERROR(Z81/T81,"-")</f>
        <v>0</v>
      </c>
      <c r="AB81" s="39"/>
      <c r="AC81" s="40" t="s">
        <v>246</v>
      </c>
      <c r="AD81" s="150" t="s">
        <v>247</v>
      </c>
    </row>
    <row r="82" spans="1:30" ht="82.8" x14ac:dyDescent="0.25">
      <c r="A82" s="274">
        <v>120</v>
      </c>
      <c r="B82" s="243" t="s">
        <v>34</v>
      </c>
      <c r="C82" s="243" t="s">
        <v>35</v>
      </c>
      <c r="D82" s="243" t="s">
        <v>36</v>
      </c>
      <c r="E82" s="332" t="s">
        <v>37</v>
      </c>
      <c r="F82" s="243" t="s">
        <v>38</v>
      </c>
      <c r="G82" s="41">
        <v>2020680010042</v>
      </c>
      <c r="H82" s="42" t="s">
        <v>39</v>
      </c>
      <c r="I82" s="3"/>
      <c r="J82" s="4">
        <v>44566</v>
      </c>
      <c r="K82" s="4">
        <v>44926</v>
      </c>
      <c r="L82" s="276">
        <v>165</v>
      </c>
      <c r="M82" s="277"/>
      <c r="N82" s="246">
        <f>IF(M82/L82&gt;100%,100%,M82/L82)</f>
        <v>0</v>
      </c>
      <c r="O82" s="157">
        <v>844120231.90799999</v>
      </c>
      <c r="P82" s="157"/>
      <c r="Q82" s="157"/>
      <c r="R82" s="157"/>
      <c r="S82" s="157"/>
      <c r="T82" s="158">
        <f>SUM(O82:S82)</f>
        <v>844120231.90799999</v>
      </c>
      <c r="U82" s="157"/>
      <c r="V82" s="159"/>
      <c r="W82" s="159"/>
      <c r="X82" s="12"/>
      <c r="Y82" s="12"/>
      <c r="Z82" s="158">
        <f>SUM(U82:Y82)</f>
        <v>0</v>
      </c>
      <c r="AA82" s="133">
        <f t="shared" ref="AA82:AA86" si="16">IFERROR(Z82/T82,"-")</f>
        <v>0</v>
      </c>
      <c r="AB82" s="278"/>
      <c r="AC82" s="83" t="s">
        <v>40</v>
      </c>
      <c r="AD82" s="5" t="s">
        <v>277</v>
      </c>
    </row>
    <row r="83" spans="1:30" ht="82.8" x14ac:dyDescent="0.25">
      <c r="A83" s="279">
        <v>121</v>
      </c>
      <c r="B83" s="42" t="s">
        <v>34</v>
      </c>
      <c r="C83" s="42" t="s">
        <v>35</v>
      </c>
      <c r="D83" s="42" t="s">
        <v>36</v>
      </c>
      <c r="E83" s="333" t="s">
        <v>41</v>
      </c>
      <c r="F83" s="42" t="s">
        <v>42</v>
      </c>
      <c r="G83" s="41">
        <v>2020680010042</v>
      </c>
      <c r="H83" s="42" t="s">
        <v>39</v>
      </c>
      <c r="I83" s="3"/>
      <c r="J83" s="4">
        <v>44566</v>
      </c>
      <c r="K83" s="4">
        <v>44926</v>
      </c>
      <c r="L83" s="334">
        <v>100</v>
      </c>
      <c r="M83" s="296"/>
      <c r="N83" s="250">
        <f>IF(M83/L83&gt;100%,100%,M83/L83)</f>
        <v>0</v>
      </c>
      <c r="O83" s="157">
        <v>531600000</v>
      </c>
      <c r="P83" s="157"/>
      <c r="Q83" s="157"/>
      <c r="R83" s="157"/>
      <c r="S83" s="157"/>
      <c r="T83" s="161">
        <f>SUM(O83:S83)</f>
        <v>531600000</v>
      </c>
      <c r="U83" s="157"/>
      <c r="V83" s="159"/>
      <c r="W83" s="159"/>
      <c r="X83" s="12"/>
      <c r="Y83" s="12"/>
      <c r="Z83" s="161">
        <f>SUM(U83:Y83)</f>
        <v>0</v>
      </c>
      <c r="AA83" s="133">
        <f t="shared" si="16"/>
        <v>0</v>
      </c>
      <c r="AB83" s="278"/>
      <c r="AC83" s="84" t="s">
        <v>40</v>
      </c>
      <c r="AD83" s="5" t="s">
        <v>277</v>
      </c>
    </row>
    <row r="84" spans="1:30" ht="55.2" x14ac:dyDescent="0.25">
      <c r="A84" s="279">
        <v>122</v>
      </c>
      <c r="B84" s="243" t="s">
        <v>34</v>
      </c>
      <c r="C84" s="243" t="s">
        <v>35</v>
      </c>
      <c r="D84" s="243" t="s">
        <v>43</v>
      </c>
      <c r="E84" s="332" t="s">
        <v>44</v>
      </c>
      <c r="F84" s="243" t="s">
        <v>45</v>
      </c>
      <c r="G84" s="41">
        <v>2021680010132</v>
      </c>
      <c r="H84" s="42" t="s">
        <v>278</v>
      </c>
      <c r="I84" s="6"/>
      <c r="J84" s="4">
        <v>44566</v>
      </c>
      <c r="K84" s="4">
        <v>44926</v>
      </c>
      <c r="L84" s="276">
        <v>185</v>
      </c>
      <c r="M84" s="277"/>
      <c r="N84" s="250">
        <f>IF(M84/L84&gt;100%,100%,M84/L84)</f>
        <v>0</v>
      </c>
      <c r="O84" s="157">
        <v>2253479767.96</v>
      </c>
      <c r="P84" s="157"/>
      <c r="Q84" s="157"/>
      <c r="R84" s="157"/>
      <c r="S84" s="157"/>
      <c r="T84" s="161">
        <f>SUM(O84:S84)</f>
        <v>2253479767.96</v>
      </c>
      <c r="U84" s="157"/>
      <c r="V84" s="159"/>
      <c r="W84" s="159"/>
      <c r="X84" s="12"/>
      <c r="Y84" s="12"/>
      <c r="Z84" s="161">
        <f t="shared" ref="Z84:Z86" si="17">SUM(U84:Y84)</f>
        <v>0</v>
      </c>
      <c r="AA84" s="133">
        <f t="shared" si="16"/>
        <v>0</v>
      </c>
      <c r="AB84" s="335"/>
      <c r="AC84" s="84" t="s">
        <v>40</v>
      </c>
      <c r="AD84" s="5" t="s">
        <v>277</v>
      </c>
    </row>
    <row r="85" spans="1:30" ht="69" x14ac:dyDescent="0.25">
      <c r="A85" s="279">
        <v>123</v>
      </c>
      <c r="B85" s="243" t="s">
        <v>34</v>
      </c>
      <c r="C85" s="243" t="s">
        <v>35</v>
      </c>
      <c r="D85" s="243" t="s">
        <v>46</v>
      </c>
      <c r="E85" s="332" t="s">
        <v>47</v>
      </c>
      <c r="F85" s="243" t="s">
        <v>48</v>
      </c>
      <c r="G85" s="41">
        <v>2020680010046</v>
      </c>
      <c r="H85" s="42" t="s">
        <v>49</v>
      </c>
      <c r="I85" s="3"/>
      <c r="J85" s="4">
        <v>44566</v>
      </c>
      <c r="K85" s="4">
        <v>44926</v>
      </c>
      <c r="L85" s="334">
        <v>3500</v>
      </c>
      <c r="M85" s="296"/>
      <c r="N85" s="250">
        <f>IF(M85/L85&gt;100%,100%,M85/L85)</f>
        <v>0</v>
      </c>
      <c r="O85" s="157">
        <v>220800000</v>
      </c>
      <c r="P85" s="157"/>
      <c r="Q85" s="157"/>
      <c r="R85" s="157"/>
      <c r="S85" s="157"/>
      <c r="T85" s="161">
        <f>SUM(O85:S85)</f>
        <v>220800000</v>
      </c>
      <c r="U85" s="157"/>
      <c r="V85" s="159"/>
      <c r="W85" s="159"/>
      <c r="X85" s="12"/>
      <c r="Y85" s="12"/>
      <c r="Z85" s="161">
        <f t="shared" si="17"/>
        <v>0</v>
      </c>
      <c r="AA85" s="298">
        <f t="shared" si="16"/>
        <v>0</v>
      </c>
      <c r="AB85" s="297"/>
      <c r="AC85" s="84" t="s">
        <v>40</v>
      </c>
      <c r="AD85" s="5" t="s">
        <v>277</v>
      </c>
    </row>
    <row r="86" spans="1:30" ht="41.4" x14ac:dyDescent="0.25">
      <c r="A86" s="279">
        <v>261</v>
      </c>
      <c r="B86" s="243" t="s">
        <v>50</v>
      </c>
      <c r="C86" s="243" t="s">
        <v>51</v>
      </c>
      <c r="D86" s="243" t="s">
        <v>52</v>
      </c>
      <c r="E86" s="332" t="s">
        <v>53</v>
      </c>
      <c r="F86" s="243" t="s">
        <v>54</v>
      </c>
      <c r="G86" s="41">
        <v>2021680010131</v>
      </c>
      <c r="H86" s="42" t="s">
        <v>279</v>
      </c>
      <c r="I86" s="3"/>
      <c r="J86" s="4">
        <v>44566</v>
      </c>
      <c r="K86" s="4">
        <v>44926</v>
      </c>
      <c r="L86" s="336">
        <v>0.85</v>
      </c>
      <c r="M86" s="337"/>
      <c r="N86" s="246">
        <f>IF(M86/L86&gt;100%,100%,M86/L86)</f>
        <v>0</v>
      </c>
      <c r="O86" s="157">
        <v>650000000</v>
      </c>
      <c r="P86" s="157"/>
      <c r="Q86" s="157"/>
      <c r="R86" s="157"/>
      <c r="S86" s="157"/>
      <c r="T86" s="161">
        <f>SUM(O86:S86)</f>
        <v>650000000</v>
      </c>
      <c r="U86" s="157"/>
      <c r="V86" s="159"/>
      <c r="W86" s="159"/>
      <c r="X86" s="12"/>
      <c r="Y86" s="12"/>
      <c r="Z86" s="161">
        <f t="shared" si="17"/>
        <v>0</v>
      </c>
      <c r="AA86" s="133">
        <f t="shared" si="16"/>
        <v>0</v>
      </c>
      <c r="AB86" s="278"/>
      <c r="AC86" s="83" t="s">
        <v>40</v>
      </c>
      <c r="AD86" s="5" t="s">
        <v>277</v>
      </c>
    </row>
    <row r="87" spans="1:30" s="36" customFormat="1" ht="55.2" x14ac:dyDescent="0.25">
      <c r="A87" s="299">
        <v>36</v>
      </c>
      <c r="B87" s="28" t="s">
        <v>34</v>
      </c>
      <c r="C87" s="28" t="s">
        <v>850</v>
      </c>
      <c r="D87" s="28" t="s">
        <v>280</v>
      </c>
      <c r="E87" s="300" t="s">
        <v>281</v>
      </c>
      <c r="F87" s="245" t="s">
        <v>282</v>
      </c>
      <c r="G87" s="240" t="s">
        <v>126</v>
      </c>
      <c r="H87" s="30" t="s">
        <v>126</v>
      </c>
      <c r="I87" s="30"/>
      <c r="J87" s="4">
        <v>44566</v>
      </c>
      <c r="K87" s="4">
        <v>44926</v>
      </c>
      <c r="L87" s="236">
        <v>24</v>
      </c>
      <c r="M87" s="52"/>
      <c r="N87" s="251">
        <f t="shared" ref="N87:N88" si="18">IF(M87/L87&gt;100%,100%,M87/L87)</f>
        <v>0</v>
      </c>
      <c r="O87" s="144"/>
      <c r="P87" s="144"/>
      <c r="Q87" s="144"/>
      <c r="R87" s="144">
        <v>371315000</v>
      </c>
      <c r="S87" s="180"/>
      <c r="T87" s="181">
        <f>SUM(O87:S87)</f>
        <v>371315000</v>
      </c>
      <c r="U87" s="182"/>
      <c r="V87" s="132"/>
      <c r="W87" s="106"/>
      <c r="X87" s="144"/>
      <c r="Y87" s="34"/>
      <c r="Z87" s="181">
        <f>SUM(U87:Y87)</f>
        <v>0</v>
      </c>
      <c r="AA87" s="133">
        <f>IFERROR(Z87/T87,"-")</f>
        <v>0</v>
      </c>
      <c r="AB87" s="107"/>
      <c r="AC87" s="40" t="s">
        <v>283</v>
      </c>
      <c r="AD87" s="35" t="s">
        <v>284</v>
      </c>
    </row>
    <row r="88" spans="1:30" s="36" customFormat="1" ht="55.2" x14ac:dyDescent="0.25">
      <c r="A88" s="43">
        <v>37</v>
      </c>
      <c r="B88" s="28" t="s">
        <v>34</v>
      </c>
      <c r="C88" s="28" t="s">
        <v>850</v>
      </c>
      <c r="D88" s="28" t="s">
        <v>280</v>
      </c>
      <c r="E88" s="300" t="s">
        <v>285</v>
      </c>
      <c r="F88" s="28" t="s">
        <v>286</v>
      </c>
      <c r="G88" s="240" t="s">
        <v>126</v>
      </c>
      <c r="H88" s="30" t="s">
        <v>126</v>
      </c>
      <c r="I88" s="30"/>
      <c r="J88" s="4">
        <v>44566</v>
      </c>
      <c r="K88" s="4">
        <v>44926</v>
      </c>
      <c r="L88" s="236">
        <v>3</v>
      </c>
      <c r="M88" s="120"/>
      <c r="N88" s="251">
        <f t="shared" si="18"/>
        <v>0</v>
      </c>
      <c r="O88" s="183"/>
      <c r="P88" s="183"/>
      <c r="Q88" s="183"/>
      <c r="R88" s="183">
        <v>259402000</v>
      </c>
      <c r="S88" s="184"/>
      <c r="T88" s="181">
        <f>SUM(O88:S88)</f>
        <v>259402000</v>
      </c>
      <c r="U88" s="182"/>
      <c r="V88" s="132"/>
      <c r="W88" s="106"/>
      <c r="X88" s="183"/>
      <c r="Y88" s="34"/>
      <c r="Z88" s="181">
        <f>SUM(U88:Y88)</f>
        <v>0</v>
      </c>
      <c r="AA88" s="133">
        <f>IFERROR(Z88/T88,"-")</f>
        <v>0</v>
      </c>
      <c r="AB88" s="322"/>
      <c r="AC88" s="40" t="s">
        <v>283</v>
      </c>
      <c r="AD88" s="35" t="s">
        <v>284</v>
      </c>
    </row>
    <row r="89" spans="1:30" s="36" customFormat="1" ht="41.4" x14ac:dyDescent="0.25">
      <c r="A89" s="299">
        <v>276</v>
      </c>
      <c r="B89" s="28" t="s">
        <v>50</v>
      </c>
      <c r="C89" s="28" t="s">
        <v>287</v>
      </c>
      <c r="D89" s="28" t="s">
        <v>288</v>
      </c>
      <c r="E89" s="300" t="s">
        <v>289</v>
      </c>
      <c r="F89" s="28" t="s">
        <v>290</v>
      </c>
      <c r="G89" s="37">
        <v>2020680010073</v>
      </c>
      <c r="H89" s="30" t="s">
        <v>291</v>
      </c>
      <c r="I89" s="30"/>
      <c r="J89" s="4">
        <v>44566</v>
      </c>
      <c r="K89" s="4">
        <v>44926</v>
      </c>
      <c r="L89" s="236">
        <v>1</v>
      </c>
      <c r="M89" s="103"/>
      <c r="N89" s="251">
        <f>IF(M89/L89&gt;100%,100%,M89/L89)</f>
        <v>0</v>
      </c>
      <c r="O89" s="144">
        <v>4022109123</v>
      </c>
      <c r="P89" s="144"/>
      <c r="Q89" s="144"/>
      <c r="R89" s="144"/>
      <c r="S89" s="144"/>
      <c r="T89" s="185">
        <f>SUM(O89:S89)</f>
        <v>4022109123</v>
      </c>
      <c r="U89" s="144"/>
      <c r="V89" s="144"/>
      <c r="W89" s="144"/>
      <c r="X89" s="144"/>
      <c r="Y89" s="34"/>
      <c r="Z89" s="185">
        <f>SUM(U89:Y89)</f>
        <v>0</v>
      </c>
      <c r="AA89" s="133">
        <f>IFERROR(Z89/T89,"-")</f>
        <v>0</v>
      </c>
      <c r="AB89" s="144"/>
      <c r="AC89" s="40" t="s">
        <v>292</v>
      </c>
      <c r="AD89" s="35" t="s">
        <v>293</v>
      </c>
    </row>
    <row r="90" spans="1:30" s="36" customFormat="1" ht="69" x14ac:dyDescent="0.25">
      <c r="A90" s="299">
        <v>277</v>
      </c>
      <c r="B90" s="32" t="s">
        <v>50</v>
      </c>
      <c r="C90" s="32" t="s">
        <v>287</v>
      </c>
      <c r="D90" s="32" t="s">
        <v>288</v>
      </c>
      <c r="E90" s="275" t="s">
        <v>294</v>
      </c>
      <c r="F90" s="32" t="s">
        <v>295</v>
      </c>
      <c r="G90" s="37">
        <v>2021680010171</v>
      </c>
      <c r="H90" s="108" t="s">
        <v>296</v>
      </c>
      <c r="I90" s="108"/>
      <c r="J90" s="4">
        <v>44566</v>
      </c>
      <c r="K90" s="4">
        <v>44926</v>
      </c>
      <c r="L90" s="301">
        <v>1</v>
      </c>
      <c r="M90" s="338"/>
      <c r="N90" s="252">
        <f>IF(M90/L90&gt;100%,100%,M90/L90)</f>
        <v>0</v>
      </c>
      <c r="O90" s="144">
        <v>8000000</v>
      </c>
      <c r="P90" s="144"/>
      <c r="Q90" s="144"/>
      <c r="R90" s="144"/>
      <c r="S90" s="144"/>
      <c r="T90" s="185">
        <f>SUM(O90:S90)</f>
        <v>8000000</v>
      </c>
      <c r="U90" s="144"/>
      <c r="V90" s="144"/>
      <c r="W90" s="144"/>
      <c r="X90" s="144"/>
      <c r="Y90" s="34"/>
      <c r="Z90" s="185">
        <f>SUM(U90:Y90)</f>
        <v>0</v>
      </c>
      <c r="AA90" s="326">
        <f>IFERROR(Z90/T90,"-")</f>
        <v>0</v>
      </c>
      <c r="AB90" s="144"/>
      <c r="AC90" s="40" t="s">
        <v>292</v>
      </c>
      <c r="AD90" s="35" t="s">
        <v>293</v>
      </c>
    </row>
    <row r="91" spans="1:30" s="36" customFormat="1" ht="82.8" x14ac:dyDescent="0.25">
      <c r="A91" s="299">
        <v>278</v>
      </c>
      <c r="B91" s="32" t="s">
        <v>50</v>
      </c>
      <c r="C91" s="32" t="s">
        <v>287</v>
      </c>
      <c r="D91" s="32" t="s">
        <v>288</v>
      </c>
      <c r="E91" s="275" t="s">
        <v>297</v>
      </c>
      <c r="F91" s="32" t="s">
        <v>298</v>
      </c>
      <c r="G91" s="37">
        <v>2021680010020</v>
      </c>
      <c r="H91" s="30" t="s">
        <v>299</v>
      </c>
      <c r="I91" s="108"/>
      <c r="J91" s="4">
        <v>44566</v>
      </c>
      <c r="K91" s="4">
        <v>44926</v>
      </c>
      <c r="L91" s="310">
        <v>1</v>
      </c>
      <c r="M91" s="339"/>
      <c r="N91" s="253">
        <f>IF(M91/L91&gt;100%,100%,M91/L91)</f>
        <v>0</v>
      </c>
      <c r="O91" s="144"/>
      <c r="P91" s="144"/>
      <c r="Q91" s="144"/>
      <c r="R91" s="144"/>
      <c r="S91" s="144"/>
      <c r="T91" s="186">
        <f>SUM(O91:S92)</f>
        <v>10000000</v>
      </c>
      <c r="U91" s="144"/>
      <c r="V91" s="144"/>
      <c r="W91" s="144"/>
      <c r="X91" s="144"/>
      <c r="Y91" s="34"/>
      <c r="Z91" s="186">
        <f>SUM(U91:Y92)</f>
        <v>0</v>
      </c>
      <c r="AA91" s="340">
        <f>IFERROR(Z91/T91,"-")</f>
        <v>0</v>
      </c>
      <c r="AB91" s="114"/>
      <c r="AC91" s="60" t="s">
        <v>292</v>
      </c>
      <c r="AD91" s="49" t="s">
        <v>293</v>
      </c>
    </row>
    <row r="92" spans="1:30" s="36" customFormat="1" ht="82.8" x14ac:dyDescent="0.25">
      <c r="A92" s="299">
        <v>278</v>
      </c>
      <c r="B92" s="32" t="s">
        <v>50</v>
      </c>
      <c r="C92" s="32" t="s">
        <v>287</v>
      </c>
      <c r="D92" s="32" t="s">
        <v>288</v>
      </c>
      <c r="E92" s="275" t="s">
        <v>297</v>
      </c>
      <c r="F92" s="32" t="s">
        <v>298</v>
      </c>
      <c r="G92" s="37">
        <v>2021680010177</v>
      </c>
      <c r="H92" s="32" t="s">
        <v>300</v>
      </c>
      <c r="I92" s="108"/>
      <c r="J92" s="4">
        <v>44566</v>
      </c>
      <c r="K92" s="4">
        <v>44926</v>
      </c>
      <c r="L92" s="316"/>
      <c r="M92" s="341"/>
      <c r="N92" s="255"/>
      <c r="O92" s="144">
        <v>10000000</v>
      </c>
      <c r="P92" s="144"/>
      <c r="Q92" s="144"/>
      <c r="R92" s="144"/>
      <c r="S92" s="144"/>
      <c r="T92" s="187"/>
      <c r="U92" s="144"/>
      <c r="V92" s="144"/>
      <c r="W92" s="144"/>
      <c r="X92" s="144"/>
      <c r="Y92" s="34"/>
      <c r="Z92" s="187"/>
      <c r="AA92" s="342"/>
      <c r="AB92" s="116"/>
      <c r="AC92" s="62"/>
      <c r="AD92" s="51"/>
    </row>
    <row r="93" spans="1:30" s="36" customFormat="1" ht="55.2" x14ac:dyDescent="0.25">
      <c r="A93" s="299">
        <v>279</v>
      </c>
      <c r="B93" s="32" t="s">
        <v>50</v>
      </c>
      <c r="C93" s="32" t="s">
        <v>287</v>
      </c>
      <c r="D93" s="32" t="s">
        <v>288</v>
      </c>
      <c r="E93" s="275" t="s">
        <v>301</v>
      </c>
      <c r="F93" s="32" t="s">
        <v>302</v>
      </c>
      <c r="G93" s="37">
        <v>2021680010128</v>
      </c>
      <c r="H93" s="108" t="s">
        <v>303</v>
      </c>
      <c r="I93" s="108"/>
      <c r="J93" s="4">
        <v>44566</v>
      </c>
      <c r="K93" s="4">
        <v>44926</v>
      </c>
      <c r="L93" s="301">
        <v>1</v>
      </c>
      <c r="M93" s="338"/>
      <c r="N93" s="252">
        <f>IF(M93/L93&gt;100%,100%,M93/L93)</f>
        <v>0</v>
      </c>
      <c r="O93" s="144">
        <v>13600000000</v>
      </c>
      <c r="P93" s="144"/>
      <c r="Q93" s="144"/>
      <c r="R93" s="144"/>
      <c r="S93" s="144"/>
      <c r="T93" s="185">
        <f>SUM(O93:S93)</f>
        <v>13600000000</v>
      </c>
      <c r="U93" s="144"/>
      <c r="V93" s="144"/>
      <c r="W93" s="144"/>
      <c r="X93" s="144"/>
      <c r="Y93" s="34"/>
      <c r="Z93" s="185">
        <f>SUM(U93:Y93)</f>
        <v>0</v>
      </c>
      <c r="AA93" s="326">
        <v>0</v>
      </c>
      <c r="AB93" s="144"/>
      <c r="AC93" s="40" t="s">
        <v>292</v>
      </c>
      <c r="AD93" s="35" t="s">
        <v>293</v>
      </c>
    </row>
    <row r="94" spans="1:30" s="36" customFormat="1" ht="96.6" x14ac:dyDescent="0.25">
      <c r="A94" s="299">
        <v>192</v>
      </c>
      <c r="B94" s="126" t="s">
        <v>191</v>
      </c>
      <c r="C94" s="28" t="s">
        <v>304</v>
      </c>
      <c r="D94" s="28" t="s">
        <v>305</v>
      </c>
      <c r="E94" s="300" t="s">
        <v>306</v>
      </c>
      <c r="F94" s="28" t="s">
        <v>307</v>
      </c>
      <c r="G94" s="55">
        <v>2021680010048</v>
      </c>
      <c r="H94" s="28" t="s">
        <v>308</v>
      </c>
      <c r="I94" s="28"/>
      <c r="J94" s="4">
        <v>44566</v>
      </c>
      <c r="K94" s="4">
        <v>44926</v>
      </c>
      <c r="L94" s="236">
        <v>1</v>
      </c>
      <c r="M94" s="127"/>
      <c r="N94" s="251">
        <f>IFERROR(IF(M94/L94&gt;100%,100%,M94/L94),"-")</f>
        <v>0</v>
      </c>
      <c r="O94" s="58">
        <v>685440000</v>
      </c>
      <c r="P94" s="167"/>
      <c r="Q94" s="167"/>
      <c r="R94" s="167"/>
      <c r="S94" s="34"/>
      <c r="T94" s="181">
        <f>SUM(O94:S94)</f>
        <v>685440000</v>
      </c>
      <c r="U94" s="58"/>
      <c r="V94" s="167"/>
      <c r="W94" s="167"/>
      <c r="X94" s="167"/>
      <c r="Y94" s="34"/>
      <c r="Z94" s="181">
        <f>SUM(U94:Y94)</f>
        <v>0</v>
      </c>
      <c r="AA94" s="133">
        <f>IFERROR(Z94/T94,"-")</f>
        <v>0</v>
      </c>
      <c r="AB94" s="229"/>
      <c r="AC94" s="40" t="s">
        <v>309</v>
      </c>
      <c r="AD94" s="54" t="s">
        <v>310</v>
      </c>
    </row>
    <row r="95" spans="1:30" s="36" customFormat="1" ht="96.6" x14ac:dyDescent="0.25">
      <c r="A95" s="299">
        <v>193</v>
      </c>
      <c r="B95" s="128" t="s">
        <v>191</v>
      </c>
      <c r="C95" s="28" t="s">
        <v>304</v>
      </c>
      <c r="D95" s="28" t="s">
        <v>305</v>
      </c>
      <c r="E95" s="300" t="s">
        <v>311</v>
      </c>
      <c r="F95" s="28" t="s">
        <v>312</v>
      </c>
      <c r="G95" s="55">
        <v>2021680010133</v>
      </c>
      <c r="H95" s="28" t="s">
        <v>313</v>
      </c>
      <c r="I95" s="30"/>
      <c r="J95" s="4">
        <v>44566</v>
      </c>
      <c r="K95" s="4">
        <v>44926</v>
      </c>
      <c r="L95" s="57">
        <v>0.3</v>
      </c>
      <c r="M95" s="120"/>
      <c r="N95" s="251">
        <f>IFERROR(IF(M95/L95&gt;100%,100%,M95/L95),"-")</f>
        <v>0</v>
      </c>
      <c r="O95" s="58">
        <v>220000000</v>
      </c>
      <c r="P95" s="167"/>
      <c r="Q95" s="167"/>
      <c r="R95" s="167"/>
      <c r="S95" s="34"/>
      <c r="T95" s="181">
        <f>SUM(O95:S95)</f>
        <v>220000000</v>
      </c>
      <c r="U95" s="58"/>
      <c r="V95" s="167"/>
      <c r="W95" s="167"/>
      <c r="X95" s="167"/>
      <c r="Y95" s="34"/>
      <c r="Z95" s="181">
        <f t="shared" ref="Z95:Z100" si="19">SUM(U95:Y95)</f>
        <v>0</v>
      </c>
      <c r="AA95" s="133">
        <f t="shared" ref="AA95:AA100" si="20">IFERROR(Z95/T95,"-")</f>
        <v>0</v>
      </c>
      <c r="AB95" s="223"/>
      <c r="AC95" s="40" t="s">
        <v>309</v>
      </c>
      <c r="AD95" s="54" t="s">
        <v>310</v>
      </c>
    </row>
    <row r="96" spans="1:30" s="36" customFormat="1" ht="96.6" x14ac:dyDescent="0.25">
      <c r="A96" s="299">
        <v>194</v>
      </c>
      <c r="B96" s="128" t="s">
        <v>191</v>
      </c>
      <c r="C96" s="28" t="s">
        <v>304</v>
      </c>
      <c r="D96" s="28" t="s">
        <v>305</v>
      </c>
      <c r="E96" s="72" t="s">
        <v>314</v>
      </c>
      <c r="F96" s="28" t="s">
        <v>315</v>
      </c>
      <c r="G96" s="55">
        <v>2021680010048</v>
      </c>
      <c r="H96" s="28" t="s">
        <v>308</v>
      </c>
      <c r="I96" s="30"/>
      <c r="J96" s="4">
        <v>44566</v>
      </c>
      <c r="K96" s="4">
        <v>44926</v>
      </c>
      <c r="L96" s="310">
        <v>9</v>
      </c>
      <c r="M96" s="129"/>
      <c r="N96" s="253">
        <f>IFERROR(IF(M96/L96&gt;100%,100%,M96/L96),"-")</f>
        <v>0</v>
      </c>
      <c r="O96" s="58">
        <v>110000000</v>
      </c>
      <c r="P96" s="69"/>
      <c r="Q96" s="69"/>
      <c r="R96" s="69"/>
      <c r="S96" s="34"/>
      <c r="T96" s="189">
        <f>SUM(O96:S97)</f>
        <v>476952744</v>
      </c>
      <c r="U96" s="58"/>
      <c r="V96" s="69"/>
      <c r="W96" s="69"/>
      <c r="X96" s="69"/>
      <c r="Y96" s="34"/>
      <c r="Z96" s="189">
        <f>SUM(U96:Y97)</f>
        <v>0</v>
      </c>
      <c r="AA96" s="283">
        <f t="shared" si="20"/>
        <v>0</v>
      </c>
      <c r="AB96" s="343"/>
      <c r="AC96" s="60" t="s">
        <v>309</v>
      </c>
      <c r="AD96" s="49" t="s">
        <v>310</v>
      </c>
    </row>
    <row r="97" spans="1:33" s="36" customFormat="1" ht="96.6" x14ac:dyDescent="0.25">
      <c r="A97" s="299">
        <v>194</v>
      </c>
      <c r="B97" s="128" t="s">
        <v>191</v>
      </c>
      <c r="C97" s="28" t="s">
        <v>304</v>
      </c>
      <c r="D97" s="28" t="s">
        <v>305</v>
      </c>
      <c r="E97" s="72" t="s">
        <v>314</v>
      </c>
      <c r="F97" s="28" t="s">
        <v>315</v>
      </c>
      <c r="G97" s="55">
        <v>2021680010048</v>
      </c>
      <c r="H97" s="28" t="s">
        <v>308</v>
      </c>
      <c r="I97" s="30"/>
      <c r="J97" s="4">
        <v>44566</v>
      </c>
      <c r="K97" s="4">
        <v>44926</v>
      </c>
      <c r="L97" s="316"/>
      <c r="M97" s="130"/>
      <c r="N97" s="255"/>
      <c r="O97" s="58">
        <v>366952744</v>
      </c>
      <c r="P97" s="69"/>
      <c r="Q97" s="69"/>
      <c r="R97" s="69"/>
      <c r="S97" s="34"/>
      <c r="T97" s="190"/>
      <c r="U97" s="58"/>
      <c r="V97" s="69"/>
      <c r="W97" s="69"/>
      <c r="X97" s="69"/>
      <c r="Y97" s="34"/>
      <c r="Z97" s="190"/>
      <c r="AA97" s="291"/>
      <c r="AB97" s="344"/>
      <c r="AC97" s="62"/>
      <c r="AD97" s="51"/>
    </row>
    <row r="98" spans="1:33" s="36" customFormat="1" ht="69" x14ac:dyDescent="0.25">
      <c r="A98" s="299">
        <v>292</v>
      </c>
      <c r="B98" s="126" t="s">
        <v>116</v>
      </c>
      <c r="C98" s="28" t="s">
        <v>117</v>
      </c>
      <c r="D98" s="28" t="s">
        <v>316</v>
      </c>
      <c r="E98" s="300" t="s">
        <v>317</v>
      </c>
      <c r="F98" s="28" t="s">
        <v>318</v>
      </c>
      <c r="G98" s="55">
        <v>2021680010133</v>
      </c>
      <c r="H98" s="28" t="s">
        <v>313</v>
      </c>
      <c r="I98" s="30"/>
      <c r="J98" s="4">
        <v>44566</v>
      </c>
      <c r="K98" s="4">
        <v>44926</v>
      </c>
      <c r="L98" s="57">
        <v>0.13</v>
      </c>
      <c r="M98" s="53"/>
      <c r="N98" s="251">
        <f>IFERROR(IF(M98/L98&gt;100%,100%,M98/L98),"-")</f>
        <v>0</v>
      </c>
      <c r="O98" s="58">
        <v>313500000</v>
      </c>
      <c r="P98" s="69"/>
      <c r="Q98" s="69"/>
      <c r="R98" s="69"/>
      <c r="S98" s="34"/>
      <c r="T98" s="181">
        <f>SUM(O98:S98)</f>
        <v>313500000</v>
      </c>
      <c r="U98" s="58"/>
      <c r="V98" s="69"/>
      <c r="W98" s="69"/>
      <c r="X98" s="69"/>
      <c r="Y98" s="34"/>
      <c r="Z98" s="181">
        <f t="shared" si="19"/>
        <v>0</v>
      </c>
      <c r="AA98" s="133">
        <f t="shared" si="20"/>
        <v>0</v>
      </c>
      <c r="AB98" s="223"/>
      <c r="AC98" s="40" t="s">
        <v>309</v>
      </c>
      <c r="AD98" s="54" t="s">
        <v>310</v>
      </c>
    </row>
    <row r="99" spans="1:33" s="36" customFormat="1" ht="69" x14ac:dyDescent="0.25">
      <c r="A99" s="299">
        <v>293</v>
      </c>
      <c r="B99" s="128" t="s">
        <v>116</v>
      </c>
      <c r="C99" s="28" t="s">
        <v>117</v>
      </c>
      <c r="D99" s="28" t="s">
        <v>316</v>
      </c>
      <c r="E99" s="73" t="s">
        <v>319</v>
      </c>
      <c r="F99" s="28" t="s">
        <v>320</v>
      </c>
      <c r="G99" s="55">
        <v>2021680010133</v>
      </c>
      <c r="H99" s="28" t="s">
        <v>313</v>
      </c>
      <c r="I99" s="29"/>
      <c r="J99" s="4">
        <v>44566</v>
      </c>
      <c r="K99" s="4">
        <v>44926</v>
      </c>
      <c r="L99" s="236">
        <v>1</v>
      </c>
      <c r="M99" s="131"/>
      <c r="N99" s="251">
        <f>IFERROR(IF(M99/L99&gt;100%,100%,M99/L99),"-")</f>
        <v>0</v>
      </c>
      <c r="O99" s="58">
        <v>566500000</v>
      </c>
      <c r="P99" s="58"/>
      <c r="Q99" s="69"/>
      <c r="R99" s="69"/>
      <c r="S99" s="34"/>
      <c r="T99" s="181">
        <f>SUM(O99:S99)</f>
        <v>566500000</v>
      </c>
      <c r="U99" s="58"/>
      <c r="V99" s="58"/>
      <c r="W99" s="69"/>
      <c r="X99" s="69"/>
      <c r="Y99" s="34"/>
      <c r="Z99" s="181">
        <f>SUM(U99:Y99)</f>
        <v>0</v>
      </c>
      <c r="AA99" s="133">
        <f t="shared" si="20"/>
        <v>0</v>
      </c>
      <c r="AB99" s="223"/>
      <c r="AC99" s="40" t="s">
        <v>309</v>
      </c>
      <c r="AD99" s="54" t="s">
        <v>310</v>
      </c>
    </row>
    <row r="100" spans="1:33" s="36" customFormat="1" ht="69" x14ac:dyDescent="0.25">
      <c r="A100" s="299">
        <v>312</v>
      </c>
      <c r="B100" s="128" t="s">
        <v>116</v>
      </c>
      <c r="C100" s="28" t="s">
        <v>321</v>
      </c>
      <c r="D100" s="28" t="s">
        <v>322</v>
      </c>
      <c r="E100" s="300" t="s">
        <v>323</v>
      </c>
      <c r="F100" s="28" t="s">
        <v>324</v>
      </c>
      <c r="G100" s="55">
        <v>2021680010008</v>
      </c>
      <c r="H100" s="28" t="s">
        <v>325</v>
      </c>
      <c r="I100" s="29"/>
      <c r="J100" s="4">
        <v>44566</v>
      </c>
      <c r="K100" s="4">
        <v>44926</v>
      </c>
      <c r="L100" s="345">
        <v>2</v>
      </c>
      <c r="M100" s="308"/>
      <c r="N100" s="251">
        <f>IFERROR(IF(M100/L100&gt;100%,100%,M100/L100),"-")</f>
        <v>0</v>
      </c>
      <c r="O100" s="230">
        <v>837607256</v>
      </c>
      <c r="P100" s="58"/>
      <c r="Q100" s="58"/>
      <c r="R100" s="58"/>
      <c r="S100" s="34"/>
      <c r="T100" s="181">
        <f>SUM(O100:S100)</f>
        <v>837607256</v>
      </c>
      <c r="U100" s="58"/>
      <c r="V100" s="58"/>
      <c r="W100" s="58"/>
      <c r="X100" s="58"/>
      <c r="Y100" s="34"/>
      <c r="Z100" s="181">
        <f t="shared" si="19"/>
        <v>0</v>
      </c>
      <c r="AA100" s="133">
        <f t="shared" si="20"/>
        <v>0</v>
      </c>
      <c r="AB100" s="223"/>
      <c r="AC100" s="40" t="s">
        <v>309</v>
      </c>
      <c r="AD100" s="54" t="s">
        <v>310</v>
      </c>
    </row>
    <row r="101" spans="1:33" s="36" customFormat="1" ht="96.6" x14ac:dyDescent="0.25">
      <c r="A101" s="299">
        <v>201</v>
      </c>
      <c r="B101" s="28" t="s">
        <v>191</v>
      </c>
      <c r="C101" s="28" t="s">
        <v>192</v>
      </c>
      <c r="D101" s="28" t="s">
        <v>200</v>
      </c>
      <c r="E101" s="324" t="s">
        <v>326</v>
      </c>
      <c r="F101" s="28" t="s">
        <v>327</v>
      </c>
      <c r="G101" s="31">
        <v>2021680010118</v>
      </c>
      <c r="H101" s="346" t="s">
        <v>328</v>
      </c>
      <c r="I101" s="108"/>
      <c r="J101" s="4">
        <v>44566</v>
      </c>
      <c r="K101" s="4">
        <v>44926</v>
      </c>
      <c r="L101" s="236">
        <v>1</v>
      </c>
      <c r="M101" s="120"/>
      <c r="N101" s="251">
        <f>IFERROR(IF(M101/L101&gt;100%,100%,M101/L101),"-")</f>
        <v>0</v>
      </c>
      <c r="O101" s="191">
        <v>200000000</v>
      </c>
      <c r="P101" s="162"/>
      <c r="Q101" s="162"/>
      <c r="R101" s="162"/>
      <c r="S101" s="34"/>
      <c r="T101" s="181">
        <f>SUM(O101:S101)</f>
        <v>200000000</v>
      </c>
      <c r="U101" s="132"/>
      <c r="V101" s="162"/>
      <c r="W101" s="162"/>
      <c r="X101" s="162"/>
      <c r="Y101" s="34"/>
      <c r="Z101" s="181">
        <f>SUM(U101:Y101)</f>
        <v>0</v>
      </c>
      <c r="AA101" s="133">
        <f>IFERROR(Z101/T101,"-")</f>
        <v>0</v>
      </c>
      <c r="AB101" s="223"/>
      <c r="AC101" s="40" t="s">
        <v>329</v>
      </c>
      <c r="AD101" s="35" t="s">
        <v>330</v>
      </c>
    </row>
    <row r="102" spans="1:33" s="36" customFormat="1" ht="69" x14ac:dyDescent="0.25">
      <c r="A102" s="299">
        <v>287</v>
      </c>
      <c r="B102" s="28" t="s">
        <v>116</v>
      </c>
      <c r="C102" s="28" t="s">
        <v>331</v>
      </c>
      <c r="D102" s="28" t="s">
        <v>332</v>
      </c>
      <c r="E102" s="324" t="s">
        <v>333</v>
      </c>
      <c r="F102" s="28" t="s">
        <v>334</v>
      </c>
      <c r="G102" s="31">
        <v>2021680010118</v>
      </c>
      <c r="H102" s="346" t="s">
        <v>328</v>
      </c>
      <c r="I102" s="108"/>
      <c r="J102" s="4">
        <v>44566</v>
      </c>
      <c r="K102" s="4">
        <v>44926</v>
      </c>
      <c r="L102" s="236">
        <v>1</v>
      </c>
      <c r="M102" s="120"/>
      <c r="N102" s="251">
        <f t="shared" ref="N102:N111" si="21">IFERROR(IF(M102/L102&gt;100%,100%,M102/L102),"-")</f>
        <v>0</v>
      </c>
      <c r="O102" s="191">
        <v>200000000</v>
      </c>
      <c r="P102" s="162"/>
      <c r="Q102" s="162"/>
      <c r="R102" s="162"/>
      <c r="S102" s="34"/>
      <c r="T102" s="181">
        <f>SUM(O102:S102)</f>
        <v>200000000</v>
      </c>
      <c r="U102" s="132"/>
      <c r="V102" s="162"/>
      <c r="W102" s="162"/>
      <c r="X102" s="162"/>
      <c r="Y102" s="34"/>
      <c r="Z102" s="181">
        <f>SUM(U102:Y102)</f>
        <v>0</v>
      </c>
      <c r="AA102" s="133">
        <f>IFERROR(Z102/T102,"-")</f>
        <v>0</v>
      </c>
      <c r="AB102" s="223"/>
      <c r="AC102" s="40" t="s">
        <v>329</v>
      </c>
      <c r="AD102" s="35" t="s">
        <v>330</v>
      </c>
    </row>
    <row r="103" spans="1:33" s="36" customFormat="1" ht="69" x14ac:dyDescent="0.25">
      <c r="A103" s="299">
        <v>288</v>
      </c>
      <c r="B103" s="32" t="s">
        <v>116</v>
      </c>
      <c r="C103" s="32" t="s">
        <v>331</v>
      </c>
      <c r="D103" s="32" t="s">
        <v>332</v>
      </c>
      <c r="E103" s="244" t="s">
        <v>335</v>
      </c>
      <c r="F103" s="32" t="s">
        <v>336</v>
      </c>
      <c r="G103" s="31">
        <v>2021680010118</v>
      </c>
      <c r="H103" s="346" t="s">
        <v>328</v>
      </c>
      <c r="I103" s="108"/>
      <c r="J103" s="4">
        <v>44566</v>
      </c>
      <c r="K103" s="4">
        <v>44926</v>
      </c>
      <c r="L103" s="63">
        <v>1</v>
      </c>
      <c r="M103" s="44"/>
      <c r="N103" s="251">
        <f t="shared" si="21"/>
        <v>0</v>
      </c>
      <c r="O103" s="191">
        <v>300000000</v>
      </c>
      <c r="P103" s="34"/>
      <c r="Q103" s="34"/>
      <c r="R103" s="34"/>
      <c r="S103" s="34"/>
      <c r="T103" s="181">
        <f>SUM(O103:S103)</f>
        <v>300000000</v>
      </c>
      <c r="U103" s="132"/>
      <c r="V103" s="34"/>
      <c r="W103" s="34"/>
      <c r="X103" s="34"/>
      <c r="Y103" s="34"/>
      <c r="Z103" s="181">
        <f>SUM(U103:Y103)</f>
        <v>0</v>
      </c>
      <c r="AA103" s="134">
        <f>IFERROR(Z103/T103,"-")</f>
        <v>0</v>
      </c>
      <c r="AB103" s="347"/>
      <c r="AC103" s="40" t="s">
        <v>329</v>
      </c>
      <c r="AD103" s="38" t="s">
        <v>330</v>
      </c>
    </row>
    <row r="104" spans="1:33" s="36" customFormat="1" ht="69" x14ac:dyDescent="0.25">
      <c r="A104" s="299">
        <v>289</v>
      </c>
      <c r="B104" s="32" t="s">
        <v>116</v>
      </c>
      <c r="C104" s="32" t="s">
        <v>331</v>
      </c>
      <c r="D104" s="32" t="s">
        <v>332</v>
      </c>
      <c r="E104" s="244" t="s">
        <v>337</v>
      </c>
      <c r="F104" s="32" t="s">
        <v>338</v>
      </c>
      <c r="G104" s="31">
        <v>2021680010118</v>
      </c>
      <c r="H104" s="346" t="s">
        <v>328</v>
      </c>
      <c r="I104" s="108"/>
      <c r="J104" s="4">
        <v>44566</v>
      </c>
      <c r="K104" s="4">
        <v>44926</v>
      </c>
      <c r="L104" s="348">
        <v>1</v>
      </c>
      <c r="M104" s="135"/>
      <c r="N104" s="251">
        <f t="shared" si="21"/>
        <v>0</v>
      </c>
      <c r="O104" s="191">
        <v>1200000000</v>
      </c>
      <c r="P104" s="34"/>
      <c r="Q104" s="34"/>
      <c r="R104" s="34"/>
      <c r="S104" s="34"/>
      <c r="T104" s="192">
        <f>SUM(O104:S104)</f>
        <v>1200000000</v>
      </c>
      <c r="U104" s="132"/>
      <c r="V104" s="34"/>
      <c r="W104" s="34"/>
      <c r="X104" s="34"/>
      <c r="Y104" s="34"/>
      <c r="Z104" s="192">
        <f>SUM(U104:Y104)</f>
        <v>0</v>
      </c>
      <c r="AA104" s="136">
        <f>IFERROR(Z104/T104,"-")</f>
        <v>0</v>
      </c>
      <c r="AB104" s="349"/>
      <c r="AC104" s="88" t="s">
        <v>329</v>
      </c>
      <c r="AD104" s="89" t="s">
        <v>330</v>
      </c>
    </row>
    <row r="105" spans="1:33" s="352" customFormat="1" ht="69" x14ac:dyDescent="0.3">
      <c r="A105" s="43">
        <v>294</v>
      </c>
      <c r="B105" s="28" t="s">
        <v>116</v>
      </c>
      <c r="C105" s="28" t="s">
        <v>117</v>
      </c>
      <c r="D105" s="28" t="s">
        <v>118</v>
      </c>
      <c r="E105" s="300" t="s">
        <v>998</v>
      </c>
      <c r="F105" s="28" t="s">
        <v>999</v>
      </c>
      <c r="G105" s="37">
        <v>2021680010058</v>
      </c>
      <c r="H105" s="30" t="s">
        <v>1000</v>
      </c>
      <c r="I105" s="30"/>
      <c r="J105" s="4">
        <v>44566</v>
      </c>
      <c r="K105" s="4">
        <v>44926</v>
      </c>
      <c r="L105" s="236">
        <v>2</v>
      </c>
      <c r="M105" s="350"/>
      <c r="N105" s="257">
        <f t="shared" si="21"/>
        <v>0</v>
      </c>
      <c r="O105" s="132">
        <v>500000000</v>
      </c>
      <c r="P105" s="162"/>
      <c r="Q105" s="162"/>
      <c r="R105" s="162"/>
      <c r="S105" s="34"/>
      <c r="T105" s="181">
        <f>SUM(O105:S105)</f>
        <v>500000000</v>
      </c>
      <c r="U105" s="223"/>
      <c r="V105" s="162"/>
      <c r="W105" s="162"/>
      <c r="X105" s="162"/>
      <c r="Y105" s="34"/>
      <c r="Z105" s="181">
        <f t="shared" ref="Z105:Z111" si="22">SUM(U105:Y105)</f>
        <v>0</v>
      </c>
      <c r="AA105" s="133">
        <f t="shared" ref="AA105:AA111" si="23">IFERROR(Z105/T105,"-")</f>
        <v>0</v>
      </c>
      <c r="AB105" s="223"/>
      <c r="AC105" s="40" t="s">
        <v>1001</v>
      </c>
      <c r="AD105" s="35" t="s">
        <v>1002</v>
      </c>
      <c r="AE105" s="36"/>
      <c r="AF105" s="351"/>
      <c r="AG105" s="351"/>
    </row>
    <row r="106" spans="1:33" s="352" customFormat="1" ht="69" x14ac:dyDescent="0.3">
      <c r="A106" s="43">
        <v>295</v>
      </c>
      <c r="B106" s="28" t="s">
        <v>116</v>
      </c>
      <c r="C106" s="28" t="s">
        <v>117</v>
      </c>
      <c r="D106" s="28" t="s">
        <v>118</v>
      </c>
      <c r="E106" s="300" t="s">
        <v>1003</v>
      </c>
      <c r="F106" s="28" t="s">
        <v>1004</v>
      </c>
      <c r="G106" s="37">
        <v>2020680010086</v>
      </c>
      <c r="H106" s="30" t="s">
        <v>1005</v>
      </c>
      <c r="I106" s="30"/>
      <c r="J106" s="4">
        <v>44566</v>
      </c>
      <c r="K106" s="4">
        <v>44926</v>
      </c>
      <c r="L106" s="236">
        <v>1</v>
      </c>
      <c r="M106" s="237"/>
      <c r="N106" s="257">
        <f t="shared" si="21"/>
        <v>0</v>
      </c>
      <c r="O106" s="132">
        <v>350000000</v>
      </c>
      <c r="P106" s="162"/>
      <c r="Q106" s="162"/>
      <c r="R106" s="162"/>
      <c r="S106" s="34"/>
      <c r="T106" s="181">
        <f t="shared" ref="T106:T111" si="24">SUM(O106:S106)</f>
        <v>350000000</v>
      </c>
      <c r="U106" s="223"/>
      <c r="V106" s="162"/>
      <c r="W106" s="162"/>
      <c r="X106" s="162"/>
      <c r="Y106" s="34"/>
      <c r="Z106" s="181">
        <f t="shared" si="22"/>
        <v>0</v>
      </c>
      <c r="AA106" s="133">
        <f t="shared" si="23"/>
        <v>0</v>
      </c>
      <c r="AB106" s="223"/>
      <c r="AC106" s="40" t="s">
        <v>1001</v>
      </c>
      <c r="AD106" s="35" t="s">
        <v>1002</v>
      </c>
      <c r="AE106" s="36"/>
      <c r="AF106" s="351"/>
      <c r="AG106" s="351"/>
    </row>
    <row r="107" spans="1:33" s="352" customFormat="1" ht="69" x14ac:dyDescent="0.3">
      <c r="A107" s="43">
        <v>296</v>
      </c>
      <c r="B107" s="28" t="s">
        <v>116</v>
      </c>
      <c r="C107" s="28" t="s">
        <v>117</v>
      </c>
      <c r="D107" s="28" t="s">
        <v>118</v>
      </c>
      <c r="E107" s="300" t="s">
        <v>1006</v>
      </c>
      <c r="F107" s="28" t="s">
        <v>1007</v>
      </c>
      <c r="G107" s="37" t="s">
        <v>1008</v>
      </c>
      <c r="H107" s="353" t="s">
        <v>1009</v>
      </c>
      <c r="I107" s="30"/>
      <c r="J107" s="4">
        <v>44566</v>
      </c>
      <c r="K107" s="4">
        <v>44926</v>
      </c>
      <c r="L107" s="236">
        <v>2</v>
      </c>
      <c r="M107" s="237"/>
      <c r="N107" s="257">
        <f t="shared" si="21"/>
        <v>0</v>
      </c>
      <c r="O107" s="132">
        <v>100000000</v>
      </c>
      <c r="P107" s="34"/>
      <c r="Q107" s="34"/>
      <c r="R107" s="34"/>
      <c r="S107" s="34"/>
      <c r="T107" s="181">
        <f t="shared" si="24"/>
        <v>100000000</v>
      </c>
      <c r="U107" s="132"/>
      <c r="V107" s="34"/>
      <c r="W107" s="34"/>
      <c r="X107" s="34"/>
      <c r="Y107" s="34"/>
      <c r="Z107" s="181">
        <f t="shared" si="22"/>
        <v>0</v>
      </c>
      <c r="AA107" s="133">
        <f t="shared" si="23"/>
        <v>0</v>
      </c>
      <c r="AB107" s="223"/>
      <c r="AC107" s="40" t="s">
        <v>1001</v>
      </c>
      <c r="AD107" s="35" t="s">
        <v>1002</v>
      </c>
      <c r="AE107" s="36"/>
      <c r="AF107" s="351"/>
      <c r="AG107" s="351"/>
    </row>
    <row r="108" spans="1:33" s="352" customFormat="1" ht="69" x14ac:dyDescent="0.3">
      <c r="A108" s="43">
        <v>307</v>
      </c>
      <c r="B108" s="28" t="s">
        <v>116</v>
      </c>
      <c r="C108" s="28" t="s">
        <v>321</v>
      </c>
      <c r="D108" s="28" t="s">
        <v>847</v>
      </c>
      <c r="E108" s="300" t="s">
        <v>1010</v>
      </c>
      <c r="F108" s="28" t="s">
        <v>1011</v>
      </c>
      <c r="G108" s="55" t="s">
        <v>126</v>
      </c>
      <c r="H108" s="28" t="s">
        <v>594</v>
      </c>
      <c r="I108" s="30"/>
      <c r="J108" s="4"/>
      <c r="K108" s="4"/>
      <c r="L108" s="236">
        <v>0</v>
      </c>
      <c r="M108" s="237"/>
      <c r="N108" s="257" t="str">
        <f t="shared" si="21"/>
        <v>-</v>
      </c>
      <c r="O108" s="132"/>
      <c r="P108" s="34"/>
      <c r="Q108" s="34"/>
      <c r="R108" s="34"/>
      <c r="S108" s="34"/>
      <c r="T108" s="181">
        <f t="shared" si="24"/>
        <v>0</v>
      </c>
      <c r="U108" s="132"/>
      <c r="V108" s="34"/>
      <c r="W108" s="34"/>
      <c r="X108" s="34"/>
      <c r="Y108" s="34"/>
      <c r="Z108" s="181">
        <f t="shared" si="22"/>
        <v>0</v>
      </c>
      <c r="AA108" s="133" t="str">
        <f t="shared" si="23"/>
        <v>-</v>
      </c>
      <c r="AB108" s="223"/>
      <c r="AC108" s="40" t="s">
        <v>1001</v>
      </c>
      <c r="AD108" s="35" t="s">
        <v>1002</v>
      </c>
      <c r="AE108" s="36"/>
      <c r="AF108" s="351"/>
      <c r="AG108" s="351"/>
    </row>
    <row r="109" spans="1:33" s="352" customFormat="1" ht="69" x14ac:dyDescent="0.3">
      <c r="A109" s="43">
        <v>308</v>
      </c>
      <c r="B109" s="28" t="s">
        <v>116</v>
      </c>
      <c r="C109" s="28" t="s">
        <v>321</v>
      </c>
      <c r="D109" s="28" t="s">
        <v>847</v>
      </c>
      <c r="E109" s="300" t="s">
        <v>1012</v>
      </c>
      <c r="F109" s="28" t="s">
        <v>1013</v>
      </c>
      <c r="G109" s="37">
        <v>2021680010119</v>
      </c>
      <c r="H109" s="28" t="s">
        <v>1014</v>
      </c>
      <c r="I109" s="30"/>
      <c r="J109" s="4">
        <v>44566</v>
      </c>
      <c r="K109" s="4">
        <v>44926</v>
      </c>
      <c r="L109" s="236">
        <v>1</v>
      </c>
      <c r="M109" s="237"/>
      <c r="N109" s="257">
        <f t="shared" si="21"/>
        <v>0</v>
      </c>
      <c r="O109" s="132">
        <v>650000000</v>
      </c>
      <c r="P109" s="199"/>
      <c r="Q109" s="34"/>
      <c r="R109" s="34"/>
      <c r="S109" s="34"/>
      <c r="T109" s="181">
        <f t="shared" si="24"/>
        <v>650000000</v>
      </c>
      <c r="U109" s="132"/>
      <c r="V109" s="199"/>
      <c r="W109" s="34"/>
      <c r="X109" s="34"/>
      <c r="Y109" s="34"/>
      <c r="Z109" s="181">
        <f t="shared" si="22"/>
        <v>0</v>
      </c>
      <c r="AA109" s="133">
        <f t="shared" si="23"/>
        <v>0</v>
      </c>
      <c r="AB109" s="223"/>
      <c r="AC109" s="40" t="s">
        <v>1001</v>
      </c>
      <c r="AD109" s="35" t="s">
        <v>1002</v>
      </c>
      <c r="AE109" s="36"/>
      <c r="AF109" s="351"/>
      <c r="AG109" s="351"/>
    </row>
    <row r="110" spans="1:33" s="352" customFormat="1" ht="69" x14ac:dyDescent="0.3">
      <c r="A110" s="43">
        <v>309</v>
      </c>
      <c r="B110" s="28" t="s">
        <v>116</v>
      </c>
      <c r="C110" s="28" t="s">
        <v>321</v>
      </c>
      <c r="D110" s="28" t="s">
        <v>847</v>
      </c>
      <c r="E110" s="300" t="s">
        <v>1015</v>
      </c>
      <c r="F110" s="28" t="s">
        <v>1016</v>
      </c>
      <c r="G110" s="55" t="s">
        <v>126</v>
      </c>
      <c r="H110" s="28" t="s">
        <v>594</v>
      </c>
      <c r="I110" s="30"/>
      <c r="J110" s="4"/>
      <c r="K110" s="4"/>
      <c r="L110" s="57">
        <v>0</v>
      </c>
      <c r="M110" s="238"/>
      <c r="N110" s="257" t="str">
        <f t="shared" si="21"/>
        <v>-</v>
      </c>
      <c r="O110" s="132"/>
      <c r="P110" s="34"/>
      <c r="Q110" s="34"/>
      <c r="R110" s="139"/>
      <c r="S110" s="34"/>
      <c r="T110" s="181">
        <f t="shared" si="24"/>
        <v>0</v>
      </c>
      <c r="U110" s="132"/>
      <c r="V110" s="34"/>
      <c r="W110" s="34"/>
      <c r="X110" s="139"/>
      <c r="Y110" s="34"/>
      <c r="Z110" s="181">
        <f t="shared" si="22"/>
        <v>0</v>
      </c>
      <c r="AA110" s="133" t="str">
        <f t="shared" si="23"/>
        <v>-</v>
      </c>
      <c r="AB110" s="223"/>
      <c r="AC110" s="40" t="s">
        <v>1001</v>
      </c>
      <c r="AD110" s="35" t="s">
        <v>1002</v>
      </c>
      <c r="AE110" s="36"/>
      <c r="AF110" s="351"/>
      <c r="AG110" s="351"/>
    </row>
    <row r="111" spans="1:33" s="352" customFormat="1" ht="69" x14ac:dyDescent="0.3">
      <c r="A111" s="43">
        <v>311</v>
      </c>
      <c r="B111" s="28" t="s">
        <v>116</v>
      </c>
      <c r="C111" s="28" t="s">
        <v>321</v>
      </c>
      <c r="D111" s="28" t="s">
        <v>322</v>
      </c>
      <c r="E111" s="300" t="s">
        <v>1017</v>
      </c>
      <c r="F111" s="28" t="s">
        <v>1018</v>
      </c>
      <c r="G111" s="37">
        <v>2021680010139</v>
      </c>
      <c r="H111" s="28" t="s">
        <v>1019</v>
      </c>
      <c r="I111" s="30"/>
      <c r="J111" s="4">
        <v>44566</v>
      </c>
      <c r="K111" s="4">
        <v>44926</v>
      </c>
      <c r="L111" s="236">
        <v>1</v>
      </c>
      <c r="M111" s="237"/>
      <c r="N111" s="257">
        <f t="shared" si="21"/>
        <v>0</v>
      </c>
      <c r="O111" s="132">
        <v>100000000</v>
      </c>
      <c r="P111" s="34"/>
      <c r="Q111" s="34"/>
      <c r="R111" s="34"/>
      <c r="S111" s="34"/>
      <c r="T111" s="181">
        <f t="shared" si="24"/>
        <v>100000000</v>
      </c>
      <c r="U111" s="132"/>
      <c r="V111" s="34"/>
      <c r="W111" s="34"/>
      <c r="X111" s="34"/>
      <c r="Y111" s="34"/>
      <c r="Z111" s="181">
        <f t="shared" si="22"/>
        <v>0</v>
      </c>
      <c r="AA111" s="133">
        <f t="shared" si="23"/>
        <v>0</v>
      </c>
      <c r="AB111" s="223"/>
      <c r="AC111" s="40" t="s">
        <v>1001</v>
      </c>
      <c r="AD111" s="35" t="s">
        <v>1002</v>
      </c>
      <c r="AE111" s="36"/>
      <c r="AF111" s="351"/>
      <c r="AG111" s="351"/>
    </row>
    <row r="112" spans="1:33" s="36" customFormat="1" ht="69" x14ac:dyDescent="0.25">
      <c r="A112" s="43">
        <v>67</v>
      </c>
      <c r="B112" s="28" t="s">
        <v>34</v>
      </c>
      <c r="C112" s="28" t="s">
        <v>241</v>
      </c>
      <c r="D112" s="28" t="s">
        <v>339</v>
      </c>
      <c r="E112" s="300" t="s">
        <v>340</v>
      </c>
      <c r="F112" s="28" t="s">
        <v>341</v>
      </c>
      <c r="G112" s="55">
        <v>2021680010003</v>
      </c>
      <c r="H112" s="28" t="s">
        <v>342</v>
      </c>
      <c r="I112" s="30"/>
      <c r="J112" s="4">
        <v>44566</v>
      </c>
      <c r="K112" s="4">
        <v>44926</v>
      </c>
      <c r="L112" s="236">
        <v>1</v>
      </c>
      <c r="M112" s="354"/>
      <c r="N112" s="251">
        <f>IFERROR(IF(M112/L112&gt;100%,100%,M112/L112),"-")</f>
        <v>0</v>
      </c>
      <c r="O112" s="170">
        <v>334000000</v>
      </c>
      <c r="P112" s="193"/>
      <c r="Q112" s="162"/>
      <c r="R112" s="162"/>
      <c r="S112" s="194"/>
      <c r="T112" s="181">
        <f>SUM(O112:S112)</f>
        <v>334000000</v>
      </c>
      <c r="U112" s="132"/>
      <c r="V112" s="178"/>
      <c r="W112" s="178"/>
      <c r="X112" s="178"/>
      <c r="Y112" s="34"/>
      <c r="Z112" s="181">
        <f>SUM(U112:Y112)</f>
        <v>0</v>
      </c>
      <c r="AA112" s="133">
        <f t="shared" ref="AA112:AA173" si="25">IFERROR(Z112/T112,"-")</f>
        <v>0</v>
      </c>
      <c r="AB112" s="132"/>
      <c r="AC112" s="40" t="s">
        <v>343</v>
      </c>
      <c r="AD112" s="35" t="s">
        <v>344</v>
      </c>
    </row>
    <row r="113" spans="1:30" s="36" customFormat="1" ht="82.8" x14ac:dyDescent="0.25">
      <c r="A113" s="43">
        <v>68</v>
      </c>
      <c r="B113" s="28" t="s">
        <v>34</v>
      </c>
      <c r="C113" s="28" t="s">
        <v>241</v>
      </c>
      <c r="D113" s="28" t="s">
        <v>339</v>
      </c>
      <c r="E113" s="300" t="s">
        <v>345</v>
      </c>
      <c r="F113" s="28" t="s">
        <v>346</v>
      </c>
      <c r="G113" s="55">
        <v>2021680010003</v>
      </c>
      <c r="H113" s="28" t="s">
        <v>342</v>
      </c>
      <c r="I113" s="30"/>
      <c r="J113" s="4">
        <v>44566</v>
      </c>
      <c r="K113" s="4">
        <v>44926</v>
      </c>
      <c r="L113" s="236">
        <v>1</v>
      </c>
      <c r="M113" s="354"/>
      <c r="N113" s="251">
        <f>IFERROR(IF(M113/L113&gt;100%,100%,M113/L113),"-")</f>
        <v>0</v>
      </c>
      <c r="O113" s="170">
        <v>119000000</v>
      </c>
      <c r="P113" s="195"/>
      <c r="Q113" s="162"/>
      <c r="R113" s="162"/>
      <c r="S113" s="194"/>
      <c r="T113" s="181">
        <f>SUM(O113:S113)</f>
        <v>119000000</v>
      </c>
      <c r="U113" s="132"/>
      <c r="V113" s="178"/>
      <c r="W113" s="178"/>
      <c r="X113" s="178"/>
      <c r="Y113" s="34"/>
      <c r="Z113" s="181">
        <f t="shared" ref="Z113:Z173" si="26">SUM(U113:Y113)</f>
        <v>0</v>
      </c>
      <c r="AA113" s="133">
        <f t="shared" si="25"/>
        <v>0</v>
      </c>
      <c r="AB113" s="132"/>
      <c r="AC113" s="40" t="s">
        <v>343</v>
      </c>
      <c r="AD113" s="35" t="s">
        <v>344</v>
      </c>
    </row>
    <row r="114" spans="1:30" s="36" customFormat="1" ht="55.2" x14ac:dyDescent="0.25">
      <c r="A114" s="43">
        <v>69</v>
      </c>
      <c r="B114" s="28" t="s">
        <v>34</v>
      </c>
      <c r="C114" s="28" t="s">
        <v>241</v>
      </c>
      <c r="D114" s="28" t="s">
        <v>339</v>
      </c>
      <c r="E114" s="300" t="s">
        <v>347</v>
      </c>
      <c r="F114" s="28" t="s">
        <v>348</v>
      </c>
      <c r="G114" s="55" t="s">
        <v>126</v>
      </c>
      <c r="H114" s="28" t="s">
        <v>594</v>
      </c>
      <c r="I114" s="30"/>
      <c r="J114" s="4"/>
      <c r="K114" s="4"/>
      <c r="L114" s="236">
        <v>0</v>
      </c>
      <c r="M114" s="103"/>
      <c r="N114" s="251" t="str">
        <f t="shared" ref="N114:N172" si="27">IFERROR(IF(M114/L114&gt;100%,100%,M114/L114),"-")</f>
        <v>-</v>
      </c>
      <c r="O114" s="58"/>
      <c r="P114" s="162"/>
      <c r="Q114" s="162"/>
      <c r="R114" s="162"/>
      <c r="S114" s="194"/>
      <c r="T114" s="181">
        <f>SUM(O114:S114)</f>
        <v>0</v>
      </c>
      <c r="U114" s="132"/>
      <c r="V114" s="178"/>
      <c r="W114" s="178"/>
      <c r="X114" s="178"/>
      <c r="Y114" s="34"/>
      <c r="Z114" s="181">
        <f t="shared" si="26"/>
        <v>0</v>
      </c>
      <c r="AA114" s="133" t="str">
        <f t="shared" si="25"/>
        <v>-</v>
      </c>
      <c r="AB114" s="132"/>
      <c r="AC114" s="40" t="s">
        <v>343</v>
      </c>
      <c r="AD114" s="35" t="s">
        <v>344</v>
      </c>
    </row>
    <row r="115" spans="1:30" s="36" customFormat="1" ht="55.2" x14ac:dyDescent="0.25">
      <c r="A115" s="43">
        <v>70</v>
      </c>
      <c r="B115" s="28" t="s">
        <v>34</v>
      </c>
      <c r="C115" s="28" t="s">
        <v>241</v>
      </c>
      <c r="D115" s="28" t="s">
        <v>339</v>
      </c>
      <c r="E115" s="300" t="s">
        <v>349</v>
      </c>
      <c r="F115" s="28" t="s">
        <v>350</v>
      </c>
      <c r="G115" s="37">
        <v>2021680010198</v>
      </c>
      <c r="H115" s="30" t="s">
        <v>351</v>
      </c>
      <c r="I115" s="30"/>
      <c r="J115" s="4">
        <v>44566</v>
      </c>
      <c r="K115" s="4">
        <v>44926</v>
      </c>
      <c r="L115" s="236">
        <v>1</v>
      </c>
      <c r="M115" s="103"/>
      <c r="N115" s="251">
        <f t="shared" si="27"/>
        <v>0</v>
      </c>
      <c r="O115" s="170">
        <v>200000000</v>
      </c>
      <c r="P115" s="132"/>
      <c r="Q115" s="162"/>
      <c r="R115" s="162"/>
      <c r="S115" s="194"/>
      <c r="T115" s="181">
        <f>SUM(O115:S115)</f>
        <v>200000000</v>
      </c>
      <c r="U115" s="132"/>
      <c r="V115" s="178"/>
      <c r="W115" s="178"/>
      <c r="X115" s="178"/>
      <c r="Y115" s="34"/>
      <c r="Z115" s="181">
        <f t="shared" si="26"/>
        <v>0</v>
      </c>
      <c r="AA115" s="133">
        <f t="shared" si="25"/>
        <v>0</v>
      </c>
      <c r="AB115" s="132"/>
      <c r="AC115" s="40" t="s">
        <v>343</v>
      </c>
      <c r="AD115" s="35" t="s">
        <v>344</v>
      </c>
    </row>
    <row r="116" spans="1:30" s="36" customFormat="1" ht="69" x14ac:dyDescent="0.25">
      <c r="A116" s="43">
        <v>71</v>
      </c>
      <c r="B116" s="28" t="s">
        <v>34</v>
      </c>
      <c r="C116" s="28" t="s">
        <v>241</v>
      </c>
      <c r="D116" s="28" t="s">
        <v>352</v>
      </c>
      <c r="E116" s="300" t="s">
        <v>353</v>
      </c>
      <c r="F116" s="28" t="s">
        <v>354</v>
      </c>
      <c r="G116" s="55">
        <v>2021680010003</v>
      </c>
      <c r="H116" s="28" t="s">
        <v>342</v>
      </c>
      <c r="I116" s="30"/>
      <c r="J116" s="4">
        <v>44566</v>
      </c>
      <c r="K116" s="4">
        <v>44926</v>
      </c>
      <c r="L116" s="236">
        <v>1</v>
      </c>
      <c r="M116" s="354"/>
      <c r="N116" s="251">
        <f t="shared" si="27"/>
        <v>0</v>
      </c>
      <c r="O116" s="170">
        <v>87000000</v>
      </c>
      <c r="P116" s="195"/>
      <c r="Q116" s="162"/>
      <c r="R116" s="162"/>
      <c r="S116" s="194"/>
      <c r="T116" s="181">
        <f>SUM(O116:S116)</f>
        <v>87000000</v>
      </c>
      <c r="U116" s="132"/>
      <c r="V116" s="178"/>
      <c r="W116" s="178"/>
      <c r="X116" s="178"/>
      <c r="Y116" s="34"/>
      <c r="Z116" s="181">
        <f t="shared" si="26"/>
        <v>0</v>
      </c>
      <c r="AA116" s="133">
        <f t="shared" si="25"/>
        <v>0</v>
      </c>
      <c r="AB116" s="132"/>
      <c r="AC116" s="40" t="s">
        <v>343</v>
      </c>
      <c r="AD116" s="35" t="s">
        <v>344</v>
      </c>
    </row>
    <row r="117" spans="1:30" s="36" customFormat="1" ht="69" x14ac:dyDescent="0.25">
      <c r="A117" s="43">
        <v>72</v>
      </c>
      <c r="B117" s="28" t="s">
        <v>34</v>
      </c>
      <c r="C117" s="28" t="s">
        <v>241</v>
      </c>
      <c r="D117" s="28" t="s">
        <v>352</v>
      </c>
      <c r="E117" s="300" t="s">
        <v>355</v>
      </c>
      <c r="F117" s="28" t="s">
        <v>356</v>
      </c>
      <c r="G117" s="55">
        <v>2021680010003</v>
      </c>
      <c r="H117" s="28" t="s">
        <v>342</v>
      </c>
      <c r="I117" s="30"/>
      <c r="J117" s="4">
        <v>44566</v>
      </c>
      <c r="K117" s="4">
        <v>44926</v>
      </c>
      <c r="L117" s="236">
        <v>1</v>
      </c>
      <c r="M117" s="354"/>
      <c r="N117" s="251">
        <f t="shared" si="27"/>
        <v>0</v>
      </c>
      <c r="O117" s="170">
        <v>137000000</v>
      </c>
      <c r="P117" s="195"/>
      <c r="Q117" s="162"/>
      <c r="R117" s="162"/>
      <c r="S117" s="194"/>
      <c r="T117" s="181">
        <f>SUM(O117:S117)</f>
        <v>137000000</v>
      </c>
      <c r="U117" s="132"/>
      <c r="V117" s="178"/>
      <c r="W117" s="178"/>
      <c r="X117" s="178"/>
      <c r="Y117" s="34"/>
      <c r="Z117" s="181">
        <f t="shared" si="26"/>
        <v>0</v>
      </c>
      <c r="AA117" s="133">
        <f t="shared" si="25"/>
        <v>0</v>
      </c>
      <c r="AB117" s="132"/>
      <c r="AC117" s="40" t="s">
        <v>343</v>
      </c>
      <c r="AD117" s="35" t="s">
        <v>344</v>
      </c>
    </row>
    <row r="118" spans="1:30" s="36" customFormat="1" ht="69" x14ac:dyDescent="0.25">
      <c r="A118" s="43">
        <v>73</v>
      </c>
      <c r="B118" s="28" t="s">
        <v>34</v>
      </c>
      <c r="C118" s="28" t="s">
        <v>241</v>
      </c>
      <c r="D118" s="28" t="s">
        <v>352</v>
      </c>
      <c r="E118" s="300" t="s">
        <v>357</v>
      </c>
      <c r="F118" s="28" t="s">
        <v>358</v>
      </c>
      <c r="G118" s="55">
        <v>2021680010003</v>
      </c>
      <c r="H118" s="28" t="s">
        <v>342</v>
      </c>
      <c r="I118" s="30"/>
      <c r="J118" s="4">
        <v>44566</v>
      </c>
      <c r="K118" s="4">
        <v>44926</v>
      </c>
      <c r="L118" s="236">
        <v>1</v>
      </c>
      <c r="M118" s="354"/>
      <c r="N118" s="251">
        <f t="shared" si="27"/>
        <v>0</v>
      </c>
      <c r="O118" s="170">
        <v>60000000</v>
      </c>
      <c r="P118" s="196"/>
      <c r="Q118" s="162"/>
      <c r="R118" s="162"/>
      <c r="S118" s="194"/>
      <c r="T118" s="181">
        <f>SUM(O118:S118)</f>
        <v>60000000</v>
      </c>
      <c r="U118" s="132"/>
      <c r="V118" s="178"/>
      <c r="W118" s="178"/>
      <c r="X118" s="178"/>
      <c r="Y118" s="34"/>
      <c r="Z118" s="181">
        <f t="shared" si="26"/>
        <v>0</v>
      </c>
      <c r="AA118" s="133">
        <f t="shared" si="25"/>
        <v>0</v>
      </c>
      <c r="AB118" s="132"/>
      <c r="AC118" s="40" t="s">
        <v>343</v>
      </c>
      <c r="AD118" s="35" t="s">
        <v>344</v>
      </c>
    </row>
    <row r="119" spans="1:30" s="36" customFormat="1" ht="69" x14ac:dyDescent="0.25">
      <c r="A119" s="43">
        <v>74</v>
      </c>
      <c r="B119" s="28" t="s">
        <v>34</v>
      </c>
      <c r="C119" s="28" t="s">
        <v>241</v>
      </c>
      <c r="D119" s="28" t="s">
        <v>352</v>
      </c>
      <c r="E119" s="300" t="s">
        <v>359</v>
      </c>
      <c r="F119" s="28" t="s">
        <v>360</v>
      </c>
      <c r="G119" s="55">
        <v>2021680010003</v>
      </c>
      <c r="H119" s="28" t="s">
        <v>342</v>
      </c>
      <c r="I119" s="30"/>
      <c r="J119" s="4">
        <v>44566</v>
      </c>
      <c r="K119" s="4">
        <v>44926</v>
      </c>
      <c r="L119" s="236">
        <v>1</v>
      </c>
      <c r="M119" s="354"/>
      <c r="N119" s="251">
        <f t="shared" si="27"/>
        <v>0</v>
      </c>
      <c r="O119" s="170">
        <v>100000000</v>
      </c>
      <c r="P119" s="196"/>
      <c r="Q119" s="162"/>
      <c r="R119" s="162"/>
      <c r="S119" s="194"/>
      <c r="T119" s="181">
        <f>SUM(O119:S119)</f>
        <v>100000000</v>
      </c>
      <c r="U119" s="132"/>
      <c r="V119" s="197"/>
      <c r="W119" s="178"/>
      <c r="X119" s="178"/>
      <c r="Y119" s="34"/>
      <c r="Z119" s="181">
        <f t="shared" si="26"/>
        <v>0</v>
      </c>
      <c r="AA119" s="133">
        <f t="shared" si="25"/>
        <v>0</v>
      </c>
      <c r="AB119" s="132"/>
      <c r="AC119" s="40" t="s">
        <v>343</v>
      </c>
      <c r="AD119" s="35" t="s">
        <v>344</v>
      </c>
    </row>
    <row r="120" spans="1:30" s="36" customFormat="1" ht="69" x14ac:dyDescent="0.25">
      <c r="A120" s="43">
        <v>75</v>
      </c>
      <c r="B120" s="28" t="s">
        <v>34</v>
      </c>
      <c r="C120" s="28" t="s">
        <v>241</v>
      </c>
      <c r="D120" s="28" t="s">
        <v>352</v>
      </c>
      <c r="E120" s="300" t="s">
        <v>361</v>
      </c>
      <c r="F120" s="28" t="s">
        <v>362</v>
      </c>
      <c r="G120" s="55">
        <v>2021680010003</v>
      </c>
      <c r="H120" s="28" t="s">
        <v>342</v>
      </c>
      <c r="I120" s="30"/>
      <c r="J120" s="4">
        <v>44566</v>
      </c>
      <c r="K120" s="4">
        <v>44926</v>
      </c>
      <c r="L120" s="236">
        <v>1</v>
      </c>
      <c r="M120" s="354"/>
      <c r="N120" s="251">
        <f t="shared" si="27"/>
        <v>0</v>
      </c>
      <c r="O120" s="170">
        <v>80000000</v>
      </c>
      <c r="P120" s="195"/>
      <c r="Q120" s="162"/>
      <c r="R120" s="162"/>
      <c r="S120" s="194"/>
      <c r="T120" s="181">
        <f>SUM(O120:S120)</f>
        <v>80000000</v>
      </c>
      <c r="U120" s="132"/>
      <c r="V120" s="178"/>
      <c r="W120" s="178"/>
      <c r="X120" s="178"/>
      <c r="Y120" s="34"/>
      <c r="Z120" s="181">
        <f t="shared" si="26"/>
        <v>0</v>
      </c>
      <c r="AA120" s="133">
        <f t="shared" si="25"/>
        <v>0</v>
      </c>
      <c r="AB120" s="132"/>
      <c r="AC120" s="40" t="s">
        <v>343</v>
      </c>
      <c r="AD120" s="35" t="s">
        <v>344</v>
      </c>
    </row>
    <row r="121" spans="1:30" s="36" customFormat="1" ht="69" x14ac:dyDescent="0.25">
      <c r="A121" s="43">
        <v>76</v>
      </c>
      <c r="B121" s="28" t="s">
        <v>34</v>
      </c>
      <c r="C121" s="28" t="s">
        <v>241</v>
      </c>
      <c r="D121" s="28" t="s">
        <v>352</v>
      </c>
      <c r="E121" s="300" t="s">
        <v>363</v>
      </c>
      <c r="F121" s="28" t="s">
        <v>364</v>
      </c>
      <c r="G121" s="55">
        <v>2021680010003</v>
      </c>
      <c r="H121" s="28" t="s">
        <v>342</v>
      </c>
      <c r="I121" s="30"/>
      <c r="J121" s="4">
        <v>44566</v>
      </c>
      <c r="K121" s="4">
        <v>44926</v>
      </c>
      <c r="L121" s="236">
        <v>1</v>
      </c>
      <c r="M121" s="355"/>
      <c r="N121" s="251">
        <f t="shared" si="27"/>
        <v>0</v>
      </c>
      <c r="O121" s="170">
        <v>80000000</v>
      </c>
      <c r="P121" s="195"/>
      <c r="Q121" s="162"/>
      <c r="R121" s="162"/>
      <c r="S121" s="194"/>
      <c r="T121" s="181">
        <f>SUM(O121:S121)</f>
        <v>80000000</v>
      </c>
      <c r="U121" s="132"/>
      <c r="V121" s="178"/>
      <c r="W121" s="178"/>
      <c r="X121" s="178"/>
      <c r="Y121" s="34"/>
      <c r="Z121" s="181">
        <f t="shared" si="26"/>
        <v>0</v>
      </c>
      <c r="AA121" s="133">
        <f t="shared" si="25"/>
        <v>0</v>
      </c>
      <c r="AB121" s="132"/>
      <c r="AC121" s="40" t="s">
        <v>343</v>
      </c>
      <c r="AD121" s="35" t="s">
        <v>344</v>
      </c>
    </row>
    <row r="122" spans="1:30" s="36" customFormat="1" ht="69" x14ac:dyDescent="0.25">
      <c r="A122" s="43">
        <v>77</v>
      </c>
      <c r="B122" s="28" t="s">
        <v>34</v>
      </c>
      <c r="C122" s="28" t="s">
        <v>241</v>
      </c>
      <c r="D122" s="28" t="s">
        <v>352</v>
      </c>
      <c r="E122" s="300" t="s">
        <v>365</v>
      </c>
      <c r="F122" s="28" t="s">
        <v>366</v>
      </c>
      <c r="G122" s="55">
        <v>2021680010003</v>
      </c>
      <c r="H122" s="28" t="s">
        <v>342</v>
      </c>
      <c r="I122" s="30"/>
      <c r="J122" s="4">
        <v>44566</v>
      </c>
      <c r="K122" s="4">
        <v>44926</v>
      </c>
      <c r="L122" s="236">
        <v>1</v>
      </c>
      <c r="M122" s="103"/>
      <c r="N122" s="251">
        <f t="shared" si="27"/>
        <v>0</v>
      </c>
      <c r="O122" s="170">
        <v>40000000</v>
      </c>
      <c r="P122" s="195"/>
      <c r="Q122" s="162"/>
      <c r="R122" s="162"/>
      <c r="S122" s="194"/>
      <c r="T122" s="181">
        <f>SUM(O122:S122)</f>
        <v>40000000</v>
      </c>
      <c r="U122" s="132"/>
      <c r="V122" s="178"/>
      <c r="W122" s="178"/>
      <c r="X122" s="178"/>
      <c r="Y122" s="34"/>
      <c r="Z122" s="181">
        <f t="shared" si="26"/>
        <v>0</v>
      </c>
      <c r="AA122" s="133">
        <f t="shared" si="25"/>
        <v>0</v>
      </c>
      <c r="AB122" s="132"/>
      <c r="AC122" s="40" t="s">
        <v>343</v>
      </c>
      <c r="AD122" s="35" t="s">
        <v>344</v>
      </c>
    </row>
    <row r="123" spans="1:30" s="36" customFormat="1" ht="69" x14ac:dyDescent="0.25">
      <c r="A123" s="43">
        <v>78</v>
      </c>
      <c r="B123" s="28" t="s">
        <v>34</v>
      </c>
      <c r="C123" s="28" t="s">
        <v>241</v>
      </c>
      <c r="D123" s="28" t="s">
        <v>352</v>
      </c>
      <c r="E123" s="300" t="s">
        <v>367</v>
      </c>
      <c r="F123" s="28" t="s">
        <v>368</v>
      </c>
      <c r="G123" s="55">
        <v>2021680010003</v>
      </c>
      <c r="H123" s="28" t="s">
        <v>342</v>
      </c>
      <c r="I123" s="30"/>
      <c r="J123" s="4">
        <v>44566</v>
      </c>
      <c r="K123" s="4">
        <v>44926</v>
      </c>
      <c r="L123" s="236">
        <v>1</v>
      </c>
      <c r="M123" s="354"/>
      <c r="N123" s="251">
        <f t="shared" si="27"/>
        <v>0</v>
      </c>
      <c r="O123" s="170">
        <v>200000000</v>
      </c>
      <c r="P123" s="195"/>
      <c r="Q123" s="162"/>
      <c r="R123" s="162"/>
      <c r="S123" s="194"/>
      <c r="T123" s="181">
        <f>SUM(O123:S123)</f>
        <v>200000000</v>
      </c>
      <c r="U123" s="132"/>
      <c r="V123" s="178"/>
      <c r="W123" s="178"/>
      <c r="X123" s="178"/>
      <c r="Y123" s="34"/>
      <c r="Z123" s="181">
        <f t="shared" si="26"/>
        <v>0</v>
      </c>
      <c r="AA123" s="133">
        <f t="shared" si="25"/>
        <v>0</v>
      </c>
      <c r="AB123" s="132"/>
      <c r="AC123" s="40" t="s">
        <v>343</v>
      </c>
      <c r="AD123" s="35" t="s">
        <v>344</v>
      </c>
    </row>
    <row r="124" spans="1:30" s="36" customFormat="1" ht="69" x14ac:dyDescent="0.25">
      <c r="A124" s="43">
        <v>79</v>
      </c>
      <c r="B124" s="28" t="s">
        <v>34</v>
      </c>
      <c r="C124" s="28" t="s">
        <v>241</v>
      </c>
      <c r="D124" s="28" t="s">
        <v>369</v>
      </c>
      <c r="E124" s="300" t="s">
        <v>370</v>
      </c>
      <c r="F124" s="28" t="s">
        <v>371</v>
      </c>
      <c r="G124" s="55">
        <v>2021680010003</v>
      </c>
      <c r="H124" s="28" t="s">
        <v>342</v>
      </c>
      <c r="I124" s="30"/>
      <c r="J124" s="4">
        <v>44566</v>
      </c>
      <c r="K124" s="4">
        <v>44926</v>
      </c>
      <c r="L124" s="236">
        <v>1</v>
      </c>
      <c r="M124" s="354"/>
      <c r="N124" s="251">
        <f t="shared" si="27"/>
        <v>0</v>
      </c>
      <c r="O124" s="58">
        <v>119000000</v>
      </c>
      <c r="P124" s="195"/>
      <c r="Q124" s="162"/>
      <c r="R124" s="162"/>
      <c r="S124" s="198"/>
      <c r="T124" s="181">
        <f>SUM(O124:S124)</f>
        <v>119000000</v>
      </c>
      <c r="U124" s="132"/>
      <c r="V124" s="178"/>
      <c r="W124" s="178"/>
      <c r="X124" s="178"/>
      <c r="Y124" s="34"/>
      <c r="Z124" s="181">
        <f t="shared" si="26"/>
        <v>0</v>
      </c>
      <c r="AA124" s="133">
        <f t="shared" si="25"/>
        <v>0</v>
      </c>
      <c r="AB124" s="132"/>
      <c r="AC124" s="40" t="s">
        <v>343</v>
      </c>
      <c r="AD124" s="35" t="s">
        <v>344</v>
      </c>
    </row>
    <row r="125" spans="1:30" s="36" customFormat="1" ht="69" x14ac:dyDescent="0.25">
      <c r="A125" s="43">
        <v>80</v>
      </c>
      <c r="B125" s="28" t="s">
        <v>34</v>
      </c>
      <c r="C125" s="28" t="s">
        <v>241</v>
      </c>
      <c r="D125" s="28" t="s">
        <v>369</v>
      </c>
      <c r="E125" s="300" t="s">
        <v>372</v>
      </c>
      <c r="F125" s="28" t="s">
        <v>373</v>
      </c>
      <c r="G125" s="55">
        <v>2021680010003</v>
      </c>
      <c r="H125" s="28" t="s">
        <v>342</v>
      </c>
      <c r="I125" s="30"/>
      <c r="J125" s="4">
        <v>44566</v>
      </c>
      <c r="K125" s="4">
        <v>44926</v>
      </c>
      <c r="L125" s="236">
        <v>50000</v>
      </c>
      <c r="M125" s="103"/>
      <c r="N125" s="251">
        <f t="shared" si="27"/>
        <v>0</v>
      </c>
      <c r="O125" s="170">
        <v>250000000</v>
      </c>
      <c r="P125" s="195"/>
      <c r="Q125" s="162"/>
      <c r="R125" s="162"/>
      <c r="S125" s="194"/>
      <c r="T125" s="181">
        <f>SUM(O125:S125)</f>
        <v>250000000</v>
      </c>
      <c r="U125" s="132"/>
      <c r="V125" s="178"/>
      <c r="W125" s="178"/>
      <c r="X125" s="178"/>
      <c r="Y125" s="34"/>
      <c r="Z125" s="181">
        <f t="shared" si="26"/>
        <v>0</v>
      </c>
      <c r="AA125" s="133">
        <f t="shared" si="25"/>
        <v>0</v>
      </c>
      <c r="AB125" s="132"/>
      <c r="AC125" s="40" t="s">
        <v>343</v>
      </c>
      <c r="AD125" s="35" t="s">
        <v>344</v>
      </c>
    </row>
    <row r="126" spans="1:30" s="36" customFormat="1" ht="69" x14ac:dyDescent="0.25">
      <c r="A126" s="43">
        <v>81</v>
      </c>
      <c r="B126" s="28" t="s">
        <v>34</v>
      </c>
      <c r="C126" s="28" t="s">
        <v>241</v>
      </c>
      <c r="D126" s="28" t="s">
        <v>369</v>
      </c>
      <c r="E126" s="300" t="s">
        <v>374</v>
      </c>
      <c r="F126" s="28" t="s">
        <v>375</v>
      </c>
      <c r="G126" s="55">
        <v>2021680010003</v>
      </c>
      <c r="H126" s="28" t="s">
        <v>342</v>
      </c>
      <c r="I126" s="30"/>
      <c r="J126" s="4">
        <v>44566</v>
      </c>
      <c r="K126" s="4">
        <v>44926</v>
      </c>
      <c r="L126" s="236">
        <v>1</v>
      </c>
      <c r="M126" s="354"/>
      <c r="N126" s="251">
        <f t="shared" si="27"/>
        <v>0</v>
      </c>
      <c r="O126" s="170">
        <v>211000000</v>
      </c>
      <c r="P126" s="195"/>
      <c r="Q126" s="162"/>
      <c r="R126" s="162"/>
      <c r="S126" s="194"/>
      <c r="T126" s="181">
        <f>SUM(O126:S126)</f>
        <v>211000000</v>
      </c>
      <c r="U126" s="132"/>
      <c r="V126" s="178"/>
      <c r="W126" s="178"/>
      <c r="X126" s="178"/>
      <c r="Y126" s="34"/>
      <c r="Z126" s="181">
        <f t="shared" si="26"/>
        <v>0</v>
      </c>
      <c r="AA126" s="133">
        <f t="shared" si="25"/>
        <v>0</v>
      </c>
      <c r="AB126" s="132"/>
      <c r="AC126" s="40" t="s">
        <v>343</v>
      </c>
      <c r="AD126" s="35" t="s">
        <v>344</v>
      </c>
    </row>
    <row r="127" spans="1:30" s="36" customFormat="1" ht="69" x14ac:dyDescent="0.25">
      <c r="A127" s="43">
        <v>82</v>
      </c>
      <c r="B127" s="28" t="s">
        <v>34</v>
      </c>
      <c r="C127" s="28" t="s">
        <v>241</v>
      </c>
      <c r="D127" s="28" t="s">
        <v>369</v>
      </c>
      <c r="E127" s="300" t="s">
        <v>376</v>
      </c>
      <c r="F127" s="28" t="s">
        <v>377</v>
      </c>
      <c r="G127" s="55">
        <v>2021680010003</v>
      </c>
      <c r="H127" s="28" t="s">
        <v>342</v>
      </c>
      <c r="I127" s="30"/>
      <c r="J127" s="4">
        <v>44566</v>
      </c>
      <c r="K127" s="4">
        <v>44926</v>
      </c>
      <c r="L127" s="57">
        <v>1</v>
      </c>
      <c r="M127" s="356"/>
      <c r="N127" s="251">
        <f t="shared" si="27"/>
        <v>0</v>
      </c>
      <c r="O127" s="170">
        <v>20000000</v>
      </c>
      <c r="P127" s="195"/>
      <c r="Q127" s="162"/>
      <c r="R127" s="162"/>
      <c r="S127" s="170"/>
      <c r="T127" s="181">
        <f>SUM(O127:S127)</f>
        <v>20000000</v>
      </c>
      <c r="U127" s="132"/>
      <c r="V127" s="178"/>
      <c r="W127" s="178"/>
      <c r="X127" s="178"/>
      <c r="Y127" s="34"/>
      <c r="Z127" s="181">
        <f t="shared" si="26"/>
        <v>0</v>
      </c>
      <c r="AA127" s="133">
        <f t="shared" si="25"/>
        <v>0</v>
      </c>
      <c r="AB127" s="132"/>
      <c r="AC127" s="40" t="s">
        <v>343</v>
      </c>
      <c r="AD127" s="35" t="s">
        <v>344</v>
      </c>
    </row>
    <row r="128" spans="1:30" s="36" customFormat="1" ht="69" x14ac:dyDescent="0.25">
      <c r="A128" s="43">
        <v>83</v>
      </c>
      <c r="B128" s="28" t="s">
        <v>34</v>
      </c>
      <c r="C128" s="28" t="s">
        <v>241</v>
      </c>
      <c r="D128" s="28" t="s">
        <v>369</v>
      </c>
      <c r="E128" s="300" t="s">
        <v>378</v>
      </c>
      <c r="F128" s="28" t="s">
        <v>379</v>
      </c>
      <c r="G128" s="55">
        <v>2021680010003</v>
      </c>
      <c r="H128" s="28" t="s">
        <v>342</v>
      </c>
      <c r="I128" s="30"/>
      <c r="J128" s="4">
        <v>44566</v>
      </c>
      <c r="K128" s="4">
        <v>44926</v>
      </c>
      <c r="L128" s="236">
        <v>1</v>
      </c>
      <c r="M128" s="354"/>
      <c r="N128" s="251">
        <f t="shared" si="27"/>
        <v>0</v>
      </c>
      <c r="O128" s="170">
        <v>50000000</v>
      </c>
      <c r="P128" s="195"/>
      <c r="Q128" s="162"/>
      <c r="R128" s="162"/>
      <c r="S128" s="170"/>
      <c r="T128" s="181">
        <f>SUM(O128:S128)</f>
        <v>50000000</v>
      </c>
      <c r="U128" s="132"/>
      <c r="V128" s="178"/>
      <c r="W128" s="178"/>
      <c r="X128" s="178"/>
      <c r="Y128" s="34"/>
      <c r="Z128" s="181">
        <f t="shared" si="26"/>
        <v>0</v>
      </c>
      <c r="AA128" s="133">
        <f t="shared" si="25"/>
        <v>0</v>
      </c>
      <c r="AB128" s="132"/>
      <c r="AC128" s="40" t="s">
        <v>343</v>
      </c>
      <c r="AD128" s="35" t="s">
        <v>344</v>
      </c>
    </row>
    <row r="129" spans="1:30" s="36" customFormat="1" ht="69" x14ac:dyDescent="0.25">
      <c r="A129" s="43">
        <v>84</v>
      </c>
      <c r="B129" s="28" t="s">
        <v>34</v>
      </c>
      <c r="C129" s="28" t="s">
        <v>241</v>
      </c>
      <c r="D129" s="28" t="s">
        <v>369</v>
      </c>
      <c r="E129" s="300" t="s">
        <v>380</v>
      </c>
      <c r="F129" s="28" t="s">
        <v>381</v>
      </c>
      <c r="G129" s="55">
        <v>2021680010003</v>
      </c>
      <c r="H129" s="28" t="s">
        <v>342</v>
      </c>
      <c r="I129" s="30"/>
      <c r="J129" s="4">
        <v>44566</v>
      </c>
      <c r="K129" s="4">
        <v>44926</v>
      </c>
      <c r="L129" s="236">
        <v>1</v>
      </c>
      <c r="M129" s="354"/>
      <c r="N129" s="251">
        <f t="shared" si="27"/>
        <v>0</v>
      </c>
      <c r="O129" s="170">
        <v>40000000</v>
      </c>
      <c r="P129" s="193"/>
      <c r="Q129" s="162"/>
      <c r="R129" s="162"/>
      <c r="S129" s="170"/>
      <c r="T129" s="181">
        <f>SUM(O129:S129)</f>
        <v>40000000</v>
      </c>
      <c r="U129" s="132"/>
      <c r="V129" s="178"/>
      <c r="W129" s="178"/>
      <c r="X129" s="178"/>
      <c r="Y129" s="34"/>
      <c r="Z129" s="181">
        <f t="shared" si="26"/>
        <v>0</v>
      </c>
      <c r="AA129" s="133">
        <f t="shared" si="25"/>
        <v>0</v>
      </c>
      <c r="AB129" s="132"/>
      <c r="AC129" s="40" t="s">
        <v>343</v>
      </c>
      <c r="AD129" s="35" t="s">
        <v>344</v>
      </c>
    </row>
    <row r="130" spans="1:30" s="36" customFormat="1" ht="55.2" x14ac:dyDescent="0.25">
      <c r="A130" s="43">
        <v>88</v>
      </c>
      <c r="B130" s="28" t="s">
        <v>34</v>
      </c>
      <c r="C130" s="28" t="s">
        <v>241</v>
      </c>
      <c r="D130" s="28" t="s">
        <v>382</v>
      </c>
      <c r="E130" s="300" t="s">
        <v>383</v>
      </c>
      <c r="F130" s="28" t="s">
        <v>384</v>
      </c>
      <c r="G130" s="55">
        <v>2020680010040</v>
      </c>
      <c r="H130" s="28" t="s">
        <v>385</v>
      </c>
      <c r="I130" s="30"/>
      <c r="J130" s="4">
        <v>44566</v>
      </c>
      <c r="K130" s="4">
        <v>44926</v>
      </c>
      <c r="L130" s="236">
        <v>11000</v>
      </c>
      <c r="M130" s="103"/>
      <c r="N130" s="251">
        <f t="shared" si="27"/>
        <v>0</v>
      </c>
      <c r="O130" s="58">
        <v>80000000</v>
      </c>
      <c r="P130" s="199"/>
      <c r="Q130" s="199"/>
      <c r="R130" s="199"/>
      <c r="S130" s="196"/>
      <c r="T130" s="181">
        <f>SUM(O130:S130)</f>
        <v>80000000</v>
      </c>
      <c r="U130" s="132"/>
      <c r="V130" s="178"/>
      <c r="W130" s="178"/>
      <c r="X130" s="200"/>
      <c r="Y130" s="34"/>
      <c r="Z130" s="181">
        <f t="shared" si="26"/>
        <v>0</v>
      </c>
      <c r="AA130" s="133">
        <f t="shared" si="25"/>
        <v>0</v>
      </c>
      <c r="AB130" s="132"/>
      <c r="AC130" s="40" t="s">
        <v>343</v>
      </c>
      <c r="AD130" s="35" t="s">
        <v>344</v>
      </c>
    </row>
    <row r="131" spans="1:30" s="36" customFormat="1" ht="55.2" x14ac:dyDescent="0.25">
      <c r="A131" s="43">
        <v>89</v>
      </c>
      <c r="B131" s="28" t="s">
        <v>34</v>
      </c>
      <c r="C131" s="28" t="s">
        <v>241</v>
      </c>
      <c r="D131" s="28" t="s">
        <v>382</v>
      </c>
      <c r="E131" s="300" t="s">
        <v>386</v>
      </c>
      <c r="F131" s="28" t="s">
        <v>387</v>
      </c>
      <c r="G131" s="55">
        <v>2020680010040</v>
      </c>
      <c r="H131" s="28" t="s">
        <v>385</v>
      </c>
      <c r="I131" s="137"/>
      <c r="J131" s="4">
        <v>44566</v>
      </c>
      <c r="K131" s="4">
        <v>44926</v>
      </c>
      <c r="L131" s="301">
        <v>25000</v>
      </c>
      <c r="M131" s="105"/>
      <c r="N131" s="252">
        <f t="shared" si="27"/>
        <v>0</v>
      </c>
      <c r="O131" s="58">
        <v>600000000</v>
      </c>
      <c r="P131" s="199"/>
      <c r="Q131" s="199"/>
      <c r="R131" s="199"/>
      <c r="S131" s="170">
        <v>1451561804</v>
      </c>
      <c r="T131" s="181">
        <f>SUM(O131:S131)</f>
        <v>2051561804</v>
      </c>
      <c r="U131" s="132"/>
      <c r="V131" s="178"/>
      <c r="W131" s="178"/>
      <c r="X131" s="178"/>
      <c r="Y131" s="34"/>
      <c r="Z131" s="181">
        <f t="shared" si="26"/>
        <v>0</v>
      </c>
      <c r="AA131" s="133">
        <f t="shared" si="25"/>
        <v>0</v>
      </c>
      <c r="AB131" s="132"/>
      <c r="AC131" s="40" t="s">
        <v>343</v>
      </c>
      <c r="AD131" s="35" t="s">
        <v>344</v>
      </c>
    </row>
    <row r="132" spans="1:30" s="36" customFormat="1" ht="55.2" x14ac:dyDescent="0.25">
      <c r="A132" s="43">
        <v>90</v>
      </c>
      <c r="B132" s="28" t="s">
        <v>34</v>
      </c>
      <c r="C132" s="28" t="s">
        <v>241</v>
      </c>
      <c r="D132" s="28" t="s">
        <v>382</v>
      </c>
      <c r="E132" s="300" t="s">
        <v>388</v>
      </c>
      <c r="F132" s="28" t="s">
        <v>389</v>
      </c>
      <c r="G132" s="55">
        <v>2020680010040</v>
      </c>
      <c r="H132" s="28" t="s">
        <v>385</v>
      </c>
      <c r="I132" s="28"/>
      <c r="J132" s="4">
        <v>44566</v>
      </c>
      <c r="K132" s="4">
        <v>44926</v>
      </c>
      <c r="L132" s="236">
        <v>2100</v>
      </c>
      <c r="M132" s="103"/>
      <c r="N132" s="251">
        <f t="shared" si="27"/>
        <v>0</v>
      </c>
      <c r="O132" s="58"/>
      <c r="P132" s="199"/>
      <c r="Q132" s="199"/>
      <c r="R132" s="199"/>
      <c r="S132" s="196">
        <v>50000000</v>
      </c>
      <c r="T132" s="181">
        <f>SUM(O132:S132)</f>
        <v>50000000</v>
      </c>
      <c r="U132" s="132"/>
      <c r="V132" s="178"/>
      <c r="W132" s="178"/>
      <c r="X132" s="200"/>
      <c r="Y132" s="200"/>
      <c r="Z132" s="181">
        <f t="shared" si="26"/>
        <v>0</v>
      </c>
      <c r="AA132" s="133">
        <f t="shared" si="25"/>
        <v>0</v>
      </c>
      <c r="AB132" s="132"/>
      <c r="AC132" s="40" t="s">
        <v>343</v>
      </c>
      <c r="AD132" s="35" t="s">
        <v>344</v>
      </c>
    </row>
    <row r="133" spans="1:30" s="36" customFormat="1" ht="55.2" x14ac:dyDescent="0.25">
      <c r="A133" s="43">
        <v>91</v>
      </c>
      <c r="B133" s="28" t="s">
        <v>34</v>
      </c>
      <c r="C133" s="28" t="s">
        <v>241</v>
      </c>
      <c r="D133" s="28" t="s">
        <v>382</v>
      </c>
      <c r="E133" s="300" t="s">
        <v>390</v>
      </c>
      <c r="F133" s="28" t="s">
        <v>391</v>
      </c>
      <c r="G133" s="55">
        <v>2020680010040</v>
      </c>
      <c r="H133" s="28" t="s">
        <v>385</v>
      </c>
      <c r="I133" s="28"/>
      <c r="J133" s="4">
        <v>44566</v>
      </c>
      <c r="K133" s="4">
        <v>44926</v>
      </c>
      <c r="L133" s="57">
        <v>1</v>
      </c>
      <c r="M133" s="356"/>
      <c r="N133" s="251">
        <f t="shared" si="27"/>
        <v>0</v>
      </c>
      <c r="O133" s="58">
        <v>152962035</v>
      </c>
      <c r="P133" s="199"/>
      <c r="Q133" s="199"/>
      <c r="R133" s="199"/>
      <c r="S133" s="198"/>
      <c r="T133" s="181">
        <f>SUM(O133:S133)</f>
        <v>152962035</v>
      </c>
      <c r="U133" s="132"/>
      <c r="V133" s="178"/>
      <c r="W133" s="178"/>
      <c r="X133" s="200"/>
      <c r="Y133" s="200"/>
      <c r="Z133" s="181">
        <f t="shared" si="26"/>
        <v>0</v>
      </c>
      <c r="AA133" s="133">
        <f t="shared" si="25"/>
        <v>0</v>
      </c>
      <c r="AB133" s="132"/>
      <c r="AC133" s="40" t="s">
        <v>343</v>
      </c>
      <c r="AD133" s="35" t="s">
        <v>344</v>
      </c>
    </row>
    <row r="134" spans="1:30" s="36" customFormat="1" ht="55.2" x14ac:dyDescent="0.25">
      <c r="A134" s="43">
        <v>92</v>
      </c>
      <c r="B134" s="28" t="s">
        <v>34</v>
      </c>
      <c r="C134" s="28" t="s">
        <v>241</v>
      </c>
      <c r="D134" s="28" t="s">
        <v>382</v>
      </c>
      <c r="E134" s="300" t="s">
        <v>392</v>
      </c>
      <c r="F134" s="28" t="s">
        <v>393</v>
      </c>
      <c r="G134" s="55">
        <v>2020680010040</v>
      </c>
      <c r="H134" s="28" t="s">
        <v>385</v>
      </c>
      <c r="I134" s="28"/>
      <c r="J134" s="4">
        <v>44566</v>
      </c>
      <c r="K134" s="4">
        <v>44926</v>
      </c>
      <c r="L134" s="301">
        <v>1656</v>
      </c>
      <c r="M134" s="103"/>
      <c r="N134" s="251">
        <f t="shared" si="27"/>
        <v>0</v>
      </c>
      <c r="O134" s="58">
        <v>200000000</v>
      </c>
      <c r="P134" s="199"/>
      <c r="Q134" s="199"/>
      <c r="R134" s="199"/>
      <c r="S134" s="170">
        <v>4618065168</v>
      </c>
      <c r="T134" s="181">
        <f>SUM(O134:S134)</f>
        <v>4818065168</v>
      </c>
      <c r="U134" s="132"/>
      <c r="V134" s="178"/>
      <c r="W134" s="201"/>
      <c r="X134" s="200"/>
      <c r="Y134" s="200"/>
      <c r="Z134" s="181">
        <f t="shared" si="26"/>
        <v>0</v>
      </c>
      <c r="AA134" s="133">
        <f t="shared" si="25"/>
        <v>0</v>
      </c>
      <c r="AB134" s="132"/>
      <c r="AC134" s="40" t="s">
        <v>343</v>
      </c>
      <c r="AD134" s="35" t="s">
        <v>344</v>
      </c>
    </row>
    <row r="135" spans="1:30" s="36" customFormat="1" ht="55.2" x14ac:dyDescent="0.25">
      <c r="A135" s="43">
        <v>93</v>
      </c>
      <c r="B135" s="28" t="s">
        <v>34</v>
      </c>
      <c r="C135" s="28" t="s">
        <v>241</v>
      </c>
      <c r="D135" s="28" t="s">
        <v>382</v>
      </c>
      <c r="E135" s="300" t="s">
        <v>394</v>
      </c>
      <c r="F135" s="28" t="s">
        <v>395</v>
      </c>
      <c r="G135" s="55">
        <v>2020680010040</v>
      </c>
      <c r="H135" s="28" t="s">
        <v>385</v>
      </c>
      <c r="I135" s="28"/>
      <c r="J135" s="4">
        <v>44566</v>
      </c>
      <c r="K135" s="4">
        <v>44926</v>
      </c>
      <c r="L135" s="236">
        <v>3</v>
      </c>
      <c r="M135" s="103"/>
      <c r="N135" s="251">
        <f>IFERROR(IF(M135/L135&gt;100%,100%,M135/L135),"-")</f>
        <v>0</v>
      </c>
      <c r="O135" s="58">
        <v>435000000</v>
      </c>
      <c r="P135" s="199"/>
      <c r="Q135" s="199"/>
      <c r="R135" s="199"/>
      <c r="S135" s="196">
        <v>157799850</v>
      </c>
      <c r="T135" s="181">
        <f>SUM(O135:S135)</f>
        <v>592799850</v>
      </c>
      <c r="U135" s="202"/>
      <c r="V135" s="178"/>
      <c r="W135" s="178"/>
      <c r="X135" s="200"/>
      <c r="Y135" s="34"/>
      <c r="Z135" s="181">
        <f t="shared" si="26"/>
        <v>0</v>
      </c>
      <c r="AA135" s="133">
        <f t="shared" si="25"/>
        <v>0</v>
      </c>
      <c r="AB135" s="132"/>
      <c r="AC135" s="40" t="s">
        <v>343</v>
      </c>
      <c r="AD135" s="35" t="s">
        <v>344</v>
      </c>
    </row>
    <row r="136" spans="1:30" s="36" customFormat="1" ht="55.2" x14ac:dyDescent="0.25">
      <c r="A136" s="43">
        <v>94</v>
      </c>
      <c r="B136" s="28" t="s">
        <v>34</v>
      </c>
      <c r="C136" s="28" t="s">
        <v>241</v>
      </c>
      <c r="D136" s="28" t="s">
        <v>382</v>
      </c>
      <c r="E136" s="300" t="s">
        <v>396</v>
      </c>
      <c r="F136" s="28" t="s">
        <v>397</v>
      </c>
      <c r="G136" s="55">
        <v>2020680010040</v>
      </c>
      <c r="H136" s="28" t="s">
        <v>385</v>
      </c>
      <c r="I136" s="28"/>
      <c r="J136" s="4">
        <v>44566</v>
      </c>
      <c r="K136" s="4">
        <v>44926</v>
      </c>
      <c r="L136" s="236">
        <v>1</v>
      </c>
      <c r="M136" s="103"/>
      <c r="N136" s="251">
        <f t="shared" si="27"/>
        <v>0</v>
      </c>
      <c r="O136" s="58">
        <v>100000000</v>
      </c>
      <c r="P136" s="199"/>
      <c r="Q136" s="199"/>
      <c r="R136" s="199"/>
      <c r="S136" s="196">
        <v>162091000</v>
      </c>
      <c r="T136" s="181">
        <f t="shared" ref="T113:T173" si="28">SUM(O136:S136)</f>
        <v>262091000</v>
      </c>
      <c r="U136" s="132"/>
      <c r="V136" s="178"/>
      <c r="W136" s="203"/>
      <c r="X136" s="200"/>
      <c r="Y136" s="34"/>
      <c r="Z136" s="181">
        <f t="shared" si="26"/>
        <v>0</v>
      </c>
      <c r="AA136" s="133">
        <f t="shared" si="25"/>
        <v>0</v>
      </c>
      <c r="AB136" s="132"/>
      <c r="AC136" s="40" t="s">
        <v>343</v>
      </c>
      <c r="AD136" s="35" t="s">
        <v>344</v>
      </c>
    </row>
    <row r="137" spans="1:30" s="36" customFormat="1" ht="55.2" x14ac:dyDescent="0.25">
      <c r="A137" s="43">
        <v>95</v>
      </c>
      <c r="B137" s="28" t="s">
        <v>34</v>
      </c>
      <c r="C137" s="28" t="s">
        <v>241</v>
      </c>
      <c r="D137" s="28" t="s">
        <v>382</v>
      </c>
      <c r="E137" s="300" t="s">
        <v>398</v>
      </c>
      <c r="F137" s="28" t="s">
        <v>399</v>
      </c>
      <c r="G137" s="55">
        <v>2020680010040</v>
      </c>
      <c r="H137" s="28" t="s">
        <v>385</v>
      </c>
      <c r="I137" s="28"/>
      <c r="J137" s="4">
        <v>44566</v>
      </c>
      <c r="K137" s="4">
        <v>44926</v>
      </c>
      <c r="L137" s="236">
        <v>1</v>
      </c>
      <c r="M137" s="103"/>
      <c r="N137" s="251">
        <f t="shared" si="27"/>
        <v>0</v>
      </c>
      <c r="O137" s="58">
        <v>200000000</v>
      </c>
      <c r="P137" s="199"/>
      <c r="Q137" s="199"/>
      <c r="R137" s="199"/>
      <c r="S137" s="196">
        <v>120000000</v>
      </c>
      <c r="T137" s="181">
        <f>SUM(O137:S137)</f>
        <v>320000000</v>
      </c>
      <c r="U137" s="132"/>
      <c r="V137" s="34"/>
      <c r="W137" s="34"/>
      <c r="X137" s="204"/>
      <c r="Y137" s="34"/>
      <c r="Z137" s="181">
        <f t="shared" si="26"/>
        <v>0</v>
      </c>
      <c r="AA137" s="133">
        <f t="shared" si="25"/>
        <v>0</v>
      </c>
      <c r="AB137" s="132"/>
      <c r="AC137" s="40" t="s">
        <v>343</v>
      </c>
      <c r="AD137" s="35" t="s">
        <v>344</v>
      </c>
    </row>
    <row r="138" spans="1:30" s="36" customFormat="1" ht="55.2" x14ac:dyDescent="0.25">
      <c r="A138" s="43">
        <v>96</v>
      </c>
      <c r="B138" s="28" t="s">
        <v>34</v>
      </c>
      <c r="C138" s="28" t="s">
        <v>241</v>
      </c>
      <c r="D138" s="28" t="s">
        <v>400</v>
      </c>
      <c r="E138" s="300" t="s">
        <v>401</v>
      </c>
      <c r="F138" s="28" t="s">
        <v>402</v>
      </c>
      <c r="G138" s="55">
        <v>2020680010072</v>
      </c>
      <c r="H138" s="29" t="s">
        <v>403</v>
      </c>
      <c r="I138" s="29"/>
      <c r="J138" s="4">
        <v>44566</v>
      </c>
      <c r="K138" s="4">
        <v>44926</v>
      </c>
      <c r="L138" s="236">
        <v>1</v>
      </c>
      <c r="M138" s="354"/>
      <c r="N138" s="251">
        <f t="shared" si="27"/>
        <v>0</v>
      </c>
      <c r="O138" s="58">
        <v>140000000</v>
      </c>
      <c r="P138" s="34"/>
      <c r="Q138" s="34"/>
      <c r="R138" s="34"/>
      <c r="S138" s="198"/>
      <c r="T138" s="181">
        <f>SUM(O138:S138)</f>
        <v>140000000</v>
      </c>
      <c r="U138" s="132"/>
      <c r="V138" s="34"/>
      <c r="W138" s="34"/>
      <c r="X138" s="34"/>
      <c r="Y138" s="34"/>
      <c r="Z138" s="181">
        <f t="shared" si="26"/>
        <v>0</v>
      </c>
      <c r="AA138" s="133">
        <f t="shared" si="25"/>
        <v>0</v>
      </c>
      <c r="AB138" s="132"/>
      <c r="AC138" s="40" t="s">
        <v>343</v>
      </c>
      <c r="AD138" s="35" t="s">
        <v>344</v>
      </c>
    </row>
    <row r="139" spans="1:30" s="36" customFormat="1" ht="55.2" x14ac:dyDescent="0.25">
      <c r="A139" s="43">
        <v>97</v>
      </c>
      <c r="B139" s="28" t="s">
        <v>34</v>
      </c>
      <c r="C139" s="28" t="s">
        <v>241</v>
      </c>
      <c r="D139" s="28" t="s">
        <v>400</v>
      </c>
      <c r="E139" s="300" t="s">
        <v>404</v>
      </c>
      <c r="F139" s="28" t="s">
        <v>405</v>
      </c>
      <c r="G139" s="55">
        <v>2020680010072</v>
      </c>
      <c r="H139" s="29" t="s">
        <v>403</v>
      </c>
      <c r="I139" s="29"/>
      <c r="J139" s="4">
        <v>44566</v>
      </c>
      <c r="K139" s="4">
        <v>44926</v>
      </c>
      <c r="L139" s="236">
        <v>1</v>
      </c>
      <c r="M139" s="103"/>
      <c r="N139" s="251">
        <f t="shared" si="27"/>
        <v>0</v>
      </c>
      <c r="O139" s="58">
        <v>150000000</v>
      </c>
      <c r="P139" s="34"/>
      <c r="Q139" s="34"/>
      <c r="R139" s="34"/>
      <c r="S139" s="198"/>
      <c r="T139" s="181">
        <f>SUM(O139:S139)</f>
        <v>150000000</v>
      </c>
      <c r="U139" s="132"/>
      <c r="V139" s="34"/>
      <c r="W139" s="34"/>
      <c r="X139" s="34"/>
      <c r="Y139" s="34"/>
      <c r="Z139" s="181">
        <f t="shared" si="26"/>
        <v>0</v>
      </c>
      <c r="AA139" s="133">
        <f t="shared" si="25"/>
        <v>0</v>
      </c>
      <c r="AB139" s="132"/>
      <c r="AC139" s="40" t="s">
        <v>343</v>
      </c>
      <c r="AD139" s="35" t="s">
        <v>344</v>
      </c>
    </row>
    <row r="140" spans="1:30" s="36" customFormat="1" ht="55.2" x14ac:dyDescent="0.25">
      <c r="A140" s="43">
        <v>98</v>
      </c>
      <c r="B140" s="28" t="s">
        <v>34</v>
      </c>
      <c r="C140" s="28" t="s">
        <v>241</v>
      </c>
      <c r="D140" s="28" t="s">
        <v>400</v>
      </c>
      <c r="E140" s="300" t="s">
        <v>406</v>
      </c>
      <c r="F140" s="28" t="s">
        <v>407</v>
      </c>
      <c r="G140" s="55">
        <v>2020680010072</v>
      </c>
      <c r="H140" s="29" t="s">
        <v>403</v>
      </c>
      <c r="I140" s="29"/>
      <c r="J140" s="4">
        <v>44566</v>
      </c>
      <c r="K140" s="4">
        <v>44926</v>
      </c>
      <c r="L140" s="57">
        <v>1</v>
      </c>
      <c r="M140" s="356"/>
      <c r="N140" s="251">
        <f t="shared" si="27"/>
        <v>0</v>
      </c>
      <c r="O140" s="58">
        <v>190000000</v>
      </c>
      <c r="P140" s="34"/>
      <c r="Q140" s="34"/>
      <c r="R140" s="34"/>
      <c r="S140" s="198"/>
      <c r="T140" s="181">
        <f>SUM(O140:S140)</f>
        <v>190000000</v>
      </c>
      <c r="U140" s="202"/>
      <c r="V140" s="34"/>
      <c r="W140" s="34"/>
      <c r="X140" s="34"/>
      <c r="Y140" s="34"/>
      <c r="Z140" s="181">
        <f t="shared" si="26"/>
        <v>0</v>
      </c>
      <c r="AA140" s="133">
        <f t="shared" si="25"/>
        <v>0</v>
      </c>
      <c r="AB140" s="132"/>
      <c r="AC140" s="40" t="s">
        <v>343</v>
      </c>
      <c r="AD140" s="35" t="s">
        <v>344</v>
      </c>
    </row>
    <row r="141" spans="1:30" s="36" customFormat="1" ht="96.6" x14ac:dyDescent="0.25">
      <c r="A141" s="43">
        <v>99</v>
      </c>
      <c r="B141" s="28" t="s">
        <v>34</v>
      </c>
      <c r="C141" s="28" t="s">
        <v>241</v>
      </c>
      <c r="D141" s="28" t="s">
        <v>400</v>
      </c>
      <c r="E141" s="300" t="s">
        <v>408</v>
      </c>
      <c r="F141" s="28" t="s">
        <v>409</v>
      </c>
      <c r="G141" s="55">
        <v>2021680010106</v>
      </c>
      <c r="H141" s="29" t="s">
        <v>410</v>
      </c>
      <c r="I141" s="30"/>
      <c r="J141" s="4">
        <v>44566</v>
      </c>
      <c r="K141" s="4">
        <v>44926</v>
      </c>
      <c r="L141" s="236">
        <v>1</v>
      </c>
      <c r="M141" s="354"/>
      <c r="N141" s="251">
        <f t="shared" si="27"/>
        <v>0</v>
      </c>
      <c r="O141" s="58">
        <v>200000000</v>
      </c>
      <c r="P141" s="34"/>
      <c r="Q141" s="34"/>
      <c r="R141" s="34"/>
      <c r="S141" s="198"/>
      <c r="T141" s="181">
        <f>SUM(O141:S141)</f>
        <v>200000000</v>
      </c>
      <c r="U141" s="132"/>
      <c r="V141" s="34"/>
      <c r="W141" s="34"/>
      <c r="X141" s="34"/>
      <c r="Y141" s="34"/>
      <c r="Z141" s="181">
        <f t="shared" si="26"/>
        <v>0</v>
      </c>
      <c r="AA141" s="133">
        <f t="shared" si="25"/>
        <v>0</v>
      </c>
      <c r="AB141" s="132"/>
      <c r="AC141" s="40" t="s">
        <v>343</v>
      </c>
      <c r="AD141" s="35" t="s">
        <v>344</v>
      </c>
    </row>
    <row r="142" spans="1:30" s="36" customFormat="1" ht="82.8" x14ac:dyDescent="0.25">
      <c r="A142" s="43">
        <v>100</v>
      </c>
      <c r="B142" s="28" t="s">
        <v>34</v>
      </c>
      <c r="C142" s="28" t="s">
        <v>241</v>
      </c>
      <c r="D142" s="28" t="s">
        <v>411</v>
      </c>
      <c r="E142" s="300" t="s">
        <v>412</v>
      </c>
      <c r="F142" s="28" t="s">
        <v>413</v>
      </c>
      <c r="G142" s="55">
        <v>2020680010106</v>
      </c>
      <c r="H142" s="28" t="s">
        <v>414</v>
      </c>
      <c r="I142" s="30"/>
      <c r="J142" s="4">
        <v>44566</v>
      </c>
      <c r="K142" s="4">
        <v>44926</v>
      </c>
      <c r="L142" s="236">
        <v>1</v>
      </c>
      <c r="M142" s="103"/>
      <c r="N142" s="251">
        <f t="shared" si="27"/>
        <v>0</v>
      </c>
      <c r="O142" s="58">
        <v>85000000</v>
      </c>
      <c r="P142" s="34"/>
      <c r="Q142" s="34"/>
      <c r="R142" s="34"/>
      <c r="S142" s="198"/>
      <c r="T142" s="181">
        <f>SUM(O142:S142)</f>
        <v>85000000</v>
      </c>
      <c r="U142" s="132"/>
      <c r="V142" s="34"/>
      <c r="W142" s="34"/>
      <c r="X142" s="34"/>
      <c r="Y142" s="34"/>
      <c r="Z142" s="181">
        <f t="shared" si="26"/>
        <v>0</v>
      </c>
      <c r="AA142" s="133">
        <f t="shared" si="25"/>
        <v>0</v>
      </c>
      <c r="AB142" s="132"/>
      <c r="AC142" s="40" t="s">
        <v>343</v>
      </c>
      <c r="AD142" s="35" t="s">
        <v>344</v>
      </c>
    </row>
    <row r="143" spans="1:30" s="36" customFormat="1" ht="82.8" x14ac:dyDescent="0.25">
      <c r="A143" s="43">
        <v>101</v>
      </c>
      <c r="B143" s="28" t="s">
        <v>34</v>
      </c>
      <c r="C143" s="28" t="s">
        <v>241</v>
      </c>
      <c r="D143" s="28" t="s">
        <v>411</v>
      </c>
      <c r="E143" s="300" t="s">
        <v>415</v>
      </c>
      <c r="F143" s="28" t="s">
        <v>416</v>
      </c>
      <c r="G143" s="55">
        <v>2020680010106</v>
      </c>
      <c r="H143" s="28" t="s">
        <v>414</v>
      </c>
      <c r="I143" s="30"/>
      <c r="J143" s="4">
        <v>44566</v>
      </c>
      <c r="K143" s="4">
        <v>44926</v>
      </c>
      <c r="L143" s="236">
        <v>600</v>
      </c>
      <c r="M143" s="103"/>
      <c r="N143" s="251">
        <f t="shared" si="27"/>
        <v>0</v>
      </c>
      <c r="O143" s="58">
        <v>60000000</v>
      </c>
      <c r="P143" s="34"/>
      <c r="Q143" s="34"/>
      <c r="R143" s="34"/>
      <c r="S143" s="198"/>
      <c r="T143" s="181">
        <f t="shared" si="28"/>
        <v>60000000</v>
      </c>
      <c r="U143" s="132"/>
      <c r="V143" s="34"/>
      <c r="W143" s="34"/>
      <c r="X143" s="34"/>
      <c r="Y143" s="34"/>
      <c r="Z143" s="181">
        <f t="shared" si="26"/>
        <v>0</v>
      </c>
      <c r="AA143" s="133">
        <f t="shared" si="25"/>
        <v>0</v>
      </c>
      <c r="AB143" s="132"/>
      <c r="AC143" s="40" t="s">
        <v>343</v>
      </c>
      <c r="AD143" s="35" t="s">
        <v>344</v>
      </c>
    </row>
    <row r="144" spans="1:30" s="36" customFormat="1" ht="82.8" x14ac:dyDescent="0.25">
      <c r="A144" s="43">
        <v>102</v>
      </c>
      <c r="B144" s="28" t="s">
        <v>34</v>
      </c>
      <c r="C144" s="28" t="s">
        <v>241</v>
      </c>
      <c r="D144" s="28" t="s">
        <v>411</v>
      </c>
      <c r="E144" s="300" t="s">
        <v>417</v>
      </c>
      <c r="F144" s="28" t="s">
        <v>418</v>
      </c>
      <c r="G144" s="55">
        <v>2020680010106</v>
      </c>
      <c r="H144" s="28" t="s">
        <v>414</v>
      </c>
      <c r="I144" s="30"/>
      <c r="J144" s="4">
        <v>44566</v>
      </c>
      <c r="K144" s="4">
        <v>44926</v>
      </c>
      <c r="L144" s="236">
        <v>1</v>
      </c>
      <c r="M144" s="103"/>
      <c r="N144" s="251">
        <f t="shared" si="27"/>
        <v>0</v>
      </c>
      <c r="O144" s="58">
        <v>60000000</v>
      </c>
      <c r="P144" s="34"/>
      <c r="Q144" s="34"/>
      <c r="R144" s="34"/>
      <c r="S144" s="198"/>
      <c r="T144" s="181">
        <f>SUM(O144:S144)</f>
        <v>60000000</v>
      </c>
      <c r="U144" s="132"/>
      <c r="V144" s="34"/>
      <c r="W144" s="34"/>
      <c r="X144" s="34"/>
      <c r="Y144" s="34"/>
      <c r="Z144" s="181">
        <f t="shared" si="26"/>
        <v>0</v>
      </c>
      <c r="AA144" s="133">
        <f t="shared" si="25"/>
        <v>0</v>
      </c>
      <c r="AB144" s="132"/>
      <c r="AC144" s="40" t="s">
        <v>343</v>
      </c>
      <c r="AD144" s="35" t="s">
        <v>344</v>
      </c>
    </row>
    <row r="145" spans="1:30" s="36" customFormat="1" ht="82.8" x14ac:dyDescent="0.25">
      <c r="A145" s="43">
        <v>103</v>
      </c>
      <c r="B145" s="28" t="s">
        <v>34</v>
      </c>
      <c r="C145" s="28" t="s">
        <v>241</v>
      </c>
      <c r="D145" s="28" t="s">
        <v>411</v>
      </c>
      <c r="E145" s="300" t="s">
        <v>419</v>
      </c>
      <c r="F145" s="28" t="s">
        <v>420</v>
      </c>
      <c r="G145" s="55">
        <v>2020680010106</v>
      </c>
      <c r="H145" s="28" t="s">
        <v>414</v>
      </c>
      <c r="I145" s="30"/>
      <c r="J145" s="4">
        <v>44566</v>
      </c>
      <c r="K145" s="4">
        <v>44926</v>
      </c>
      <c r="L145" s="57">
        <v>1</v>
      </c>
      <c r="M145" s="356"/>
      <c r="N145" s="251">
        <f t="shared" si="27"/>
        <v>0</v>
      </c>
      <c r="O145" s="58">
        <v>50000000</v>
      </c>
      <c r="P145" s="34"/>
      <c r="Q145" s="34"/>
      <c r="R145" s="34"/>
      <c r="S145" s="198"/>
      <c r="T145" s="181">
        <f>SUM(O145:S145)</f>
        <v>50000000</v>
      </c>
      <c r="U145" s="132"/>
      <c r="V145" s="34"/>
      <c r="W145" s="34"/>
      <c r="X145" s="34"/>
      <c r="Y145" s="34"/>
      <c r="Z145" s="181">
        <f t="shared" si="26"/>
        <v>0</v>
      </c>
      <c r="AA145" s="133">
        <f t="shared" si="25"/>
        <v>0</v>
      </c>
      <c r="AB145" s="132"/>
      <c r="AC145" s="40" t="s">
        <v>343</v>
      </c>
      <c r="AD145" s="35" t="s">
        <v>344</v>
      </c>
    </row>
    <row r="146" spans="1:30" s="36" customFormat="1" ht="82.8" x14ac:dyDescent="0.25">
      <c r="A146" s="43">
        <v>104</v>
      </c>
      <c r="B146" s="28" t="s">
        <v>34</v>
      </c>
      <c r="C146" s="28" t="s">
        <v>241</v>
      </c>
      <c r="D146" s="28" t="s">
        <v>411</v>
      </c>
      <c r="E146" s="300" t="s">
        <v>421</v>
      </c>
      <c r="F146" s="28" t="s">
        <v>422</v>
      </c>
      <c r="G146" s="55">
        <v>2020680010106</v>
      </c>
      <c r="H146" s="28" t="s">
        <v>414</v>
      </c>
      <c r="I146" s="30"/>
      <c r="J146" s="4">
        <v>44566</v>
      </c>
      <c r="K146" s="4">
        <v>44926</v>
      </c>
      <c r="L146" s="236">
        <v>1</v>
      </c>
      <c r="M146" s="103"/>
      <c r="N146" s="251">
        <f t="shared" si="27"/>
        <v>0</v>
      </c>
      <c r="O146" s="58">
        <v>30000000</v>
      </c>
      <c r="P146" s="34"/>
      <c r="Q146" s="34"/>
      <c r="R146" s="34"/>
      <c r="S146" s="198"/>
      <c r="T146" s="181">
        <f>SUM(O146:S146)</f>
        <v>30000000</v>
      </c>
      <c r="U146" s="132"/>
      <c r="V146" s="34"/>
      <c r="W146" s="34"/>
      <c r="X146" s="34"/>
      <c r="Y146" s="34"/>
      <c r="Z146" s="181">
        <f t="shared" si="26"/>
        <v>0</v>
      </c>
      <c r="AA146" s="133">
        <f t="shared" si="25"/>
        <v>0</v>
      </c>
      <c r="AB146" s="132"/>
      <c r="AC146" s="40" t="s">
        <v>343</v>
      </c>
      <c r="AD146" s="35" t="s">
        <v>344</v>
      </c>
    </row>
    <row r="147" spans="1:30" s="36" customFormat="1" ht="82.8" x14ac:dyDescent="0.25">
      <c r="A147" s="43">
        <v>105</v>
      </c>
      <c r="B147" s="28" t="s">
        <v>34</v>
      </c>
      <c r="C147" s="28" t="s">
        <v>241</v>
      </c>
      <c r="D147" s="28" t="s">
        <v>411</v>
      </c>
      <c r="E147" s="300" t="s">
        <v>423</v>
      </c>
      <c r="F147" s="28" t="s">
        <v>424</v>
      </c>
      <c r="G147" s="55">
        <v>2020680010106</v>
      </c>
      <c r="H147" s="28" t="s">
        <v>414</v>
      </c>
      <c r="I147" s="30"/>
      <c r="J147" s="4">
        <v>44566</v>
      </c>
      <c r="K147" s="4">
        <v>44926</v>
      </c>
      <c r="L147" s="236">
        <v>1</v>
      </c>
      <c r="M147" s="103"/>
      <c r="N147" s="251">
        <f t="shared" si="27"/>
        <v>0</v>
      </c>
      <c r="O147" s="58">
        <v>50000000</v>
      </c>
      <c r="P147" s="34"/>
      <c r="Q147" s="34"/>
      <c r="R147" s="34"/>
      <c r="S147" s="198"/>
      <c r="T147" s="181">
        <f>SUM(O147:S147)</f>
        <v>50000000</v>
      </c>
      <c r="U147" s="132"/>
      <c r="V147" s="34"/>
      <c r="W147" s="34"/>
      <c r="X147" s="34"/>
      <c r="Y147" s="34"/>
      <c r="Z147" s="181">
        <f t="shared" si="26"/>
        <v>0</v>
      </c>
      <c r="AA147" s="133">
        <f t="shared" si="25"/>
        <v>0</v>
      </c>
      <c r="AB147" s="132"/>
      <c r="AC147" s="40" t="s">
        <v>343</v>
      </c>
      <c r="AD147" s="35" t="s">
        <v>344</v>
      </c>
    </row>
    <row r="148" spans="1:30" s="36" customFormat="1" ht="82.8" x14ac:dyDescent="0.25">
      <c r="A148" s="43">
        <v>106</v>
      </c>
      <c r="B148" s="28" t="s">
        <v>34</v>
      </c>
      <c r="C148" s="28" t="s">
        <v>241</v>
      </c>
      <c r="D148" s="28" t="s">
        <v>411</v>
      </c>
      <c r="E148" s="300" t="s">
        <v>425</v>
      </c>
      <c r="F148" s="28" t="s">
        <v>426</v>
      </c>
      <c r="G148" s="55">
        <v>2020680010106</v>
      </c>
      <c r="H148" s="28" t="s">
        <v>414</v>
      </c>
      <c r="I148" s="30"/>
      <c r="J148" s="4">
        <v>44566</v>
      </c>
      <c r="K148" s="4">
        <v>44926</v>
      </c>
      <c r="L148" s="236">
        <v>1</v>
      </c>
      <c r="M148" s="354"/>
      <c r="N148" s="251">
        <f t="shared" si="27"/>
        <v>0</v>
      </c>
      <c r="O148" s="58">
        <v>117000000</v>
      </c>
      <c r="P148" s="138"/>
      <c r="Q148" s="34"/>
      <c r="R148" s="34"/>
      <c r="S148" s="198"/>
      <c r="T148" s="181">
        <f>SUM(O148:S148)</f>
        <v>117000000</v>
      </c>
      <c r="U148" s="132"/>
      <c r="V148" s="34"/>
      <c r="W148" s="34"/>
      <c r="X148" s="34"/>
      <c r="Y148" s="34"/>
      <c r="Z148" s="181">
        <f t="shared" si="26"/>
        <v>0</v>
      </c>
      <c r="AA148" s="133">
        <f t="shared" si="25"/>
        <v>0</v>
      </c>
      <c r="AB148" s="132"/>
      <c r="AC148" s="40" t="s">
        <v>343</v>
      </c>
      <c r="AD148" s="35" t="s">
        <v>344</v>
      </c>
    </row>
    <row r="149" spans="1:30" s="36" customFormat="1" ht="82.8" x14ac:dyDescent="0.25">
      <c r="A149" s="43">
        <v>107</v>
      </c>
      <c r="B149" s="28" t="s">
        <v>34</v>
      </c>
      <c r="C149" s="28" t="s">
        <v>241</v>
      </c>
      <c r="D149" s="28" t="s">
        <v>427</v>
      </c>
      <c r="E149" s="300" t="s">
        <v>428</v>
      </c>
      <c r="F149" s="28" t="s">
        <v>429</v>
      </c>
      <c r="G149" s="55">
        <v>2020680010106</v>
      </c>
      <c r="H149" s="28" t="s">
        <v>414</v>
      </c>
      <c r="I149" s="30"/>
      <c r="J149" s="4">
        <v>44566</v>
      </c>
      <c r="K149" s="4">
        <v>44926</v>
      </c>
      <c r="L149" s="236">
        <v>1</v>
      </c>
      <c r="M149" s="354"/>
      <c r="N149" s="251">
        <f t="shared" si="27"/>
        <v>0</v>
      </c>
      <c r="O149" s="58">
        <v>40000000</v>
      </c>
      <c r="P149" s="138"/>
      <c r="Q149" s="34"/>
      <c r="R149" s="34"/>
      <c r="S149" s="198"/>
      <c r="T149" s="181">
        <f>SUM(O149:S149)</f>
        <v>40000000</v>
      </c>
      <c r="U149" s="132"/>
      <c r="V149" s="34"/>
      <c r="W149" s="34"/>
      <c r="X149" s="34"/>
      <c r="Y149" s="34"/>
      <c r="Z149" s="181">
        <f t="shared" si="26"/>
        <v>0</v>
      </c>
      <c r="AA149" s="133">
        <f t="shared" si="25"/>
        <v>0</v>
      </c>
      <c r="AB149" s="132"/>
      <c r="AC149" s="40" t="s">
        <v>343</v>
      </c>
      <c r="AD149" s="35" t="s">
        <v>344</v>
      </c>
    </row>
    <row r="150" spans="1:30" s="36" customFormat="1" ht="82.8" x14ac:dyDescent="0.25">
      <c r="A150" s="43">
        <v>108</v>
      </c>
      <c r="B150" s="28" t="s">
        <v>34</v>
      </c>
      <c r="C150" s="28" t="s">
        <v>241</v>
      </c>
      <c r="D150" s="28" t="s">
        <v>427</v>
      </c>
      <c r="E150" s="300" t="s">
        <v>430</v>
      </c>
      <c r="F150" s="28" t="s">
        <v>431</v>
      </c>
      <c r="G150" s="55">
        <v>2020680010106</v>
      </c>
      <c r="H150" s="28" t="s">
        <v>414</v>
      </c>
      <c r="I150" s="30"/>
      <c r="J150" s="4">
        <v>44566</v>
      </c>
      <c r="K150" s="4">
        <v>44926</v>
      </c>
      <c r="L150" s="236">
        <v>4</v>
      </c>
      <c r="M150" s="103"/>
      <c r="N150" s="251">
        <f t="shared" si="27"/>
        <v>0</v>
      </c>
      <c r="O150" s="58">
        <v>60000000</v>
      </c>
      <c r="P150" s="138"/>
      <c r="Q150" s="34"/>
      <c r="R150" s="34"/>
      <c r="S150" s="198"/>
      <c r="T150" s="181">
        <f>SUM(O150:S150)</f>
        <v>60000000</v>
      </c>
      <c r="U150" s="132"/>
      <c r="V150" s="34"/>
      <c r="W150" s="34"/>
      <c r="X150" s="34"/>
      <c r="Y150" s="34"/>
      <c r="Z150" s="181">
        <f t="shared" si="26"/>
        <v>0</v>
      </c>
      <c r="AA150" s="133">
        <f t="shared" si="25"/>
        <v>0</v>
      </c>
      <c r="AB150" s="132"/>
      <c r="AC150" s="40" t="s">
        <v>343</v>
      </c>
      <c r="AD150" s="35" t="s">
        <v>344</v>
      </c>
    </row>
    <row r="151" spans="1:30" s="36" customFormat="1" ht="82.8" x14ac:dyDescent="0.25">
      <c r="A151" s="43">
        <v>109</v>
      </c>
      <c r="B151" s="28" t="s">
        <v>34</v>
      </c>
      <c r="C151" s="28" t="s">
        <v>241</v>
      </c>
      <c r="D151" s="28" t="s">
        <v>427</v>
      </c>
      <c r="E151" s="300" t="s">
        <v>432</v>
      </c>
      <c r="F151" s="28" t="s">
        <v>433</v>
      </c>
      <c r="G151" s="55">
        <v>2020680010106</v>
      </c>
      <c r="H151" s="28" t="s">
        <v>414</v>
      </c>
      <c r="I151" s="30"/>
      <c r="J151" s="4">
        <v>44566</v>
      </c>
      <c r="K151" s="4">
        <v>44926</v>
      </c>
      <c r="L151" s="236">
        <v>1</v>
      </c>
      <c r="M151" s="103"/>
      <c r="N151" s="251">
        <f t="shared" si="27"/>
        <v>0</v>
      </c>
      <c r="O151" s="58">
        <v>50000000</v>
      </c>
      <c r="P151" s="138"/>
      <c r="Q151" s="34"/>
      <c r="R151" s="34"/>
      <c r="S151" s="198"/>
      <c r="T151" s="181">
        <f>SUM(O151:S151)</f>
        <v>50000000</v>
      </c>
      <c r="U151" s="132"/>
      <c r="V151" s="34"/>
      <c r="W151" s="34"/>
      <c r="X151" s="34"/>
      <c r="Y151" s="34"/>
      <c r="Z151" s="181">
        <f t="shared" si="26"/>
        <v>0</v>
      </c>
      <c r="AA151" s="133">
        <f t="shared" si="25"/>
        <v>0</v>
      </c>
      <c r="AB151" s="132"/>
      <c r="AC151" s="40" t="s">
        <v>343</v>
      </c>
      <c r="AD151" s="35" t="s">
        <v>344</v>
      </c>
    </row>
    <row r="152" spans="1:30" s="36" customFormat="1" ht="82.8" x14ac:dyDescent="0.25">
      <c r="A152" s="43">
        <v>110</v>
      </c>
      <c r="B152" s="28" t="s">
        <v>34</v>
      </c>
      <c r="C152" s="28" t="s">
        <v>241</v>
      </c>
      <c r="D152" s="28" t="s">
        <v>427</v>
      </c>
      <c r="E152" s="300" t="s">
        <v>434</v>
      </c>
      <c r="F152" s="28" t="s">
        <v>435</v>
      </c>
      <c r="G152" s="55">
        <v>2020680010106</v>
      </c>
      <c r="H152" s="28" t="s">
        <v>414</v>
      </c>
      <c r="I152" s="30"/>
      <c r="J152" s="4">
        <v>44566</v>
      </c>
      <c r="K152" s="4">
        <v>44926</v>
      </c>
      <c r="L152" s="57">
        <v>1</v>
      </c>
      <c r="M152" s="356"/>
      <c r="N152" s="251">
        <f t="shared" si="27"/>
        <v>0</v>
      </c>
      <c r="O152" s="58">
        <v>30000000</v>
      </c>
      <c r="P152" s="138"/>
      <c r="Q152" s="34"/>
      <c r="R152" s="34"/>
      <c r="S152" s="198"/>
      <c r="T152" s="181">
        <f>SUM(O152:S152)</f>
        <v>30000000</v>
      </c>
      <c r="U152" s="132"/>
      <c r="V152" s="34"/>
      <c r="W152" s="34"/>
      <c r="X152" s="34"/>
      <c r="Y152" s="34"/>
      <c r="Z152" s="181">
        <f t="shared" si="26"/>
        <v>0</v>
      </c>
      <c r="AA152" s="133">
        <f t="shared" si="25"/>
        <v>0</v>
      </c>
      <c r="AB152" s="132"/>
      <c r="AC152" s="40" t="s">
        <v>343</v>
      </c>
      <c r="AD152" s="35" t="s">
        <v>344</v>
      </c>
    </row>
    <row r="153" spans="1:30" s="36" customFormat="1" ht="55.2" x14ac:dyDescent="0.25">
      <c r="A153" s="43">
        <v>111</v>
      </c>
      <c r="B153" s="28" t="s">
        <v>34</v>
      </c>
      <c r="C153" s="28" t="s">
        <v>241</v>
      </c>
      <c r="D153" s="28" t="s">
        <v>436</v>
      </c>
      <c r="E153" s="300" t="s">
        <v>437</v>
      </c>
      <c r="F153" s="28" t="s">
        <v>438</v>
      </c>
      <c r="G153" s="55">
        <v>2020680010050</v>
      </c>
      <c r="H153" s="28" t="s">
        <v>439</v>
      </c>
      <c r="I153" s="30"/>
      <c r="J153" s="4">
        <v>44566</v>
      </c>
      <c r="K153" s="4">
        <v>44926</v>
      </c>
      <c r="L153" s="236">
        <v>1</v>
      </c>
      <c r="M153" s="103"/>
      <c r="N153" s="251">
        <f t="shared" si="27"/>
        <v>0</v>
      </c>
      <c r="O153" s="58">
        <v>179040000</v>
      </c>
      <c r="P153" s="45"/>
      <c r="Q153" s="34"/>
      <c r="R153" s="34"/>
      <c r="S153" s="198"/>
      <c r="T153" s="181">
        <f>SUM(O153:S153)</f>
        <v>179040000</v>
      </c>
      <c r="U153" s="132"/>
      <c r="V153" s="34"/>
      <c r="W153" s="34"/>
      <c r="X153" s="34"/>
      <c r="Y153" s="34"/>
      <c r="Z153" s="181">
        <f t="shared" si="26"/>
        <v>0</v>
      </c>
      <c r="AA153" s="133">
        <f t="shared" si="25"/>
        <v>0</v>
      </c>
      <c r="AB153" s="132"/>
      <c r="AC153" s="40" t="s">
        <v>343</v>
      </c>
      <c r="AD153" s="35" t="s">
        <v>344</v>
      </c>
    </row>
    <row r="154" spans="1:30" s="36" customFormat="1" ht="55.2" x14ac:dyDescent="0.25">
      <c r="A154" s="43">
        <v>112</v>
      </c>
      <c r="B154" s="28" t="s">
        <v>34</v>
      </c>
      <c r="C154" s="28" t="s">
        <v>241</v>
      </c>
      <c r="D154" s="28" t="s">
        <v>436</v>
      </c>
      <c r="E154" s="300" t="s">
        <v>440</v>
      </c>
      <c r="F154" s="28" t="s">
        <v>441</v>
      </c>
      <c r="G154" s="55">
        <v>2020680010050</v>
      </c>
      <c r="H154" s="28" t="s">
        <v>439</v>
      </c>
      <c r="I154" s="30"/>
      <c r="J154" s="4">
        <v>44566</v>
      </c>
      <c r="K154" s="4">
        <v>44926</v>
      </c>
      <c r="L154" s="236">
        <v>284</v>
      </c>
      <c r="M154" s="103"/>
      <c r="N154" s="251">
        <f t="shared" si="27"/>
        <v>0</v>
      </c>
      <c r="O154" s="58">
        <v>1200000000</v>
      </c>
      <c r="P154" s="138"/>
      <c r="Q154" s="34"/>
      <c r="R154" s="34"/>
      <c r="S154" s="198"/>
      <c r="T154" s="181">
        <f>SUM(O154:S154)</f>
        <v>1200000000</v>
      </c>
      <c r="U154" s="132"/>
      <c r="V154" s="34"/>
      <c r="W154" s="34"/>
      <c r="X154" s="34"/>
      <c r="Y154" s="34"/>
      <c r="Z154" s="181">
        <f t="shared" si="26"/>
        <v>0</v>
      </c>
      <c r="AA154" s="133">
        <f t="shared" si="25"/>
        <v>0</v>
      </c>
      <c r="AB154" s="132"/>
      <c r="AC154" s="40" t="s">
        <v>343</v>
      </c>
      <c r="AD154" s="35" t="s">
        <v>344</v>
      </c>
    </row>
    <row r="155" spans="1:30" s="36" customFormat="1" ht="55.2" x14ac:dyDescent="0.25">
      <c r="A155" s="43">
        <v>113</v>
      </c>
      <c r="B155" s="28" t="s">
        <v>34</v>
      </c>
      <c r="C155" s="28" t="s">
        <v>241</v>
      </c>
      <c r="D155" s="28" t="s">
        <v>436</v>
      </c>
      <c r="E155" s="300" t="s">
        <v>442</v>
      </c>
      <c r="F155" s="28" t="s">
        <v>443</v>
      </c>
      <c r="G155" s="55">
        <v>2020680010050</v>
      </c>
      <c r="H155" s="28" t="s">
        <v>439</v>
      </c>
      <c r="I155" s="30"/>
      <c r="J155" s="4">
        <v>44566</v>
      </c>
      <c r="K155" s="4">
        <v>44926</v>
      </c>
      <c r="L155" s="236">
        <v>1</v>
      </c>
      <c r="M155" s="103"/>
      <c r="N155" s="251">
        <f t="shared" si="27"/>
        <v>0</v>
      </c>
      <c r="O155" s="58">
        <v>60000000</v>
      </c>
      <c r="P155" s="45"/>
      <c r="Q155" s="34"/>
      <c r="R155" s="34"/>
      <c r="S155" s="198"/>
      <c r="T155" s="181">
        <f>SUM(O155:S155)</f>
        <v>60000000</v>
      </c>
      <c r="U155" s="200"/>
      <c r="V155" s="204"/>
      <c r="W155" s="204"/>
      <c r="X155" s="204"/>
      <c r="Y155" s="34"/>
      <c r="Z155" s="181">
        <f t="shared" si="26"/>
        <v>0</v>
      </c>
      <c r="AA155" s="133">
        <f t="shared" si="25"/>
        <v>0</v>
      </c>
      <c r="AB155" s="132"/>
      <c r="AC155" s="40" t="s">
        <v>343</v>
      </c>
      <c r="AD155" s="35" t="s">
        <v>344</v>
      </c>
    </row>
    <row r="156" spans="1:30" s="36" customFormat="1" ht="55.2" x14ac:dyDescent="0.25">
      <c r="A156" s="43">
        <v>114</v>
      </c>
      <c r="B156" s="28" t="s">
        <v>34</v>
      </c>
      <c r="C156" s="28" t="s">
        <v>241</v>
      </c>
      <c r="D156" s="28" t="s">
        <v>436</v>
      </c>
      <c r="E156" s="300" t="s">
        <v>444</v>
      </c>
      <c r="F156" s="28" t="s">
        <v>445</v>
      </c>
      <c r="G156" s="55">
        <v>2020680010050</v>
      </c>
      <c r="H156" s="28" t="s">
        <v>439</v>
      </c>
      <c r="I156" s="30"/>
      <c r="J156" s="4">
        <v>44566</v>
      </c>
      <c r="K156" s="4">
        <v>44926</v>
      </c>
      <c r="L156" s="57">
        <v>1</v>
      </c>
      <c r="M156" s="356"/>
      <c r="N156" s="251">
        <f t="shared" si="27"/>
        <v>0</v>
      </c>
      <c r="O156" s="58">
        <v>110000000</v>
      </c>
      <c r="P156" s="45"/>
      <c r="Q156" s="34"/>
      <c r="R156" s="34"/>
      <c r="S156" s="198"/>
      <c r="T156" s="181">
        <f>SUM(O156:S156)</f>
        <v>110000000</v>
      </c>
      <c r="U156" s="200"/>
      <c r="V156" s="205"/>
      <c r="W156" s="204"/>
      <c r="X156" s="204"/>
      <c r="Y156" s="34"/>
      <c r="Z156" s="181">
        <f t="shared" si="26"/>
        <v>0</v>
      </c>
      <c r="AA156" s="133">
        <f t="shared" si="25"/>
        <v>0</v>
      </c>
      <c r="AB156" s="132"/>
      <c r="AC156" s="40" t="s">
        <v>343</v>
      </c>
      <c r="AD156" s="35" t="s">
        <v>344</v>
      </c>
    </row>
    <row r="157" spans="1:30" s="36" customFormat="1" ht="69" x14ac:dyDescent="0.25">
      <c r="A157" s="43">
        <v>115</v>
      </c>
      <c r="B157" s="28" t="s">
        <v>34</v>
      </c>
      <c r="C157" s="28" t="s">
        <v>241</v>
      </c>
      <c r="D157" s="28" t="s">
        <v>446</v>
      </c>
      <c r="E157" s="300" t="s">
        <v>447</v>
      </c>
      <c r="F157" s="28" t="s">
        <v>448</v>
      </c>
      <c r="G157" s="55">
        <v>2020680010121</v>
      </c>
      <c r="H157" s="29" t="s">
        <v>449</v>
      </c>
      <c r="I157" s="29"/>
      <c r="J157" s="4">
        <v>44566</v>
      </c>
      <c r="K157" s="4">
        <v>44926</v>
      </c>
      <c r="L157" s="236">
        <v>250</v>
      </c>
      <c r="M157" s="103"/>
      <c r="N157" s="251">
        <f t="shared" si="27"/>
        <v>0</v>
      </c>
      <c r="O157" s="58">
        <v>1068000000</v>
      </c>
      <c r="P157" s="45"/>
      <c r="Q157" s="34"/>
      <c r="R157" s="34"/>
      <c r="S157" s="206"/>
      <c r="T157" s="181">
        <f>SUM(O157:S157)</f>
        <v>1068000000</v>
      </c>
      <c r="U157" s="34"/>
      <c r="V157" s="205"/>
      <c r="W157" s="204"/>
      <c r="X157" s="204"/>
      <c r="Y157" s="34"/>
      <c r="Z157" s="181">
        <f t="shared" si="26"/>
        <v>0</v>
      </c>
      <c r="AA157" s="133">
        <f t="shared" si="25"/>
        <v>0</v>
      </c>
      <c r="AB157" s="132"/>
      <c r="AC157" s="40" t="s">
        <v>343</v>
      </c>
      <c r="AD157" s="35" t="s">
        <v>344</v>
      </c>
    </row>
    <row r="158" spans="1:30" s="36" customFormat="1" ht="69" x14ac:dyDescent="0.25">
      <c r="A158" s="43">
        <v>116</v>
      </c>
      <c r="B158" s="28" t="s">
        <v>34</v>
      </c>
      <c r="C158" s="28" t="s">
        <v>241</v>
      </c>
      <c r="D158" s="28" t="s">
        <v>446</v>
      </c>
      <c r="E158" s="300" t="s">
        <v>450</v>
      </c>
      <c r="F158" s="28" t="s">
        <v>451</v>
      </c>
      <c r="G158" s="55">
        <v>2020680010121</v>
      </c>
      <c r="H158" s="29" t="s">
        <v>449</v>
      </c>
      <c r="I158" s="29"/>
      <c r="J158" s="4">
        <v>44566</v>
      </c>
      <c r="K158" s="4">
        <v>44926</v>
      </c>
      <c r="L158" s="236">
        <v>1</v>
      </c>
      <c r="M158" s="103"/>
      <c r="N158" s="251">
        <f t="shared" si="27"/>
        <v>0</v>
      </c>
      <c r="O158" s="58">
        <v>60000000</v>
      </c>
      <c r="P158" s="139"/>
      <c r="Q158" s="140"/>
      <c r="R158" s="140"/>
      <c r="S158" s="206"/>
      <c r="T158" s="181">
        <f>SUM(O158:S158)</f>
        <v>60000000</v>
      </c>
      <c r="U158" s="200"/>
      <c r="V158" s="205"/>
      <c r="W158" s="205"/>
      <c r="X158" s="205"/>
      <c r="Y158" s="34"/>
      <c r="Z158" s="181">
        <f t="shared" si="26"/>
        <v>0</v>
      </c>
      <c r="AA158" s="133">
        <f t="shared" si="25"/>
        <v>0</v>
      </c>
      <c r="AB158" s="132"/>
      <c r="AC158" s="40" t="s">
        <v>343</v>
      </c>
      <c r="AD158" s="35" t="s">
        <v>344</v>
      </c>
    </row>
    <row r="159" spans="1:30" s="36" customFormat="1" ht="69" x14ac:dyDescent="0.25">
      <c r="A159" s="43">
        <v>117</v>
      </c>
      <c r="B159" s="28" t="s">
        <v>34</v>
      </c>
      <c r="C159" s="28" t="s">
        <v>241</v>
      </c>
      <c r="D159" s="28" t="s">
        <v>446</v>
      </c>
      <c r="E159" s="300" t="s">
        <v>452</v>
      </c>
      <c r="F159" s="28" t="s">
        <v>453</v>
      </c>
      <c r="G159" s="55">
        <v>2020680010121</v>
      </c>
      <c r="H159" s="29" t="s">
        <v>449</v>
      </c>
      <c r="I159" s="29"/>
      <c r="J159" s="4">
        <v>44566</v>
      </c>
      <c r="K159" s="4">
        <v>44926</v>
      </c>
      <c r="L159" s="236">
        <v>1</v>
      </c>
      <c r="M159" s="357"/>
      <c r="N159" s="251">
        <f t="shared" si="27"/>
        <v>0</v>
      </c>
      <c r="O159" s="58">
        <v>151500000</v>
      </c>
      <c r="P159" s="139"/>
      <c r="Q159" s="140"/>
      <c r="R159" s="140"/>
      <c r="S159" s="206"/>
      <c r="T159" s="181">
        <f>SUM(O159:S159)</f>
        <v>151500000</v>
      </c>
      <c r="U159" s="200"/>
      <c r="V159" s="205"/>
      <c r="W159" s="205"/>
      <c r="X159" s="205"/>
      <c r="Y159" s="34"/>
      <c r="Z159" s="181">
        <f t="shared" si="26"/>
        <v>0</v>
      </c>
      <c r="AA159" s="133">
        <f t="shared" si="25"/>
        <v>0</v>
      </c>
      <c r="AB159" s="132"/>
      <c r="AC159" s="40" t="s">
        <v>343</v>
      </c>
      <c r="AD159" s="35" t="s">
        <v>344</v>
      </c>
    </row>
    <row r="160" spans="1:30" s="36" customFormat="1" ht="69" x14ac:dyDescent="0.25">
      <c r="A160" s="43">
        <v>118</v>
      </c>
      <c r="B160" s="28" t="s">
        <v>34</v>
      </c>
      <c r="C160" s="28" t="s">
        <v>241</v>
      </c>
      <c r="D160" s="28" t="s">
        <v>446</v>
      </c>
      <c r="E160" s="300" t="s">
        <v>454</v>
      </c>
      <c r="F160" s="28" t="s">
        <v>455</v>
      </c>
      <c r="G160" s="55">
        <v>2020680010121</v>
      </c>
      <c r="H160" s="29" t="s">
        <v>449</v>
      </c>
      <c r="I160" s="29"/>
      <c r="J160" s="4">
        <v>44566</v>
      </c>
      <c r="K160" s="4">
        <v>44926</v>
      </c>
      <c r="L160" s="236">
        <v>200</v>
      </c>
      <c r="M160" s="103"/>
      <c r="N160" s="251">
        <f t="shared" si="27"/>
        <v>0</v>
      </c>
      <c r="O160" s="58">
        <v>260000000</v>
      </c>
      <c r="P160" s="140"/>
      <c r="Q160" s="140"/>
      <c r="R160" s="140"/>
      <c r="S160" s="206"/>
      <c r="T160" s="181">
        <f>SUM(O160:S160)</f>
        <v>260000000</v>
      </c>
      <c r="U160" s="200"/>
      <c r="V160" s="205"/>
      <c r="W160" s="205"/>
      <c r="X160" s="205"/>
      <c r="Y160" s="34"/>
      <c r="Z160" s="181">
        <f t="shared" si="26"/>
        <v>0</v>
      </c>
      <c r="AA160" s="133">
        <f t="shared" si="25"/>
        <v>0</v>
      </c>
      <c r="AB160" s="132"/>
      <c r="AC160" s="40" t="s">
        <v>343</v>
      </c>
      <c r="AD160" s="35" t="s">
        <v>344</v>
      </c>
    </row>
    <row r="161" spans="1:30" s="36" customFormat="1" ht="69" x14ac:dyDescent="0.25">
      <c r="A161" s="43">
        <v>119</v>
      </c>
      <c r="B161" s="28" t="s">
        <v>34</v>
      </c>
      <c r="C161" s="28" t="s">
        <v>241</v>
      </c>
      <c r="D161" s="28" t="s">
        <v>446</v>
      </c>
      <c r="E161" s="300" t="s">
        <v>456</v>
      </c>
      <c r="F161" s="28" t="s">
        <v>457</v>
      </c>
      <c r="G161" s="55">
        <v>2020680010121</v>
      </c>
      <c r="H161" s="29" t="s">
        <v>449</v>
      </c>
      <c r="I161" s="29"/>
      <c r="J161" s="4">
        <v>44566</v>
      </c>
      <c r="K161" s="4">
        <v>44926</v>
      </c>
      <c r="L161" s="236">
        <v>1</v>
      </c>
      <c r="M161" s="103"/>
      <c r="N161" s="251">
        <f t="shared" si="27"/>
        <v>0</v>
      </c>
      <c r="O161" s="58">
        <v>36500000</v>
      </c>
      <c r="P161" s="140"/>
      <c r="Q161" s="140"/>
      <c r="R161" s="140"/>
      <c r="S161" s="206"/>
      <c r="T161" s="181">
        <f>SUM(O161:S161)</f>
        <v>36500000</v>
      </c>
      <c r="U161" s="200"/>
      <c r="V161" s="205"/>
      <c r="W161" s="205"/>
      <c r="X161" s="205"/>
      <c r="Y161" s="34"/>
      <c r="Z161" s="181">
        <f t="shared" si="26"/>
        <v>0</v>
      </c>
      <c r="AA161" s="133">
        <f t="shared" si="25"/>
        <v>0</v>
      </c>
      <c r="AB161" s="132"/>
      <c r="AC161" s="40" t="s">
        <v>343</v>
      </c>
      <c r="AD161" s="35" t="s">
        <v>344</v>
      </c>
    </row>
    <row r="162" spans="1:30" s="36" customFormat="1" ht="96.6" x14ac:dyDescent="0.25">
      <c r="A162" s="43">
        <v>202</v>
      </c>
      <c r="B162" s="28" t="s">
        <v>191</v>
      </c>
      <c r="C162" s="28" t="s">
        <v>458</v>
      </c>
      <c r="D162" s="28" t="s">
        <v>459</v>
      </c>
      <c r="E162" s="300" t="s">
        <v>460</v>
      </c>
      <c r="F162" s="28" t="s">
        <v>461</v>
      </c>
      <c r="G162" s="55">
        <v>2020680010123</v>
      </c>
      <c r="H162" s="28" t="s">
        <v>462</v>
      </c>
      <c r="I162" s="29"/>
      <c r="J162" s="4">
        <v>44566</v>
      </c>
      <c r="K162" s="4">
        <v>44926</v>
      </c>
      <c r="L162" s="236">
        <v>60</v>
      </c>
      <c r="M162" s="103"/>
      <c r="N162" s="251">
        <f t="shared" si="27"/>
        <v>0</v>
      </c>
      <c r="O162" s="58">
        <v>100000000</v>
      </c>
      <c r="P162" s="34"/>
      <c r="Q162" s="34"/>
      <c r="R162" s="34"/>
      <c r="S162" s="198"/>
      <c r="T162" s="181">
        <f>SUM(O162:S162)</f>
        <v>100000000</v>
      </c>
      <c r="U162" s="132"/>
      <c r="V162" s="34"/>
      <c r="W162" s="34"/>
      <c r="X162" s="34"/>
      <c r="Y162" s="34"/>
      <c r="Z162" s="181">
        <f t="shared" si="26"/>
        <v>0</v>
      </c>
      <c r="AA162" s="133">
        <f t="shared" si="25"/>
        <v>0</v>
      </c>
      <c r="AB162" s="132"/>
      <c r="AC162" s="40" t="s">
        <v>343</v>
      </c>
      <c r="AD162" s="35" t="s">
        <v>344</v>
      </c>
    </row>
    <row r="163" spans="1:30" s="36" customFormat="1" ht="96.6" x14ac:dyDescent="0.25">
      <c r="A163" s="43">
        <v>203</v>
      </c>
      <c r="B163" s="28" t="s">
        <v>191</v>
      </c>
      <c r="C163" s="28" t="s">
        <v>458</v>
      </c>
      <c r="D163" s="28" t="s">
        <v>459</v>
      </c>
      <c r="E163" s="300" t="s">
        <v>463</v>
      </c>
      <c r="F163" s="28" t="s">
        <v>464</v>
      </c>
      <c r="G163" s="55">
        <v>2020680010159</v>
      </c>
      <c r="H163" s="29" t="s">
        <v>465</v>
      </c>
      <c r="I163" s="30"/>
      <c r="J163" s="4">
        <v>44566</v>
      </c>
      <c r="K163" s="4">
        <v>44926</v>
      </c>
      <c r="L163" s="236">
        <v>2</v>
      </c>
      <c r="M163" s="103"/>
      <c r="N163" s="251">
        <f t="shared" si="27"/>
        <v>0</v>
      </c>
      <c r="O163" s="58">
        <v>110000000</v>
      </c>
      <c r="P163" s="34"/>
      <c r="Q163" s="34"/>
      <c r="R163" s="34"/>
      <c r="S163" s="198"/>
      <c r="T163" s="181">
        <f>SUM(O163:S163)</f>
        <v>110000000</v>
      </c>
      <c r="U163" s="132"/>
      <c r="V163" s="34"/>
      <c r="W163" s="34"/>
      <c r="X163" s="34"/>
      <c r="Y163" s="34"/>
      <c r="Z163" s="181">
        <f t="shared" si="26"/>
        <v>0</v>
      </c>
      <c r="AA163" s="133">
        <f t="shared" si="25"/>
        <v>0</v>
      </c>
      <c r="AB163" s="132"/>
      <c r="AC163" s="40" t="s">
        <v>343</v>
      </c>
      <c r="AD163" s="35" t="s">
        <v>344</v>
      </c>
    </row>
    <row r="164" spans="1:30" s="36" customFormat="1" ht="96.6" x14ac:dyDescent="0.25">
      <c r="A164" s="43">
        <v>204</v>
      </c>
      <c r="B164" s="28" t="s">
        <v>191</v>
      </c>
      <c r="C164" s="28" t="s">
        <v>458</v>
      </c>
      <c r="D164" s="28" t="s">
        <v>459</v>
      </c>
      <c r="E164" s="300" t="s">
        <v>466</v>
      </c>
      <c r="F164" s="28" t="s">
        <v>467</v>
      </c>
      <c r="G164" s="55">
        <v>2020680010123</v>
      </c>
      <c r="H164" s="28" t="s">
        <v>462</v>
      </c>
      <c r="I164" s="29"/>
      <c r="J164" s="4">
        <v>44566</v>
      </c>
      <c r="K164" s="4">
        <v>44926</v>
      </c>
      <c r="L164" s="236">
        <v>4</v>
      </c>
      <c r="M164" s="103"/>
      <c r="N164" s="251">
        <f t="shared" si="27"/>
        <v>0</v>
      </c>
      <c r="O164" s="58">
        <v>120000000</v>
      </c>
      <c r="P164" s="141"/>
      <c r="Q164" s="34"/>
      <c r="R164" s="34"/>
      <c r="S164" s="198"/>
      <c r="T164" s="181">
        <f>SUM(O164:S164)</f>
        <v>120000000</v>
      </c>
      <c r="U164" s="132"/>
      <c r="V164" s="34"/>
      <c r="W164" s="34"/>
      <c r="X164" s="34"/>
      <c r="Y164" s="34"/>
      <c r="Z164" s="181">
        <f t="shared" si="26"/>
        <v>0</v>
      </c>
      <c r="AA164" s="133">
        <f t="shared" si="25"/>
        <v>0</v>
      </c>
      <c r="AB164" s="132"/>
      <c r="AC164" s="40" t="s">
        <v>343</v>
      </c>
      <c r="AD164" s="35" t="s">
        <v>344</v>
      </c>
    </row>
    <row r="165" spans="1:30" s="36" customFormat="1" ht="96.6" x14ac:dyDescent="0.25">
      <c r="A165" s="43">
        <v>205</v>
      </c>
      <c r="B165" s="28" t="s">
        <v>191</v>
      </c>
      <c r="C165" s="28" t="s">
        <v>458</v>
      </c>
      <c r="D165" s="28" t="s">
        <v>459</v>
      </c>
      <c r="E165" s="300" t="s">
        <v>468</v>
      </c>
      <c r="F165" s="28" t="s">
        <v>469</v>
      </c>
      <c r="G165" s="55">
        <v>2020680010123</v>
      </c>
      <c r="H165" s="28" t="s">
        <v>462</v>
      </c>
      <c r="I165" s="29"/>
      <c r="J165" s="4">
        <v>44566</v>
      </c>
      <c r="K165" s="4">
        <v>44926</v>
      </c>
      <c r="L165" s="236">
        <v>4</v>
      </c>
      <c r="M165" s="103"/>
      <c r="N165" s="251">
        <f t="shared" si="27"/>
        <v>0</v>
      </c>
      <c r="O165" s="58">
        <v>85000000</v>
      </c>
      <c r="P165" s="34"/>
      <c r="Q165" s="34"/>
      <c r="R165" s="34"/>
      <c r="S165" s="198"/>
      <c r="T165" s="181">
        <f>SUM(O165:S165)</f>
        <v>85000000</v>
      </c>
      <c r="U165" s="132"/>
      <c r="V165" s="34"/>
      <c r="W165" s="34"/>
      <c r="X165" s="34"/>
      <c r="Y165" s="34"/>
      <c r="Z165" s="181">
        <f t="shared" si="26"/>
        <v>0</v>
      </c>
      <c r="AA165" s="133">
        <f t="shared" si="25"/>
        <v>0</v>
      </c>
      <c r="AB165" s="132"/>
      <c r="AC165" s="40" t="s">
        <v>343</v>
      </c>
      <c r="AD165" s="35" t="s">
        <v>344</v>
      </c>
    </row>
    <row r="166" spans="1:30" s="36" customFormat="1" ht="96.6" x14ac:dyDescent="0.25">
      <c r="A166" s="43">
        <v>206</v>
      </c>
      <c r="B166" s="28" t="s">
        <v>191</v>
      </c>
      <c r="C166" s="28" t="s">
        <v>458</v>
      </c>
      <c r="D166" s="28" t="s">
        <v>459</v>
      </c>
      <c r="E166" s="300" t="s">
        <v>470</v>
      </c>
      <c r="F166" s="28" t="s">
        <v>471</v>
      </c>
      <c r="G166" s="55">
        <v>2020680010123</v>
      </c>
      <c r="H166" s="28" t="s">
        <v>462</v>
      </c>
      <c r="I166" s="29"/>
      <c r="J166" s="4">
        <v>44566</v>
      </c>
      <c r="K166" s="4">
        <v>44926</v>
      </c>
      <c r="L166" s="236">
        <v>1</v>
      </c>
      <c r="M166" s="103"/>
      <c r="N166" s="251">
        <f t="shared" si="27"/>
        <v>0</v>
      </c>
      <c r="O166" s="58">
        <v>135000000</v>
      </c>
      <c r="P166" s="34"/>
      <c r="Q166" s="34"/>
      <c r="R166" s="34"/>
      <c r="S166" s="198"/>
      <c r="T166" s="181">
        <f>SUM(O166:S166)</f>
        <v>135000000</v>
      </c>
      <c r="U166" s="132"/>
      <c r="V166" s="34"/>
      <c r="W166" s="34"/>
      <c r="X166" s="34"/>
      <c r="Y166" s="34"/>
      <c r="Z166" s="181">
        <f t="shared" si="26"/>
        <v>0</v>
      </c>
      <c r="AA166" s="133">
        <f t="shared" si="25"/>
        <v>0</v>
      </c>
      <c r="AB166" s="132"/>
      <c r="AC166" s="40" t="s">
        <v>343</v>
      </c>
      <c r="AD166" s="35" t="s">
        <v>344</v>
      </c>
    </row>
    <row r="167" spans="1:30" s="36" customFormat="1" ht="96.6" x14ac:dyDescent="0.25">
      <c r="A167" s="43">
        <v>207</v>
      </c>
      <c r="B167" s="28" t="s">
        <v>191</v>
      </c>
      <c r="C167" s="28" t="s">
        <v>458</v>
      </c>
      <c r="D167" s="28" t="s">
        <v>459</v>
      </c>
      <c r="E167" s="300" t="s">
        <v>472</v>
      </c>
      <c r="F167" s="28" t="s">
        <v>473</v>
      </c>
      <c r="G167" s="55">
        <v>2020680010123</v>
      </c>
      <c r="H167" s="28" t="s">
        <v>462</v>
      </c>
      <c r="I167" s="29"/>
      <c r="J167" s="4">
        <v>44566</v>
      </c>
      <c r="K167" s="4">
        <v>44926</v>
      </c>
      <c r="L167" s="236">
        <v>6</v>
      </c>
      <c r="M167" s="103"/>
      <c r="N167" s="251">
        <f t="shared" si="27"/>
        <v>0</v>
      </c>
      <c r="O167" s="58">
        <v>510000000</v>
      </c>
      <c r="P167" s="34"/>
      <c r="Q167" s="34"/>
      <c r="R167" s="34"/>
      <c r="S167" s="198"/>
      <c r="T167" s="181">
        <f>SUM(O167:S167)</f>
        <v>510000000</v>
      </c>
      <c r="U167" s="132"/>
      <c r="V167" s="34"/>
      <c r="W167" s="34"/>
      <c r="X167" s="34"/>
      <c r="Y167" s="34"/>
      <c r="Z167" s="181">
        <f t="shared" si="26"/>
        <v>0</v>
      </c>
      <c r="AA167" s="133">
        <f t="shared" si="25"/>
        <v>0</v>
      </c>
      <c r="AB167" s="132"/>
      <c r="AC167" s="40" t="s">
        <v>343</v>
      </c>
      <c r="AD167" s="35" t="s">
        <v>344</v>
      </c>
    </row>
    <row r="168" spans="1:30" s="36" customFormat="1" ht="69" x14ac:dyDescent="0.25">
      <c r="A168" s="43">
        <v>234</v>
      </c>
      <c r="B168" s="28" t="s">
        <v>50</v>
      </c>
      <c r="C168" s="28" t="s">
        <v>85</v>
      </c>
      <c r="D168" s="28" t="s">
        <v>474</v>
      </c>
      <c r="E168" s="300" t="s">
        <v>475</v>
      </c>
      <c r="F168" s="28" t="s">
        <v>476</v>
      </c>
      <c r="G168" s="55">
        <v>2021680010003</v>
      </c>
      <c r="H168" s="28" t="s">
        <v>342</v>
      </c>
      <c r="I168" s="30"/>
      <c r="J168" s="4">
        <v>44566</v>
      </c>
      <c r="K168" s="4">
        <v>44926</v>
      </c>
      <c r="L168" s="236">
        <v>1</v>
      </c>
      <c r="M168" s="357"/>
      <c r="N168" s="251">
        <f t="shared" si="27"/>
        <v>0</v>
      </c>
      <c r="O168" s="170">
        <v>20000000</v>
      </c>
      <c r="P168" s="142"/>
      <c r="Q168" s="34"/>
      <c r="R168" s="34"/>
      <c r="S168" s="198"/>
      <c r="T168" s="181">
        <f>SUM(O168:S168)</f>
        <v>20000000</v>
      </c>
      <c r="U168" s="132"/>
      <c r="V168" s="34"/>
      <c r="W168" s="34"/>
      <c r="X168" s="34"/>
      <c r="Y168" s="34"/>
      <c r="Z168" s="181">
        <f t="shared" si="26"/>
        <v>0</v>
      </c>
      <c r="AA168" s="133">
        <f t="shared" si="25"/>
        <v>0</v>
      </c>
      <c r="AB168" s="132"/>
      <c r="AC168" s="40" t="s">
        <v>343</v>
      </c>
      <c r="AD168" s="35" t="s">
        <v>344</v>
      </c>
    </row>
    <row r="169" spans="1:30" s="36" customFormat="1" ht="69" x14ac:dyDescent="0.25">
      <c r="A169" s="43">
        <v>283</v>
      </c>
      <c r="B169" s="28" t="s">
        <v>116</v>
      </c>
      <c r="C169" s="28" t="s">
        <v>331</v>
      </c>
      <c r="D169" s="28" t="s">
        <v>332</v>
      </c>
      <c r="E169" s="300" t="s">
        <v>477</v>
      </c>
      <c r="F169" s="28" t="s">
        <v>478</v>
      </c>
      <c r="G169" s="55">
        <v>2020680010063</v>
      </c>
      <c r="H169" s="28" t="s">
        <v>479</v>
      </c>
      <c r="I169" s="30"/>
      <c r="J169" s="4">
        <v>44566</v>
      </c>
      <c r="K169" s="4">
        <v>44926</v>
      </c>
      <c r="L169" s="236">
        <v>1</v>
      </c>
      <c r="M169" s="103"/>
      <c r="N169" s="251">
        <f t="shared" si="27"/>
        <v>0</v>
      </c>
      <c r="O169" s="58">
        <v>348000000</v>
      </c>
      <c r="P169" s="34"/>
      <c r="Q169" s="34"/>
      <c r="R169" s="34"/>
      <c r="S169" s="198"/>
      <c r="T169" s="181">
        <f>SUM(O169:S169)</f>
        <v>348000000</v>
      </c>
      <c r="U169" s="132"/>
      <c r="V169" s="34"/>
      <c r="W169" s="34"/>
      <c r="X169" s="34"/>
      <c r="Y169" s="34"/>
      <c r="Z169" s="181">
        <f t="shared" si="26"/>
        <v>0</v>
      </c>
      <c r="AA169" s="133">
        <f t="shared" si="25"/>
        <v>0</v>
      </c>
      <c r="AB169" s="132"/>
      <c r="AC169" s="40" t="s">
        <v>343</v>
      </c>
      <c r="AD169" s="35" t="s">
        <v>344</v>
      </c>
    </row>
    <row r="170" spans="1:30" s="36" customFormat="1" ht="69" x14ac:dyDescent="0.25">
      <c r="A170" s="43">
        <v>284</v>
      </c>
      <c r="B170" s="28" t="s">
        <v>116</v>
      </c>
      <c r="C170" s="28" t="s">
        <v>331</v>
      </c>
      <c r="D170" s="28" t="s">
        <v>332</v>
      </c>
      <c r="E170" s="300" t="s">
        <v>480</v>
      </c>
      <c r="F170" s="28" t="s">
        <v>481</v>
      </c>
      <c r="G170" s="55">
        <v>2020680010140</v>
      </c>
      <c r="H170" s="28" t="s">
        <v>482</v>
      </c>
      <c r="I170" s="30"/>
      <c r="J170" s="4">
        <v>44566</v>
      </c>
      <c r="K170" s="4">
        <v>44926</v>
      </c>
      <c r="L170" s="301">
        <v>1</v>
      </c>
      <c r="M170" s="103"/>
      <c r="N170" s="251">
        <f>IFERROR(IF(M170/L170&gt;100%,100%,M170/L170),"-")</f>
        <v>0</v>
      </c>
      <c r="O170" s="58">
        <v>400000000</v>
      </c>
      <c r="P170" s="34"/>
      <c r="Q170" s="34"/>
      <c r="R170" s="34"/>
      <c r="S170" s="174"/>
      <c r="T170" s="181">
        <f>SUM(O170:S170)</f>
        <v>400000000</v>
      </c>
      <c r="U170" s="132"/>
      <c r="V170" s="34"/>
      <c r="W170" s="34"/>
      <c r="X170" s="34"/>
      <c r="Y170" s="34"/>
      <c r="Z170" s="181">
        <f t="shared" si="26"/>
        <v>0</v>
      </c>
      <c r="AA170" s="133">
        <f t="shared" si="25"/>
        <v>0</v>
      </c>
      <c r="AB170" s="132"/>
      <c r="AC170" s="40" t="s">
        <v>343</v>
      </c>
      <c r="AD170" s="35" t="s">
        <v>344</v>
      </c>
    </row>
    <row r="171" spans="1:30" s="36" customFormat="1" ht="69" x14ac:dyDescent="0.25">
      <c r="A171" s="43">
        <v>285</v>
      </c>
      <c r="B171" s="28" t="s">
        <v>116</v>
      </c>
      <c r="C171" s="28" t="s">
        <v>331</v>
      </c>
      <c r="D171" s="28" t="s">
        <v>332</v>
      </c>
      <c r="E171" s="72" t="s">
        <v>483</v>
      </c>
      <c r="F171" s="28" t="s">
        <v>484</v>
      </c>
      <c r="G171" s="55">
        <v>2020680010063</v>
      </c>
      <c r="H171" s="28" t="s">
        <v>479</v>
      </c>
      <c r="I171" s="30"/>
      <c r="J171" s="4">
        <v>44566</v>
      </c>
      <c r="K171" s="4">
        <v>44926</v>
      </c>
      <c r="L171" s="57">
        <v>1</v>
      </c>
      <c r="M171" s="356"/>
      <c r="N171" s="251">
        <f t="shared" si="27"/>
        <v>0</v>
      </c>
      <c r="O171" s="58">
        <v>278000000</v>
      </c>
      <c r="P171" s="199"/>
      <c r="Q171" s="34"/>
      <c r="R171" s="34"/>
      <c r="S171" s="198"/>
      <c r="T171" s="181">
        <f>SUM(O171:S171)</f>
        <v>278000000</v>
      </c>
      <c r="U171" s="132"/>
      <c r="V171" s="199"/>
      <c r="W171" s="34"/>
      <c r="X171" s="34"/>
      <c r="Y171" s="34"/>
      <c r="Z171" s="181">
        <f t="shared" si="26"/>
        <v>0</v>
      </c>
      <c r="AA171" s="133">
        <f t="shared" si="25"/>
        <v>0</v>
      </c>
      <c r="AB171" s="132"/>
      <c r="AC171" s="40" t="s">
        <v>343</v>
      </c>
      <c r="AD171" s="35" t="s">
        <v>344</v>
      </c>
    </row>
    <row r="172" spans="1:30" s="36" customFormat="1" ht="69" x14ac:dyDescent="0.25">
      <c r="A172" s="43">
        <v>286</v>
      </c>
      <c r="B172" s="28" t="s">
        <v>116</v>
      </c>
      <c r="C172" s="28" t="s">
        <v>331</v>
      </c>
      <c r="D172" s="28" t="s">
        <v>332</v>
      </c>
      <c r="E172" s="300" t="s">
        <v>485</v>
      </c>
      <c r="F172" s="28" t="s">
        <v>486</v>
      </c>
      <c r="G172" s="55">
        <v>2020680010063</v>
      </c>
      <c r="H172" s="28" t="s">
        <v>479</v>
      </c>
      <c r="I172" s="30"/>
      <c r="J172" s="4">
        <v>44566</v>
      </c>
      <c r="K172" s="4">
        <v>44926</v>
      </c>
      <c r="L172" s="57">
        <v>1</v>
      </c>
      <c r="M172" s="356"/>
      <c r="N172" s="251">
        <f t="shared" si="27"/>
        <v>0</v>
      </c>
      <c r="O172" s="58">
        <v>420000000</v>
      </c>
      <c r="P172" s="34"/>
      <c r="Q172" s="34"/>
      <c r="R172" s="139"/>
      <c r="S172" s="198"/>
      <c r="T172" s="181">
        <f>SUM(O172:S172)</f>
        <v>420000000</v>
      </c>
      <c r="U172" s="132"/>
      <c r="V172" s="34"/>
      <c r="W172" s="34"/>
      <c r="X172" s="139"/>
      <c r="Y172" s="34"/>
      <c r="Z172" s="181">
        <f t="shared" si="26"/>
        <v>0</v>
      </c>
      <c r="AA172" s="133">
        <f t="shared" si="25"/>
        <v>0</v>
      </c>
      <c r="AB172" s="132"/>
      <c r="AC172" s="40" t="s">
        <v>343</v>
      </c>
      <c r="AD172" s="35" t="s">
        <v>344</v>
      </c>
    </row>
    <row r="173" spans="1:30" s="36" customFormat="1" ht="69" x14ac:dyDescent="0.25">
      <c r="A173" s="43">
        <v>300</v>
      </c>
      <c r="B173" s="28" t="s">
        <v>116</v>
      </c>
      <c r="C173" s="28" t="s">
        <v>117</v>
      </c>
      <c r="D173" s="28" t="s">
        <v>118</v>
      </c>
      <c r="E173" s="300" t="s">
        <v>487</v>
      </c>
      <c r="F173" s="28" t="s">
        <v>488</v>
      </c>
      <c r="G173" s="37">
        <v>2020680010025</v>
      </c>
      <c r="H173" s="28" t="s">
        <v>489</v>
      </c>
      <c r="I173" s="30"/>
      <c r="J173" s="4">
        <v>44566</v>
      </c>
      <c r="K173" s="4">
        <v>44926</v>
      </c>
      <c r="L173" s="57">
        <v>1</v>
      </c>
      <c r="M173" s="356"/>
      <c r="N173" s="251">
        <f>IFERROR(IF(M173/L173&gt;100%,100%,M173/L173),"-")</f>
        <v>0</v>
      </c>
      <c r="O173" s="58">
        <v>1250951807</v>
      </c>
      <c r="P173" s="34"/>
      <c r="Q173" s="34"/>
      <c r="R173" s="139"/>
      <c r="S173" s="198"/>
      <c r="T173" s="181">
        <f>SUM(O173:S173)</f>
        <v>1250951807</v>
      </c>
      <c r="U173" s="132"/>
      <c r="V173" s="34"/>
      <c r="W173" s="34"/>
      <c r="X173" s="139"/>
      <c r="Y173" s="34"/>
      <c r="Z173" s="181">
        <f t="shared" si="26"/>
        <v>0</v>
      </c>
      <c r="AA173" s="133">
        <f t="shared" si="25"/>
        <v>0</v>
      </c>
      <c r="AB173" s="132"/>
      <c r="AC173" s="40" t="s">
        <v>343</v>
      </c>
      <c r="AD173" s="35" t="s">
        <v>344</v>
      </c>
    </row>
    <row r="174" spans="1:30" s="36" customFormat="1" ht="55.2" x14ac:dyDescent="0.25">
      <c r="A174" s="43">
        <v>1</v>
      </c>
      <c r="B174" s="28" t="s">
        <v>34</v>
      </c>
      <c r="C174" s="28" t="s">
        <v>490</v>
      </c>
      <c r="D174" s="28" t="s">
        <v>491</v>
      </c>
      <c r="E174" s="143" t="s">
        <v>492</v>
      </c>
      <c r="F174" s="153" t="s">
        <v>493</v>
      </c>
      <c r="G174" s="55" t="s">
        <v>126</v>
      </c>
      <c r="H174" s="28" t="s">
        <v>594</v>
      </c>
      <c r="I174" s="30"/>
      <c r="J174" s="4"/>
      <c r="K174" s="4"/>
      <c r="L174" s="328">
        <v>0</v>
      </c>
      <c r="M174" s="52"/>
      <c r="N174" s="251" t="str">
        <f>IFERROR(IF(M174/L174&gt;100%,100%,M174/L174),"-")</f>
        <v>-</v>
      </c>
      <c r="O174" s="58"/>
      <c r="P174" s="207"/>
      <c r="Q174" s="144"/>
      <c r="R174" s="144"/>
      <c r="S174" s="174"/>
      <c r="T174" s="185">
        <f>SUM(O174:S174)</f>
        <v>0</v>
      </c>
      <c r="U174" s="58"/>
      <c r="V174" s="58"/>
      <c r="W174" s="58"/>
      <c r="X174" s="58"/>
      <c r="Y174" s="69"/>
      <c r="Z174" s="185">
        <f>SUM(U174:Y174)</f>
        <v>0</v>
      </c>
      <c r="AA174" s="133" t="str">
        <f>IFERROR(Z174/T174,"-")</f>
        <v>-</v>
      </c>
      <c r="AB174" s="223"/>
      <c r="AC174" s="40" t="s">
        <v>494</v>
      </c>
      <c r="AD174" s="35" t="s">
        <v>495</v>
      </c>
    </row>
    <row r="175" spans="1:30" s="36" customFormat="1" ht="55.2" x14ac:dyDescent="0.25">
      <c r="A175" s="43">
        <v>2</v>
      </c>
      <c r="B175" s="28" t="s">
        <v>34</v>
      </c>
      <c r="C175" s="28" t="s">
        <v>490</v>
      </c>
      <c r="D175" s="28" t="s">
        <v>491</v>
      </c>
      <c r="E175" s="143" t="s">
        <v>496</v>
      </c>
      <c r="F175" s="153" t="s">
        <v>497</v>
      </c>
      <c r="G175" s="145">
        <v>2020680010064</v>
      </c>
      <c r="H175" s="28" t="s">
        <v>498</v>
      </c>
      <c r="I175" s="30"/>
      <c r="J175" s="4">
        <v>44566</v>
      </c>
      <c r="K175" s="4">
        <v>44926</v>
      </c>
      <c r="L175" s="328">
        <v>32276</v>
      </c>
      <c r="M175" s="358"/>
      <c r="N175" s="251">
        <f>IFERROR(IF(M175/L175&gt;100%,100%,M175/L175),"-")</f>
        <v>0</v>
      </c>
      <c r="O175" s="207">
        <v>17615613079</v>
      </c>
      <c r="P175" s="208">
        <f>1110265056+8000000000</f>
        <v>9110265056</v>
      </c>
      <c r="Q175" s="207"/>
      <c r="R175" s="207"/>
      <c r="S175" s="207">
        <f>1210559815-64817305</f>
        <v>1145742510</v>
      </c>
      <c r="T175" s="209">
        <f>SUM(O175:S175)</f>
        <v>27871620645</v>
      </c>
      <c r="U175" s="207"/>
      <c r="V175" s="207"/>
      <c r="W175" s="58"/>
      <c r="X175" s="58"/>
      <c r="Y175" s="69"/>
      <c r="Z175" s="209">
        <f>SUM(U175:Y175)</f>
        <v>0</v>
      </c>
      <c r="AA175" s="330"/>
      <c r="AB175" s="225"/>
      <c r="AC175" s="40" t="s">
        <v>494</v>
      </c>
      <c r="AD175" s="35" t="s">
        <v>495</v>
      </c>
    </row>
    <row r="176" spans="1:30" s="36" customFormat="1" ht="55.2" x14ac:dyDescent="0.25">
      <c r="A176" s="43">
        <v>3</v>
      </c>
      <c r="B176" s="28" t="s">
        <v>34</v>
      </c>
      <c r="C176" s="28" t="s">
        <v>490</v>
      </c>
      <c r="D176" s="28" t="s">
        <v>491</v>
      </c>
      <c r="E176" s="143" t="s">
        <v>499</v>
      </c>
      <c r="F176" s="153" t="s">
        <v>500</v>
      </c>
      <c r="G176" s="145">
        <v>2020680010064</v>
      </c>
      <c r="H176" s="28" t="s">
        <v>498</v>
      </c>
      <c r="I176" s="30"/>
      <c r="J176" s="4">
        <v>44566</v>
      </c>
      <c r="K176" s="4">
        <v>44926</v>
      </c>
      <c r="L176" s="57">
        <v>1</v>
      </c>
      <c r="M176" s="53"/>
      <c r="N176" s="251">
        <f>IFERROR(IF(M176/L176&gt;100%,100%,M176/L176),"-")</f>
        <v>0</v>
      </c>
      <c r="O176" s="58"/>
      <c r="P176" s="69"/>
      <c r="Q176" s="207"/>
      <c r="R176" s="207"/>
      <c r="S176" s="207">
        <v>800000000</v>
      </c>
      <c r="T176" s="185">
        <f>SUM(O176:S176)</f>
        <v>800000000</v>
      </c>
      <c r="U176" s="58"/>
      <c r="V176" s="207"/>
      <c r="W176" s="58"/>
      <c r="X176" s="58"/>
      <c r="Y176" s="69"/>
      <c r="Z176" s="185">
        <f>SUM(U176:Y176)</f>
        <v>0</v>
      </c>
      <c r="AA176" s="133">
        <f>IFERROR(Z176/T176,"-")</f>
        <v>0</v>
      </c>
      <c r="AB176" s="223"/>
      <c r="AC176" s="40" t="s">
        <v>494</v>
      </c>
      <c r="AD176" s="35" t="s">
        <v>495</v>
      </c>
    </row>
    <row r="177" spans="1:30" s="36" customFormat="1" ht="55.2" x14ac:dyDescent="0.25">
      <c r="A177" s="43">
        <v>4</v>
      </c>
      <c r="B177" s="28" t="s">
        <v>34</v>
      </c>
      <c r="C177" s="28" t="s">
        <v>490</v>
      </c>
      <c r="D177" s="28" t="s">
        <v>491</v>
      </c>
      <c r="E177" s="143" t="s">
        <v>501</v>
      </c>
      <c r="F177" s="153" t="s">
        <v>502</v>
      </c>
      <c r="G177" s="145">
        <v>2021680010073</v>
      </c>
      <c r="H177" s="28" t="s">
        <v>503</v>
      </c>
      <c r="I177" s="30"/>
      <c r="J177" s="4">
        <v>44566</v>
      </c>
      <c r="K177" s="4">
        <v>44926</v>
      </c>
      <c r="L177" s="236">
        <v>3335</v>
      </c>
      <c r="M177" s="359"/>
      <c r="N177" s="251">
        <f>IFERROR(IF(M177/L177&gt;100%,100%,M177/L177),"-")</f>
        <v>0</v>
      </c>
      <c r="O177" s="58"/>
      <c r="P177" s="207">
        <v>187921124</v>
      </c>
      <c r="Q177" s="58"/>
      <c r="R177" s="58"/>
      <c r="S177" s="170"/>
      <c r="T177" s="185">
        <f>SUM(O177:S177)</f>
        <v>187921124</v>
      </c>
      <c r="U177" s="58"/>
      <c r="V177" s="58"/>
      <c r="W177" s="58"/>
      <c r="X177" s="58"/>
      <c r="Y177" s="69"/>
      <c r="Z177" s="185">
        <f>SUM(U177:Y177)</f>
        <v>0</v>
      </c>
      <c r="AA177" s="133">
        <f>IFERROR(Z177/T177,"-")</f>
        <v>0</v>
      </c>
      <c r="AB177" s="223"/>
      <c r="AC177" s="40" t="s">
        <v>494</v>
      </c>
      <c r="AD177" s="35" t="s">
        <v>495</v>
      </c>
    </row>
    <row r="178" spans="1:30" s="36" customFormat="1" ht="55.2" x14ac:dyDescent="0.25">
      <c r="A178" s="43">
        <v>5</v>
      </c>
      <c r="B178" s="28" t="s">
        <v>34</v>
      </c>
      <c r="C178" s="28" t="s">
        <v>490</v>
      </c>
      <c r="D178" s="28" t="s">
        <v>491</v>
      </c>
      <c r="E178" s="143" t="s">
        <v>504</v>
      </c>
      <c r="F178" s="153" t="s">
        <v>505</v>
      </c>
      <c r="G178" s="145">
        <v>2021680010102</v>
      </c>
      <c r="H178" s="28" t="s">
        <v>506</v>
      </c>
      <c r="I178" s="30"/>
      <c r="J178" s="4">
        <v>44566</v>
      </c>
      <c r="K178" s="4">
        <v>44926</v>
      </c>
      <c r="L178" s="313">
        <v>4</v>
      </c>
      <c r="M178" s="146"/>
      <c r="N178" s="254"/>
      <c r="O178" s="58"/>
      <c r="P178" s="207">
        <v>1614876582</v>
      </c>
      <c r="Q178" s="58"/>
      <c r="R178" s="58"/>
      <c r="S178" s="170"/>
      <c r="T178" s="210">
        <f>SUM(O178:S179)</f>
        <v>4118928052</v>
      </c>
      <c r="U178" s="58"/>
      <c r="V178" s="58"/>
      <c r="W178" s="58"/>
      <c r="X178" s="58"/>
      <c r="Y178" s="69"/>
      <c r="Z178" s="210"/>
      <c r="AA178" s="287"/>
      <c r="AB178" s="343"/>
      <c r="AC178" s="60" t="s">
        <v>494</v>
      </c>
      <c r="AD178" s="49" t="s">
        <v>495</v>
      </c>
    </row>
    <row r="179" spans="1:30" s="36" customFormat="1" ht="69" x14ac:dyDescent="0.25">
      <c r="A179" s="43">
        <v>5</v>
      </c>
      <c r="B179" s="28" t="s">
        <v>34</v>
      </c>
      <c r="C179" s="28" t="s">
        <v>490</v>
      </c>
      <c r="D179" s="28" t="s">
        <v>491</v>
      </c>
      <c r="E179" s="143" t="s">
        <v>504</v>
      </c>
      <c r="F179" s="153" t="s">
        <v>505</v>
      </c>
      <c r="G179" s="145">
        <v>2021680010117</v>
      </c>
      <c r="H179" s="28" t="s">
        <v>507</v>
      </c>
      <c r="I179" s="30"/>
      <c r="J179" s="4">
        <v>44566</v>
      </c>
      <c r="K179" s="4">
        <v>44926</v>
      </c>
      <c r="L179" s="316"/>
      <c r="M179" s="147"/>
      <c r="N179" s="255"/>
      <c r="O179" s="58">
        <f>1754209367+64280301+685561802</f>
        <v>2504051470</v>
      </c>
      <c r="P179" s="207"/>
      <c r="Q179" s="109"/>
      <c r="R179" s="109"/>
      <c r="S179" s="170"/>
      <c r="T179" s="187"/>
      <c r="U179" s="58"/>
      <c r="V179" s="58"/>
      <c r="W179" s="58"/>
      <c r="X179" s="58"/>
      <c r="Y179" s="69"/>
      <c r="Z179" s="187"/>
      <c r="AA179" s="291"/>
      <c r="AB179" s="344"/>
      <c r="AC179" s="62"/>
      <c r="AD179" s="51"/>
    </row>
    <row r="180" spans="1:30" s="36" customFormat="1" ht="55.2" x14ac:dyDescent="0.25">
      <c r="A180" s="43">
        <v>6</v>
      </c>
      <c r="B180" s="28" t="s">
        <v>34</v>
      </c>
      <c r="C180" s="28" t="s">
        <v>490</v>
      </c>
      <c r="D180" s="28" t="s">
        <v>491</v>
      </c>
      <c r="E180" s="143" t="s">
        <v>508</v>
      </c>
      <c r="F180" s="153" t="s">
        <v>509</v>
      </c>
      <c r="G180" s="145">
        <v>2020680010026</v>
      </c>
      <c r="H180" s="28" t="s">
        <v>510</v>
      </c>
      <c r="I180" s="28"/>
      <c r="J180" s="4">
        <v>44566</v>
      </c>
      <c r="K180" s="4">
        <v>44926</v>
      </c>
      <c r="L180" s="57">
        <v>1</v>
      </c>
      <c r="M180" s="53"/>
      <c r="N180" s="251">
        <f t="shared" ref="N180:N185" si="29">IFERROR(IF(M180/L180&gt;100%,100%,M180/L180),"-")</f>
        <v>0</v>
      </c>
      <c r="O180" s="125">
        <v>318078211</v>
      </c>
      <c r="P180" s="207"/>
      <c r="Q180" s="58"/>
      <c r="R180" s="58"/>
      <c r="S180" s="170"/>
      <c r="T180" s="185">
        <f>SUM(O180:S180)</f>
        <v>318078211</v>
      </c>
      <c r="U180" s="58"/>
      <c r="V180" s="109"/>
      <c r="W180" s="58"/>
      <c r="X180" s="58"/>
      <c r="Y180" s="69"/>
      <c r="Z180" s="185">
        <f>SUM(U180:Y180)</f>
        <v>0</v>
      </c>
      <c r="AA180" s="133">
        <f t="shared" ref="AA180:AA185" si="30">IFERROR(Z180/T180,"-")</f>
        <v>0</v>
      </c>
      <c r="AB180" s="223"/>
      <c r="AC180" s="40" t="s">
        <v>494</v>
      </c>
      <c r="AD180" s="35" t="s">
        <v>495</v>
      </c>
    </row>
    <row r="181" spans="1:30" s="36" customFormat="1" ht="82.8" x14ac:dyDescent="0.25">
      <c r="A181" s="43">
        <v>7</v>
      </c>
      <c r="B181" s="28" t="s">
        <v>34</v>
      </c>
      <c r="C181" s="28" t="s">
        <v>490</v>
      </c>
      <c r="D181" s="28" t="s">
        <v>491</v>
      </c>
      <c r="E181" s="143" t="s">
        <v>511</v>
      </c>
      <c r="F181" s="153" t="s">
        <v>512</v>
      </c>
      <c r="G181" s="145">
        <v>2020680010026</v>
      </c>
      <c r="H181" s="28" t="s">
        <v>510</v>
      </c>
      <c r="I181" s="28"/>
      <c r="J181" s="4">
        <v>44566</v>
      </c>
      <c r="K181" s="4">
        <v>44926</v>
      </c>
      <c r="L181" s="63">
        <v>1</v>
      </c>
      <c r="M181" s="44"/>
      <c r="N181" s="252">
        <f t="shared" si="29"/>
        <v>0</v>
      </c>
      <c r="O181" s="109"/>
      <c r="P181" s="207">
        <v>849676605</v>
      </c>
      <c r="Q181" s="58"/>
      <c r="R181" s="58"/>
      <c r="S181" s="170"/>
      <c r="T181" s="211">
        <f>SUM(O181:S181)</f>
        <v>849676605</v>
      </c>
      <c r="U181" s="58"/>
      <c r="V181" s="58"/>
      <c r="W181" s="58"/>
      <c r="X181" s="58"/>
      <c r="Y181" s="69"/>
      <c r="Z181" s="211">
        <f>SUM(U181:Y181)</f>
        <v>0</v>
      </c>
      <c r="AA181" s="298">
        <f t="shared" si="30"/>
        <v>0</v>
      </c>
      <c r="AB181" s="360"/>
      <c r="AC181" s="64" t="s">
        <v>494</v>
      </c>
      <c r="AD181" s="65" t="s">
        <v>495</v>
      </c>
    </row>
    <row r="182" spans="1:30" s="36" customFormat="1" ht="55.2" x14ac:dyDescent="0.25">
      <c r="A182" s="43">
        <v>8</v>
      </c>
      <c r="B182" s="28" t="s">
        <v>34</v>
      </c>
      <c r="C182" s="28" t="s">
        <v>490</v>
      </c>
      <c r="D182" s="28" t="s">
        <v>491</v>
      </c>
      <c r="E182" s="143" t="s">
        <v>513</v>
      </c>
      <c r="F182" s="153" t="s">
        <v>514</v>
      </c>
      <c r="G182" s="145">
        <v>2020680010135</v>
      </c>
      <c r="H182" s="28" t="s">
        <v>515</v>
      </c>
      <c r="I182" s="29"/>
      <c r="J182" s="4">
        <v>44566</v>
      </c>
      <c r="K182" s="4">
        <v>44926</v>
      </c>
      <c r="L182" s="301">
        <v>4</v>
      </c>
      <c r="M182" s="148"/>
      <c r="N182" s="252">
        <f t="shared" si="29"/>
        <v>0</v>
      </c>
      <c r="O182" s="58">
        <v>516043360</v>
      </c>
      <c r="P182" s="207"/>
      <c r="Q182" s="109"/>
      <c r="R182" s="109"/>
      <c r="S182" s="206"/>
      <c r="T182" s="211">
        <f>SUM(O182:S182)</f>
        <v>516043360</v>
      </c>
      <c r="U182" s="58"/>
      <c r="V182" s="109"/>
      <c r="W182" s="109"/>
      <c r="X182" s="109"/>
      <c r="Y182" s="69"/>
      <c r="Z182" s="211">
        <f>SUM(U182:Y182)</f>
        <v>0</v>
      </c>
      <c r="AA182" s="298">
        <f t="shared" si="30"/>
        <v>0</v>
      </c>
      <c r="AB182" s="360"/>
      <c r="AC182" s="64" t="s">
        <v>494</v>
      </c>
      <c r="AD182" s="65" t="s">
        <v>495</v>
      </c>
    </row>
    <row r="183" spans="1:30" s="36" customFormat="1" ht="55.2" x14ac:dyDescent="0.25">
      <c r="A183" s="43">
        <v>9</v>
      </c>
      <c r="B183" s="28" t="s">
        <v>34</v>
      </c>
      <c r="C183" s="28" t="s">
        <v>490</v>
      </c>
      <c r="D183" s="28" t="s">
        <v>491</v>
      </c>
      <c r="E183" s="143" t="s">
        <v>516</v>
      </c>
      <c r="F183" s="153" t="s">
        <v>517</v>
      </c>
      <c r="G183" s="145">
        <v>2020680010092</v>
      </c>
      <c r="H183" s="28" t="s">
        <v>518</v>
      </c>
      <c r="I183" s="30"/>
      <c r="J183" s="4">
        <v>44566</v>
      </c>
      <c r="K183" s="4">
        <v>44926</v>
      </c>
      <c r="L183" s="301">
        <v>2664</v>
      </c>
      <c r="M183" s="361"/>
      <c r="N183" s="252">
        <f t="shared" si="29"/>
        <v>0</v>
      </c>
      <c r="O183" s="58">
        <v>5677311514</v>
      </c>
      <c r="P183" s="207"/>
      <c r="Q183" s="109"/>
      <c r="R183" s="109"/>
      <c r="S183" s="206"/>
      <c r="T183" s="211">
        <f>SUM(O183:S183)</f>
        <v>5677311514</v>
      </c>
      <c r="U183" s="58"/>
      <c r="V183" s="109"/>
      <c r="W183" s="109"/>
      <c r="X183" s="109"/>
      <c r="Y183" s="69"/>
      <c r="Z183" s="211">
        <f>SUM(U183:Y183)</f>
        <v>0</v>
      </c>
      <c r="AA183" s="298">
        <f t="shared" si="30"/>
        <v>0</v>
      </c>
      <c r="AB183" s="360"/>
      <c r="AC183" s="64" t="s">
        <v>494</v>
      </c>
      <c r="AD183" s="65" t="s">
        <v>495</v>
      </c>
    </row>
    <row r="184" spans="1:30" s="36" customFormat="1" ht="55.2" x14ac:dyDescent="0.25">
      <c r="A184" s="43">
        <v>10</v>
      </c>
      <c r="B184" s="28" t="s">
        <v>34</v>
      </c>
      <c r="C184" s="28" t="s">
        <v>490</v>
      </c>
      <c r="D184" s="28" t="s">
        <v>491</v>
      </c>
      <c r="E184" s="143" t="s">
        <v>519</v>
      </c>
      <c r="F184" s="153" t="s">
        <v>520</v>
      </c>
      <c r="G184" s="145">
        <v>2020680010090</v>
      </c>
      <c r="H184" s="28" t="s">
        <v>521</v>
      </c>
      <c r="I184" s="29"/>
      <c r="J184" s="4">
        <v>44566</v>
      </c>
      <c r="K184" s="4">
        <v>44926</v>
      </c>
      <c r="L184" s="236">
        <v>9668</v>
      </c>
      <c r="M184" s="52"/>
      <c r="N184" s="251">
        <f t="shared" si="29"/>
        <v>0</v>
      </c>
      <c r="O184" s="58"/>
      <c r="P184" s="207">
        <f>13637991107+1224120000</f>
        <v>14862111107</v>
      </c>
      <c r="Q184" s="109"/>
      <c r="R184" s="109"/>
      <c r="S184" s="206"/>
      <c r="T184" s="185">
        <f>SUM(O184:S184)</f>
        <v>14862111107</v>
      </c>
      <c r="U184" s="58"/>
      <c r="V184" s="58"/>
      <c r="W184" s="109"/>
      <c r="X184" s="109"/>
      <c r="Y184" s="69"/>
      <c r="Z184" s="185">
        <f>SUM(U184:Y184)</f>
        <v>0</v>
      </c>
      <c r="AA184" s="133">
        <f t="shared" si="30"/>
        <v>0</v>
      </c>
      <c r="AB184" s="223"/>
      <c r="AC184" s="40" t="s">
        <v>494</v>
      </c>
      <c r="AD184" s="35" t="s">
        <v>495</v>
      </c>
    </row>
    <row r="185" spans="1:30" s="36" customFormat="1" ht="55.2" x14ac:dyDescent="0.25">
      <c r="A185" s="43">
        <v>11</v>
      </c>
      <c r="B185" s="28" t="s">
        <v>34</v>
      </c>
      <c r="C185" s="28" t="s">
        <v>490</v>
      </c>
      <c r="D185" s="28" t="s">
        <v>491</v>
      </c>
      <c r="E185" s="143" t="s">
        <v>522</v>
      </c>
      <c r="F185" s="153" t="s">
        <v>523</v>
      </c>
      <c r="G185" s="145">
        <v>2021680010103</v>
      </c>
      <c r="H185" s="28" t="s">
        <v>524</v>
      </c>
      <c r="I185" s="30"/>
      <c r="J185" s="4">
        <v>44566</v>
      </c>
      <c r="K185" s="4">
        <v>44926</v>
      </c>
      <c r="L185" s="310">
        <v>10</v>
      </c>
      <c r="M185" s="149"/>
      <c r="N185" s="253">
        <f t="shared" si="29"/>
        <v>0</v>
      </c>
      <c r="O185" s="58">
        <f>920247999+4250000000+32140151</f>
        <v>5202388150</v>
      </c>
      <c r="P185" s="207"/>
      <c r="Q185" s="109"/>
      <c r="R185" s="109"/>
      <c r="S185" s="206"/>
      <c r="T185" s="186">
        <f>SUM(O185:S186)</f>
        <v>6817264732</v>
      </c>
      <c r="U185" s="58"/>
      <c r="V185" s="58"/>
      <c r="W185" s="58"/>
      <c r="X185" s="58"/>
      <c r="Y185" s="69"/>
      <c r="Z185" s="186">
        <f>SUM(U185:Y186)</f>
        <v>0</v>
      </c>
      <c r="AA185" s="283">
        <f t="shared" si="30"/>
        <v>0</v>
      </c>
      <c r="AB185" s="343"/>
      <c r="AC185" s="60" t="s">
        <v>494</v>
      </c>
      <c r="AD185" s="49" t="s">
        <v>495</v>
      </c>
    </row>
    <row r="186" spans="1:30" s="36" customFormat="1" ht="55.2" x14ac:dyDescent="0.25">
      <c r="A186" s="43">
        <v>11</v>
      </c>
      <c r="B186" s="28" t="s">
        <v>34</v>
      </c>
      <c r="C186" s="28" t="s">
        <v>490</v>
      </c>
      <c r="D186" s="28" t="s">
        <v>491</v>
      </c>
      <c r="E186" s="143" t="s">
        <v>522</v>
      </c>
      <c r="F186" s="153" t="s">
        <v>523</v>
      </c>
      <c r="G186" s="145">
        <v>2021680010102</v>
      </c>
      <c r="H186" s="28" t="s">
        <v>506</v>
      </c>
      <c r="I186" s="29"/>
      <c r="J186" s="4">
        <v>44566</v>
      </c>
      <c r="K186" s="4">
        <v>44926</v>
      </c>
      <c r="L186" s="313"/>
      <c r="M186" s="146"/>
      <c r="N186" s="254"/>
      <c r="O186" s="58"/>
      <c r="P186" s="207">
        <v>1614876582</v>
      </c>
      <c r="Q186" s="109"/>
      <c r="R186" s="109"/>
      <c r="S186" s="206"/>
      <c r="T186" s="210"/>
      <c r="U186" s="58"/>
      <c r="V186" s="58"/>
      <c r="W186" s="58"/>
      <c r="X186" s="58"/>
      <c r="Y186" s="69"/>
      <c r="Z186" s="210"/>
      <c r="AA186" s="287"/>
      <c r="AB186" s="344"/>
      <c r="AC186" s="62"/>
      <c r="AD186" s="51"/>
    </row>
    <row r="187" spans="1:30" s="36" customFormat="1" ht="69" x14ac:dyDescent="0.25">
      <c r="A187" s="43">
        <v>12</v>
      </c>
      <c r="B187" s="28" t="s">
        <v>34</v>
      </c>
      <c r="C187" s="28" t="s">
        <v>490</v>
      </c>
      <c r="D187" s="28" t="s">
        <v>491</v>
      </c>
      <c r="E187" s="143" t="s">
        <v>525</v>
      </c>
      <c r="F187" s="153" t="s">
        <v>526</v>
      </c>
      <c r="G187" s="145">
        <v>2021680010057</v>
      </c>
      <c r="H187" s="28" t="s">
        <v>527</v>
      </c>
      <c r="I187" s="29"/>
      <c r="J187" s="4">
        <v>44566</v>
      </c>
      <c r="K187" s="4">
        <v>44926</v>
      </c>
      <c r="L187" s="310">
        <v>6</v>
      </c>
      <c r="M187" s="149"/>
      <c r="N187" s="253">
        <f>IFERROR(IF(M187/L187&gt;100%,100%,M187/L187),"-")</f>
        <v>0</v>
      </c>
      <c r="O187" s="58">
        <v>61391722</v>
      </c>
      <c r="P187" s="207"/>
      <c r="Q187" s="109"/>
      <c r="R187" s="109"/>
      <c r="S187" s="206"/>
      <c r="T187" s="186">
        <f>SUM(O187:S188)</f>
        <v>4616826348</v>
      </c>
      <c r="U187" s="58"/>
      <c r="V187" s="58"/>
      <c r="W187" s="109"/>
      <c r="X187" s="109"/>
      <c r="Y187" s="69"/>
      <c r="Z187" s="186">
        <f>SUM(U187:Y188)</f>
        <v>0</v>
      </c>
      <c r="AA187" s="343">
        <f>IFERROR(Z187/T187,"-")</f>
        <v>0</v>
      </c>
      <c r="AB187" s="343"/>
      <c r="AC187" s="60" t="s">
        <v>494</v>
      </c>
      <c r="AD187" s="49" t="s">
        <v>495</v>
      </c>
    </row>
    <row r="188" spans="1:30" s="36" customFormat="1" ht="55.2" x14ac:dyDescent="0.25">
      <c r="A188" s="43">
        <v>12</v>
      </c>
      <c r="B188" s="28" t="s">
        <v>34</v>
      </c>
      <c r="C188" s="28" t="s">
        <v>490</v>
      </c>
      <c r="D188" s="28" t="s">
        <v>491</v>
      </c>
      <c r="E188" s="143" t="s">
        <v>525</v>
      </c>
      <c r="F188" s="153" t="s">
        <v>526</v>
      </c>
      <c r="G188" s="145">
        <v>2021680010103</v>
      </c>
      <c r="H188" s="28" t="s">
        <v>524</v>
      </c>
      <c r="I188" s="30"/>
      <c r="J188" s="4">
        <v>44566</v>
      </c>
      <c r="K188" s="4">
        <v>44926</v>
      </c>
      <c r="L188" s="313"/>
      <c r="M188" s="146"/>
      <c r="N188" s="254"/>
      <c r="O188" s="58">
        <f>958856278+4250000000+32140151-685561803</f>
        <v>4555434626</v>
      </c>
      <c r="P188" s="207"/>
      <c r="Q188" s="109"/>
      <c r="R188" s="109"/>
      <c r="S188" s="206"/>
      <c r="T188" s="210"/>
      <c r="U188" s="58"/>
      <c r="V188" s="109"/>
      <c r="W188" s="109"/>
      <c r="X188" s="109"/>
      <c r="Y188" s="69"/>
      <c r="Z188" s="210"/>
      <c r="AA188" s="362"/>
      <c r="AB188" s="344"/>
      <c r="AC188" s="62"/>
      <c r="AD188" s="51"/>
    </row>
    <row r="189" spans="1:30" s="36" customFormat="1" ht="55.2" x14ac:dyDescent="0.25">
      <c r="A189" s="43">
        <v>13</v>
      </c>
      <c r="B189" s="28" t="s">
        <v>34</v>
      </c>
      <c r="C189" s="28" t="s">
        <v>490</v>
      </c>
      <c r="D189" s="28" t="s">
        <v>528</v>
      </c>
      <c r="E189" s="143" t="s">
        <v>529</v>
      </c>
      <c r="F189" s="153" t="s">
        <v>530</v>
      </c>
      <c r="G189" s="145">
        <v>2021680010100</v>
      </c>
      <c r="H189" s="28" t="s">
        <v>531</v>
      </c>
      <c r="I189" s="30"/>
      <c r="J189" s="4">
        <v>44566</v>
      </c>
      <c r="K189" s="4">
        <v>44926</v>
      </c>
      <c r="L189" s="236">
        <v>47</v>
      </c>
      <c r="M189" s="52"/>
      <c r="N189" s="251">
        <f>IFERROR(IF(M189/L189&gt;100%,100%,M189/L189),"-")</f>
        <v>0</v>
      </c>
      <c r="O189" s="58">
        <v>100000000</v>
      </c>
      <c r="P189" s="207"/>
      <c r="Q189" s="109"/>
      <c r="R189" s="109"/>
      <c r="S189" s="206"/>
      <c r="T189" s="185">
        <f>SUM(O189:S189)</f>
        <v>100000000</v>
      </c>
      <c r="U189" s="58"/>
      <c r="V189" s="109"/>
      <c r="W189" s="109"/>
      <c r="X189" s="109"/>
      <c r="Y189" s="69"/>
      <c r="Z189" s="185">
        <f>SUM(U189:Y189)</f>
        <v>0</v>
      </c>
      <c r="AA189" s="133">
        <f>IFERROR(Z189/T189,"-")</f>
        <v>0</v>
      </c>
      <c r="AB189" s="223"/>
      <c r="AC189" s="40" t="s">
        <v>494</v>
      </c>
      <c r="AD189" s="35" t="s">
        <v>495</v>
      </c>
    </row>
    <row r="190" spans="1:30" s="36" customFormat="1" ht="55.2" x14ac:dyDescent="0.25">
      <c r="A190" s="43">
        <v>14</v>
      </c>
      <c r="B190" s="28" t="s">
        <v>34</v>
      </c>
      <c r="C190" s="28" t="s">
        <v>490</v>
      </c>
      <c r="D190" s="28" t="s">
        <v>528</v>
      </c>
      <c r="E190" s="143" t="s">
        <v>532</v>
      </c>
      <c r="F190" s="153" t="s">
        <v>533</v>
      </c>
      <c r="G190" s="145">
        <v>2020680010076</v>
      </c>
      <c r="H190" s="28" t="s">
        <v>534</v>
      </c>
      <c r="I190" s="151"/>
      <c r="J190" s="4">
        <v>44566</v>
      </c>
      <c r="K190" s="4">
        <v>44926</v>
      </c>
      <c r="L190" s="310">
        <v>47</v>
      </c>
      <c r="M190" s="149"/>
      <c r="N190" s="253">
        <f>IFERROR(IF(M190/L190&gt;100%,100%,M190/L190),"-")</f>
        <v>0</v>
      </c>
      <c r="O190" s="58">
        <v>16200515160</v>
      </c>
      <c r="P190" s="207">
        <v>3817325797</v>
      </c>
      <c r="Q190" s="109"/>
      <c r="R190" s="109"/>
      <c r="S190" s="206"/>
      <c r="T190" s="186">
        <f>SUM(O190:S192)</f>
        <v>251395117053</v>
      </c>
      <c r="U190" s="58"/>
      <c r="V190" s="58"/>
      <c r="W190" s="109"/>
      <c r="X190" s="109"/>
      <c r="Y190" s="69"/>
      <c r="Z190" s="186">
        <f>SUM(U190:Y192)</f>
        <v>0</v>
      </c>
      <c r="AA190" s="283">
        <f>IFERROR(Z190/T190,"-")</f>
        <v>0</v>
      </c>
      <c r="AB190" s="343"/>
      <c r="AC190" s="60" t="s">
        <v>494</v>
      </c>
      <c r="AD190" s="49" t="s">
        <v>495</v>
      </c>
    </row>
    <row r="191" spans="1:30" s="36" customFormat="1" ht="69" x14ac:dyDescent="0.25">
      <c r="A191" s="43">
        <v>14</v>
      </c>
      <c r="B191" s="28" t="s">
        <v>34</v>
      </c>
      <c r="C191" s="28" t="s">
        <v>490</v>
      </c>
      <c r="D191" s="28" t="s">
        <v>528</v>
      </c>
      <c r="E191" s="143" t="s">
        <v>532</v>
      </c>
      <c r="F191" s="153" t="s">
        <v>533</v>
      </c>
      <c r="G191" s="145">
        <v>2020680010027</v>
      </c>
      <c r="H191" s="28" t="s">
        <v>535</v>
      </c>
      <c r="I191" s="29"/>
      <c r="J191" s="4">
        <v>44566</v>
      </c>
      <c r="K191" s="4">
        <v>44926</v>
      </c>
      <c r="L191" s="319"/>
      <c r="M191" s="146"/>
      <c r="N191" s="254"/>
      <c r="O191" s="58">
        <v>1236312828</v>
      </c>
      <c r="P191" s="207">
        <v>228526086687</v>
      </c>
      <c r="Q191" s="109"/>
      <c r="R191" s="109"/>
      <c r="S191" s="206"/>
      <c r="T191" s="210"/>
      <c r="U191" s="58"/>
      <c r="V191" s="58"/>
      <c r="W191" s="109"/>
      <c r="X191" s="109"/>
      <c r="Y191" s="69"/>
      <c r="Z191" s="210"/>
      <c r="AA191" s="287"/>
      <c r="AB191" s="362"/>
      <c r="AC191" s="67"/>
      <c r="AD191" s="68"/>
    </row>
    <row r="192" spans="1:30" s="36" customFormat="1" ht="55.2" x14ac:dyDescent="0.25">
      <c r="A192" s="43">
        <v>14</v>
      </c>
      <c r="B192" s="28" t="s">
        <v>34</v>
      </c>
      <c r="C192" s="28" t="s">
        <v>490</v>
      </c>
      <c r="D192" s="28" t="s">
        <v>528</v>
      </c>
      <c r="E192" s="143" t="s">
        <v>532</v>
      </c>
      <c r="F192" s="153" t="s">
        <v>533</v>
      </c>
      <c r="G192" s="145">
        <v>2021680010102</v>
      </c>
      <c r="H192" s="28" t="s">
        <v>506</v>
      </c>
      <c r="I192" s="152"/>
      <c r="J192" s="4">
        <v>44566</v>
      </c>
      <c r="K192" s="4">
        <v>44926</v>
      </c>
      <c r="L192" s="313"/>
      <c r="M192" s="146"/>
      <c r="N192" s="254"/>
      <c r="O192" s="58"/>
      <c r="P192" s="207">
        <v>1614876581</v>
      </c>
      <c r="Q192" s="109"/>
      <c r="R192" s="109"/>
      <c r="S192" s="206"/>
      <c r="T192" s="210"/>
      <c r="U192" s="109"/>
      <c r="V192" s="58"/>
      <c r="W192" s="109"/>
      <c r="X192" s="109"/>
      <c r="Y192" s="69"/>
      <c r="Z192" s="210"/>
      <c r="AA192" s="287"/>
      <c r="AB192" s="344"/>
      <c r="AC192" s="62"/>
      <c r="AD192" s="51"/>
    </row>
    <row r="193" spans="1:30" s="36" customFormat="1" ht="69" x14ac:dyDescent="0.25">
      <c r="A193" s="43">
        <v>15</v>
      </c>
      <c r="B193" s="28" t="s">
        <v>34</v>
      </c>
      <c r="C193" s="28" t="s">
        <v>490</v>
      </c>
      <c r="D193" s="28" t="s">
        <v>528</v>
      </c>
      <c r="E193" s="143" t="s">
        <v>536</v>
      </c>
      <c r="F193" s="153" t="s">
        <v>537</v>
      </c>
      <c r="G193" s="145">
        <v>2020680010132</v>
      </c>
      <c r="H193" s="28" t="s">
        <v>538</v>
      </c>
      <c r="I193" s="30"/>
      <c r="J193" s="4">
        <v>44566</v>
      </c>
      <c r="K193" s="4">
        <v>44926</v>
      </c>
      <c r="L193" s="236">
        <v>300</v>
      </c>
      <c r="M193" s="52"/>
      <c r="N193" s="251">
        <f t="shared" ref="N193:N203" si="31">IFERROR(IF(M193/L193&gt;100%,100%,M193/L193),"-")</f>
        <v>0</v>
      </c>
      <c r="O193" s="58">
        <v>150000000</v>
      </c>
      <c r="P193" s="207">
        <v>150000000</v>
      </c>
      <c r="Q193" s="58"/>
      <c r="R193" s="58"/>
      <c r="S193" s="170"/>
      <c r="T193" s="185">
        <f>SUM(O193:S193)</f>
        <v>300000000</v>
      </c>
      <c r="U193" s="58"/>
      <c r="V193" s="58"/>
      <c r="W193" s="58"/>
      <c r="X193" s="58"/>
      <c r="Y193" s="69"/>
      <c r="Z193" s="185">
        <f>SUM(U193:Y193)</f>
        <v>0</v>
      </c>
      <c r="AA193" s="133">
        <f>IFERROR(Z193/T193,"-")</f>
        <v>0</v>
      </c>
      <c r="AB193" s="223"/>
      <c r="AC193" s="40" t="s">
        <v>494</v>
      </c>
      <c r="AD193" s="35" t="s">
        <v>495</v>
      </c>
    </row>
    <row r="194" spans="1:30" s="36" customFormat="1" ht="69" x14ac:dyDescent="0.25">
      <c r="A194" s="43">
        <v>16</v>
      </c>
      <c r="B194" s="28" t="s">
        <v>34</v>
      </c>
      <c r="C194" s="28" t="s">
        <v>490</v>
      </c>
      <c r="D194" s="28" t="s">
        <v>528</v>
      </c>
      <c r="E194" s="143" t="s">
        <v>539</v>
      </c>
      <c r="F194" s="153" t="s">
        <v>540</v>
      </c>
      <c r="G194" s="145">
        <v>2020680010132</v>
      </c>
      <c r="H194" s="28" t="s">
        <v>538</v>
      </c>
      <c r="I194" s="30"/>
      <c r="J194" s="4">
        <v>44566</v>
      </c>
      <c r="K194" s="4">
        <v>44926</v>
      </c>
      <c r="L194" s="236">
        <v>35000</v>
      </c>
      <c r="M194" s="359"/>
      <c r="N194" s="251">
        <f t="shared" si="31"/>
        <v>0</v>
      </c>
      <c r="O194" s="58">
        <v>150000000</v>
      </c>
      <c r="P194" s="207">
        <v>150000000</v>
      </c>
      <c r="Q194" s="58"/>
      <c r="R194" s="58"/>
      <c r="S194" s="170"/>
      <c r="T194" s="185">
        <f>SUM(O194:S194)</f>
        <v>300000000</v>
      </c>
      <c r="U194" s="58"/>
      <c r="V194" s="58"/>
      <c r="W194" s="58"/>
      <c r="X194" s="58"/>
      <c r="Y194" s="69"/>
      <c r="Z194" s="185">
        <f>SUM(U194:Y194)</f>
        <v>0</v>
      </c>
      <c r="AA194" s="133">
        <f>IFERROR(Z194/T194,"-")</f>
        <v>0</v>
      </c>
      <c r="AB194" s="223"/>
      <c r="AC194" s="40" t="s">
        <v>494</v>
      </c>
      <c r="AD194" s="35" t="s">
        <v>495</v>
      </c>
    </row>
    <row r="195" spans="1:30" s="36" customFormat="1" ht="55.2" x14ac:dyDescent="0.25">
      <c r="A195" s="43">
        <v>17</v>
      </c>
      <c r="B195" s="28" t="s">
        <v>34</v>
      </c>
      <c r="C195" s="28" t="s">
        <v>490</v>
      </c>
      <c r="D195" s="28" t="s">
        <v>528</v>
      </c>
      <c r="E195" s="143" t="s">
        <v>541</v>
      </c>
      <c r="F195" s="153" t="s">
        <v>542</v>
      </c>
      <c r="G195" s="145">
        <v>2021680010083</v>
      </c>
      <c r="H195" s="28" t="s">
        <v>543</v>
      </c>
      <c r="I195" s="30"/>
      <c r="J195" s="4">
        <v>44566</v>
      </c>
      <c r="K195" s="4">
        <v>44926</v>
      </c>
      <c r="L195" s="301">
        <v>500</v>
      </c>
      <c r="M195" s="148"/>
      <c r="N195" s="252">
        <f t="shared" si="31"/>
        <v>0</v>
      </c>
      <c r="O195" s="58">
        <v>123094917</v>
      </c>
      <c r="P195" s="207">
        <v>103103083</v>
      </c>
      <c r="Q195" s="58"/>
      <c r="R195" s="58"/>
      <c r="S195" s="170"/>
      <c r="T195" s="211">
        <f>SUM(O195:S195)</f>
        <v>226198000</v>
      </c>
      <c r="U195" s="58"/>
      <c r="V195" s="58"/>
      <c r="W195" s="58"/>
      <c r="X195" s="58"/>
      <c r="Y195" s="69"/>
      <c r="Z195" s="211">
        <f>SUM(U195:Y195)</f>
        <v>0</v>
      </c>
      <c r="AA195" s="298">
        <f>IFERROR(Z195/T195,"-")</f>
        <v>0</v>
      </c>
      <c r="AB195" s="360"/>
      <c r="AC195" s="64" t="s">
        <v>494</v>
      </c>
      <c r="AD195" s="65" t="s">
        <v>495</v>
      </c>
    </row>
    <row r="196" spans="1:30" s="36" customFormat="1" ht="69" x14ac:dyDescent="0.25">
      <c r="A196" s="43">
        <v>18</v>
      </c>
      <c r="B196" s="28" t="s">
        <v>34</v>
      </c>
      <c r="C196" s="28" t="s">
        <v>490</v>
      </c>
      <c r="D196" s="28" t="s">
        <v>528</v>
      </c>
      <c r="E196" s="143" t="s">
        <v>544</v>
      </c>
      <c r="F196" s="153" t="s">
        <v>545</v>
      </c>
      <c r="G196" s="145">
        <v>2021680010101</v>
      </c>
      <c r="H196" s="28" t="s">
        <v>546</v>
      </c>
      <c r="I196" s="30"/>
      <c r="J196" s="4">
        <v>44566</v>
      </c>
      <c r="K196" s="4">
        <v>44926</v>
      </c>
      <c r="L196" s="236">
        <v>20</v>
      </c>
      <c r="M196" s="52"/>
      <c r="N196" s="251">
        <f t="shared" si="31"/>
        <v>0</v>
      </c>
      <c r="O196" s="58">
        <v>106000000</v>
      </c>
      <c r="P196" s="207"/>
      <c r="Q196" s="58"/>
      <c r="R196" s="58"/>
      <c r="S196" s="170"/>
      <c r="T196" s="185">
        <f>SUM(O196:S196)</f>
        <v>106000000</v>
      </c>
      <c r="U196" s="58"/>
      <c r="V196" s="58"/>
      <c r="W196" s="58"/>
      <c r="X196" s="58"/>
      <c r="Y196" s="69"/>
      <c r="Z196" s="185">
        <f t="shared" ref="Z196:Z201" si="32">SUM(U196:Y196)</f>
        <v>0</v>
      </c>
      <c r="AA196" s="133">
        <f t="shared" ref="AA196:AA202" si="33">IFERROR(Z196/T196,"-")</f>
        <v>0</v>
      </c>
      <c r="AB196" s="223"/>
      <c r="AC196" s="40" t="s">
        <v>494</v>
      </c>
      <c r="AD196" s="35" t="s">
        <v>495</v>
      </c>
    </row>
    <row r="197" spans="1:30" s="36" customFormat="1" ht="55.2" x14ac:dyDescent="0.25">
      <c r="A197" s="43">
        <v>19</v>
      </c>
      <c r="B197" s="28" t="s">
        <v>34</v>
      </c>
      <c r="C197" s="28" t="s">
        <v>490</v>
      </c>
      <c r="D197" s="28" t="s">
        <v>528</v>
      </c>
      <c r="E197" s="143" t="s">
        <v>547</v>
      </c>
      <c r="F197" s="153" t="s">
        <v>548</v>
      </c>
      <c r="G197" s="145">
        <v>2020680010107</v>
      </c>
      <c r="H197" s="28" t="s">
        <v>549</v>
      </c>
      <c r="I197" s="30"/>
      <c r="J197" s="4">
        <v>44566</v>
      </c>
      <c r="K197" s="4">
        <v>44926</v>
      </c>
      <c r="L197" s="236">
        <v>1</v>
      </c>
      <c r="M197" s="52"/>
      <c r="N197" s="251">
        <f t="shared" si="31"/>
        <v>0</v>
      </c>
      <c r="O197" s="58"/>
      <c r="P197" s="207">
        <v>50000000</v>
      </c>
      <c r="Q197" s="58"/>
      <c r="R197" s="58"/>
      <c r="S197" s="170"/>
      <c r="T197" s="185">
        <f>SUM(O197:S197)</f>
        <v>50000000</v>
      </c>
      <c r="U197" s="58"/>
      <c r="V197" s="58"/>
      <c r="W197" s="58"/>
      <c r="X197" s="58"/>
      <c r="Y197" s="69"/>
      <c r="Z197" s="185">
        <f t="shared" si="32"/>
        <v>0</v>
      </c>
      <c r="AA197" s="133">
        <f t="shared" si="33"/>
        <v>0</v>
      </c>
      <c r="AB197" s="223"/>
      <c r="AC197" s="40" t="s">
        <v>494</v>
      </c>
      <c r="AD197" s="35" t="s">
        <v>495</v>
      </c>
    </row>
    <row r="198" spans="1:30" s="36" customFormat="1" ht="55.2" x14ac:dyDescent="0.25">
      <c r="A198" s="43">
        <v>20</v>
      </c>
      <c r="B198" s="28" t="s">
        <v>34</v>
      </c>
      <c r="C198" s="28" t="s">
        <v>490</v>
      </c>
      <c r="D198" s="28" t="s">
        <v>528</v>
      </c>
      <c r="E198" s="143" t="s">
        <v>550</v>
      </c>
      <c r="F198" s="153" t="s">
        <v>551</v>
      </c>
      <c r="G198" s="145">
        <v>2020680010028</v>
      </c>
      <c r="H198" s="28" t="s">
        <v>552</v>
      </c>
      <c r="I198" s="29"/>
      <c r="J198" s="4">
        <v>44566</v>
      </c>
      <c r="K198" s="4">
        <v>44926</v>
      </c>
      <c r="L198" s="63">
        <v>1</v>
      </c>
      <c r="M198" s="363"/>
      <c r="N198" s="252">
        <f t="shared" si="31"/>
        <v>0</v>
      </c>
      <c r="O198" s="58">
        <v>1522941000</v>
      </c>
      <c r="P198" s="207"/>
      <c r="Q198" s="58"/>
      <c r="R198" s="58"/>
      <c r="S198" s="58">
        <v>49329884</v>
      </c>
      <c r="T198" s="211">
        <f>SUM(O198:S198)</f>
        <v>1572270884</v>
      </c>
      <c r="U198" s="58"/>
      <c r="V198" s="58"/>
      <c r="W198" s="58"/>
      <c r="X198" s="58"/>
      <c r="Y198" s="69"/>
      <c r="Z198" s="211">
        <f>SUM(U198:Y198)</f>
        <v>0</v>
      </c>
      <c r="AA198" s="298">
        <f t="shared" si="33"/>
        <v>0</v>
      </c>
      <c r="AB198" s="360"/>
      <c r="AC198" s="64" t="s">
        <v>494</v>
      </c>
      <c r="AD198" s="65" t="s">
        <v>495</v>
      </c>
    </row>
    <row r="199" spans="1:30" s="36" customFormat="1" ht="82.8" x14ac:dyDescent="0.25">
      <c r="A199" s="43">
        <v>21</v>
      </c>
      <c r="B199" s="28" t="s">
        <v>34</v>
      </c>
      <c r="C199" s="28" t="s">
        <v>490</v>
      </c>
      <c r="D199" s="28" t="s">
        <v>528</v>
      </c>
      <c r="E199" s="143" t="s">
        <v>553</v>
      </c>
      <c r="F199" s="153" t="s">
        <v>554</v>
      </c>
      <c r="G199" s="145">
        <v>2020680010154</v>
      </c>
      <c r="H199" s="28" t="s">
        <v>555</v>
      </c>
      <c r="I199" s="30"/>
      <c r="J199" s="4">
        <v>44566</v>
      </c>
      <c r="K199" s="4">
        <v>44926</v>
      </c>
      <c r="L199" s="236">
        <v>1</v>
      </c>
      <c r="M199" s="364"/>
      <c r="N199" s="251">
        <f t="shared" si="31"/>
        <v>0</v>
      </c>
      <c r="O199" s="58">
        <v>50000000</v>
      </c>
      <c r="P199" s="207"/>
      <c r="Q199" s="58"/>
      <c r="R199" s="58"/>
      <c r="S199" s="170"/>
      <c r="T199" s="185">
        <f>SUM(O199:S199)</f>
        <v>50000000</v>
      </c>
      <c r="U199" s="58"/>
      <c r="V199" s="58"/>
      <c r="W199" s="58"/>
      <c r="X199" s="58"/>
      <c r="Y199" s="69"/>
      <c r="Z199" s="185">
        <f t="shared" si="32"/>
        <v>0</v>
      </c>
      <c r="AA199" s="133">
        <f t="shared" si="33"/>
        <v>0</v>
      </c>
      <c r="AB199" s="223"/>
      <c r="AC199" s="40" t="s">
        <v>494</v>
      </c>
      <c r="AD199" s="35" t="s">
        <v>495</v>
      </c>
    </row>
    <row r="200" spans="1:30" s="36" customFormat="1" ht="82.8" x14ac:dyDescent="0.25">
      <c r="A200" s="43">
        <v>22</v>
      </c>
      <c r="B200" s="28" t="s">
        <v>34</v>
      </c>
      <c r="C200" s="28" t="s">
        <v>490</v>
      </c>
      <c r="D200" s="28" t="s">
        <v>528</v>
      </c>
      <c r="E200" s="143" t="s">
        <v>556</v>
      </c>
      <c r="F200" s="153" t="s">
        <v>557</v>
      </c>
      <c r="G200" s="145">
        <v>2020680010115</v>
      </c>
      <c r="H200" s="28" t="s">
        <v>558</v>
      </c>
      <c r="I200" s="29"/>
      <c r="J200" s="4">
        <v>44566</v>
      </c>
      <c r="K200" s="4">
        <v>44926</v>
      </c>
      <c r="L200" s="57">
        <v>1</v>
      </c>
      <c r="M200" s="53"/>
      <c r="N200" s="251">
        <f t="shared" si="31"/>
        <v>0</v>
      </c>
      <c r="O200" s="58">
        <v>213180000</v>
      </c>
      <c r="P200" s="207"/>
      <c r="Q200" s="58"/>
      <c r="R200" s="58"/>
      <c r="S200" s="170"/>
      <c r="T200" s="185">
        <f>SUM(O200:S200)</f>
        <v>213180000</v>
      </c>
      <c r="U200" s="58"/>
      <c r="V200" s="58"/>
      <c r="W200" s="58"/>
      <c r="X200" s="58"/>
      <c r="Y200" s="69"/>
      <c r="Z200" s="185">
        <f t="shared" si="32"/>
        <v>0</v>
      </c>
      <c r="AA200" s="133">
        <f t="shared" si="33"/>
        <v>0</v>
      </c>
      <c r="AB200" s="223"/>
      <c r="AC200" s="40" t="s">
        <v>494</v>
      </c>
      <c r="AD200" s="35" t="s">
        <v>495</v>
      </c>
    </row>
    <row r="201" spans="1:30" s="36" customFormat="1" ht="55.2" x14ac:dyDescent="0.25">
      <c r="A201" s="43">
        <v>23</v>
      </c>
      <c r="B201" s="28" t="s">
        <v>34</v>
      </c>
      <c r="C201" s="28" t="s">
        <v>490</v>
      </c>
      <c r="D201" s="28" t="s">
        <v>528</v>
      </c>
      <c r="E201" s="143" t="s">
        <v>559</v>
      </c>
      <c r="F201" s="153" t="s">
        <v>560</v>
      </c>
      <c r="G201" s="55" t="s">
        <v>126</v>
      </c>
      <c r="H201" s="28" t="s">
        <v>594</v>
      </c>
      <c r="I201" s="30"/>
      <c r="J201" s="4"/>
      <c r="K201" s="4"/>
      <c r="L201" s="236">
        <v>0</v>
      </c>
      <c r="M201" s="52"/>
      <c r="N201" s="251" t="str">
        <f t="shared" si="31"/>
        <v>-</v>
      </c>
      <c r="O201" s="58"/>
      <c r="P201" s="207"/>
      <c r="Q201" s="58"/>
      <c r="R201" s="58"/>
      <c r="S201" s="170"/>
      <c r="T201" s="185">
        <f>SUM(O201:S201)</f>
        <v>0</v>
      </c>
      <c r="U201" s="58"/>
      <c r="V201" s="58"/>
      <c r="W201" s="58"/>
      <c r="X201" s="58"/>
      <c r="Y201" s="69"/>
      <c r="Z201" s="185">
        <f t="shared" si="32"/>
        <v>0</v>
      </c>
      <c r="AA201" s="133" t="str">
        <f t="shared" si="33"/>
        <v>-</v>
      </c>
      <c r="AB201" s="223"/>
      <c r="AC201" s="40" t="s">
        <v>494</v>
      </c>
      <c r="AD201" s="35" t="s">
        <v>495</v>
      </c>
    </row>
    <row r="202" spans="1:30" s="36" customFormat="1" ht="55.2" x14ac:dyDescent="0.25">
      <c r="A202" s="43">
        <v>24</v>
      </c>
      <c r="B202" s="28" t="s">
        <v>34</v>
      </c>
      <c r="C202" s="153" t="s">
        <v>490</v>
      </c>
      <c r="D202" s="153" t="s">
        <v>561</v>
      </c>
      <c r="E202" s="143" t="s">
        <v>562</v>
      </c>
      <c r="F202" s="153" t="s">
        <v>563</v>
      </c>
      <c r="G202" s="145">
        <v>2020680010099</v>
      </c>
      <c r="H202" s="28" t="s">
        <v>564</v>
      </c>
      <c r="I202" s="29"/>
      <c r="J202" s="4">
        <v>44566</v>
      </c>
      <c r="K202" s="4">
        <v>44926</v>
      </c>
      <c r="L202" s="301">
        <v>1750</v>
      </c>
      <c r="M202" s="148"/>
      <c r="N202" s="252">
        <f t="shared" si="31"/>
        <v>0</v>
      </c>
      <c r="O202" s="58">
        <f>3636322426+25000000</f>
        <v>3661322426</v>
      </c>
      <c r="P202" s="207"/>
      <c r="Q202" s="58"/>
      <c r="R202" s="58"/>
      <c r="S202" s="170">
        <v>900000000</v>
      </c>
      <c r="T202" s="211">
        <f>SUM(O202:S202)</f>
        <v>4561322426</v>
      </c>
      <c r="U202" s="58"/>
      <c r="V202" s="58"/>
      <c r="W202" s="58"/>
      <c r="X202" s="58"/>
      <c r="Y202" s="69"/>
      <c r="Z202" s="211">
        <f>SUM(U202:Y202)</f>
        <v>0</v>
      </c>
      <c r="AA202" s="298">
        <f t="shared" si="33"/>
        <v>0</v>
      </c>
      <c r="AB202" s="360"/>
      <c r="AC202" s="64" t="s">
        <v>494</v>
      </c>
      <c r="AD202" s="65" t="s">
        <v>495</v>
      </c>
    </row>
    <row r="203" spans="1:30" s="36" customFormat="1" ht="55.2" x14ac:dyDescent="0.25">
      <c r="A203" s="43">
        <v>25</v>
      </c>
      <c r="B203" s="28" t="s">
        <v>34</v>
      </c>
      <c r="C203" s="28" t="s">
        <v>490</v>
      </c>
      <c r="D203" s="28" t="s">
        <v>561</v>
      </c>
      <c r="E203" s="143" t="s">
        <v>565</v>
      </c>
      <c r="F203" s="153" t="s">
        <v>566</v>
      </c>
      <c r="G203" s="145" t="s">
        <v>567</v>
      </c>
      <c r="H203" s="28" t="s">
        <v>564</v>
      </c>
      <c r="I203" s="28"/>
      <c r="J203" s="4">
        <v>44566</v>
      </c>
      <c r="K203" s="4">
        <v>44926</v>
      </c>
      <c r="L203" s="59">
        <v>1</v>
      </c>
      <c r="M203" s="47"/>
      <c r="N203" s="253">
        <f t="shared" si="31"/>
        <v>0</v>
      </c>
      <c r="O203" s="58">
        <f>1034467374+25000000</f>
        <v>1059467374</v>
      </c>
      <c r="P203" s="207"/>
      <c r="Q203" s="58"/>
      <c r="R203" s="58"/>
      <c r="S203" s="170"/>
      <c r="T203" s="186">
        <f>SUM(O203:S204)</f>
        <v>1209467374</v>
      </c>
      <c r="U203" s="58"/>
      <c r="V203" s="58"/>
      <c r="W203" s="58"/>
      <c r="X203" s="58"/>
      <c r="Y203" s="69"/>
      <c r="Z203" s="186">
        <f>SUM(U203:Y204)</f>
        <v>0</v>
      </c>
      <c r="AA203" s="283">
        <f>IFERROR(Z203/T203,"-")</f>
        <v>0</v>
      </c>
      <c r="AB203" s="343"/>
      <c r="AC203" s="60" t="s">
        <v>494</v>
      </c>
      <c r="AD203" s="49" t="s">
        <v>495</v>
      </c>
    </row>
    <row r="204" spans="1:30" s="36" customFormat="1" ht="69" x14ac:dyDescent="0.25">
      <c r="A204" s="43">
        <v>25</v>
      </c>
      <c r="B204" s="28" t="s">
        <v>34</v>
      </c>
      <c r="C204" s="28" t="s">
        <v>490</v>
      </c>
      <c r="D204" s="28" t="s">
        <v>561</v>
      </c>
      <c r="E204" s="143" t="s">
        <v>565</v>
      </c>
      <c r="F204" s="153" t="s">
        <v>566</v>
      </c>
      <c r="G204" s="145">
        <v>2020680010060</v>
      </c>
      <c r="H204" s="28" t="s">
        <v>568</v>
      </c>
      <c r="I204" s="29"/>
      <c r="J204" s="4">
        <v>44566</v>
      </c>
      <c r="K204" s="4">
        <v>44926</v>
      </c>
      <c r="L204" s="61"/>
      <c r="M204" s="50"/>
      <c r="N204" s="255"/>
      <c r="O204" s="58">
        <v>150000000</v>
      </c>
      <c r="P204" s="207"/>
      <c r="Q204" s="58"/>
      <c r="R204" s="58"/>
      <c r="S204" s="170"/>
      <c r="T204" s="187"/>
      <c r="U204" s="58"/>
      <c r="V204" s="58"/>
      <c r="W204" s="58"/>
      <c r="X204" s="58"/>
      <c r="Y204" s="69"/>
      <c r="Z204" s="187"/>
      <c r="AA204" s="291"/>
      <c r="AB204" s="344"/>
      <c r="AC204" s="62"/>
      <c r="AD204" s="51"/>
    </row>
    <row r="205" spans="1:30" s="36" customFormat="1" ht="69" x14ac:dyDescent="0.25">
      <c r="A205" s="43">
        <v>26</v>
      </c>
      <c r="B205" s="28" t="s">
        <v>34</v>
      </c>
      <c r="C205" s="28" t="s">
        <v>490</v>
      </c>
      <c r="D205" s="28" t="s">
        <v>561</v>
      </c>
      <c r="E205" s="143" t="s">
        <v>569</v>
      </c>
      <c r="F205" s="153" t="s">
        <v>570</v>
      </c>
      <c r="G205" s="145">
        <v>2021680010116</v>
      </c>
      <c r="H205" s="28" t="s">
        <v>571</v>
      </c>
      <c r="I205" s="30"/>
      <c r="J205" s="4">
        <v>44566</v>
      </c>
      <c r="K205" s="4">
        <v>44926</v>
      </c>
      <c r="L205" s="236">
        <v>1000</v>
      </c>
      <c r="M205" s="52"/>
      <c r="N205" s="251">
        <f>IFERROR(IF(M205/L205&gt;100%,100%,M205/L205),"-")</f>
        <v>0</v>
      </c>
      <c r="O205" s="58">
        <v>500000000</v>
      </c>
      <c r="P205" s="207"/>
      <c r="Q205" s="58"/>
      <c r="R205" s="58"/>
      <c r="S205" s="170"/>
      <c r="T205" s="185">
        <f>SUM(O205:S205)</f>
        <v>500000000</v>
      </c>
      <c r="U205" s="58"/>
      <c r="V205" s="58"/>
      <c r="W205" s="58"/>
      <c r="X205" s="58"/>
      <c r="Y205" s="69"/>
      <c r="Z205" s="185">
        <f>SUM(U205:Y205)</f>
        <v>0</v>
      </c>
      <c r="AA205" s="133">
        <f>IFERROR(Z205/T205,"-")</f>
        <v>0</v>
      </c>
      <c r="AB205" s="223"/>
      <c r="AC205" s="40" t="s">
        <v>494</v>
      </c>
      <c r="AD205" s="35" t="s">
        <v>495</v>
      </c>
    </row>
    <row r="206" spans="1:30" s="36" customFormat="1" ht="96.6" x14ac:dyDescent="0.25">
      <c r="A206" s="43">
        <v>195</v>
      </c>
      <c r="B206" s="28" t="s">
        <v>191</v>
      </c>
      <c r="C206" s="28" t="s">
        <v>572</v>
      </c>
      <c r="D206" s="28" t="s">
        <v>573</v>
      </c>
      <c r="E206" s="143" t="s">
        <v>574</v>
      </c>
      <c r="F206" s="153" t="s">
        <v>575</v>
      </c>
      <c r="G206" s="145">
        <v>2021680010016</v>
      </c>
      <c r="H206" s="29" t="s">
        <v>576</v>
      </c>
      <c r="I206" s="29"/>
      <c r="J206" s="4">
        <v>44566</v>
      </c>
      <c r="K206" s="4">
        <v>44926</v>
      </c>
      <c r="L206" s="301">
        <v>12</v>
      </c>
      <c r="M206" s="148"/>
      <c r="N206" s="252">
        <f>IFERROR(IF(M206/L206&gt;100%,100%,M206/L206),"-")</f>
        <v>0</v>
      </c>
      <c r="O206" s="58">
        <f>330622329+212418301</f>
        <v>543040630</v>
      </c>
      <c r="P206" s="207"/>
      <c r="Q206" s="58"/>
      <c r="R206" s="58"/>
      <c r="S206" s="170"/>
      <c r="T206" s="211">
        <f>SUM(O206:S206)</f>
        <v>543040630</v>
      </c>
      <c r="U206" s="58"/>
      <c r="V206" s="58"/>
      <c r="W206" s="58"/>
      <c r="X206" s="58"/>
      <c r="Y206" s="69"/>
      <c r="Z206" s="211">
        <f>SUM(U206:Y206)</f>
        <v>0</v>
      </c>
      <c r="AA206" s="298">
        <f>IFERROR(Z206/T206,"-")</f>
        <v>0</v>
      </c>
      <c r="AB206" s="360"/>
      <c r="AC206" s="64" t="s">
        <v>494</v>
      </c>
      <c r="AD206" s="65" t="s">
        <v>495</v>
      </c>
    </row>
    <row r="207" spans="1:30" s="36" customFormat="1" ht="96.6" x14ac:dyDescent="0.25">
      <c r="A207" s="43">
        <v>196</v>
      </c>
      <c r="B207" s="28" t="s">
        <v>191</v>
      </c>
      <c r="C207" s="28" t="s">
        <v>572</v>
      </c>
      <c r="D207" s="28" t="s">
        <v>573</v>
      </c>
      <c r="E207" s="143" t="s">
        <v>577</v>
      </c>
      <c r="F207" s="153" t="s">
        <v>578</v>
      </c>
      <c r="G207" s="145">
        <v>2020680010145</v>
      </c>
      <c r="H207" s="29" t="s">
        <v>579</v>
      </c>
      <c r="I207" s="30"/>
      <c r="J207" s="4">
        <v>44566</v>
      </c>
      <c r="K207" s="4">
        <v>44926</v>
      </c>
      <c r="L207" s="236">
        <v>47</v>
      </c>
      <c r="M207" s="52"/>
      <c r="N207" s="251">
        <f>IFERROR(IF(M207/L207&gt;100%,100%,M207/L207),"-")</f>
        <v>0</v>
      </c>
      <c r="O207" s="58">
        <v>300000000</v>
      </c>
      <c r="P207" s="207">
        <v>865629616</v>
      </c>
      <c r="Q207" s="58"/>
      <c r="R207" s="58"/>
      <c r="S207" s="170"/>
      <c r="T207" s="185">
        <f>SUM(O207:S207)</f>
        <v>1165629616</v>
      </c>
      <c r="U207" s="58"/>
      <c r="V207" s="58"/>
      <c r="W207" s="58"/>
      <c r="X207" s="58"/>
      <c r="Y207" s="69"/>
      <c r="Z207" s="185">
        <f>SUM(U207:Y207)</f>
        <v>0</v>
      </c>
      <c r="AA207" s="133">
        <f>IFERROR(Z207/T207,"-")</f>
        <v>0</v>
      </c>
      <c r="AB207" s="223"/>
      <c r="AC207" s="40" t="s">
        <v>494</v>
      </c>
      <c r="AD207" s="35" t="s">
        <v>495</v>
      </c>
    </row>
    <row r="208" spans="1:30" s="36" customFormat="1" ht="96.6" x14ac:dyDescent="0.25">
      <c r="A208" s="43">
        <v>181</v>
      </c>
      <c r="B208" s="32" t="s">
        <v>191</v>
      </c>
      <c r="C208" s="32" t="s">
        <v>206</v>
      </c>
      <c r="D208" s="32" t="s">
        <v>207</v>
      </c>
      <c r="E208" s="275" t="s">
        <v>580</v>
      </c>
      <c r="F208" s="32" t="s">
        <v>581</v>
      </c>
      <c r="G208" s="37">
        <v>2020680010179</v>
      </c>
      <c r="H208" s="28" t="s">
        <v>582</v>
      </c>
      <c r="I208" s="30"/>
      <c r="J208" s="4">
        <v>44566</v>
      </c>
      <c r="K208" s="4">
        <v>44926</v>
      </c>
      <c r="L208" s="301">
        <v>1</v>
      </c>
      <c r="M208" s="44"/>
      <c r="N208" s="252">
        <f>IFERROR(IF(M208/L208&gt;100%,100%,M208/L208),"-")</f>
        <v>0</v>
      </c>
      <c r="O208" s="45">
        <f>9980000000+20000000</f>
        <v>10000000000</v>
      </c>
      <c r="P208" s="212"/>
      <c r="Q208" s="212"/>
      <c r="R208" s="212"/>
      <c r="S208" s="34"/>
      <c r="T208" s="213">
        <f>SUM(O208:S208)</f>
        <v>10000000000</v>
      </c>
      <c r="U208" s="199"/>
      <c r="V208" s="212"/>
      <c r="W208" s="212"/>
      <c r="X208" s="212"/>
      <c r="Y208" s="34"/>
      <c r="Z208" s="213">
        <f>SUM(U208:Y208)</f>
        <v>0</v>
      </c>
      <c r="AA208" s="133">
        <f>IFERROR(Z208/T208,"-")</f>
        <v>0</v>
      </c>
      <c r="AB208" s="223"/>
      <c r="AC208" s="40" t="s">
        <v>583</v>
      </c>
      <c r="AD208" s="35" t="s">
        <v>584</v>
      </c>
    </row>
    <row r="209" spans="1:73" s="36" customFormat="1" ht="69" x14ac:dyDescent="0.25">
      <c r="A209" s="43">
        <v>303</v>
      </c>
      <c r="B209" s="28" t="s">
        <v>116</v>
      </c>
      <c r="C209" s="28" t="s">
        <v>117</v>
      </c>
      <c r="D209" s="28" t="s">
        <v>585</v>
      </c>
      <c r="E209" s="300" t="s">
        <v>586</v>
      </c>
      <c r="F209" s="28" t="s">
        <v>587</v>
      </c>
      <c r="G209" s="37">
        <v>2021680010001</v>
      </c>
      <c r="H209" s="28" t="s">
        <v>588</v>
      </c>
      <c r="I209" s="28"/>
      <c r="J209" s="4">
        <v>44566</v>
      </c>
      <c r="K209" s="4">
        <v>44926</v>
      </c>
      <c r="L209" s="57">
        <v>0.39</v>
      </c>
      <c r="M209" s="46"/>
      <c r="N209" s="251">
        <f>IFERROR(IF(M209/L209&gt;100%,100%,M209/L209),"-")</f>
        <v>0</v>
      </c>
      <c r="O209" s="45">
        <v>70000000</v>
      </c>
      <c r="P209" s="212"/>
      <c r="Q209" s="212"/>
      <c r="R209" s="212"/>
      <c r="S209" s="34"/>
      <c r="T209" s="213">
        <f>SUM(O209:S209)</f>
        <v>70000000</v>
      </c>
      <c r="U209" s="199"/>
      <c r="V209" s="212"/>
      <c r="W209" s="212"/>
      <c r="X209" s="212"/>
      <c r="Y209" s="34"/>
      <c r="Z209" s="213">
        <f>SUM(U209:Y209)</f>
        <v>0</v>
      </c>
      <c r="AA209" s="133">
        <f>IFERROR(Z209/T209,"-")</f>
        <v>0</v>
      </c>
      <c r="AB209" s="223"/>
      <c r="AC209" s="40" t="s">
        <v>583</v>
      </c>
      <c r="AD209" s="35" t="s">
        <v>584</v>
      </c>
    </row>
    <row r="210" spans="1:73" s="36" customFormat="1" ht="69" x14ac:dyDescent="0.25">
      <c r="A210" s="43">
        <v>304</v>
      </c>
      <c r="B210" s="32" t="s">
        <v>116</v>
      </c>
      <c r="C210" s="32" t="s">
        <v>117</v>
      </c>
      <c r="D210" s="28" t="s">
        <v>585</v>
      </c>
      <c r="E210" s="300" t="s">
        <v>589</v>
      </c>
      <c r="F210" s="28" t="s">
        <v>590</v>
      </c>
      <c r="G210" s="37">
        <v>2020680010134</v>
      </c>
      <c r="H210" s="28" t="s">
        <v>591</v>
      </c>
      <c r="I210" s="28"/>
      <c r="J210" s="4">
        <v>44566</v>
      </c>
      <c r="K210" s="4">
        <v>44926</v>
      </c>
      <c r="L210" s="319">
        <v>1</v>
      </c>
      <c r="M210" s="47"/>
      <c r="N210" s="256">
        <f>IFERROR(IF(M210/L210&gt;100%,100%,M210/L210),"-")</f>
        <v>0</v>
      </c>
      <c r="O210" s="45">
        <v>382668208.18181819</v>
      </c>
      <c r="P210" s="212"/>
      <c r="Q210" s="212"/>
      <c r="R210" s="212"/>
      <c r="S210" s="34"/>
      <c r="T210" s="214">
        <f>SUM(O210:S211)</f>
        <v>2050568208.1818182</v>
      </c>
      <c r="U210" s="199"/>
      <c r="V210" s="212"/>
      <c r="W210" s="212"/>
      <c r="X210" s="212"/>
      <c r="Y210" s="34"/>
      <c r="Z210" s="214">
        <f>SUM(U210:Y211)</f>
        <v>0</v>
      </c>
      <c r="AA210" s="283">
        <f>IFERROR(Z210/T210,"-")</f>
        <v>0</v>
      </c>
      <c r="AB210" s="343"/>
      <c r="AC210" s="60" t="s">
        <v>583</v>
      </c>
      <c r="AD210" s="49" t="s">
        <v>584</v>
      </c>
    </row>
    <row r="211" spans="1:73" s="36" customFormat="1" ht="69" x14ac:dyDescent="0.25">
      <c r="A211" s="43">
        <v>304</v>
      </c>
      <c r="B211" s="32" t="s">
        <v>116</v>
      </c>
      <c r="C211" s="32" t="s">
        <v>117</v>
      </c>
      <c r="D211" s="28" t="s">
        <v>585</v>
      </c>
      <c r="E211" s="300" t="s">
        <v>589</v>
      </c>
      <c r="F211" s="28" t="s">
        <v>590</v>
      </c>
      <c r="G211" s="37">
        <v>2021680010001</v>
      </c>
      <c r="H211" s="28" t="s">
        <v>588</v>
      </c>
      <c r="I211" s="28"/>
      <c r="J211" s="4">
        <v>44566</v>
      </c>
      <c r="K211" s="4">
        <v>44926</v>
      </c>
      <c r="L211" s="319"/>
      <c r="M211" s="50"/>
      <c r="N211" s="256"/>
      <c r="O211" s="45">
        <v>1667900000</v>
      </c>
      <c r="P211" s="212"/>
      <c r="Q211" s="215"/>
      <c r="R211" s="212"/>
      <c r="S211" s="34"/>
      <c r="T211" s="214"/>
      <c r="U211" s="199"/>
      <c r="V211" s="212"/>
      <c r="W211" s="212"/>
      <c r="X211" s="212"/>
      <c r="Y211" s="34"/>
      <c r="Z211" s="214"/>
      <c r="AA211" s="291"/>
      <c r="AB211" s="344"/>
      <c r="AC211" s="62"/>
      <c r="AD211" s="51"/>
    </row>
    <row r="212" spans="1:73" s="36" customFormat="1" ht="69" x14ac:dyDescent="0.25">
      <c r="A212" s="43">
        <v>305</v>
      </c>
      <c r="B212" s="28" t="s">
        <v>116</v>
      </c>
      <c r="C212" s="28" t="s">
        <v>117</v>
      </c>
      <c r="D212" s="28" t="s">
        <v>585</v>
      </c>
      <c r="E212" s="324" t="s">
        <v>592</v>
      </c>
      <c r="F212" s="28" t="s">
        <v>593</v>
      </c>
      <c r="G212" s="55" t="s">
        <v>126</v>
      </c>
      <c r="H212" s="28" t="s">
        <v>594</v>
      </c>
      <c r="I212" s="28"/>
      <c r="J212" s="4"/>
      <c r="K212" s="4"/>
      <c r="L212" s="236">
        <v>0</v>
      </c>
      <c r="M212" s="52"/>
      <c r="N212" s="251" t="str">
        <f>IFERROR(IF(M212/L212&gt;100%,100%,M212/L212),"-")</f>
        <v>-</v>
      </c>
      <c r="O212" s="199"/>
      <c r="P212" s="212"/>
      <c r="Q212" s="212"/>
      <c r="R212" s="212"/>
      <c r="S212" s="34"/>
      <c r="T212" s="185">
        <f>SUM(O212:S212)</f>
        <v>0</v>
      </c>
      <c r="U212" s="199"/>
      <c r="V212" s="212"/>
      <c r="W212" s="212"/>
      <c r="X212" s="212"/>
      <c r="Y212" s="34"/>
      <c r="Z212" s="185">
        <f>SUM(U212:Y212)</f>
        <v>0</v>
      </c>
      <c r="AA212" s="133" t="str">
        <f>IFERROR(Z212/T212,"-")</f>
        <v>-</v>
      </c>
      <c r="AB212" s="223"/>
      <c r="AC212" s="40" t="s">
        <v>583</v>
      </c>
      <c r="AD212" s="35" t="s">
        <v>584</v>
      </c>
    </row>
    <row r="213" spans="1:73" s="36" customFormat="1" ht="69" x14ac:dyDescent="0.25">
      <c r="A213" s="43">
        <v>306</v>
      </c>
      <c r="B213" s="28" t="s">
        <v>116</v>
      </c>
      <c r="C213" s="28" t="s">
        <v>117</v>
      </c>
      <c r="D213" s="28" t="s">
        <v>585</v>
      </c>
      <c r="E213" s="324" t="s">
        <v>595</v>
      </c>
      <c r="F213" s="28" t="s">
        <v>596</v>
      </c>
      <c r="G213" s="37">
        <v>2021680010158</v>
      </c>
      <c r="H213" s="28" t="s">
        <v>597</v>
      </c>
      <c r="I213" s="30"/>
      <c r="J213" s="4">
        <v>44566</v>
      </c>
      <c r="K213" s="4">
        <v>44926</v>
      </c>
      <c r="L213" s="236">
        <v>1</v>
      </c>
      <c r="M213" s="53"/>
      <c r="N213" s="251">
        <f>IFERROR(IF(M213/L213&gt;100%,100%,M213/L213),"-")</f>
        <v>0</v>
      </c>
      <c r="O213" s="45">
        <v>3374513999.9999995</v>
      </c>
      <c r="P213" s="212"/>
      <c r="Q213" s="212"/>
      <c r="R213" s="212"/>
      <c r="S213" s="34"/>
      <c r="T213" s="213">
        <f>SUM(O213:S213)</f>
        <v>3374513999.9999995</v>
      </c>
      <c r="U213" s="199"/>
      <c r="V213" s="212"/>
      <c r="W213" s="212"/>
      <c r="X213" s="212"/>
      <c r="Y213" s="34"/>
      <c r="Z213" s="213">
        <f>SUM(U213:Y213)</f>
        <v>0</v>
      </c>
      <c r="AA213" s="133">
        <f>IFERROR(Z213/T213,"-")</f>
        <v>0</v>
      </c>
      <c r="AB213" s="223"/>
      <c r="AC213" s="40" t="s">
        <v>583</v>
      </c>
      <c r="AD213" s="35" t="s">
        <v>584</v>
      </c>
    </row>
    <row r="214" spans="1:73" s="111" customFormat="1" ht="41.4" x14ac:dyDescent="0.25">
      <c r="A214" s="365">
        <v>160</v>
      </c>
      <c r="B214" s="28" t="s">
        <v>55</v>
      </c>
      <c r="C214" s="28" t="s">
        <v>122</v>
      </c>
      <c r="D214" s="28" t="s">
        <v>598</v>
      </c>
      <c r="E214" s="300" t="s">
        <v>599</v>
      </c>
      <c r="F214" s="28" t="s">
        <v>600</v>
      </c>
      <c r="G214" s="55" t="s">
        <v>126</v>
      </c>
      <c r="H214" s="28" t="s">
        <v>594</v>
      </c>
      <c r="I214" s="28"/>
      <c r="J214" s="4"/>
      <c r="K214" s="4"/>
      <c r="L214" s="57">
        <v>0</v>
      </c>
      <c r="M214" s="104"/>
      <c r="N214" s="251" t="str">
        <f t="shared" ref="N214:N235" si="34">IFERROR(IF(M214/L214&gt;100%,100%,M214/L214),"-")</f>
        <v>-</v>
      </c>
      <c r="O214" s="58"/>
      <c r="P214" s="167"/>
      <c r="Q214" s="167"/>
      <c r="R214" s="167"/>
      <c r="S214" s="109"/>
      <c r="T214" s="185">
        <f>SUM(O214:S214)</f>
        <v>0</v>
      </c>
      <c r="U214" s="216"/>
      <c r="V214" s="217"/>
      <c r="W214" s="217"/>
      <c r="X214" s="217"/>
      <c r="Y214" s="109"/>
      <c r="Z214" s="185">
        <f t="shared" ref="Z214:Z234" si="35">SUM(U214:Y214)</f>
        <v>0</v>
      </c>
      <c r="AA214" s="133" t="str">
        <f t="shared" ref="AA214:AA221" si="36">IFERROR(Z214/T214,"-")</f>
        <v>-</v>
      </c>
      <c r="AB214" s="110"/>
      <c r="AC214" s="40" t="s">
        <v>601</v>
      </c>
      <c r="AD214" s="35" t="s">
        <v>602</v>
      </c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</row>
    <row r="215" spans="1:73" s="111" customFormat="1" ht="41.4" x14ac:dyDescent="0.25">
      <c r="A215" s="365">
        <v>161</v>
      </c>
      <c r="B215" s="28" t="s">
        <v>55</v>
      </c>
      <c r="C215" s="28" t="s">
        <v>122</v>
      </c>
      <c r="D215" s="28" t="s">
        <v>598</v>
      </c>
      <c r="E215" s="300" t="s">
        <v>603</v>
      </c>
      <c r="F215" s="28" t="s">
        <v>604</v>
      </c>
      <c r="G215" s="55" t="s">
        <v>126</v>
      </c>
      <c r="H215" s="28" t="s">
        <v>594</v>
      </c>
      <c r="I215" s="28"/>
      <c r="J215" s="4"/>
      <c r="K215" s="4"/>
      <c r="L215" s="57">
        <v>0</v>
      </c>
      <c r="M215" s="104"/>
      <c r="N215" s="251" t="str">
        <f t="shared" si="34"/>
        <v>-</v>
      </c>
      <c r="O215" s="58"/>
      <c r="P215" s="167"/>
      <c r="Q215" s="167"/>
      <c r="R215" s="167"/>
      <c r="S215" s="109"/>
      <c r="T215" s="185">
        <f>SUM(O215:S215)</f>
        <v>0</v>
      </c>
      <c r="U215" s="216"/>
      <c r="V215" s="217"/>
      <c r="W215" s="217"/>
      <c r="X215" s="217"/>
      <c r="Y215" s="109"/>
      <c r="Z215" s="185">
        <f t="shared" si="35"/>
        <v>0</v>
      </c>
      <c r="AA215" s="133" t="str">
        <f t="shared" si="36"/>
        <v>-</v>
      </c>
      <c r="AB215" s="223"/>
      <c r="AC215" s="40" t="s">
        <v>601</v>
      </c>
      <c r="AD215" s="35" t="s">
        <v>602</v>
      </c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</row>
    <row r="216" spans="1:73" s="111" customFormat="1" ht="96.6" x14ac:dyDescent="0.25">
      <c r="A216" s="366">
        <v>191</v>
      </c>
      <c r="B216" s="28" t="s">
        <v>191</v>
      </c>
      <c r="C216" s="32" t="s">
        <v>304</v>
      </c>
      <c r="D216" s="32" t="s">
        <v>605</v>
      </c>
      <c r="E216" s="275" t="s">
        <v>606</v>
      </c>
      <c r="F216" s="32" t="s">
        <v>607</v>
      </c>
      <c r="G216" s="55">
        <v>2021680010143</v>
      </c>
      <c r="H216" s="28" t="s">
        <v>608</v>
      </c>
      <c r="I216" s="28"/>
      <c r="J216" s="4">
        <v>44566</v>
      </c>
      <c r="K216" s="4">
        <v>44926</v>
      </c>
      <c r="L216" s="59">
        <v>1</v>
      </c>
      <c r="M216" s="367"/>
      <c r="N216" s="253">
        <f>IFERROR(IF(M217/L216&gt;100%,100%,M217/L216),"-")</f>
        <v>0</v>
      </c>
      <c r="O216" s="216">
        <v>100000000</v>
      </c>
      <c r="P216" s="167"/>
      <c r="Q216" s="167"/>
      <c r="R216" s="167"/>
      <c r="S216" s="109"/>
      <c r="T216" s="186">
        <f>SUM(O216:S217)</f>
        <v>3264467210</v>
      </c>
      <c r="U216" s="216"/>
      <c r="V216" s="217"/>
      <c r="W216" s="217"/>
      <c r="X216" s="217"/>
      <c r="Y216" s="109"/>
      <c r="Z216" s="186">
        <f>SUM(U216:Y217)</f>
        <v>0</v>
      </c>
      <c r="AA216" s="283">
        <f>IFERROR(Z216/T216,"-")</f>
        <v>0</v>
      </c>
      <c r="AB216" s="343"/>
      <c r="AC216" s="60" t="s">
        <v>601</v>
      </c>
      <c r="AD216" s="49" t="s">
        <v>602</v>
      </c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</row>
    <row r="217" spans="1:73" s="111" customFormat="1" ht="96.6" x14ac:dyDescent="0.25">
      <c r="A217" s="366">
        <v>191</v>
      </c>
      <c r="B217" s="32" t="s">
        <v>191</v>
      </c>
      <c r="C217" s="32" t="s">
        <v>304</v>
      </c>
      <c r="D217" s="32" t="s">
        <v>605</v>
      </c>
      <c r="E217" s="275" t="s">
        <v>606</v>
      </c>
      <c r="F217" s="32" t="s">
        <v>607</v>
      </c>
      <c r="G217" s="55">
        <v>2021680010125</v>
      </c>
      <c r="H217" s="28" t="s">
        <v>609</v>
      </c>
      <c r="I217" s="28"/>
      <c r="J217" s="4">
        <v>44566</v>
      </c>
      <c r="K217" s="4">
        <v>44926</v>
      </c>
      <c r="L217" s="61"/>
      <c r="M217" s="368"/>
      <c r="N217" s="255"/>
      <c r="O217" s="216"/>
      <c r="P217" s="217"/>
      <c r="Q217" s="217"/>
      <c r="R217" s="217"/>
      <c r="S217" s="216">
        <v>3164467210</v>
      </c>
      <c r="T217" s="187"/>
      <c r="U217" s="216"/>
      <c r="V217" s="217"/>
      <c r="W217" s="217"/>
      <c r="X217" s="217"/>
      <c r="Y217" s="109"/>
      <c r="Z217" s="187"/>
      <c r="AA217" s="291"/>
      <c r="AB217" s="344"/>
      <c r="AC217" s="62"/>
      <c r="AD217" s="51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</row>
    <row r="218" spans="1:73" s="111" customFormat="1" ht="96.6" x14ac:dyDescent="0.25">
      <c r="A218" s="365">
        <v>208</v>
      </c>
      <c r="B218" s="28" t="s">
        <v>191</v>
      </c>
      <c r="C218" s="28" t="s">
        <v>458</v>
      </c>
      <c r="D218" s="28" t="s">
        <v>459</v>
      </c>
      <c r="E218" s="275" t="s">
        <v>610</v>
      </c>
      <c r="F218" s="28" t="s">
        <v>611</v>
      </c>
      <c r="G218" s="55" t="s">
        <v>126</v>
      </c>
      <c r="H218" s="28" t="s">
        <v>594</v>
      </c>
      <c r="I218" s="28"/>
      <c r="J218" s="4"/>
      <c r="K218" s="4"/>
      <c r="L218" s="236">
        <v>0</v>
      </c>
      <c r="M218" s="103"/>
      <c r="N218" s="251" t="str">
        <f t="shared" si="34"/>
        <v>-</v>
      </c>
      <c r="O218" s="216"/>
      <c r="P218" s="217"/>
      <c r="Q218" s="217"/>
      <c r="R218" s="217"/>
      <c r="S218" s="112"/>
      <c r="T218" s="185">
        <f>SUM(O218:S218)</f>
        <v>0</v>
      </c>
      <c r="U218" s="216"/>
      <c r="V218" s="217"/>
      <c r="W218" s="217"/>
      <c r="X218" s="217"/>
      <c r="Y218" s="112"/>
      <c r="Z218" s="185">
        <f t="shared" si="35"/>
        <v>0</v>
      </c>
      <c r="AA218" s="133" t="str">
        <f t="shared" si="36"/>
        <v>-</v>
      </c>
      <c r="AB218" s="360"/>
      <c r="AC218" s="64" t="s">
        <v>601</v>
      </c>
      <c r="AD218" s="65" t="s">
        <v>602</v>
      </c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</row>
    <row r="219" spans="1:73" s="111" customFormat="1" ht="96.6" x14ac:dyDescent="0.25">
      <c r="A219" s="365">
        <v>209</v>
      </c>
      <c r="B219" s="28" t="s">
        <v>191</v>
      </c>
      <c r="C219" s="28" t="s">
        <v>458</v>
      </c>
      <c r="D219" s="28" t="s">
        <v>459</v>
      </c>
      <c r="E219" s="300" t="s">
        <v>612</v>
      </c>
      <c r="F219" s="28" t="s">
        <v>613</v>
      </c>
      <c r="G219" s="55">
        <v>2021680010151</v>
      </c>
      <c r="H219" s="28" t="s">
        <v>614</v>
      </c>
      <c r="I219" s="28"/>
      <c r="J219" s="4">
        <v>44566</v>
      </c>
      <c r="K219" s="4">
        <v>44926</v>
      </c>
      <c r="L219" s="369">
        <v>0.2</v>
      </c>
      <c r="M219" s="104"/>
      <c r="N219" s="251">
        <f t="shared" si="34"/>
        <v>0</v>
      </c>
      <c r="O219" s="216">
        <v>538203185.20000005</v>
      </c>
      <c r="P219" s="217"/>
      <c r="Q219" s="217"/>
      <c r="R219" s="217"/>
      <c r="S219" s="216">
        <v>48244044</v>
      </c>
      <c r="T219" s="185">
        <f>SUM(O219:S219)</f>
        <v>586447229.20000005</v>
      </c>
      <c r="U219" s="216"/>
      <c r="V219" s="217"/>
      <c r="W219" s="217"/>
      <c r="X219" s="217"/>
      <c r="Y219" s="112"/>
      <c r="Z219" s="185">
        <f t="shared" si="35"/>
        <v>0</v>
      </c>
      <c r="AA219" s="133">
        <f t="shared" si="36"/>
        <v>0</v>
      </c>
      <c r="AB219" s="223"/>
      <c r="AC219" s="40" t="s">
        <v>601</v>
      </c>
      <c r="AD219" s="35" t="s">
        <v>602</v>
      </c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</row>
    <row r="220" spans="1:73" s="111" customFormat="1" ht="96.6" x14ac:dyDescent="0.25">
      <c r="A220" s="365">
        <v>210</v>
      </c>
      <c r="B220" s="28" t="s">
        <v>191</v>
      </c>
      <c r="C220" s="28" t="s">
        <v>458</v>
      </c>
      <c r="D220" s="28" t="s">
        <v>459</v>
      </c>
      <c r="E220" s="275" t="s">
        <v>615</v>
      </c>
      <c r="F220" s="28" t="s">
        <v>616</v>
      </c>
      <c r="G220" s="55" t="s">
        <v>126</v>
      </c>
      <c r="H220" s="28" t="s">
        <v>594</v>
      </c>
      <c r="I220" s="28"/>
      <c r="J220" s="4"/>
      <c r="K220" s="4"/>
      <c r="L220" s="301">
        <v>0</v>
      </c>
      <c r="M220" s="370"/>
      <c r="N220" s="252" t="str">
        <f t="shared" si="34"/>
        <v>-</v>
      </c>
      <c r="O220" s="216"/>
      <c r="P220" s="216"/>
      <c r="Q220" s="217"/>
      <c r="R220" s="217"/>
      <c r="S220" s="216"/>
      <c r="T220" s="211">
        <f>SUM(O220:S220)</f>
        <v>0</v>
      </c>
      <c r="U220" s="216"/>
      <c r="V220" s="216"/>
      <c r="W220" s="217"/>
      <c r="X220" s="217"/>
      <c r="Y220" s="112"/>
      <c r="Z220" s="211">
        <f t="shared" si="35"/>
        <v>0</v>
      </c>
      <c r="AA220" s="133" t="str">
        <f t="shared" si="36"/>
        <v>-</v>
      </c>
      <c r="AB220" s="360"/>
      <c r="AC220" s="64" t="s">
        <v>601</v>
      </c>
      <c r="AD220" s="65" t="s">
        <v>602</v>
      </c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</row>
    <row r="221" spans="1:73" s="111" customFormat="1" ht="41.4" x14ac:dyDescent="0.25">
      <c r="A221" s="365">
        <v>214</v>
      </c>
      <c r="B221" s="28" t="s">
        <v>50</v>
      </c>
      <c r="C221" s="28" t="s">
        <v>73</v>
      </c>
      <c r="D221" s="28" t="s">
        <v>617</v>
      </c>
      <c r="E221" s="275" t="s">
        <v>618</v>
      </c>
      <c r="F221" s="28" t="s">
        <v>619</v>
      </c>
      <c r="G221" s="37">
        <v>2021680010129</v>
      </c>
      <c r="H221" s="28" t="s">
        <v>620</v>
      </c>
      <c r="I221" s="29"/>
      <c r="J221" s="4">
        <v>44566</v>
      </c>
      <c r="K221" s="4">
        <v>44926</v>
      </c>
      <c r="L221" s="59">
        <v>1</v>
      </c>
      <c r="M221" s="367"/>
      <c r="N221" s="253">
        <f t="shared" si="34"/>
        <v>0</v>
      </c>
      <c r="O221" s="216">
        <v>3221347872</v>
      </c>
      <c r="P221" s="216"/>
      <c r="Q221" s="216"/>
      <c r="R221" s="216"/>
      <c r="S221" s="112"/>
      <c r="T221" s="186">
        <f>SUM(O221:S222)</f>
        <v>3500000000</v>
      </c>
      <c r="U221" s="216"/>
      <c r="V221" s="216"/>
      <c r="W221" s="216"/>
      <c r="X221" s="216"/>
      <c r="Y221" s="112"/>
      <c r="Z221" s="186">
        <f>SUM(U221:Y222)</f>
        <v>0</v>
      </c>
      <c r="AA221" s="283">
        <f t="shared" si="36"/>
        <v>0</v>
      </c>
      <c r="AB221" s="343"/>
      <c r="AC221" s="60" t="s">
        <v>601</v>
      </c>
      <c r="AD221" s="49" t="s">
        <v>602</v>
      </c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</row>
    <row r="222" spans="1:73" s="111" customFormat="1" ht="55.2" x14ac:dyDescent="0.25">
      <c r="A222" s="365">
        <v>214</v>
      </c>
      <c r="B222" s="28" t="s">
        <v>50</v>
      </c>
      <c r="C222" s="28" t="s">
        <v>73</v>
      </c>
      <c r="D222" s="28" t="s">
        <v>617</v>
      </c>
      <c r="E222" s="275" t="s">
        <v>618</v>
      </c>
      <c r="F222" s="28" t="s">
        <v>619</v>
      </c>
      <c r="G222" s="37">
        <v>2021680010069</v>
      </c>
      <c r="H222" s="28" t="s">
        <v>621</v>
      </c>
      <c r="I222" s="29"/>
      <c r="J222" s="4">
        <v>44566</v>
      </c>
      <c r="K222" s="4">
        <v>44926</v>
      </c>
      <c r="L222" s="61"/>
      <c r="M222" s="368"/>
      <c r="N222" s="255"/>
      <c r="O222" s="216">
        <v>278652128</v>
      </c>
      <c r="P222" s="216"/>
      <c r="Q222" s="216"/>
      <c r="R222" s="216"/>
      <c r="S222" s="112"/>
      <c r="T222" s="187"/>
      <c r="U222" s="216"/>
      <c r="V222" s="216"/>
      <c r="W222" s="216"/>
      <c r="X222" s="216"/>
      <c r="Y222" s="112"/>
      <c r="Z222" s="187"/>
      <c r="AA222" s="291"/>
      <c r="AB222" s="344"/>
      <c r="AC222" s="62"/>
      <c r="AD222" s="51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</row>
    <row r="223" spans="1:73" s="111" customFormat="1" ht="41.4" x14ac:dyDescent="0.25">
      <c r="A223" s="299">
        <v>215</v>
      </c>
      <c r="B223" s="32" t="s">
        <v>50</v>
      </c>
      <c r="C223" s="371" t="s">
        <v>73</v>
      </c>
      <c r="D223" s="32" t="s">
        <v>622</v>
      </c>
      <c r="E223" s="275" t="s">
        <v>623</v>
      </c>
      <c r="F223" s="32" t="s">
        <v>624</v>
      </c>
      <c r="G223" s="37">
        <v>2021680010212</v>
      </c>
      <c r="H223" s="28" t="s">
        <v>625</v>
      </c>
      <c r="I223" s="29"/>
      <c r="J223" s="4">
        <v>44566</v>
      </c>
      <c r="K223" s="4">
        <v>44926</v>
      </c>
      <c r="L223" s="310">
        <v>40000</v>
      </c>
      <c r="M223" s="311"/>
      <c r="N223" s="253">
        <f t="shared" si="34"/>
        <v>0</v>
      </c>
      <c r="O223" s="113">
        <v>13993681541</v>
      </c>
      <c r="P223" s="113">
        <v>121402771</v>
      </c>
      <c r="Q223" s="113"/>
      <c r="R223" s="113"/>
      <c r="S223" s="194"/>
      <c r="T223" s="218">
        <f>SUM(O223:S229)</f>
        <v>57102943631</v>
      </c>
      <c r="U223" s="113"/>
      <c r="V223" s="113"/>
      <c r="W223" s="113"/>
      <c r="X223" s="113"/>
      <c r="Y223" s="112"/>
      <c r="Z223" s="218">
        <f>SUM(U223:Y229)</f>
        <v>0</v>
      </c>
      <c r="AA223" s="283">
        <f t="shared" ref="AA223:AA235" si="37">IFERROR(Z223/T223,"-")</f>
        <v>0</v>
      </c>
      <c r="AB223" s="114"/>
      <c r="AC223" s="60" t="s">
        <v>601</v>
      </c>
      <c r="AD223" s="49" t="s">
        <v>602</v>
      </c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</row>
    <row r="224" spans="1:73" s="111" customFormat="1" ht="41.4" x14ac:dyDescent="0.25">
      <c r="A224" s="299">
        <v>215</v>
      </c>
      <c r="B224" s="32" t="s">
        <v>50</v>
      </c>
      <c r="C224" s="32" t="s">
        <v>73</v>
      </c>
      <c r="D224" s="32" t="s">
        <v>622</v>
      </c>
      <c r="E224" s="275" t="s">
        <v>623</v>
      </c>
      <c r="F224" s="32" t="s">
        <v>624</v>
      </c>
      <c r="G224" s="37">
        <v>2021680010211</v>
      </c>
      <c r="H224" s="28" t="s">
        <v>626</v>
      </c>
      <c r="I224" s="29"/>
      <c r="J224" s="4">
        <v>44566</v>
      </c>
      <c r="K224" s="4">
        <v>44926</v>
      </c>
      <c r="L224" s="313"/>
      <c r="M224" s="314"/>
      <c r="N224" s="254"/>
      <c r="O224" s="113">
        <v>1081682113</v>
      </c>
      <c r="P224" s="113">
        <v>8118317887</v>
      </c>
      <c r="Q224" s="113"/>
      <c r="R224" s="113"/>
      <c r="S224" s="194"/>
      <c r="T224" s="219"/>
      <c r="U224" s="113"/>
      <c r="V224" s="113"/>
      <c r="W224" s="113"/>
      <c r="X224" s="113"/>
      <c r="Y224" s="112"/>
      <c r="Z224" s="219"/>
      <c r="AA224" s="287"/>
      <c r="AB224" s="115"/>
      <c r="AC224" s="67"/>
      <c r="AD224" s="68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</row>
    <row r="225" spans="1:73" s="111" customFormat="1" ht="55.2" x14ac:dyDescent="0.25">
      <c r="A225" s="299">
        <v>215</v>
      </c>
      <c r="B225" s="32" t="s">
        <v>50</v>
      </c>
      <c r="C225" s="32" t="s">
        <v>73</v>
      </c>
      <c r="D225" s="32" t="s">
        <v>622</v>
      </c>
      <c r="E225" s="275" t="s">
        <v>623</v>
      </c>
      <c r="F225" s="32" t="s">
        <v>624</v>
      </c>
      <c r="G225" s="37">
        <v>2021680010209</v>
      </c>
      <c r="H225" s="28" t="s">
        <v>627</v>
      </c>
      <c r="I225" s="29"/>
      <c r="J225" s="4">
        <v>44566</v>
      </c>
      <c r="K225" s="4">
        <v>44926</v>
      </c>
      <c r="L225" s="313"/>
      <c r="M225" s="314"/>
      <c r="N225" s="254"/>
      <c r="O225" s="113">
        <v>22619939419</v>
      </c>
      <c r="P225" s="113"/>
      <c r="Q225" s="113"/>
      <c r="R225" s="113"/>
      <c r="S225" s="170"/>
      <c r="T225" s="219"/>
      <c r="U225" s="113"/>
      <c r="V225" s="113"/>
      <c r="W225" s="113"/>
      <c r="X225" s="113"/>
      <c r="Y225" s="112"/>
      <c r="Z225" s="219"/>
      <c r="AA225" s="287"/>
      <c r="AB225" s="115"/>
      <c r="AC225" s="67"/>
      <c r="AD225" s="68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</row>
    <row r="226" spans="1:73" s="111" customFormat="1" ht="55.2" x14ac:dyDescent="0.25">
      <c r="A226" s="299">
        <v>215</v>
      </c>
      <c r="B226" s="32" t="s">
        <v>50</v>
      </c>
      <c r="C226" s="32" t="s">
        <v>73</v>
      </c>
      <c r="D226" s="32" t="s">
        <v>622</v>
      </c>
      <c r="E226" s="275" t="s">
        <v>623</v>
      </c>
      <c r="F226" s="32" t="s">
        <v>624</v>
      </c>
      <c r="G226" s="37">
        <v>2021680010208</v>
      </c>
      <c r="H226" s="28" t="s">
        <v>628</v>
      </c>
      <c r="I226" s="29"/>
      <c r="J226" s="4">
        <v>44566</v>
      </c>
      <c r="K226" s="4">
        <v>44926</v>
      </c>
      <c r="L226" s="313"/>
      <c r="M226" s="314"/>
      <c r="N226" s="254"/>
      <c r="O226" s="113">
        <v>1994076000</v>
      </c>
      <c r="P226" s="113"/>
      <c r="Q226" s="113"/>
      <c r="R226" s="113"/>
      <c r="S226" s="170"/>
      <c r="T226" s="219"/>
      <c r="U226" s="113"/>
      <c r="V226" s="113"/>
      <c r="W226" s="113"/>
      <c r="X226" s="113"/>
      <c r="Y226" s="112"/>
      <c r="Z226" s="219"/>
      <c r="AA226" s="287"/>
      <c r="AB226" s="115"/>
      <c r="AC226" s="67"/>
      <c r="AD226" s="68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</row>
    <row r="227" spans="1:73" s="111" customFormat="1" ht="41.4" x14ac:dyDescent="0.25">
      <c r="A227" s="299">
        <v>215</v>
      </c>
      <c r="B227" s="32" t="s">
        <v>50</v>
      </c>
      <c r="C227" s="32" t="s">
        <v>73</v>
      </c>
      <c r="D227" s="32" t="s">
        <v>622</v>
      </c>
      <c r="E227" s="275" t="s">
        <v>623</v>
      </c>
      <c r="F227" s="32" t="s">
        <v>624</v>
      </c>
      <c r="G227" s="37">
        <v>2021680010141</v>
      </c>
      <c r="H227" s="28" t="s">
        <v>629</v>
      </c>
      <c r="I227" s="29"/>
      <c r="J227" s="4">
        <v>44566</v>
      </c>
      <c r="K227" s="4">
        <v>44926</v>
      </c>
      <c r="L227" s="313"/>
      <c r="M227" s="314"/>
      <c r="N227" s="254"/>
      <c r="O227" s="113"/>
      <c r="P227" s="113"/>
      <c r="Q227" s="113"/>
      <c r="R227" s="113"/>
      <c r="S227" s="113">
        <v>1364566437</v>
      </c>
      <c r="T227" s="219"/>
      <c r="U227" s="113"/>
      <c r="V227" s="113"/>
      <c r="W227" s="113"/>
      <c r="X227" s="113"/>
      <c r="Y227" s="112"/>
      <c r="Z227" s="219"/>
      <c r="AA227" s="287"/>
      <c r="AB227" s="115"/>
      <c r="AC227" s="67"/>
      <c r="AD227" s="68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</row>
    <row r="228" spans="1:73" s="111" customFormat="1" ht="82.8" x14ac:dyDescent="0.25">
      <c r="A228" s="299">
        <v>215</v>
      </c>
      <c r="B228" s="32" t="s">
        <v>50</v>
      </c>
      <c r="C228" s="32" t="s">
        <v>73</v>
      </c>
      <c r="D228" s="32" t="s">
        <v>622</v>
      </c>
      <c r="E228" s="275" t="s">
        <v>623</v>
      </c>
      <c r="F228" s="32" t="s">
        <v>624</v>
      </c>
      <c r="G228" s="37">
        <v>2021680010173</v>
      </c>
      <c r="H228" s="28" t="s">
        <v>630</v>
      </c>
      <c r="I228" s="29"/>
      <c r="J228" s="4">
        <v>44566</v>
      </c>
      <c r="K228" s="4">
        <v>44926</v>
      </c>
      <c r="L228" s="313"/>
      <c r="M228" s="314"/>
      <c r="N228" s="254"/>
      <c r="O228" s="113">
        <v>195030130</v>
      </c>
      <c r="P228" s="113"/>
      <c r="Q228" s="113"/>
      <c r="R228" s="113"/>
      <c r="S228" s="170"/>
      <c r="T228" s="219"/>
      <c r="U228" s="113"/>
      <c r="V228" s="113"/>
      <c r="W228" s="113"/>
      <c r="X228" s="113"/>
      <c r="Y228" s="112"/>
      <c r="Z228" s="219"/>
      <c r="AA228" s="287"/>
      <c r="AB228" s="115"/>
      <c r="AC228" s="67"/>
      <c r="AD228" s="68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</row>
    <row r="229" spans="1:73" s="111" customFormat="1" ht="69" x14ac:dyDescent="0.25">
      <c r="A229" s="299">
        <v>215</v>
      </c>
      <c r="B229" s="32" t="s">
        <v>50</v>
      </c>
      <c r="C229" s="32" t="s">
        <v>73</v>
      </c>
      <c r="D229" s="32" t="s">
        <v>622</v>
      </c>
      <c r="E229" s="275" t="s">
        <v>623</v>
      </c>
      <c r="F229" s="32" t="s">
        <v>624</v>
      </c>
      <c r="G229" s="37">
        <v>2021680010168</v>
      </c>
      <c r="H229" s="28" t="s">
        <v>631</v>
      </c>
      <c r="I229" s="29"/>
      <c r="J229" s="4">
        <v>44566</v>
      </c>
      <c r="K229" s="4">
        <v>44926</v>
      </c>
      <c r="L229" s="316"/>
      <c r="M229" s="317"/>
      <c r="N229" s="255"/>
      <c r="O229" s="113">
        <v>7614247333</v>
      </c>
      <c r="P229" s="113"/>
      <c r="Q229" s="113"/>
      <c r="R229" s="113"/>
      <c r="S229" s="112"/>
      <c r="T229" s="220"/>
      <c r="U229" s="113"/>
      <c r="V229" s="113"/>
      <c r="W229" s="113"/>
      <c r="X229" s="113"/>
      <c r="Y229" s="112"/>
      <c r="Z229" s="220"/>
      <c r="AA229" s="291"/>
      <c r="AB229" s="116"/>
      <c r="AC229" s="62"/>
      <c r="AD229" s="51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</row>
    <row r="230" spans="1:73" s="111" customFormat="1" ht="41.4" x14ac:dyDescent="0.25">
      <c r="A230" s="365">
        <v>216</v>
      </c>
      <c r="B230" s="28" t="s">
        <v>50</v>
      </c>
      <c r="C230" s="28" t="s">
        <v>73</v>
      </c>
      <c r="D230" s="28" t="s">
        <v>622</v>
      </c>
      <c r="E230" s="300" t="s">
        <v>632</v>
      </c>
      <c r="F230" s="28" t="s">
        <v>633</v>
      </c>
      <c r="G230" s="55" t="s">
        <v>126</v>
      </c>
      <c r="H230" s="28" t="s">
        <v>594</v>
      </c>
      <c r="I230" s="28"/>
      <c r="J230" s="4"/>
      <c r="K230" s="4"/>
      <c r="L230" s="236">
        <v>0</v>
      </c>
      <c r="M230" s="103"/>
      <c r="N230" s="251" t="str">
        <f t="shared" si="34"/>
        <v>-</v>
      </c>
      <c r="O230" s="216"/>
      <c r="P230" s="217"/>
      <c r="Q230" s="217"/>
      <c r="R230" s="112"/>
      <c r="S230" s="113"/>
      <c r="T230" s="185">
        <f>SUM(O230:S230)</f>
        <v>0</v>
      </c>
      <c r="U230" s="216"/>
      <c r="V230" s="217"/>
      <c r="W230" s="217"/>
      <c r="X230" s="217"/>
      <c r="Y230" s="112"/>
      <c r="Z230" s="185">
        <f t="shared" si="35"/>
        <v>0</v>
      </c>
      <c r="AA230" s="133" t="str">
        <f t="shared" si="37"/>
        <v>-</v>
      </c>
      <c r="AB230" s="223"/>
      <c r="AC230" s="40" t="s">
        <v>601</v>
      </c>
      <c r="AD230" s="35" t="s">
        <v>602</v>
      </c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</row>
    <row r="231" spans="1:73" s="111" customFormat="1" ht="41.4" x14ac:dyDescent="0.25">
      <c r="A231" s="365">
        <v>219</v>
      </c>
      <c r="B231" s="28" t="s">
        <v>50</v>
      </c>
      <c r="C231" s="28" t="s">
        <v>73</v>
      </c>
      <c r="D231" s="28" t="s">
        <v>634</v>
      </c>
      <c r="E231" s="300" t="s">
        <v>635</v>
      </c>
      <c r="F231" s="28" t="s">
        <v>636</v>
      </c>
      <c r="G231" s="55" t="s">
        <v>126</v>
      </c>
      <c r="H231" s="28" t="s">
        <v>594</v>
      </c>
      <c r="I231" s="28"/>
      <c r="J231" s="4"/>
      <c r="K231" s="4"/>
      <c r="L231" s="236">
        <v>0</v>
      </c>
      <c r="M231" s="103"/>
      <c r="N231" s="251" t="str">
        <f t="shared" si="34"/>
        <v>-</v>
      </c>
      <c r="O231" s="216"/>
      <c r="P231" s="217"/>
      <c r="Q231" s="217"/>
      <c r="R231" s="112"/>
      <c r="S231" s="217"/>
      <c r="T231" s="185">
        <f>SUM(O231:S231)</f>
        <v>0</v>
      </c>
      <c r="U231" s="216"/>
      <c r="V231" s="217"/>
      <c r="W231" s="217"/>
      <c r="X231" s="217"/>
      <c r="Y231" s="112"/>
      <c r="Z231" s="185">
        <f t="shared" si="35"/>
        <v>0</v>
      </c>
      <c r="AA231" s="133" t="str">
        <f t="shared" si="37"/>
        <v>-</v>
      </c>
      <c r="AB231" s="223"/>
      <c r="AC231" s="40" t="s">
        <v>601</v>
      </c>
      <c r="AD231" s="35" t="s">
        <v>602</v>
      </c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</row>
    <row r="232" spans="1:73" s="111" customFormat="1" ht="41.4" x14ac:dyDescent="0.25">
      <c r="A232" s="365">
        <v>220</v>
      </c>
      <c r="B232" s="28" t="s">
        <v>50</v>
      </c>
      <c r="C232" s="28" t="s">
        <v>73</v>
      </c>
      <c r="D232" s="28" t="s">
        <v>634</v>
      </c>
      <c r="E232" s="275" t="s">
        <v>637</v>
      </c>
      <c r="F232" s="28" t="s">
        <v>638</v>
      </c>
      <c r="G232" s="55" t="s">
        <v>126</v>
      </c>
      <c r="H232" s="28" t="s">
        <v>594</v>
      </c>
      <c r="I232" s="28"/>
      <c r="J232" s="4"/>
      <c r="K232" s="4"/>
      <c r="L232" s="236">
        <v>0</v>
      </c>
      <c r="M232" s="103"/>
      <c r="N232" s="251" t="str">
        <f t="shared" si="34"/>
        <v>-</v>
      </c>
      <c r="O232" s="216"/>
      <c r="P232" s="217"/>
      <c r="Q232" s="217"/>
      <c r="R232" s="112"/>
      <c r="S232" s="217"/>
      <c r="T232" s="185">
        <f>SUM(O232:S232)</f>
        <v>0</v>
      </c>
      <c r="U232" s="216"/>
      <c r="V232" s="217"/>
      <c r="W232" s="217"/>
      <c r="X232" s="217"/>
      <c r="Y232" s="112"/>
      <c r="Z232" s="185">
        <f t="shared" si="35"/>
        <v>0</v>
      </c>
      <c r="AA232" s="298" t="str">
        <f t="shared" si="37"/>
        <v>-</v>
      </c>
      <c r="AB232" s="360"/>
      <c r="AC232" s="64" t="s">
        <v>601</v>
      </c>
      <c r="AD232" s="65" t="s">
        <v>602</v>
      </c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</row>
    <row r="233" spans="1:73" s="111" customFormat="1" ht="41.4" x14ac:dyDescent="0.25">
      <c r="A233" s="365">
        <v>221</v>
      </c>
      <c r="B233" s="28" t="s">
        <v>50</v>
      </c>
      <c r="C233" s="28" t="s">
        <v>73</v>
      </c>
      <c r="D233" s="28" t="s">
        <v>634</v>
      </c>
      <c r="E233" s="275" t="s">
        <v>639</v>
      </c>
      <c r="F233" s="28" t="s">
        <v>640</v>
      </c>
      <c r="G233" s="55" t="s">
        <v>126</v>
      </c>
      <c r="H233" s="28" t="s">
        <v>594</v>
      </c>
      <c r="I233" s="28"/>
      <c r="J233" s="4"/>
      <c r="K233" s="4"/>
      <c r="L233" s="236">
        <v>0</v>
      </c>
      <c r="M233" s="103"/>
      <c r="N233" s="251" t="str">
        <f t="shared" si="34"/>
        <v>-</v>
      </c>
      <c r="O233" s="216"/>
      <c r="P233" s="217"/>
      <c r="Q233" s="217"/>
      <c r="R233" s="112"/>
      <c r="S233" s="217"/>
      <c r="T233" s="185">
        <f>SUM(O233:S233)</f>
        <v>0</v>
      </c>
      <c r="U233" s="216"/>
      <c r="V233" s="217"/>
      <c r="W233" s="217"/>
      <c r="X233" s="112"/>
      <c r="Y233" s="217"/>
      <c r="Z233" s="185">
        <f t="shared" si="35"/>
        <v>0</v>
      </c>
      <c r="AA233" s="133" t="str">
        <f t="shared" si="37"/>
        <v>-</v>
      </c>
      <c r="AB233" s="223"/>
      <c r="AC233" s="40" t="s">
        <v>601</v>
      </c>
      <c r="AD233" s="35" t="s">
        <v>602</v>
      </c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</row>
    <row r="234" spans="1:73" s="111" customFormat="1" ht="41.4" x14ac:dyDescent="0.25">
      <c r="A234" s="365">
        <v>222</v>
      </c>
      <c r="B234" s="28" t="s">
        <v>50</v>
      </c>
      <c r="C234" s="28" t="s">
        <v>73</v>
      </c>
      <c r="D234" s="28" t="s">
        <v>634</v>
      </c>
      <c r="E234" s="300" t="s">
        <v>641</v>
      </c>
      <c r="F234" s="28" t="s">
        <v>642</v>
      </c>
      <c r="G234" s="55" t="s">
        <v>126</v>
      </c>
      <c r="H234" s="28" t="s">
        <v>594</v>
      </c>
      <c r="I234" s="28"/>
      <c r="J234" s="4"/>
      <c r="K234" s="4"/>
      <c r="L234" s="301">
        <v>0</v>
      </c>
      <c r="M234" s="105"/>
      <c r="N234" s="252" t="str">
        <f t="shared" si="34"/>
        <v>-</v>
      </c>
      <c r="O234" s="216"/>
      <c r="P234" s="216"/>
      <c r="Q234" s="217"/>
      <c r="R234" s="112"/>
      <c r="S234" s="217"/>
      <c r="T234" s="211">
        <f>SUM(O234:S234)</f>
        <v>0</v>
      </c>
      <c r="U234" s="216"/>
      <c r="V234" s="217"/>
      <c r="W234" s="217"/>
      <c r="X234" s="112"/>
      <c r="Y234" s="217"/>
      <c r="Z234" s="211">
        <f t="shared" si="35"/>
        <v>0</v>
      </c>
      <c r="AA234" s="298" t="str">
        <f t="shared" si="37"/>
        <v>-</v>
      </c>
      <c r="AB234" s="360"/>
      <c r="AC234" s="64" t="s">
        <v>601</v>
      </c>
      <c r="AD234" s="65" t="s">
        <v>602</v>
      </c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</row>
    <row r="235" spans="1:73" s="111" customFormat="1" ht="41.4" x14ac:dyDescent="0.25">
      <c r="A235" s="365">
        <v>223</v>
      </c>
      <c r="B235" s="28" t="s">
        <v>50</v>
      </c>
      <c r="C235" s="28" t="s">
        <v>73</v>
      </c>
      <c r="D235" s="29" t="s">
        <v>643</v>
      </c>
      <c r="E235" s="275" t="s">
        <v>644</v>
      </c>
      <c r="F235" s="28" t="s">
        <v>645</v>
      </c>
      <c r="G235" s="117">
        <v>2021680010134</v>
      </c>
      <c r="H235" s="28" t="s">
        <v>646</v>
      </c>
      <c r="I235" s="29"/>
      <c r="J235" s="4">
        <v>44566</v>
      </c>
      <c r="K235" s="4">
        <v>44926</v>
      </c>
      <c r="L235" s="319">
        <v>1</v>
      </c>
      <c r="M235" s="320"/>
      <c r="N235" s="256">
        <f t="shared" si="34"/>
        <v>0</v>
      </c>
      <c r="O235" s="216"/>
      <c r="P235" s="216"/>
      <c r="Q235" s="216"/>
      <c r="R235" s="112"/>
      <c r="S235" s="216">
        <v>8808310000</v>
      </c>
      <c r="T235" s="221">
        <f>SUM(O235:S236)</f>
        <v>11033330000</v>
      </c>
      <c r="U235" s="216"/>
      <c r="V235" s="216"/>
      <c r="W235" s="216"/>
      <c r="X235" s="112"/>
      <c r="Y235" s="216"/>
      <c r="Z235" s="221">
        <f>SUM(U235:Y236)</f>
        <v>0</v>
      </c>
      <c r="AA235" s="283">
        <f t="shared" si="37"/>
        <v>0</v>
      </c>
      <c r="AB235" s="343"/>
      <c r="AC235" s="60" t="s">
        <v>601</v>
      </c>
      <c r="AD235" s="49" t="s">
        <v>602</v>
      </c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</row>
    <row r="236" spans="1:73" s="111" customFormat="1" ht="41.4" x14ac:dyDescent="0.25">
      <c r="A236" s="365">
        <v>223</v>
      </c>
      <c r="B236" s="28" t="s">
        <v>50</v>
      </c>
      <c r="C236" s="28" t="s">
        <v>73</v>
      </c>
      <c r="D236" s="29" t="s">
        <v>643</v>
      </c>
      <c r="E236" s="275" t="s">
        <v>644</v>
      </c>
      <c r="F236" s="28" t="s">
        <v>645</v>
      </c>
      <c r="G236" s="117">
        <v>2021680010135</v>
      </c>
      <c r="H236" s="28" t="s">
        <v>647</v>
      </c>
      <c r="I236" s="29"/>
      <c r="J236" s="4">
        <v>44566</v>
      </c>
      <c r="K236" s="4">
        <v>44926</v>
      </c>
      <c r="L236" s="319"/>
      <c r="M236" s="320"/>
      <c r="N236" s="256"/>
      <c r="O236" s="216"/>
      <c r="P236" s="216"/>
      <c r="Q236" s="216"/>
      <c r="R236" s="112"/>
      <c r="S236" s="216">
        <v>2225020000</v>
      </c>
      <c r="T236" s="221"/>
      <c r="U236" s="216"/>
      <c r="V236" s="216"/>
      <c r="W236" s="216"/>
      <c r="X236" s="112"/>
      <c r="Y236" s="216"/>
      <c r="Z236" s="221"/>
      <c r="AA236" s="287"/>
      <c r="AB236" s="344"/>
      <c r="AC236" s="62"/>
      <c r="AD236" s="51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</row>
    <row r="237" spans="1:73" s="111" customFormat="1" ht="41.4" x14ac:dyDescent="0.25">
      <c r="A237" s="365">
        <v>224</v>
      </c>
      <c r="B237" s="28" t="s">
        <v>50</v>
      </c>
      <c r="C237" s="28" t="s">
        <v>73</v>
      </c>
      <c r="D237" s="29" t="s">
        <v>643</v>
      </c>
      <c r="E237" s="275" t="s">
        <v>648</v>
      </c>
      <c r="F237" s="28" t="s">
        <v>649</v>
      </c>
      <c r="G237" s="117">
        <v>2020680010029</v>
      </c>
      <c r="H237" s="28" t="s">
        <v>650</v>
      </c>
      <c r="I237" s="151"/>
      <c r="J237" s="4">
        <v>44566</v>
      </c>
      <c r="K237" s="4">
        <v>44926</v>
      </c>
      <c r="L237" s="59">
        <v>1</v>
      </c>
      <c r="M237" s="367"/>
      <c r="N237" s="253">
        <f>IFERROR(IF(M237/L237&gt;100%,100%,M237/L237),"-")</f>
        <v>0</v>
      </c>
      <c r="O237" s="216"/>
      <c r="P237" s="216"/>
      <c r="Q237" s="216"/>
      <c r="R237" s="112"/>
      <c r="S237" s="216">
        <v>13958655377</v>
      </c>
      <c r="T237" s="186">
        <f>SUM(O237:S238)</f>
        <v>19452614335.799999</v>
      </c>
      <c r="U237" s="216"/>
      <c r="V237" s="216"/>
      <c r="W237" s="216"/>
      <c r="X237" s="112"/>
      <c r="Y237" s="216"/>
      <c r="Z237" s="186">
        <f>SUM(U237:Y238)</f>
        <v>0</v>
      </c>
      <c r="AA237" s="283">
        <f>IFERROR(Z237/T237,"-")</f>
        <v>0</v>
      </c>
      <c r="AB237" s="343"/>
      <c r="AC237" s="60" t="s">
        <v>601</v>
      </c>
      <c r="AD237" s="49" t="s">
        <v>602</v>
      </c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</row>
    <row r="238" spans="1:73" s="111" customFormat="1" ht="41.4" x14ac:dyDescent="0.25">
      <c r="A238" s="365">
        <v>224</v>
      </c>
      <c r="B238" s="28" t="s">
        <v>50</v>
      </c>
      <c r="C238" s="28" t="s">
        <v>73</v>
      </c>
      <c r="D238" s="29" t="s">
        <v>643</v>
      </c>
      <c r="E238" s="300" t="s">
        <v>648</v>
      </c>
      <c r="F238" s="28" t="s">
        <v>649</v>
      </c>
      <c r="G238" s="117">
        <v>2020680010114</v>
      </c>
      <c r="H238" s="28" t="s">
        <v>651</v>
      </c>
      <c r="I238" s="28"/>
      <c r="J238" s="4">
        <v>44566</v>
      </c>
      <c r="K238" s="4">
        <v>44926</v>
      </c>
      <c r="L238" s="66"/>
      <c r="M238" s="372"/>
      <c r="N238" s="254"/>
      <c r="O238" s="216"/>
      <c r="P238" s="216"/>
      <c r="Q238" s="216"/>
      <c r="R238" s="112"/>
      <c r="S238" s="216">
        <v>5493958958.8000002</v>
      </c>
      <c r="T238" s="210"/>
      <c r="U238" s="216"/>
      <c r="V238" s="216"/>
      <c r="W238" s="216"/>
      <c r="X238" s="112"/>
      <c r="Y238" s="216"/>
      <c r="Z238" s="210"/>
      <c r="AA238" s="287"/>
      <c r="AB238" s="344"/>
      <c r="AC238" s="62"/>
      <c r="AD238" s="51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</row>
    <row r="239" spans="1:73" s="111" customFormat="1" ht="41.4" x14ac:dyDescent="0.25">
      <c r="A239" s="365">
        <v>225</v>
      </c>
      <c r="B239" s="28" t="s">
        <v>50</v>
      </c>
      <c r="C239" s="28" t="s">
        <v>73</v>
      </c>
      <c r="D239" s="29" t="s">
        <v>643</v>
      </c>
      <c r="E239" s="300" t="s">
        <v>652</v>
      </c>
      <c r="F239" s="28" t="s">
        <v>653</v>
      </c>
      <c r="G239" s="55" t="s">
        <v>126</v>
      </c>
      <c r="H239" s="28" t="s">
        <v>594</v>
      </c>
      <c r="I239" s="29"/>
      <c r="J239" s="4"/>
      <c r="K239" s="4"/>
      <c r="L239" s="57">
        <v>0</v>
      </c>
      <c r="M239" s="104"/>
      <c r="N239" s="251" t="str">
        <f>IFERROR(IF(M239/L239&gt;100%,100%,M239/L239),"-")</f>
        <v>-</v>
      </c>
      <c r="O239" s="216"/>
      <c r="P239" s="216"/>
      <c r="Q239" s="216"/>
      <c r="R239" s="112"/>
      <c r="S239" s="216"/>
      <c r="T239" s="185">
        <f>SUM(O239:S239)</f>
        <v>0</v>
      </c>
      <c r="U239" s="216"/>
      <c r="V239" s="216"/>
      <c r="W239" s="216"/>
      <c r="X239" s="112"/>
      <c r="Y239" s="216"/>
      <c r="Z239" s="185">
        <f>SUM(U239:Y239)</f>
        <v>0</v>
      </c>
      <c r="AA239" s="133" t="str">
        <f>IFERROR(Z239/T239,"-")</f>
        <v>-</v>
      </c>
      <c r="AB239" s="223"/>
      <c r="AC239" s="40" t="s">
        <v>601</v>
      </c>
      <c r="AD239" s="35" t="s">
        <v>602</v>
      </c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</row>
    <row r="240" spans="1:73" s="111" customFormat="1" ht="69" x14ac:dyDescent="0.25">
      <c r="A240" s="365">
        <v>226</v>
      </c>
      <c r="B240" s="28" t="s">
        <v>50</v>
      </c>
      <c r="C240" s="28" t="s">
        <v>73</v>
      </c>
      <c r="D240" s="29" t="s">
        <v>643</v>
      </c>
      <c r="E240" s="300" t="s">
        <v>654</v>
      </c>
      <c r="F240" s="28" t="s">
        <v>655</v>
      </c>
      <c r="G240" s="117">
        <v>2021680010136</v>
      </c>
      <c r="H240" s="29" t="s">
        <v>656</v>
      </c>
      <c r="I240" s="28"/>
      <c r="J240" s="4">
        <v>44566</v>
      </c>
      <c r="K240" s="4">
        <v>44926</v>
      </c>
      <c r="L240" s="301">
        <v>10000</v>
      </c>
      <c r="M240" s="105"/>
      <c r="N240" s="252">
        <f>IFERROR(IF(M240/L240&gt;100%,100%,M240/L240),"-")</f>
        <v>0</v>
      </c>
      <c r="O240" s="216"/>
      <c r="P240" s="216"/>
      <c r="Q240" s="216"/>
      <c r="R240" s="112"/>
      <c r="S240" s="216">
        <v>5779000000</v>
      </c>
      <c r="T240" s="211">
        <f>SUM(O240:S240)</f>
        <v>5779000000</v>
      </c>
      <c r="U240" s="216"/>
      <c r="V240" s="216"/>
      <c r="W240" s="216"/>
      <c r="X240" s="112"/>
      <c r="Y240" s="216"/>
      <c r="Z240" s="211">
        <f>SUM(U240:Y240)</f>
        <v>0</v>
      </c>
      <c r="AA240" s="298">
        <f>IFERROR(Z240/T240,"-")</f>
        <v>0</v>
      </c>
      <c r="AB240" s="360"/>
      <c r="AC240" s="64" t="s">
        <v>601</v>
      </c>
      <c r="AD240" s="65" t="s">
        <v>602</v>
      </c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</row>
    <row r="241" spans="1:73" s="111" customFormat="1" ht="69" x14ac:dyDescent="0.25">
      <c r="A241" s="365">
        <v>227</v>
      </c>
      <c r="B241" s="28" t="s">
        <v>50</v>
      </c>
      <c r="C241" s="28" t="s">
        <v>73</v>
      </c>
      <c r="D241" s="29" t="s">
        <v>643</v>
      </c>
      <c r="E241" s="300" t="s">
        <v>657</v>
      </c>
      <c r="F241" s="28" t="s">
        <v>658</v>
      </c>
      <c r="G241" s="117">
        <v>2021680010136</v>
      </c>
      <c r="H241" s="29" t="s">
        <v>656</v>
      </c>
      <c r="I241" s="28"/>
      <c r="J241" s="4">
        <v>44566</v>
      </c>
      <c r="K241" s="4">
        <v>44926</v>
      </c>
      <c r="L241" s="236">
        <v>1</v>
      </c>
      <c r="M241" s="103"/>
      <c r="N241" s="251">
        <f>IFERROR(IF(M241/L241&gt;100%,100%,M241/L241),"-")</f>
        <v>0</v>
      </c>
      <c r="O241" s="216"/>
      <c r="P241" s="216"/>
      <c r="Q241" s="216"/>
      <c r="R241" s="109"/>
      <c r="S241" s="216">
        <v>4000000000</v>
      </c>
      <c r="T241" s="185">
        <f>SUM(O241:S241)</f>
        <v>4000000000</v>
      </c>
      <c r="U241" s="216"/>
      <c r="V241" s="216"/>
      <c r="W241" s="216"/>
      <c r="X241" s="112"/>
      <c r="Y241" s="216"/>
      <c r="Z241" s="185">
        <f>SUM(U241:Y241)</f>
        <v>0</v>
      </c>
      <c r="AA241" s="133">
        <f>IFERROR(Z241/T241,"-")</f>
        <v>0</v>
      </c>
      <c r="AB241" s="223"/>
      <c r="AC241" s="40" t="s">
        <v>601</v>
      </c>
      <c r="AD241" s="35" t="s">
        <v>602</v>
      </c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</row>
    <row r="242" spans="1:73" s="111" customFormat="1" ht="55.2" x14ac:dyDescent="0.25">
      <c r="A242" s="365">
        <v>228</v>
      </c>
      <c r="B242" s="28" t="s">
        <v>50</v>
      </c>
      <c r="C242" s="28" t="s">
        <v>73</v>
      </c>
      <c r="D242" s="29" t="s">
        <v>643</v>
      </c>
      <c r="E242" s="300" t="s">
        <v>659</v>
      </c>
      <c r="F242" s="28" t="s">
        <v>660</v>
      </c>
      <c r="G242" s="117">
        <v>2021680010137</v>
      </c>
      <c r="H242" s="29" t="s">
        <v>661</v>
      </c>
      <c r="I242" s="28"/>
      <c r="J242" s="4">
        <v>44566</v>
      </c>
      <c r="K242" s="4">
        <v>44926</v>
      </c>
      <c r="L242" s="57">
        <v>0.3</v>
      </c>
      <c r="M242" s="104"/>
      <c r="N242" s="251">
        <f>IFERROR(IF(M242/L242&gt;100%,100%,M242/L242),"-")</f>
        <v>0</v>
      </c>
      <c r="O242" s="216"/>
      <c r="P242" s="216"/>
      <c r="Q242" s="216"/>
      <c r="R242" s="109"/>
      <c r="S242" s="216">
        <v>2185496636.1993599</v>
      </c>
      <c r="T242" s="185">
        <f>SUM(O242:S242)</f>
        <v>2185496636.1993599</v>
      </c>
      <c r="U242" s="216"/>
      <c r="V242" s="216"/>
      <c r="W242" s="216"/>
      <c r="X242" s="112"/>
      <c r="Y242" s="216"/>
      <c r="Z242" s="185">
        <f>SUM(U242:Y242)</f>
        <v>0</v>
      </c>
      <c r="AA242" s="133">
        <f>IFERROR(Z242/T242,"-")</f>
        <v>0</v>
      </c>
      <c r="AB242" s="223"/>
      <c r="AC242" s="40" t="s">
        <v>601</v>
      </c>
      <c r="AD242" s="35" t="s">
        <v>602</v>
      </c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</row>
    <row r="243" spans="1:73" s="111" customFormat="1" ht="69" x14ac:dyDescent="0.25">
      <c r="A243" s="299">
        <v>300</v>
      </c>
      <c r="B243" s="32" t="s">
        <v>116</v>
      </c>
      <c r="C243" s="32" t="s">
        <v>117</v>
      </c>
      <c r="D243" s="151" t="s">
        <v>118</v>
      </c>
      <c r="E243" s="275" t="s">
        <v>487</v>
      </c>
      <c r="F243" s="32" t="s">
        <v>488</v>
      </c>
      <c r="G243" s="117">
        <v>2021680010031</v>
      </c>
      <c r="H243" s="28" t="s">
        <v>662</v>
      </c>
      <c r="I243" s="29"/>
      <c r="J243" s="4">
        <v>44566</v>
      </c>
      <c r="K243" s="4">
        <v>44926</v>
      </c>
      <c r="L243" s="156">
        <v>1</v>
      </c>
      <c r="M243" s="373"/>
      <c r="N243" s="256">
        <f>IFERROR(IF(M243/L243&gt;100%,100%,M243/L243),"-")</f>
        <v>0</v>
      </c>
      <c r="O243" s="191">
        <v>1426484650</v>
      </c>
      <c r="P243" s="216"/>
      <c r="Q243" s="216"/>
      <c r="R243" s="109"/>
      <c r="S243" s="58"/>
      <c r="T243" s="221">
        <f>SUM(O243:S246)</f>
        <v>15889460779</v>
      </c>
      <c r="U243" s="216"/>
      <c r="V243" s="216"/>
      <c r="W243" s="216"/>
      <c r="X243" s="112"/>
      <c r="Y243" s="216"/>
      <c r="Z243" s="221">
        <f>SUM(U243:Y246)</f>
        <v>0</v>
      </c>
      <c r="AA243" s="283">
        <f>IFERROR(Z243/T243,"-")</f>
        <v>0</v>
      </c>
      <c r="AB243" s="343"/>
      <c r="AC243" s="60" t="s">
        <v>601</v>
      </c>
      <c r="AD243" s="49" t="s">
        <v>602</v>
      </c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</row>
    <row r="244" spans="1:73" s="111" customFormat="1" ht="69" x14ac:dyDescent="0.25">
      <c r="A244" s="299">
        <v>300</v>
      </c>
      <c r="B244" s="32" t="s">
        <v>116</v>
      </c>
      <c r="C244" s="32" t="s">
        <v>117</v>
      </c>
      <c r="D244" s="151" t="s">
        <v>118</v>
      </c>
      <c r="E244" s="275" t="s">
        <v>487</v>
      </c>
      <c r="F244" s="32" t="s">
        <v>488</v>
      </c>
      <c r="G244" s="37">
        <v>2020680010098</v>
      </c>
      <c r="H244" s="28" t="s">
        <v>663</v>
      </c>
      <c r="I244" s="29"/>
      <c r="J244" s="4">
        <v>44566</v>
      </c>
      <c r="K244" s="4">
        <v>44926</v>
      </c>
      <c r="L244" s="156"/>
      <c r="M244" s="373"/>
      <c r="N244" s="256"/>
      <c r="O244" s="191">
        <v>2140080000</v>
      </c>
      <c r="P244" s="216"/>
      <c r="Q244" s="216"/>
      <c r="R244" s="109"/>
      <c r="S244" s="58"/>
      <c r="T244" s="221"/>
      <c r="U244" s="216"/>
      <c r="V244" s="216"/>
      <c r="W244" s="216"/>
      <c r="X244" s="112"/>
      <c r="Y244" s="216"/>
      <c r="Z244" s="221"/>
      <c r="AA244" s="321"/>
      <c r="AB244" s="374"/>
      <c r="AC244" s="98"/>
      <c r="AD244" s="99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</row>
    <row r="245" spans="1:73" s="111" customFormat="1" ht="69" x14ac:dyDescent="0.25">
      <c r="A245" s="299">
        <v>300</v>
      </c>
      <c r="B245" s="32" t="s">
        <v>116</v>
      </c>
      <c r="C245" s="32" t="s">
        <v>117</v>
      </c>
      <c r="D245" s="151" t="s">
        <v>118</v>
      </c>
      <c r="E245" s="275" t="s">
        <v>487</v>
      </c>
      <c r="F245" s="32" t="s">
        <v>488</v>
      </c>
      <c r="G245" s="37">
        <v>2021680010078</v>
      </c>
      <c r="H245" s="28" t="s">
        <v>664</v>
      </c>
      <c r="I245" s="29"/>
      <c r="J245" s="4">
        <v>44566</v>
      </c>
      <c r="K245" s="4">
        <v>44926</v>
      </c>
      <c r="L245" s="156"/>
      <c r="M245" s="373"/>
      <c r="N245" s="256"/>
      <c r="O245" s="191">
        <v>1496800000</v>
      </c>
      <c r="P245" s="216"/>
      <c r="Q245" s="216"/>
      <c r="R245" s="109"/>
      <c r="S245" s="58"/>
      <c r="T245" s="221"/>
      <c r="U245" s="216"/>
      <c r="V245" s="216"/>
      <c r="W245" s="216"/>
      <c r="X245" s="112"/>
      <c r="Y245" s="216"/>
      <c r="Z245" s="221"/>
      <c r="AA245" s="321"/>
      <c r="AB245" s="374"/>
      <c r="AC245" s="98"/>
      <c r="AD245" s="99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</row>
    <row r="246" spans="1:73" s="111" customFormat="1" ht="69" x14ac:dyDescent="0.25">
      <c r="A246" s="365">
        <v>300</v>
      </c>
      <c r="B246" s="28" t="s">
        <v>116</v>
      </c>
      <c r="C246" s="28" t="s">
        <v>117</v>
      </c>
      <c r="D246" s="29" t="s">
        <v>118</v>
      </c>
      <c r="E246" s="275" t="s">
        <v>487</v>
      </c>
      <c r="F246" s="32" t="s">
        <v>488</v>
      </c>
      <c r="G246" s="37">
        <v>2021680010120</v>
      </c>
      <c r="H246" s="28" t="s">
        <v>665</v>
      </c>
      <c r="I246" s="29"/>
      <c r="J246" s="4">
        <v>44566</v>
      </c>
      <c r="K246" s="4">
        <v>44926</v>
      </c>
      <c r="L246" s="156"/>
      <c r="M246" s="373"/>
      <c r="N246" s="256"/>
      <c r="O246" s="191">
        <v>4137320506</v>
      </c>
      <c r="P246" s="216">
        <v>6417224685</v>
      </c>
      <c r="Q246" s="216"/>
      <c r="R246" s="109"/>
      <c r="S246" s="170">
        <f>270698077+852861</f>
        <v>271550938</v>
      </c>
      <c r="T246" s="221"/>
      <c r="U246" s="216"/>
      <c r="V246" s="216"/>
      <c r="W246" s="216"/>
      <c r="X246" s="112"/>
      <c r="Y246" s="216"/>
      <c r="Z246" s="221"/>
      <c r="AA246" s="321"/>
      <c r="AB246" s="374"/>
      <c r="AC246" s="98"/>
      <c r="AD246" s="99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</row>
    <row r="247" spans="1:73" s="36" customFormat="1" ht="55.2" x14ac:dyDescent="0.25">
      <c r="A247" s="43">
        <v>99</v>
      </c>
      <c r="B247" s="28" t="s">
        <v>34</v>
      </c>
      <c r="C247" s="28" t="s">
        <v>241</v>
      </c>
      <c r="D247" s="28" t="s">
        <v>400</v>
      </c>
      <c r="E247" s="300" t="s">
        <v>408</v>
      </c>
      <c r="F247" s="28" t="s">
        <v>409</v>
      </c>
      <c r="G247" s="55">
        <v>2021680010086</v>
      </c>
      <c r="H247" s="28" t="s">
        <v>666</v>
      </c>
      <c r="I247" s="56"/>
      <c r="J247" s="4">
        <v>44566</v>
      </c>
      <c r="K247" s="4">
        <v>44926</v>
      </c>
      <c r="L247" s="345">
        <v>1</v>
      </c>
      <c r="M247" s="375"/>
      <c r="N247" s="258">
        <f>IFERROR(IF(M247/L247&gt;100%,100%,M247/L247),"-")</f>
        <v>0</v>
      </c>
      <c r="O247" s="58"/>
      <c r="P247" s="58"/>
      <c r="Q247" s="58"/>
      <c r="R247" s="58"/>
      <c r="S247" s="58">
        <v>15000000</v>
      </c>
      <c r="T247" s="185">
        <f>SUM(O247:S247)</f>
        <v>15000000</v>
      </c>
      <c r="U247" s="58"/>
      <c r="V247" s="58"/>
      <c r="W247" s="58"/>
      <c r="X247" s="58"/>
      <c r="Y247" s="58"/>
      <c r="Z247" s="185">
        <f t="shared" ref="Z247:Z255" si="38">SUM(U247:Y247)</f>
        <v>0</v>
      </c>
      <c r="AA247" s="133">
        <f>IFERROR(Z247/T247,"-")</f>
        <v>0</v>
      </c>
      <c r="AB247" s="223"/>
      <c r="AC247" s="40" t="s">
        <v>667</v>
      </c>
      <c r="AD247" s="35" t="s">
        <v>668</v>
      </c>
    </row>
    <row r="248" spans="1:73" s="36" customFormat="1" ht="69" x14ac:dyDescent="0.25">
      <c r="A248" s="43">
        <v>169</v>
      </c>
      <c r="B248" s="28" t="s">
        <v>55</v>
      </c>
      <c r="C248" s="28" t="s">
        <v>56</v>
      </c>
      <c r="D248" s="28" t="s">
        <v>669</v>
      </c>
      <c r="E248" s="300" t="s">
        <v>670</v>
      </c>
      <c r="F248" s="28" t="s">
        <v>671</v>
      </c>
      <c r="G248" s="55">
        <v>2021680010146</v>
      </c>
      <c r="H248" s="28" t="s">
        <v>672</v>
      </c>
      <c r="I248" s="28"/>
      <c r="J248" s="4">
        <v>44566</v>
      </c>
      <c r="K248" s="4">
        <v>44926</v>
      </c>
      <c r="L248" s="236">
        <v>1</v>
      </c>
      <c r="M248" s="357"/>
      <c r="N248" s="258">
        <f>IFERROR(IF(M248/L248&gt;100%,100%,M248/L248),"-")</f>
        <v>0</v>
      </c>
      <c r="O248" s="58">
        <v>195000000</v>
      </c>
      <c r="P248" s="58"/>
      <c r="Q248" s="58"/>
      <c r="R248" s="58"/>
      <c r="S248" s="58"/>
      <c r="T248" s="185">
        <f>SUM(O248:S248)</f>
        <v>195000000</v>
      </c>
      <c r="U248" s="58"/>
      <c r="V248" s="58"/>
      <c r="W248" s="58"/>
      <c r="X248" s="58"/>
      <c r="Y248" s="58"/>
      <c r="Z248" s="185">
        <f t="shared" si="38"/>
        <v>0</v>
      </c>
      <c r="AA248" s="133">
        <f>IFERROR(Z248/T248,"-")</f>
        <v>0</v>
      </c>
      <c r="AB248" s="223"/>
      <c r="AC248" s="40" t="s">
        <v>667</v>
      </c>
      <c r="AD248" s="35" t="s">
        <v>668</v>
      </c>
    </row>
    <row r="249" spans="1:73" s="36" customFormat="1" ht="69" x14ac:dyDescent="0.25">
      <c r="A249" s="43">
        <v>170</v>
      </c>
      <c r="B249" s="28" t="s">
        <v>55</v>
      </c>
      <c r="C249" s="28" t="s">
        <v>56</v>
      </c>
      <c r="D249" s="28" t="s">
        <v>669</v>
      </c>
      <c r="E249" s="300" t="s">
        <v>673</v>
      </c>
      <c r="F249" s="28" t="s">
        <v>674</v>
      </c>
      <c r="G249" s="55">
        <v>2021680010146</v>
      </c>
      <c r="H249" s="28" t="s">
        <v>672</v>
      </c>
      <c r="I249" s="56"/>
      <c r="J249" s="4">
        <v>44566</v>
      </c>
      <c r="K249" s="4">
        <v>44926</v>
      </c>
      <c r="L249" s="236">
        <v>3</v>
      </c>
      <c r="M249" s="103"/>
      <c r="N249" s="258">
        <f t="shared" ref="N249:N256" si="39">IFERROR(IF(M249/L249&gt;100%,100%,M249/L249),"-")</f>
        <v>0</v>
      </c>
      <c r="O249" s="58">
        <v>24000000</v>
      </c>
      <c r="P249" s="58"/>
      <c r="Q249" s="58"/>
      <c r="R249" s="58"/>
      <c r="S249" s="58"/>
      <c r="T249" s="185">
        <f>SUM(O249:S249)</f>
        <v>24000000</v>
      </c>
      <c r="U249" s="58"/>
      <c r="V249" s="58"/>
      <c r="W249" s="58"/>
      <c r="X249" s="58"/>
      <c r="Y249" s="58"/>
      <c r="Z249" s="185">
        <f t="shared" si="38"/>
        <v>0</v>
      </c>
      <c r="AA249" s="133">
        <f t="shared" ref="AA249:AA256" si="40">IFERROR(Z249/T249,"-")</f>
        <v>0</v>
      </c>
      <c r="AB249" s="223"/>
      <c r="AC249" s="40" t="s">
        <v>667</v>
      </c>
      <c r="AD249" s="35" t="s">
        <v>668</v>
      </c>
    </row>
    <row r="250" spans="1:73" s="36" customFormat="1" ht="82.8" x14ac:dyDescent="0.25">
      <c r="A250" s="43">
        <v>171</v>
      </c>
      <c r="B250" s="28" t="s">
        <v>55</v>
      </c>
      <c r="C250" s="28" t="s">
        <v>56</v>
      </c>
      <c r="D250" s="28" t="s">
        <v>669</v>
      </c>
      <c r="E250" s="300" t="s">
        <v>675</v>
      </c>
      <c r="F250" s="28" t="s">
        <v>676</v>
      </c>
      <c r="G250" s="55">
        <v>2021680010156</v>
      </c>
      <c r="H250" s="28" t="s">
        <v>677</v>
      </c>
      <c r="I250" s="28"/>
      <c r="J250" s="4">
        <v>44566</v>
      </c>
      <c r="K250" s="4">
        <v>44926</v>
      </c>
      <c r="L250" s="236">
        <v>4</v>
      </c>
      <c r="M250" s="103"/>
      <c r="N250" s="258">
        <f t="shared" si="39"/>
        <v>0</v>
      </c>
      <c r="O250" s="58">
        <v>874739959</v>
      </c>
      <c r="P250" s="58"/>
      <c r="Q250" s="58"/>
      <c r="R250" s="58"/>
      <c r="S250" s="58"/>
      <c r="T250" s="185">
        <f>SUM(O250:S250)</f>
        <v>874739959</v>
      </c>
      <c r="U250" s="58"/>
      <c r="V250" s="58"/>
      <c r="W250" s="58"/>
      <c r="X250" s="58"/>
      <c r="Y250" s="58"/>
      <c r="Z250" s="185">
        <f t="shared" si="38"/>
        <v>0</v>
      </c>
      <c r="AA250" s="133">
        <f t="shared" si="40"/>
        <v>0</v>
      </c>
      <c r="AB250" s="223"/>
      <c r="AC250" s="40" t="s">
        <v>667</v>
      </c>
      <c r="AD250" s="35" t="s">
        <v>668</v>
      </c>
    </row>
    <row r="251" spans="1:73" s="36" customFormat="1" ht="55.2" x14ac:dyDescent="0.25">
      <c r="A251" s="43">
        <v>172</v>
      </c>
      <c r="B251" s="28" t="s">
        <v>55</v>
      </c>
      <c r="C251" s="28" t="s">
        <v>56</v>
      </c>
      <c r="D251" s="28" t="s">
        <v>678</v>
      </c>
      <c r="E251" s="300" t="s">
        <v>679</v>
      </c>
      <c r="F251" s="28" t="s">
        <v>680</v>
      </c>
      <c r="G251" s="55">
        <v>2021680010159</v>
      </c>
      <c r="H251" s="28" t="s">
        <v>681</v>
      </c>
      <c r="I251" s="56"/>
      <c r="J251" s="4">
        <v>44566</v>
      </c>
      <c r="K251" s="4">
        <v>44926</v>
      </c>
      <c r="L251" s="236">
        <v>1</v>
      </c>
      <c r="M251" s="103"/>
      <c r="N251" s="258">
        <f t="shared" si="39"/>
        <v>0</v>
      </c>
      <c r="O251" s="58">
        <v>21000000</v>
      </c>
      <c r="P251" s="58"/>
      <c r="Q251" s="58"/>
      <c r="R251" s="58"/>
      <c r="S251" s="58"/>
      <c r="T251" s="185">
        <f>SUM(O251:S251)</f>
        <v>21000000</v>
      </c>
      <c r="U251" s="58"/>
      <c r="V251" s="58"/>
      <c r="W251" s="58"/>
      <c r="X251" s="58"/>
      <c r="Y251" s="58"/>
      <c r="Z251" s="185">
        <f t="shared" si="38"/>
        <v>0</v>
      </c>
      <c r="AA251" s="133">
        <f t="shared" si="40"/>
        <v>0</v>
      </c>
      <c r="AB251" s="223"/>
      <c r="AC251" s="40" t="s">
        <v>667</v>
      </c>
      <c r="AD251" s="35" t="s">
        <v>668</v>
      </c>
    </row>
    <row r="252" spans="1:73" s="36" customFormat="1" ht="55.2" x14ac:dyDescent="0.25">
      <c r="A252" s="43">
        <v>173</v>
      </c>
      <c r="B252" s="28" t="s">
        <v>55</v>
      </c>
      <c r="C252" s="28" t="s">
        <v>56</v>
      </c>
      <c r="D252" s="28" t="s">
        <v>678</v>
      </c>
      <c r="E252" s="300" t="s">
        <v>682</v>
      </c>
      <c r="F252" s="28" t="s">
        <v>683</v>
      </c>
      <c r="G252" s="55">
        <v>2021680010159</v>
      </c>
      <c r="H252" s="28" t="s">
        <v>681</v>
      </c>
      <c r="I252" s="56"/>
      <c r="J252" s="4">
        <v>44566</v>
      </c>
      <c r="K252" s="4">
        <v>44926</v>
      </c>
      <c r="L252" s="236">
        <v>10</v>
      </c>
      <c r="M252" s="103"/>
      <c r="N252" s="258">
        <f t="shared" si="39"/>
        <v>0</v>
      </c>
      <c r="O252" s="58">
        <v>45000000</v>
      </c>
      <c r="P252" s="58"/>
      <c r="Q252" s="58"/>
      <c r="R252" s="58"/>
      <c r="S252" s="58"/>
      <c r="T252" s="185">
        <f>SUM(O252:S252)</f>
        <v>45000000</v>
      </c>
      <c r="U252" s="58"/>
      <c r="V252" s="58"/>
      <c r="W252" s="58"/>
      <c r="X252" s="58"/>
      <c r="Y252" s="58"/>
      <c r="Z252" s="185">
        <f t="shared" si="38"/>
        <v>0</v>
      </c>
      <c r="AA252" s="133">
        <f t="shared" si="40"/>
        <v>0</v>
      </c>
      <c r="AB252" s="223"/>
      <c r="AC252" s="40" t="s">
        <v>667</v>
      </c>
      <c r="AD252" s="35" t="s">
        <v>668</v>
      </c>
    </row>
    <row r="253" spans="1:73" s="36" customFormat="1" ht="55.2" x14ac:dyDescent="0.25">
      <c r="A253" s="43">
        <v>174</v>
      </c>
      <c r="B253" s="28" t="s">
        <v>55</v>
      </c>
      <c r="C253" s="28" t="s">
        <v>56</v>
      </c>
      <c r="D253" s="28" t="s">
        <v>678</v>
      </c>
      <c r="E253" s="300" t="s">
        <v>684</v>
      </c>
      <c r="F253" s="28" t="s">
        <v>685</v>
      </c>
      <c r="G253" s="55">
        <v>2021680010159</v>
      </c>
      <c r="H253" s="28" t="s">
        <v>681</v>
      </c>
      <c r="I253" s="56"/>
      <c r="J253" s="4">
        <v>44566</v>
      </c>
      <c r="K253" s="4">
        <v>44926</v>
      </c>
      <c r="L253" s="236">
        <v>1</v>
      </c>
      <c r="M253" s="103"/>
      <c r="N253" s="258">
        <f t="shared" si="39"/>
        <v>0</v>
      </c>
      <c r="O253" s="58">
        <v>24000000</v>
      </c>
      <c r="P253" s="58"/>
      <c r="Q253" s="58"/>
      <c r="R253" s="58"/>
      <c r="S253" s="58"/>
      <c r="T253" s="185">
        <f>SUM(O253:S253)</f>
        <v>24000000</v>
      </c>
      <c r="U253" s="58"/>
      <c r="V253" s="58"/>
      <c r="W253" s="58"/>
      <c r="X253" s="58"/>
      <c r="Y253" s="58"/>
      <c r="Z253" s="185">
        <f t="shared" si="38"/>
        <v>0</v>
      </c>
      <c r="AA253" s="133">
        <f t="shared" si="40"/>
        <v>0</v>
      </c>
      <c r="AB253" s="223"/>
      <c r="AC253" s="40" t="s">
        <v>667</v>
      </c>
      <c r="AD253" s="35" t="s">
        <v>668</v>
      </c>
    </row>
    <row r="254" spans="1:73" s="36" customFormat="1" ht="55.2" x14ac:dyDescent="0.25">
      <c r="A254" s="43">
        <v>175</v>
      </c>
      <c r="B254" s="28" t="s">
        <v>55</v>
      </c>
      <c r="C254" s="28" t="s">
        <v>56</v>
      </c>
      <c r="D254" s="28" t="s">
        <v>678</v>
      </c>
      <c r="E254" s="300" t="s">
        <v>686</v>
      </c>
      <c r="F254" s="28" t="s">
        <v>687</v>
      </c>
      <c r="G254" s="55">
        <v>2021680010159</v>
      </c>
      <c r="H254" s="28" t="s">
        <v>681</v>
      </c>
      <c r="I254" s="56"/>
      <c r="J254" s="4">
        <v>44566</v>
      </c>
      <c r="K254" s="4">
        <v>44926</v>
      </c>
      <c r="L254" s="236">
        <v>0</v>
      </c>
      <c r="M254" s="103"/>
      <c r="N254" s="258" t="str">
        <f t="shared" si="39"/>
        <v>-</v>
      </c>
      <c r="O254" s="58">
        <v>21000000</v>
      </c>
      <c r="P254" s="58"/>
      <c r="Q254" s="58"/>
      <c r="R254" s="58"/>
      <c r="S254" s="58"/>
      <c r="T254" s="185">
        <f>SUM(O254:S254)</f>
        <v>21000000</v>
      </c>
      <c r="U254" s="58"/>
      <c r="V254" s="58"/>
      <c r="W254" s="58"/>
      <c r="X254" s="58"/>
      <c r="Y254" s="58"/>
      <c r="Z254" s="185">
        <f t="shared" si="38"/>
        <v>0</v>
      </c>
      <c r="AA254" s="133">
        <f t="shared" si="40"/>
        <v>0</v>
      </c>
      <c r="AB254" s="223"/>
      <c r="AC254" s="40" t="s">
        <v>667</v>
      </c>
      <c r="AD254" s="35" t="s">
        <v>668</v>
      </c>
    </row>
    <row r="255" spans="1:73" s="36" customFormat="1" ht="55.2" x14ac:dyDescent="0.25">
      <c r="A255" s="43">
        <v>176</v>
      </c>
      <c r="B255" s="28" t="s">
        <v>55</v>
      </c>
      <c r="C255" s="28" t="s">
        <v>56</v>
      </c>
      <c r="D255" s="28" t="s">
        <v>678</v>
      </c>
      <c r="E255" s="300" t="s">
        <v>688</v>
      </c>
      <c r="F255" s="28" t="s">
        <v>689</v>
      </c>
      <c r="G255" s="55">
        <v>2021680010159</v>
      </c>
      <c r="H255" s="28" t="s">
        <v>681</v>
      </c>
      <c r="I255" s="56"/>
      <c r="J255" s="4">
        <v>44566</v>
      </c>
      <c r="K255" s="4">
        <v>44926</v>
      </c>
      <c r="L255" s="57">
        <v>1</v>
      </c>
      <c r="M255" s="104"/>
      <c r="N255" s="258">
        <f t="shared" si="39"/>
        <v>0</v>
      </c>
      <c r="O255" s="58">
        <v>384825000</v>
      </c>
      <c r="P255" s="58"/>
      <c r="Q255" s="58"/>
      <c r="R255" s="58"/>
      <c r="S255" s="58"/>
      <c r="T255" s="185">
        <f>SUM(O255:S255)</f>
        <v>384825000</v>
      </c>
      <c r="U255" s="58"/>
      <c r="V255" s="58"/>
      <c r="W255" s="58"/>
      <c r="X255" s="58"/>
      <c r="Y255" s="58"/>
      <c r="Z255" s="185">
        <f t="shared" si="38"/>
        <v>0</v>
      </c>
      <c r="AA255" s="133">
        <f t="shared" si="40"/>
        <v>0</v>
      </c>
      <c r="AB255" s="223"/>
      <c r="AC255" s="40" t="s">
        <v>667</v>
      </c>
      <c r="AD255" s="35" t="s">
        <v>668</v>
      </c>
    </row>
    <row r="256" spans="1:73" s="36" customFormat="1" ht="55.2" x14ac:dyDescent="0.25">
      <c r="A256" s="43">
        <v>177</v>
      </c>
      <c r="B256" s="28" t="s">
        <v>55</v>
      </c>
      <c r="C256" s="28" t="s">
        <v>56</v>
      </c>
      <c r="D256" s="28" t="s">
        <v>57</v>
      </c>
      <c r="E256" s="300" t="s">
        <v>690</v>
      </c>
      <c r="F256" s="28" t="s">
        <v>691</v>
      </c>
      <c r="G256" s="55">
        <v>2020680010079</v>
      </c>
      <c r="H256" s="28" t="s">
        <v>692</v>
      </c>
      <c r="I256" s="56"/>
      <c r="J256" s="4">
        <v>44566</v>
      </c>
      <c r="K256" s="4">
        <v>44926</v>
      </c>
      <c r="L256" s="321">
        <v>1</v>
      </c>
      <c r="M256" s="376"/>
      <c r="N256" s="259">
        <f t="shared" si="39"/>
        <v>0</v>
      </c>
      <c r="O256" s="58">
        <v>794935041</v>
      </c>
      <c r="P256" s="58"/>
      <c r="Q256" s="58"/>
      <c r="R256" s="58"/>
      <c r="S256" s="58"/>
      <c r="T256" s="221">
        <f>SUM(O256:S257)</f>
        <v>910435041</v>
      </c>
      <c r="U256" s="58"/>
      <c r="V256" s="58"/>
      <c r="W256" s="58"/>
      <c r="X256" s="58"/>
      <c r="Y256" s="58"/>
      <c r="Z256" s="221">
        <f>SUM(U256:Y257)</f>
        <v>0</v>
      </c>
      <c r="AA256" s="321">
        <f t="shared" si="40"/>
        <v>0</v>
      </c>
      <c r="AB256" s="374"/>
      <c r="AC256" s="98" t="s">
        <v>667</v>
      </c>
      <c r="AD256" s="99" t="s">
        <v>668</v>
      </c>
    </row>
    <row r="257" spans="1:30" s="36" customFormat="1" ht="55.2" x14ac:dyDescent="0.25">
      <c r="A257" s="377">
        <v>177</v>
      </c>
      <c r="B257" s="245" t="s">
        <v>55</v>
      </c>
      <c r="C257" s="245" t="s">
        <v>56</v>
      </c>
      <c r="D257" s="245" t="s">
        <v>57</v>
      </c>
      <c r="E257" s="378" t="s">
        <v>690</v>
      </c>
      <c r="F257" s="245" t="s">
        <v>691</v>
      </c>
      <c r="G257" s="155">
        <v>2021680010162</v>
      </c>
      <c r="H257" s="245" t="s">
        <v>693</v>
      </c>
      <c r="I257" s="154"/>
      <c r="J257" s="4">
        <v>44566</v>
      </c>
      <c r="K257" s="4">
        <v>44926</v>
      </c>
      <c r="L257" s="291"/>
      <c r="M257" s="379"/>
      <c r="N257" s="260"/>
      <c r="O257" s="70">
        <v>115500000</v>
      </c>
      <c r="P257" s="70"/>
      <c r="Q257" s="70"/>
      <c r="R257" s="70"/>
      <c r="S257" s="70"/>
      <c r="T257" s="187"/>
      <c r="U257" s="70"/>
      <c r="V257" s="70"/>
      <c r="W257" s="70"/>
      <c r="X257" s="70"/>
      <c r="Y257" s="70"/>
      <c r="Z257" s="187"/>
      <c r="AA257" s="291"/>
      <c r="AB257" s="344"/>
      <c r="AC257" s="62"/>
      <c r="AD257" s="51"/>
    </row>
    <row r="258" spans="1:30" s="36" customFormat="1" ht="41.4" x14ac:dyDescent="0.25">
      <c r="A258" s="43">
        <v>217</v>
      </c>
      <c r="B258" s="28" t="s">
        <v>50</v>
      </c>
      <c r="C258" s="28" t="s">
        <v>73</v>
      </c>
      <c r="D258" s="28" t="s">
        <v>622</v>
      </c>
      <c r="E258" s="300" t="s">
        <v>694</v>
      </c>
      <c r="F258" s="28" t="s">
        <v>695</v>
      </c>
      <c r="G258" s="55">
        <v>2020680010110</v>
      </c>
      <c r="H258" s="28" t="s">
        <v>696</v>
      </c>
      <c r="I258" s="28"/>
      <c r="J258" s="4">
        <v>44566</v>
      </c>
      <c r="K258" s="4">
        <v>44926</v>
      </c>
      <c r="L258" s="236">
        <v>4</v>
      </c>
      <c r="M258" s="103"/>
      <c r="N258" s="258">
        <f>IFERROR(IF(M258/L258&gt;100%,100%,M258/L258),"-")</f>
        <v>0</v>
      </c>
      <c r="O258" s="58">
        <v>627200000</v>
      </c>
      <c r="P258" s="58"/>
      <c r="Q258" s="58"/>
      <c r="R258" s="58"/>
      <c r="S258" s="58"/>
      <c r="T258" s="185">
        <f>SUM(O258:S258)</f>
        <v>627200000</v>
      </c>
      <c r="U258" s="58"/>
      <c r="V258" s="58"/>
      <c r="W258" s="58"/>
      <c r="X258" s="58"/>
      <c r="Y258" s="58"/>
      <c r="Z258" s="185">
        <f>SUM(U258:Y258)</f>
        <v>0</v>
      </c>
      <c r="AA258" s="133">
        <f>IFERROR(Z258/T258,"-")</f>
        <v>0</v>
      </c>
      <c r="AB258" s="223"/>
      <c r="AC258" s="40" t="s">
        <v>667</v>
      </c>
      <c r="AD258" s="35" t="s">
        <v>668</v>
      </c>
    </row>
    <row r="259" spans="1:30" s="36" customFormat="1" ht="82.8" x14ac:dyDescent="0.25">
      <c r="A259" s="43">
        <v>229</v>
      </c>
      <c r="B259" s="28" t="s">
        <v>50</v>
      </c>
      <c r="C259" s="28" t="s">
        <v>85</v>
      </c>
      <c r="D259" s="28" t="s">
        <v>474</v>
      </c>
      <c r="E259" s="300" t="s">
        <v>697</v>
      </c>
      <c r="F259" s="28" t="s">
        <v>698</v>
      </c>
      <c r="G259" s="55">
        <v>2021680010160</v>
      </c>
      <c r="H259" s="28" t="s">
        <v>699</v>
      </c>
      <c r="I259" s="28"/>
      <c r="J259" s="4">
        <v>44566</v>
      </c>
      <c r="K259" s="4">
        <v>44926</v>
      </c>
      <c r="L259" s="319">
        <v>1</v>
      </c>
      <c r="M259" s="320"/>
      <c r="N259" s="259">
        <f>IFERROR(IF(M259/L259&gt;100%,100%,M259/L259),"-")</f>
        <v>0</v>
      </c>
      <c r="O259" s="58">
        <v>1367600000</v>
      </c>
      <c r="P259" s="58"/>
      <c r="Q259" s="58"/>
      <c r="R259" s="58"/>
      <c r="S259" s="58"/>
      <c r="T259" s="221">
        <f>SUM(O259:S260)</f>
        <v>1551600000</v>
      </c>
      <c r="U259" s="58"/>
      <c r="V259" s="58"/>
      <c r="W259" s="58"/>
      <c r="X259" s="58"/>
      <c r="Y259" s="58"/>
      <c r="Z259" s="221">
        <f>SUM(U259:Y260)</f>
        <v>0</v>
      </c>
      <c r="AA259" s="321">
        <f>IFERROR(Z259/T259,"-")</f>
        <v>0</v>
      </c>
      <c r="AB259" s="374"/>
      <c r="AC259" s="98" t="s">
        <v>667</v>
      </c>
      <c r="AD259" s="99" t="s">
        <v>668</v>
      </c>
    </row>
    <row r="260" spans="1:30" s="36" customFormat="1" ht="41.4" x14ac:dyDescent="0.25">
      <c r="A260" s="377">
        <v>229</v>
      </c>
      <c r="B260" s="245" t="s">
        <v>50</v>
      </c>
      <c r="C260" s="245" t="s">
        <v>85</v>
      </c>
      <c r="D260" s="245" t="s">
        <v>474</v>
      </c>
      <c r="E260" s="378" t="s">
        <v>697</v>
      </c>
      <c r="F260" s="245" t="s">
        <v>698</v>
      </c>
      <c r="G260" s="155">
        <v>2021680010161</v>
      </c>
      <c r="H260" s="245" t="s">
        <v>700</v>
      </c>
      <c r="I260" s="245"/>
      <c r="J260" s="4">
        <v>44566</v>
      </c>
      <c r="K260" s="4">
        <v>44926</v>
      </c>
      <c r="L260" s="313"/>
      <c r="M260" s="314"/>
      <c r="N260" s="261"/>
      <c r="O260" s="70">
        <v>184000000</v>
      </c>
      <c r="P260" s="70"/>
      <c r="Q260" s="70"/>
      <c r="R260" s="70"/>
      <c r="S260" s="70"/>
      <c r="T260" s="210"/>
      <c r="U260" s="70"/>
      <c r="V260" s="70"/>
      <c r="W260" s="70"/>
      <c r="X260" s="70"/>
      <c r="Y260" s="70"/>
      <c r="Z260" s="210"/>
      <c r="AA260" s="291"/>
      <c r="AB260" s="344"/>
      <c r="AC260" s="62"/>
      <c r="AD260" s="51"/>
    </row>
    <row r="261" spans="1:30" s="36" customFormat="1" ht="69" x14ac:dyDescent="0.25">
      <c r="A261" s="43">
        <v>230</v>
      </c>
      <c r="B261" s="28" t="s">
        <v>50</v>
      </c>
      <c r="C261" s="28" t="s">
        <v>85</v>
      </c>
      <c r="D261" s="28" t="s">
        <v>474</v>
      </c>
      <c r="E261" s="300" t="s">
        <v>701</v>
      </c>
      <c r="F261" s="28" t="s">
        <v>702</v>
      </c>
      <c r="G261" s="55">
        <v>2021680010166</v>
      </c>
      <c r="H261" s="28" t="s">
        <v>703</v>
      </c>
      <c r="I261" s="56"/>
      <c r="J261" s="4">
        <v>44566</v>
      </c>
      <c r="K261" s="4">
        <v>44926</v>
      </c>
      <c r="L261" s="319">
        <v>1</v>
      </c>
      <c r="M261" s="320"/>
      <c r="N261" s="259">
        <f>IFERROR(IF(M261/L261&gt;100%,100%,M261/L261),"-")</f>
        <v>0</v>
      </c>
      <c r="O261" s="58">
        <v>60000000</v>
      </c>
      <c r="P261" s="58"/>
      <c r="Q261" s="58"/>
      <c r="R261" s="69"/>
      <c r="S261" s="58"/>
      <c r="T261" s="221">
        <f>SUM(O261:S262)</f>
        <v>80000000</v>
      </c>
      <c r="U261" s="58"/>
      <c r="V261" s="58"/>
      <c r="W261" s="58"/>
      <c r="X261" s="69"/>
      <c r="Y261" s="58"/>
      <c r="Z261" s="221">
        <f>SUM(U261:Y262)</f>
        <v>0</v>
      </c>
      <c r="AA261" s="321">
        <f>IFERROR(Z261/T261,"-")</f>
        <v>0</v>
      </c>
      <c r="AB261" s="374"/>
      <c r="AC261" s="98" t="s">
        <v>667</v>
      </c>
      <c r="AD261" s="99" t="s">
        <v>668</v>
      </c>
    </row>
    <row r="262" spans="1:30" s="36" customFormat="1" ht="55.2" x14ac:dyDescent="0.25">
      <c r="A262" s="377">
        <v>230</v>
      </c>
      <c r="B262" s="245" t="s">
        <v>50</v>
      </c>
      <c r="C262" s="245" t="s">
        <v>85</v>
      </c>
      <c r="D262" s="245" t="s">
        <v>474</v>
      </c>
      <c r="E262" s="378" t="s">
        <v>701</v>
      </c>
      <c r="F262" s="245" t="s">
        <v>702</v>
      </c>
      <c r="G262" s="155">
        <v>2021680010150</v>
      </c>
      <c r="H262" s="245" t="s">
        <v>704</v>
      </c>
      <c r="I262" s="154"/>
      <c r="J262" s="4">
        <v>44566</v>
      </c>
      <c r="K262" s="4">
        <v>44926</v>
      </c>
      <c r="L262" s="316"/>
      <c r="M262" s="317"/>
      <c r="N262" s="260"/>
      <c r="O262" s="70">
        <v>20000000</v>
      </c>
      <c r="P262" s="70"/>
      <c r="Q262" s="70"/>
      <c r="R262" s="71"/>
      <c r="S262" s="70"/>
      <c r="T262" s="187"/>
      <c r="U262" s="70"/>
      <c r="V262" s="70"/>
      <c r="W262" s="70"/>
      <c r="X262" s="71"/>
      <c r="Y262" s="70"/>
      <c r="Z262" s="187"/>
      <c r="AA262" s="291"/>
      <c r="AB262" s="344"/>
      <c r="AC262" s="62"/>
      <c r="AD262" s="51"/>
    </row>
    <row r="263" spans="1:30" s="36" customFormat="1" ht="55.2" x14ac:dyDescent="0.25">
      <c r="A263" s="43">
        <v>231</v>
      </c>
      <c r="B263" s="28" t="s">
        <v>50</v>
      </c>
      <c r="C263" s="28" t="s">
        <v>85</v>
      </c>
      <c r="D263" s="28" t="s">
        <v>474</v>
      </c>
      <c r="E263" s="300" t="s">
        <v>705</v>
      </c>
      <c r="F263" s="28" t="s">
        <v>706</v>
      </c>
      <c r="G263" s="55">
        <v>2021680010009</v>
      </c>
      <c r="H263" s="28" t="s">
        <v>707</v>
      </c>
      <c r="I263" s="28"/>
      <c r="J263" s="4">
        <v>44566</v>
      </c>
      <c r="K263" s="4">
        <v>44926</v>
      </c>
      <c r="L263" s="236">
        <v>1</v>
      </c>
      <c r="M263" s="103"/>
      <c r="N263" s="258">
        <f>IFERROR(IF(M263/L263&gt;100%,100%,M263/L263),"-")</f>
        <v>0</v>
      </c>
      <c r="O263" s="58">
        <v>460000000</v>
      </c>
      <c r="P263" s="58"/>
      <c r="Q263" s="58"/>
      <c r="R263" s="69"/>
      <c r="S263" s="58"/>
      <c r="T263" s="185">
        <f>SUM(O263:S263)</f>
        <v>460000000</v>
      </c>
      <c r="U263" s="58"/>
      <c r="V263" s="58"/>
      <c r="W263" s="58"/>
      <c r="X263" s="69"/>
      <c r="Y263" s="58"/>
      <c r="Z263" s="185">
        <f>SUM(U263:Y263)</f>
        <v>0</v>
      </c>
      <c r="AA263" s="133">
        <f>IFERROR(Z263/T263,"-")</f>
        <v>0</v>
      </c>
      <c r="AB263" s="223"/>
      <c r="AC263" s="40" t="s">
        <v>667</v>
      </c>
      <c r="AD263" s="35" t="s">
        <v>668</v>
      </c>
    </row>
    <row r="264" spans="1:30" s="36" customFormat="1" ht="55.2" x14ac:dyDescent="0.25">
      <c r="A264" s="43">
        <v>232</v>
      </c>
      <c r="B264" s="28" t="s">
        <v>50</v>
      </c>
      <c r="C264" s="28" t="s">
        <v>85</v>
      </c>
      <c r="D264" s="28" t="s">
        <v>474</v>
      </c>
      <c r="E264" s="300" t="s">
        <v>708</v>
      </c>
      <c r="F264" s="28" t="s">
        <v>709</v>
      </c>
      <c r="G264" s="55">
        <v>2021680010086</v>
      </c>
      <c r="H264" s="28" t="s">
        <v>666</v>
      </c>
      <c r="I264" s="28"/>
      <c r="J264" s="4">
        <v>44566</v>
      </c>
      <c r="K264" s="4">
        <v>44926</v>
      </c>
      <c r="L264" s="236">
        <v>1</v>
      </c>
      <c r="M264" s="103"/>
      <c r="N264" s="258">
        <f>IFERROR(IF(M264/L264&gt;100%,100%,M264/L264),"-")</f>
        <v>0</v>
      </c>
      <c r="O264" s="58"/>
      <c r="P264" s="58"/>
      <c r="Q264" s="58"/>
      <c r="R264" s="69"/>
      <c r="S264" s="58">
        <v>765268843</v>
      </c>
      <c r="T264" s="185">
        <f>SUM(O264:S264)</f>
        <v>765268843</v>
      </c>
      <c r="U264" s="58"/>
      <c r="V264" s="58"/>
      <c r="W264" s="58"/>
      <c r="X264" s="69"/>
      <c r="Y264" s="58"/>
      <c r="Z264" s="185">
        <f>SUM(U264:Y264)</f>
        <v>0</v>
      </c>
      <c r="AA264" s="133">
        <f>IFERROR(Z264/T264,"-")</f>
        <v>0</v>
      </c>
      <c r="AB264" s="223"/>
      <c r="AC264" s="40" t="s">
        <v>667</v>
      </c>
      <c r="AD264" s="35" t="s">
        <v>668</v>
      </c>
    </row>
    <row r="265" spans="1:30" s="36" customFormat="1" ht="82.8" x14ac:dyDescent="0.25">
      <c r="A265" s="43">
        <v>233</v>
      </c>
      <c r="B265" s="28" t="s">
        <v>50</v>
      </c>
      <c r="C265" s="28" t="s">
        <v>85</v>
      </c>
      <c r="D265" s="28" t="s">
        <v>474</v>
      </c>
      <c r="E265" s="300" t="s">
        <v>710</v>
      </c>
      <c r="F265" s="28" t="s">
        <v>711</v>
      </c>
      <c r="G265" s="55">
        <v>2021680010160</v>
      </c>
      <c r="H265" s="28" t="s">
        <v>699</v>
      </c>
      <c r="I265" s="28"/>
      <c r="J265" s="4">
        <v>44566</v>
      </c>
      <c r="K265" s="4">
        <v>44926</v>
      </c>
      <c r="L265" s="319">
        <v>3</v>
      </c>
      <c r="M265" s="320"/>
      <c r="N265" s="259">
        <f>IFERROR(IF(M265/L265&gt;100%,100%,M265/L265),"-")</f>
        <v>0</v>
      </c>
      <c r="O265" s="58">
        <v>99000000</v>
      </c>
      <c r="P265" s="58"/>
      <c r="Q265" s="58"/>
      <c r="R265" s="69"/>
      <c r="S265" s="58"/>
      <c r="T265" s="221">
        <f>SUM(O265:S266)</f>
        <v>185757348</v>
      </c>
      <c r="U265" s="58"/>
      <c r="V265" s="58"/>
      <c r="W265" s="58"/>
      <c r="X265" s="69"/>
      <c r="Y265" s="58"/>
      <c r="Z265" s="221">
        <f>SUM(U265:Y266)</f>
        <v>0</v>
      </c>
      <c r="AA265" s="321">
        <f>IFERROR(Z265/T265,"-")</f>
        <v>0</v>
      </c>
      <c r="AB265" s="374"/>
      <c r="AC265" s="98" t="s">
        <v>667</v>
      </c>
      <c r="AD265" s="99" t="s">
        <v>668</v>
      </c>
    </row>
    <row r="266" spans="1:30" s="36" customFormat="1" ht="82.8" x14ac:dyDescent="0.25">
      <c r="A266" s="377">
        <v>233</v>
      </c>
      <c r="B266" s="245" t="s">
        <v>50</v>
      </c>
      <c r="C266" s="245" t="s">
        <v>85</v>
      </c>
      <c r="D266" s="245" t="s">
        <v>474</v>
      </c>
      <c r="E266" s="378" t="s">
        <v>710</v>
      </c>
      <c r="F266" s="245" t="s">
        <v>711</v>
      </c>
      <c r="G266" s="155">
        <v>2021680010126</v>
      </c>
      <c r="H266" s="245" t="s">
        <v>712</v>
      </c>
      <c r="I266" s="245"/>
      <c r="J266" s="4">
        <v>44566</v>
      </c>
      <c r="K266" s="4">
        <v>44926</v>
      </c>
      <c r="L266" s="316"/>
      <c r="M266" s="317"/>
      <c r="N266" s="260"/>
      <c r="O266" s="70"/>
      <c r="P266" s="70"/>
      <c r="Q266" s="70"/>
      <c r="R266" s="71"/>
      <c r="S266" s="70">
        <v>86757348</v>
      </c>
      <c r="T266" s="187"/>
      <c r="U266" s="70"/>
      <c r="V266" s="70"/>
      <c r="W266" s="70"/>
      <c r="X266" s="71"/>
      <c r="Y266" s="70"/>
      <c r="Z266" s="187"/>
      <c r="AA266" s="291"/>
      <c r="AB266" s="344"/>
      <c r="AC266" s="62"/>
      <c r="AD266" s="51"/>
    </row>
    <row r="267" spans="1:30" s="36" customFormat="1" ht="82.8" x14ac:dyDescent="0.25">
      <c r="A267" s="43">
        <v>235</v>
      </c>
      <c r="B267" s="28" t="s">
        <v>50</v>
      </c>
      <c r="C267" s="28" t="s">
        <v>85</v>
      </c>
      <c r="D267" s="28" t="s">
        <v>713</v>
      </c>
      <c r="E267" s="300" t="s">
        <v>714</v>
      </c>
      <c r="F267" s="28" t="s">
        <v>715</v>
      </c>
      <c r="G267" s="55">
        <v>2021680010160</v>
      </c>
      <c r="H267" s="28" t="s">
        <v>699</v>
      </c>
      <c r="I267" s="28"/>
      <c r="J267" s="4">
        <v>44566</v>
      </c>
      <c r="K267" s="4">
        <v>44926</v>
      </c>
      <c r="L267" s="319">
        <v>1</v>
      </c>
      <c r="M267" s="320"/>
      <c r="N267" s="259">
        <f>IFERROR(IF(M267/L267&gt;100%,100%,M267/L267),"-")</f>
        <v>0</v>
      </c>
      <c r="O267" s="58">
        <v>128400000</v>
      </c>
      <c r="P267" s="58"/>
      <c r="Q267" s="58"/>
      <c r="R267" s="69"/>
      <c r="S267" s="58"/>
      <c r="T267" s="221">
        <f>SUM(O267:S278)</f>
        <v>5137465073</v>
      </c>
      <c r="U267" s="58"/>
      <c r="V267" s="58"/>
      <c r="W267" s="58"/>
      <c r="X267" s="69"/>
      <c r="Y267" s="58"/>
      <c r="Z267" s="221">
        <f>SUM(U267:Y278)</f>
        <v>0</v>
      </c>
      <c r="AA267" s="321">
        <f>IFERROR(Z267/T267,"-")</f>
        <v>0</v>
      </c>
      <c r="AB267" s="374"/>
      <c r="AC267" s="98" t="s">
        <v>667</v>
      </c>
      <c r="AD267" s="99" t="s">
        <v>668</v>
      </c>
    </row>
    <row r="268" spans="1:30" s="36" customFormat="1" ht="55.2" x14ac:dyDescent="0.25">
      <c r="A268" s="377">
        <v>235</v>
      </c>
      <c r="B268" s="245" t="s">
        <v>50</v>
      </c>
      <c r="C268" s="245" t="s">
        <v>85</v>
      </c>
      <c r="D268" s="245" t="s">
        <v>713</v>
      </c>
      <c r="E268" s="378" t="s">
        <v>714</v>
      </c>
      <c r="F268" s="245" t="s">
        <v>715</v>
      </c>
      <c r="G268" s="155">
        <v>2021680010086</v>
      </c>
      <c r="H268" s="245" t="s">
        <v>666</v>
      </c>
      <c r="I268" s="245"/>
      <c r="J268" s="4">
        <v>44566</v>
      </c>
      <c r="K268" s="4">
        <v>44926</v>
      </c>
      <c r="L268" s="316"/>
      <c r="M268" s="314"/>
      <c r="N268" s="261"/>
      <c r="O268" s="70"/>
      <c r="P268" s="70"/>
      <c r="Q268" s="70"/>
      <c r="R268" s="71"/>
      <c r="S268" s="70">
        <v>26487999</v>
      </c>
      <c r="T268" s="210"/>
      <c r="U268" s="70"/>
      <c r="V268" s="70"/>
      <c r="W268" s="70"/>
      <c r="X268" s="71"/>
      <c r="Y268" s="70"/>
      <c r="Z268" s="210"/>
      <c r="AA268" s="291"/>
      <c r="AB268" s="344"/>
      <c r="AC268" s="62"/>
      <c r="AD268" s="51"/>
    </row>
    <row r="269" spans="1:30" s="36" customFormat="1" ht="69" x14ac:dyDescent="0.25">
      <c r="A269" s="43">
        <v>235</v>
      </c>
      <c r="B269" s="28" t="s">
        <v>50</v>
      </c>
      <c r="C269" s="28" t="s">
        <v>85</v>
      </c>
      <c r="D269" s="28" t="s">
        <v>713</v>
      </c>
      <c r="E269" s="300" t="s">
        <v>714</v>
      </c>
      <c r="F269" s="28" t="s">
        <v>715</v>
      </c>
      <c r="G269" s="55">
        <v>2020680010136</v>
      </c>
      <c r="H269" s="380" t="s">
        <v>716</v>
      </c>
      <c r="I269" s="28"/>
      <c r="J269" s="4">
        <v>44566</v>
      </c>
      <c r="K269" s="4">
        <v>44926</v>
      </c>
      <c r="L269" s="319"/>
      <c r="M269" s="314"/>
      <c r="N269" s="261"/>
      <c r="O269" s="58"/>
      <c r="P269" s="58"/>
      <c r="Q269" s="58"/>
      <c r="R269" s="69"/>
      <c r="S269" s="58">
        <v>274741412</v>
      </c>
      <c r="T269" s="210"/>
      <c r="U269" s="58"/>
      <c r="V269" s="58"/>
      <c r="W269" s="58"/>
      <c r="X269" s="69"/>
      <c r="Y269" s="58"/>
      <c r="Z269" s="210"/>
      <c r="AA269" s="321"/>
      <c r="AB269" s="374"/>
      <c r="AC269" s="98"/>
      <c r="AD269" s="99"/>
    </row>
    <row r="270" spans="1:30" s="36" customFormat="1" ht="41.4" x14ac:dyDescent="0.25">
      <c r="A270" s="43">
        <v>235</v>
      </c>
      <c r="B270" s="28" t="s">
        <v>50</v>
      </c>
      <c r="C270" s="28" t="s">
        <v>85</v>
      </c>
      <c r="D270" s="28" t="s">
        <v>713</v>
      </c>
      <c r="E270" s="300" t="s">
        <v>714</v>
      </c>
      <c r="F270" s="28" t="s">
        <v>715</v>
      </c>
      <c r="G270" s="55">
        <v>2021680010180</v>
      </c>
      <c r="H270" s="380" t="s">
        <v>717</v>
      </c>
      <c r="I270" s="28"/>
      <c r="J270" s="4">
        <v>44566</v>
      </c>
      <c r="K270" s="4">
        <v>44926</v>
      </c>
      <c r="L270" s="319"/>
      <c r="M270" s="314"/>
      <c r="N270" s="261"/>
      <c r="O270" s="58"/>
      <c r="P270" s="58"/>
      <c r="Q270" s="58"/>
      <c r="R270" s="69"/>
      <c r="S270" s="58">
        <v>1346523105</v>
      </c>
      <c r="T270" s="210"/>
      <c r="U270" s="58"/>
      <c r="V270" s="58"/>
      <c r="W270" s="58"/>
      <c r="X270" s="69"/>
      <c r="Y270" s="58"/>
      <c r="Z270" s="210"/>
      <c r="AA270" s="321"/>
      <c r="AB270" s="374"/>
      <c r="AC270" s="98"/>
      <c r="AD270" s="99"/>
    </row>
    <row r="271" spans="1:30" s="36" customFormat="1" ht="41.4" x14ac:dyDescent="0.25">
      <c r="A271" s="43">
        <v>235</v>
      </c>
      <c r="B271" s="28" t="s">
        <v>50</v>
      </c>
      <c r="C271" s="28" t="s">
        <v>85</v>
      </c>
      <c r="D271" s="28" t="s">
        <v>713</v>
      </c>
      <c r="E271" s="300" t="s">
        <v>714</v>
      </c>
      <c r="F271" s="28" t="s">
        <v>715</v>
      </c>
      <c r="G271" s="55">
        <v>2021680010107</v>
      </c>
      <c r="H271" s="380" t="s">
        <v>718</v>
      </c>
      <c r="I271" s="28"/>
      <c r="J271" s="4">
        <v>44566</v>
      </c>
      <c r="K271" s="4">
        <v>44926</v>
      </c>
      <c r="L271" s="319"/>
      <c r="M271" s="314"/>
      <c r="N271" s="261"/>
      <c r="O271" s="58"/>
      <c r="P271" s="58"/>
      <c r="Q271" s="58"/>
      <c r="R271" s="69"/>
      <c r="S271" s="58">
        <v>150000000</v>
      </c>
      <c r="T271" s="210"/>
      <c r="U271" s="58"/>
      <c r="V271" s="58"/>
      <c r="W271" s="58"/>
      <c r="X271" s="69"/>
      <c r="Y271" s="58"/>
      <c r="Z271" s="210"/>
      <c r="AA271" s="321"/>
      <c r="AB271" s="374"/>
      <c r="AC271" s="98"/>
      <c r="AD271" s="99"/>
    </row>
    <row r="272" spans="1:30" s="36" customFormat="1" ht="41.4" x14ac:dyDescent="0.25">
      <c r="A272" s="43">
        <v>235</v>
      </c>
      <c r="B272" s="28" t="s">
        <v>50</v>
      </c>
      <c r="C272" s="28" t="s">
        <v>85</v>
      </c>
      <c r="D272" s="28" t="s">
        <v>713</v>
      </c>
      <c r="E272" s="300" t="s">
        <v>714</v>
      </c>
      <c r="F272" s="28" t="s">
        <v>715</v>
      </c>
      <c r="G272" s="55">
        <v>2021680010163</v>
      </c>
      <c r="H272" s="28" t="s">
        <v>719</v>
      </c>
      <c r="I272" s="28"/>
      <c r="J272" s="4">
        <v>44566</v>
      </c>
      <c r="K272" s="4">
        <v>44926</v>
      </c>
      <c r="L272" s="319"/>
      <c r="M272" s="314"/>
      <c r="N272" s="261"/>
      <c r="O272" s="58">
        <v>18273527</v>
      </c>
      <c r="P272" s="58"/>
      <c r="Q272" s="58"/>
      <c r="R272" s="69"/>
      <c r="S272" s="58">
        <v>7986197</v>
      </c>
      <c r="T272" s="210"/>
      <c r="U272" s="58"/>
      <c r="V272" s="58"/>
      <c r="W272" s="58"/>
      <c r="X272" s="69"/>
      <c r="Y272" s="58"/>
      <c r="Z272" s="210"/>
      <c r="AA272" s="321"/>
      <c r="AB272" s="374"/>
      <c r="AC272" s="98"/>
      <c r="AD272" s="99"/>
    </row>
    <row r="273" spans="1:30" s="36" customFormat="1" ht="69" x14ac:dyDescent="0.25">
      <c r="A273" s="43">
        <v>235</v>
      </c>
      <c r="B273" s="28" t="s">
        <v>50</v>
      </c>
      <c r="C273" s="28" t="s">
        <v>85</v>
      </c>
      <c r="D273" s="28" t="s">
        <v>713</v>
      </c>
      <c r="E273" s="300" t="s">
        <v>714</v>
      </c>
      <c r="F273" s="28" t="s">
        <v>715</v>
      </c>
      <c r="G273" s="55">
        <v>2021680010155</v>
      </c>
      <c r="H273" s="28" t="s">
        <v>720</v>
      </c>
      <c r="I273" s="28"/>
      <c r="J273" s="4">
        <v>44566</v>
      </c>
      <c r="K273" s="4">
        <v>44926</v>
      </c>
      <c r="L273" s="319"/>
      <c r="M273" s="314"/>
      <c r="N273" s="261"/>
      <c r="O273" s="58"/>
      <c r="P273" s="58"/>
      <c r="Q273" s="58"/>
      <c r="R273" s="69"/>
      <c r="S273" s="58">
        <v>696967749</v>
      </c>
      <c r="T273" s="210"/>
      <c r="U273" s="58"/>
      <c r="V273" s="58"/>
      <c r="W273" s="58"/>
      <c r="X273" s="69"/>
      <c r="Y273" s="58"/>
      <c r="Z273" s="210"/>
      <c r="AA273" s="321"/>
      <c r="AB273" s="374"/>
      <c r="AC273" s="98"/>
      <c r="AD273" s="99"/>
    </row>
    <row r="274" spans="1:30" s="36" customFormat="1" ht="41.4" x14ac:dyDescent="0.25">
      <c r="A274" s="43">
        <v>235</v>
      </c>
      <c r="B274" s="28" t="s">
        <v>50</v>
      </c>
      <c r="C274" s="28" t="s">
        <v>85</v>
      </c>
      <c r="D274" s="28" t="s">
        <v>713</v>
      </c>
      <c r="E274" s="300" t="s">
        <v>714</v>
      </c>
      <c r="F274" s="28" t="s">
        <v>715</v>
      </c>
      <c r="G274" s="55">
        <v>2021680010172</v>
      </c>
      <c r="H274" s="380" t="s">
        <v>721</v>
      </c>
      <c r="I274" s="28"/>
      <c r="J274" s="4">
        <v>44566</v>
      </c>
      <c r="K274" s="4">
        <v>44926</v>
      </c>
      <c r="L274" s="319"/>
      <c r="M274" s="314"/>
      <c r="N274" s="261"/>
      <c r="O274" s="58"/>
      <c r="P274" s="58"/>
      <c r="Q274" s="58"/>
      <c r="R274" s="69"/>
      <c r="S274" s="58">
        <v>267119538</v>
      </c>
      <c r="T274" s="210"/>
      <c r="U274" s="58"/>
      <c r="V274" s="58"/>
      <c r="W274" s="58"/>
      <c r="X274" s="69"/>
      <c r="Y274" s="58"/>
      <c r="Z274" s="210"/>
      <c r="AA274" s="321"/>
      <c r="AB274" s="374"/>
      <c r="AC274" s="98"/>
      <c r="AD274" s="99"/>
    </row>
    <row r="275" spans="1:30" s="36" customFormat="1" ht="41.4" x14ac:dyDescent="0.25">
      <c r="A275" s="43">
        <v>235</v>
      </c>
      <c r="B275" s="28" t="s">
        <v>50</v>
      </c>
      <c r="C275" s="28" t="s">
        <v>85</v>
      </c>
      <c r="D275" s="28" t="s">
        <v>713</v>
      </c>
      <c r="E275" s="300" t="s">
        <v>714</v>
      </c>
      <c r="F275" s="28" t="s">
        <v>715</v>
      </c>
      <c r="G275" s="55">
        <v>2021680010170</v>
      </c>
      <c r="H275" s="28" t="s">
        <v>722</v>
      </c>
      <c r="I275" s="28"/>
      <c r="J275" s="4">
        <v>44566</v>
      </c>
      <c r="K275" s="4">
        <v>44926</v>
      </c>
      <c r="L275" s="319"/>
      <c r="M275" s="314"/>
      <c r="N275" s="261"/>
      <c r="O275" s="58"/>
      <c r="P275" s="58"/>
      <c r="Q275" s="58"/>
      <c r="R275" s="69"/>
      <c r="S275" s="58">
        <v>267119536</v>
      </c>
      <c r="T275" s="210"/>
      <c r="U275" s="58"/>
      <c r="V275" s="58"/>
      <c r="W275" s="58"/>
      <c r="X275" s="69"/>
      <c r="Y275" s="58"/>
      <c r="Z275" s="210"/>
      <c r="AA275" s="321"/>
      <c r="AB275" s="374"/>
      <c r="AC275" s="98"/>
      <c r="AD275" s="99"/>
    </row>
    <row r="276" spans="1:30" s="36" customFormat="1" ht="41.4" x14ac:dyDescent="0.25">
      <c r="A276" s="43">
        <v>235</v>
      </c>
      <c r="B276" s="28" t="s">
        <v>50</v>
      </c>
      <c r="C276" s="28" t="s">
        <v>85</v>
      </c>
      <c r="D276" s="28" t="s">
        <v>713</v>
      </c>
      <c r="E276" s="300" t="s">
        <v>714</v>
      </c>
      <c r="F276" s="28" t="s">
        <v>715</v>
      </c>
      <c r="G276" s="55">
        <v>2021680010169</v>
      </c>
      <c r="H276" s="28" t="s">
        <v>723</v>
      </c>
      <c r="I276" s="28"/>
      <c r="J276" s="4">
        <v>44566</v>
      </c>
      <c r="K276" s="4">
        <v>44926</v>
      </c>
      <c r="L276" s="319"/>
      <c r="M276" s="314"/>
      <c r="N276" s="261"/>
      <c r="O276" s="58"/>
      <c r="P276" s="58"/>
      <c r="Q276" s="58"/>
      <c r="R276" s="69"/>
      <c r="S276" s="58">
        <v>267119537</v>
      </c>
      <c r="T276" s="210"/>
      <c r="U276" s="58"/>
      <c r="V276" s="58"/>
      <c r="W276" s="58"/>
      <c r="X276" s="69"/>
      <c r="Y276" s="58"/>
      <c r="Z276" s="210"/>
      <c r="AA276" s="321"/>
      <c r="AB276" s="374"/>
      <c r="AC276" s="98"/>
      <c r="AD276" s="99"/>
    </row>
    <row r="277" spans="1:30" s="36" customFormat="1" ht="55.2" x14ac:dyDescent="0.25">
      <c r="A277" s="43">
        <v>235</v>
      </c>
      <c r="B277" s="28" t="s">
        <v>50</v>
      </c>
      <c r="C277" s="28" t="s">
        <v>85</v>
      </c>
      <c r="D277" s="28" t="s">
        <v>713</v>
      </c>
      <c r="E277" s="300" t="s">
        <v>714</v>
      </c>
      <c r="F277" s="28" t="s">
        <v>715</v>
      </c>
      <c r="G277" s="55">
        <v>2021680010167</v>
      </c>
      <c r="H277" s="380" t="s">
        <v>724</v>
      </c>
      <c r="I277" s="28"/>
      <c r="J277" s="4">
        <v>44566</v>
      </c>
      <c r="K277" s="4">
        <v>44926</v>
      </c>
      <c r="L277" s="319"/>
      <c r="M277" s="314"/>
      <c r="N277" s="261"/>
      <c r="O277" s="58">
        <v>1286726473</v>
      </c>
      <c r="P277" s="58"/>
      <c r="Q277" s="58"/>
      <c r="R277" s="69"/>
      <c r="S277" s="58"/>
      <c r="T277" s="210"/>
      <c r="U277" s="58"/>
      <c r="V277" s="58"/>
      <c r="W277" s="58"/>
      <c r="X277" s="69"/>
      <c r="Y277" s="58"/>
      <c r="Z277" s="210"/>
      <c r="AA277" s="321"/>
      <c r="AB277" s="374"/>
      <c r="AC277" s="98"/>
      <c r="AD277" s="99"/>
    </row>
    <row r="278" spans="1:30" s="36" customFormat="1" ht="41.4" x14ac:dyDescent="0.25">
      <c r="A278" s="43">
        <v>235</v>
      </c>
      <c r="B278" s="28" t="s">
        <v>50</v>
      </c>
      <c r="C278" s="28" t="s">
        <v>85</v>
      </c>
      <c r="D278" s="28" t="s">
        <v>713</v>
      </c>
      <c r="E278" s="300" t="s">
        <v>714</v>
      </c>
      <c r="F278" s="28" t="s">
        <v>715</v>
      </c>
      <c r="G278" s="55">
        <v>2021680010149</v>
      </c>
      <c r="H278" s="380" t="s">
        <v>725</v>
      </c>
      <c r="I278" s="28"/>
      <c r="J278" s="4">
        <v>44566</v>
      </c>
      <c r="K278" s="4">
        <v>44926</v>
      </c>
      <c r="L278" s="319"/>
      <c r="M278" s="314"/>
      <c r="N278" s="261"/>
      <c r="O278" s="58"/>
      <c r="P278" s="58"/>
      <c r="Q278" s="58"/>
      <c r="R278" s="69"/>
      <c r="S278" s="58">
        <v>400000000</v>
      </c>
      <c r="T278" s="210"/>
      <c r="U278" s="58"/>
      <c r="V278" s="58"/>
      <c r="W278" s="58"/>
      <c r="X278" s="69"/>
      <c r="Y278" s="58"/>
      <c r="Z278" s="210"/>
      <c r="AA278" s="321"/>
      <c r="AB278" s="374"/>
      <c r="AC278" s="98"/>
      <c r="AD278" s="99"/>
    </row>
    <row r="279" spans="1:30" s="36" customFormat="1" ht="55.2" x14ac:dyDescent="0.25">
      <c r="A279" s="43">
        <v>236</v>
      </c>
      <c r="B279" s="28" t="s">
        <v>50</v>
      </c>
      <c r="C279" s="28" t="s">
        <v>85</v>
      </c>
      <c r="D279" s="28" t="s">
        <v>713</v>
      </c>
      <c r="E279" s="300" t="s">
        <v>726</v>
      </c>
      <c r="F279" s="28" t="s">
        <v>727</v>
      </c>
      <c r="G279" s="55">
        <v>2021680010149</v>
      </c>
      <c r="H279" s="28" t="s">
        <v>725</v>
      </c>
      <c r="I279" s="28"/>
      <c r="J279" s="4">
        <v>44566</v>
      </c>
      <c r="K279" s="4">
        <v>44926</v>
      </c>
      <c r="L279" s="57">
        <v>1</v>
      </c>
      <c r="M279" s="104"/>
      <c r="N279" s="258">
        <f>IFERROR(IF(M279/L279&gt;100%,100%,M279/L279),"-")</f>
        <v>0</v>
      </c>
      <c r="O279" s="69"/>
      <c r="P279" s="58"/>
      <c r="Q279" s="58"/>
      <c r="R279" s="69"/>
      <c r="S279" s="58">
        <v>400000000</v>
      </c>
      <c r="T279" s="185">
        <f>SUM(O279:S279)</f>
        <v>400000000</v>
      </c>
      <c r="U279" s="58"/>
      <c r="V279" s="58"/>
      <c r="W279" s="58"/>
      <c r="X279" s="69"/>
      <c r="Y279" s="58"/>
      <c r="Z279" s="185">
        <f>SUM(U279:Y279)</f>
        <v>0</v>
      </c>
      <c r="AA279" s="133">
        <f>IFERROR(Z279/T279,"-")</f>
        <v>0</v>
      </c>
      <c r="AB279" s="223"/>
      <c r="AC279" s="40" t="s">
        <v>667</v>
      </c>
      <c r="AD279" s="35" t="s">
        <v>668</v>
      </c>
    </row>
    <row r="280" spans="1:30" s="36" customFormat="1" ht="55.2" x14ac:dyDescent="0.25">
      <c r="A280" s="43">
        <v>237</v>
      </c>
      <c r="B280" s="28" t="s">
        <v>50</v>
      </c>
      <c r="C280" s="28" t="s">
        <v>85</v>
      </c>
      <c r="D280" s="28" t="s">
        <v>713</v>
      </c>
      <c r="E280" s="300" t="s">
        <v>728</v>
      </c>
      <c r="F280" s="28" t="s">
        <v>729</v>
      </c>
      <c r="G280" s="55">
        <v>2020680010176</v>
      </c>
      <c r="H280" s="28" t="s">
        <v>730</v>
      </c>
      <c r="I280" s="28"/>
      <c r="J280" s="4">
        <v>44566</v>
      </c>
      <c r="K280" s="4">
        <v>44926</v>
      </c>
      <c r="L280" s="236">
        <v>1</v>
      </c>
      <c r="M280" s="103"/>
      <c r="N280" s="258">
        <f>IFERROR(IF(M280/L280&gt;100%,100%,M280/L280),"-")</f>
        <v>0</v>
      </c>
      <c r="O280" s="58"/>
      <c r="P280" s="58"/>
      <c r="Q280" s="58"/>
      <c r="R280" s="69"/>
      <c r="S280" s="58">
        <v>400000000</v>
      </c>
      <c r="T280" s="185">
        <f>SUM(O280:S280)</f>
        <v>400000000</v>
      </c>
      <c r="U280" s="58"/>
      <c r="V280" s="58"/>
      <c r="W280" s="58"/>
      <c r="X280" s="69"/>
      <c r="Y280" s="58"/>
      <c r="Z280" s="185">
        <f>SUM(U280:Y280)</f>
        <v>0</v>
      </c>
      <c r="AA280" s="133">
        <f>IFERROR(Z280/T280,"-")</f>
        <v>0</v>
      </c>
      <c r="AB280" s="223"/>
      <c r="AC280" s="40" t="s">
        <v>667</v>
      </c>
      <c r="AD280" s="35" t="s">
        <v>668</v>
      </c>
    </row>
    <row r="281" spans="1:30" s="36" customFormat="1" ht="69" x14ac:dyDescent="0.25">
      <c r="A281" s="43">
        <v>238</v>
      </c>
      <c r="B281" s="28" t="s">
        <v>50</v>
      </c>
      <c r="C281" s="28" t="s">
        <v>85</v>
      </c>
      <c r="D281" s="28" t="s">
        <v>713</v>
      </c>
      <c r="E281" s="300" t="s">
        <v>731</v>
      </c>
      <c r="F281" s="28" t="s">
        <v>732</v>
      </c>
      <c r="G281" s="55">
        <v>2021680010160</v>
      </c>
      <c r="H281" s="28" t="s">
        <v>733</v>
      </c>
      <c r="I281" s="28"/>
      <c r="J281" s="4">
        <v>44566</v>
      </c>
      <c r="K281" s="4">
        <v>44926</v>
      </c>
      <c r="L281" s="236">
        <v>1</v>
      </c>
      <c r="M281" s="103"/>
      <c r="N281" s="258">
        <f>IFERROR(IF(M281/L281&gt;100%,100%,M281/L281),"-")</f>
        <v>0</v>
      </c>
      <c r="O281" s="58">
        <v>21000000</v>
      </c>
      <c r="P281" s="58"/>
      <c r="Q281" s="58"/>
      <c r="R281" s="69"/>
      <c r="S281" s="58"/>
      <c r="T281" s="185">
        <f>SUM(O281:S281)</f>
        <v>21000000</v>
      </c>
      <c r="U281" s="58"/>
      <c r="V281" s="58"/>
      <c r="W281" s="58"/>
      <c r="X281" s="69"/>
      <c r="Y281" s="58"/>
      <c r="Z281" s="185">
        <f>SUM(U281:Y281)</f>
        <v>0</v>
      </c>
      <c r="AA281" s="133"/>
      <c r="AB281" s="223"/>
      <c r="AC281" s="40" t="s">
        <v>667</v>
      </c>
      <c r="AD281" s="35" t="s">
        <v>668</v>
      </c>
    </row>
    <row r="282" spans="1:30" s="36" customFormat="1" ht="55.2" x14ac:dyDescent="0.25">
      <c r="A282" s="43">
        <v>240</v>
      </c>
      <c r="B282" s="28" t="s">
        <v>50</v>
      </c>
      <c r="C282" s="28" t="s">
        <v>85</v>
      </c>
      <c r="D282" s="28" t="s">
        <v>734</v>
      </c>
      <c r="E282" s="300" t="s">
        <v>735</v>
      </c>
      <c r="F282" s="28" t="s">
        <v>736</v>
      </c>
      <c r="G282" s="55">
        <v>2021680010081</v>
      </c>
      <c r="H282" s="28" t="s">
        <v>737</v>
      </c>
      <c r="I282" s="56"/>
      <c r="J282" s="4">
        <v>44566</v>
      </c>
      <c r="K282" s="4">
        <v>44926</v>
      </c>
      <c r="L282" s="319">
        <v>1</v>
      </c>
      <c r="M282" s="320"/>
      <c r="N282" s="259">
        <f>IFERROR(IF(M282/L282&gt;100%,100%,M282/L282),"-")</f>
        <v>0</v>
      </c>
      <c r="O282" s="58"/>
      <c r="P282" s="58"/>
      <c r="Q282" s="58"/>
      <c r="R282" s="69"/>
      <c r="S282" s="58">
        <v>609326724</v>
      </c>
      <c r="T282" s="221">
        <f>SUM(O282:S284)</f>
        <v>1188079024</v>
      </c>
      <c r="U282" s="58"/>
      <c r="V282" s="58"/>
      <c r="W282" s="58"/>
      <c r="X282" s="69"/>
      <c r="Y282" s="58"/>
      <c r="Z282" s="221">
        <f>SUM(U282:Y284)</f>
        <v>0</v>
      </c>
      <c r="AA282" s="321">
        <f>IFERROR(Z282/T282,"-")</f>
        <v>0</v>
      </c>
      <c r="AB282" s="374"/>
      <c r="AC282" s="98" t="s">
        <v>667</v>
      </c>
      <c r="AD282" s="99" t="s">
        <v>668</v>
      </c>
    </row>
    <row r="283" spans="1:30" s="36" customFormat="1" ht="69" x14ac:dyDescent="0.25">
      <c r="A283" s="377">
        <v>240</v>
      </c>
      <c r="B283" s="245" t="s">
        <v>50</v>
      </c>
      <c r="C283" s="245" t="s">
        <v>85</v>
      </c>
      <c r="D283" s="245" t="s">
        <v>734</v>
      </c>
      <c r="E283" s="378" t="s">
        <v>735</v>
      </c>
      <c r="F283" s="245" t="s">
        <v>736</v>
      </c>
      <c r="G283" s="155">
        <v>2021680010147</v>
      </c>
      <c r="H283" s="245" t="s">
        <v>738</v>
      </c>
      <c r="I283" s="154"/>
      <c r="J283" s="4">
        <v>44566</v>
      </c>
      <c r="K283" s="4">
        <v>44926</v>
      </c>
      <c r="L283" s="316"/>
      <c r="M283" s="314"/>
      <c r="N283" s="261"/>
      <c r="O283" s="70">
        <v>32160300</v>
      </c>
      <c r="P283" s="70"/>
      <c r="Q283" s="70"/>
      <c r="R283" s="71"/>
      <c r="S283" s="70"/>
      <c r="T283" s="210"/>
      <c r="U283" s="70"/>
      <c r="V283" s="70"/>
      <c r="W283" s="70"/>
      <c r="X283" s="71"/>
      <c r="Y283" s="70"/>
      <c r="Z283" s="210"/>
      <c r="AA283" s="291"/>
      <c r="AB283" s="344"/>
      <c r="AC283" s="62"/>
      <c r="AD283" s="51"/>
    </row>
    <row r="284" spans="1:30" s="36" customFormat="1" ht="55.2" x14ac:dyDescent="0.25">
      <c r="A284" s="43">
        <v>240</v>
      </c>
      <c r="B284" s="28" t="s">
        <v>50</v>
      </c>
      <c r="C284" s="28" t="s">
        <v>85</v>
      </c>
      <c r="D284" s="28" t="s">
        <v>734</v>
      </c>
      <c r="E284" s="300" t="s">
        <v>735</v>
      </c>
      <c r="F284" s="28" t="s">
        <v>736</v>
      </c>
      <c r="G284" s="55">
        <v>2020680010034</v>
      </c>
      <c r="H284" s="28" t="s">
        <v>739</v>
      </c>
      <c r="I284" s="28"/>
      <c r="J284" s="4">
        <v>44566</v>
      </c>
      <c r="K284" s="4">
        <v>44926</v>
      </c>
      <c r="L284" s="319"/>
      <c r="M284" s="314"/>
      <c r="N284" s="261"/>
      <c r="O284" s="58">
        <v>546592000</v>
      </c>
      <c r="P284" s="58"/>
      <c r="Q284" s="58"/>
      <c r="R284" s="69"/>
      <c r="S284" s="58"/>
      <c r="T284" s="210"/>
      <c r="U284" s="58"/>
      <c r="V284" s="58"/>
      <c r="W284" s="58"/>
      <c r="X284" s="69"/>
      <c r="Y284" s="58"/>
      <c r="Z284" s="210"/>
      <c r="AA284" s="321"/>
      <c r="AB284" s="374"/>
      <c r="AC284" s="98"/>
      <c r="AD284" s="99"/>
    </row>
    <row r="285" spans="1:30" s="36" customFormat="1" ht="82.8" x14ac:dyDescent="0.25">
      <c r="A285" s="43">
        <v>241</v>
      </c>
      <c r="B285" s="28" t="s">
        <v>50</v>
      </c>
      <c r="C285" s="28" t="s">
        <v>85</v>
      </c>
      <c r="D285" s="28" t="s">
        <v>734</v>
      </c>
      <c r="E285" s="300" t="s">
        <v>740</v>
      </c>
      <c r="F285" s="28" t="s">
        <v>741</v>
      </c>
      <c r="G285" s="55">
        <v>2021680010056</v>
      </c>
      <c r="H285" s="28" t="s">
        <v>742</v>
      </c>
      <c r="I285" s="153"/>
      <c r="J285" s="4">
        <v>44566</v>
      </c>
      <c r="K285" s="4">
        <v>44926</v>
      </c>
      <c r="L285" s="236">
        <v>1</v>
      </c>
      <c r="M285" s="357"/>
      <c r="N285" s="258">
        <f>IFERROR(IF(M285/L285&gt;100%,100%,M285/L285),"-")</f>
        <v>0</v>
      </c>
      <c r="O285" s="69"/>
      <c r="P285" s="58"/>
      <c r="Q285" s="58"/>
      <c r="R285" s="69"/>
      <c r="S285" s="58">
        <v>187000000</v>
      </c>
      <c r="T285" s="185">
        <f>SUM(O285:S285)</f>
        <v>187000000</v>
      </c>
      <c r="U285" s="58"/>
      <c r="V285" s="58"/>
      <c r="W285" s="58"/>
      <c r="X285" s="69"/>
      <c r="Y285" s="58"/>
      <c r="Z285" s="185">
        <f>SUM(U285:Y285)</f>
        <v>0</v>
      </c>
      <c r="AA285" s="133">
        <f>IFERROR(Z285/T285,"-")</f>
        <v>0</v>
      </c>
      <c r="AB285" s="223"/>
      <c r="AC285" s="40" t="s">
        <v>667</v>
      </c>
      <c r="AD285" s="35" t="s">
        <v>668</v>
      </c>
    </row>
    <row r="286" spans="1:30" s="36" customFormat="1" ht="82.8" x14ac:dyDescent="0.25">
      <c r="A286" s="43">
        <v>242</v>
      </c>
      <c r="B286" s="28" t="s">
        <v>50</v>
      </c>
      <c r="C286" s="28" t="s">
        <v>85</v>
      </c>
      <c r="D286" s="28" t="s">
        <v>734</v>
      </c>
      <c r="E286" s="300" t="s">
        <v>743</v>
      </c>
      <c r="F286" s="28" t="s">
        <v>744</v>
      </c>
      <c r="G286" s="55">
        <v>2021680010160</v>
      </c>
      <c r="H286" s="28" t="s">
        <v>699</v>
      </c>
      <c r="I286" s="28"/>
      <c r="J286" s="4">
        <v>44566</v>
      </c>
      <c r="K286" s="4">
        <v>44926</v>
      </c>
      <c r="L286" s="236">
        <v>1</v>
      </c>
      <c r="M286" s="357"/>
      <c r="N286" s="258">
        <f>IFERROR(IF(M286/L286&gt;100%,100%,M286/L286),"-")</f>
        <v>0</v>
      </c>
      <c r="O286" s="58">
        <v>79800000</v>
      </c>
      <c r="P286" s="58"/>
      <c r="Q286" s="58"/>
      <c r="R286" s="69"/>
      <c r="S286" s="58"/>
      <c r="T286" s="185">
        <f>SUM(O286:S286)</f>
        <v>79800000</v>
      </c>
      <c r="U286" s="58"/>
      <c r="V286" s="58"/>
      <c r="W286" s="58"/>
      <c r="X286" s="69"/>
      <c r="Y286" s="58"/>
      <c r="Z286" s="185">
        <f>SUM(U286:Y286)</f>
        <v>0</v>
      </c>
      <c r="AA286" s="133">
        <f>IFERROR(Z286/T286,"-")</f>
        <v>0</v>
      </c>
      <c r="AB286" s="223"/>
      <c r="AC286" s="40" t="s">
        <v>667</v>
      </c>
      <c r="AD286" s="35" t="s">
        <v>668</v>
      </c>
    </row>
    <row r="287" spans="1:30" s="36" customFormat="1" ht="82.8" x14ac:dyDescent="0.25">
      <c r="A287" s="43">
        <v>243</v>
      </c>
      <c r="B287" s="28" t="s">
        <v>50</v>
      </c>
      <c r="C287" s="28" t="s">
        <v>85</v>
      </c>
      <c r="D287" s="28" t="s">
        <v>734</v>
      </c>
      <c r="E287" s="300" t="s">
        <v>745</v>
      </c>
      <c r="F287" s="28" t="s">
        <v>746</v>
      </c>
      <c r="G287" s="55">
        <v>2021680010160</v>
      </c>
      <c r="H287" s="28" t="s">
        <v>699</v>
      </c>
      <c r="I287" s="56"/>
      <c r="J287" s="4">
        <v>44566</v>
      </c>
      <c r="K287" s="4">
        <v>44926</v>
      </c>
      <c r="L287" s="236">
        <v>1</v>
      </c>
      <c r="M287" s="381"/>
      <c r="N287" s="258">
        <f>IFERROR(IF(M287/L287&gt;100%,100%,M287/L287),"-")</f>
        <v>0</v>
      </c>
      <c r="O287" s="58">
        <v>36000000</v>
      </c>
      <c r="P287" s="58"/>
      <c r="Q287" s="58"/>
      <c r="R287" s="69"/>
      <c r="S287" s="58"/>
      <c r="T287" s="185">
        <f>SUM(O287:S287)</f>
        <v>36000000</v>
      </c>
      <c r="U287" s="58"/>
      <c r="V287" s="58"/>
      <c r="W287" s="58"/>
      <c r="X287" s="69"/>
      <c r="Y287" s="58"/>
      <c r="Z287" s="185">
        <f>SUM(U287:Y287)</f>
        <v>0</v>
      </c>
      <c r="AA287" s="133">
        <f>IFERROR(Z287/T287,"-")</f>
        <v>0</v>
      </c>
      <c r="AB287" s="223"/>
      <c r="AC287" s="40" t="s">
        <v>667</v>
      </c>
      <c r="AD287" s="35" t="s">
        <v>668</v>
      </c>
    </row>
    <row r="288" spans="1:30" s="36" customFormat="1" ht="69" x14ac:dyDescent="0.25">
      <c r="A288" s="43">
        <v>244</v>
      </c>
      <c r="B288" s="28" t="s">
        <v>50</v>
      </c>
      <c r="C288" s="28" t="s">
        <v>85</v>
      </c>
      <c r="D288" s="28" t="s">
        <v>747</v>
      </c>
      <c r="E288" s="300" t="s">
        <v>748</v>
      </c>
      <c r="F288" s="28" t="s">
        <v>749</v>
      </c>
      <c r="G288" s="55">
        <v>2021680010157</v>
      </c>
      <c r="H288" s="28" t="s">
        <v>750</v>
      </c>
      <c r="I288" s="28"/>
      <c r="J288" s="4">
        <v>44566</v>
      </c>
      <c r="K288" s="4">
        <v>44926</v>
      </c>
      <c r="L288" s="319">
        <v>1</v>
      </c>
      <c r="M288" s="320"/>
      <c r="N288" s="259">
        <f>IFERROR(IF(M288/L288&gt;100%,100%,M288/L288),"-")</f>
        <v>0</v>
      </c>
      <c r="O288" s="58">
        <v>150000000</v>
      </c>
      <c r="P288" s="58"/>
      <c r="Q288" s="58"/>
      <c r="R288" s="69"/>
      <c r="S288" s="58"/>
      <c r="T288" s="221">
        <f>SUM(O288:S289)</f>
        <v>163112444</v>
      </c>
      <c r="U288" s="58"/>
      <c r="V288" s="58"/>
      <c r="W288" s="58"/>
      <c r="X288" s="69"/>
      <c r="Y288" s="58"/>
      <c r="Z288" s="221">
        <f>SUM(U288:Y289)</f>
        <v>0</v>
      </c>
      <c r="AA288" s="321">
        <f>IFERROR(Z288/T288,"-")</f>
        <v>0</v>
      </c>
      <c r="AB288" s="374"/>
      <c r="AC288" s="98" t="s">
        <v>667</v>
      </c>
      <c r="AD288" s="99" t="s">
        <v>668</v>
      </c>
    </row>
    <row r="289" spans="1:30" s="36" customFormat="1" ht="69" x14ac:dyDescent="0.25">
      <c r="A289" s="377">
        <v>244</v>
      </c>
      <c r="B289" s="245" t="s">
        <v>50</v>
      </c>
      <c r="C289" s="245" t="s">
        <v>85</v>
      </c>
      <c r="D289" s="245" t="s">
        <v>747</v>
      </c>
      <c r="E289" s="378" t="s">
        <v>748</v>
      </c>
      <c r="F289" s="245" t="s">
        <v>749</v>
      </c>
      <c r="G289" s="155">
        <v>2021680010086</v>
      </c>
      <c r="H289" s="245" t="s">
        <v>666</v>
      </c>
      <c r="I289" s="245"/>
      <c r="J289" s="4">
        <v>44566</v>
      </c>
      <c r="K289" s="4">
        <v>44926</v>
      </c>
      <c r="L289" s="316"/>
      <c r="M289" s="314"/>
      <c r="N289" s="261"/>
      <c r="O289" s="70"/>
      <c r="P289" s="70"/>
      <c r="Q289" s="70"/>
      <c r="R289" s="71"/>
      <c r="S289" s="70">
        <v>13112444</v>
      </c>
      <c r="T289" s="210"/>
      <c r="U289" s="70"/>
      <c r="V289" s="70"/>
      <c r="W289" s="70"/>
      <c r="X289" s="71"/>
      <c r="Y289" s="70"/>
      <c r="Z289" s="210"/>
      <c r="AA289" s="291"/>
      <c r="AB289" s="344"/>
      <c r="AC289" s="62"/>
      <c r="AD289" s="51"/>
    </row>
    <row r="290" spans="1:30" s="36" customFormat="1" ht="55.2" x14ac:dyDescent="0.25">
      <c r="A290" s="43">
        <v>239</v>
      </c>
      <c r="B290" s="28" t="s">
        <v>50</v>
      </c>
      <c r="C290" s="28" t="s">
        <v>85</v>
      </c>
      <c r="D290" s="28" t="s">
        <v>734</v>
      </c>
      <c r="E290" s="300" t="s">
        <v>751</v>
      </c>
      <c r="F290" s="28" t="s">
        <v>752</v>
      </c>
      <c r="G290" s="55">
        <v>2021680010153</v>
      </c>
      <c r="H290" s="28" t="s">
        <v>753</v>
      </c>
      <c r="I290" s="28"/>
      <c r="J290" s="4">
        <v>44566</v>
      </c>
      <c r="K290" s="4">
        <v>44926</v>
      </c>
      <c r="L290" s="319">
        <v>1</v>
      </c>
      <c r="M290" s="320"/>
      <c r="N290" s="259">
        <f>IFERROR(IF(M290/L290&gt;100%,100%,M290/L290),"-")</f>
        <v>0</v>
      </c>
      <c r="O290" s="58">
        <v>25000000</v>
      </c>
      <c r="P290" s="58"/>
      <c r="Q290" s="58"/>
      <c r="R290" s="69"/>
      <c r="S290" s="58"/>
      <c r="T290" s="221">
        <f>SUM(O290:S291)</f>
        <v>494690802</v>
      </c>
      <c r="U290" s="58"/>
      <c r="V290" s="58"/>
      <c r="W290" s="58"/>
      <c r="X290" s="69"/>
      <c r="Y290" s="58"/>
      <c r="Z290" s="221">
        <f>SUM(U290:Y291)</f>
        <v>0</v>
      </c>
      <c r="AA290" s="321">
        <f>IFERROR(Z290/T290,"-")</f>
        <v>0</v>
      </c>
      <c r="AB290" s="374"/>
      <c r="AC290" s="98" t="s">
        <v>667</v>
      </c>
      <c r="AD290" s="99" t="s">
        <v>668</v>
      </c>
    </row>
    <row r="291" spans="1:30" s="36" customFormat="1" ht="55.2" x14ac:dyDescent="0.25">
      <c r="A291" s="377">
        <v>239</v>
      </c>
      <c r="B291" s="245" t="s">
        <v>50</v>
      </c>
      <c r="C291" s="245" t="s">
        <v>85</v>
      </c>
      <c r="D291" s="245" t="s">
        <v>734</v>
      </c>
      <c r="E291" s="378" t="s">
        <v>751</v>
      </c>
      <c r="F291" s="245" t="s">
        <v>752</v>
      </c>
      <c r="G291" s="155">
        <v>2021680010086</v>
      </c>
      <c r="H291" s="245" t="s">
        <v>666</v>
      </c>
      <c r="I291" s="245"/>
      <c r="J291" s="4">
        <v>44566</v>
      </c>
      <c r="K291" s="4">
        <v>44926</v>
      </c>
      <c r="L291" s="316"/>
      <c r="M291" s="314"/>
      <c r="N291" s="261"/>
      <c r="O291" s="70"/>
      <c r="P291" s="70"/>
      <c r="Q291" s="70"/>
      <c r="R291" s="71"/>
      <c r="S291" s="70">
        <v>469690802</v>
      </c>
      <c r="T291" s="210"/>
      <c r="U291" s="70"/>
      <c r="V291" s="70"/>
      <c r="W291" s="70"/>
      <c r="X291" s="71"/>
      <c r="Y291" s="70"/>
      <c r="Z291" s="210"/>
      <c r="AA291" s="291"/>
      <c r="AB291" s="344"/>
      <c r="AC291" s="62"/>
      <c r="AD291" s="51"/>
    </row>
    <row r="292" spans="1:30" s="36" customFormat="1" ht="69" x14ac:dyDescent="0.25">
      <c r="A292" s="43">
        <v>245</v>
      </c>
      <c r="B292" s="28" t="s">
        <v>50</v>
      </c>
      <c r="C292" s="28" t="s">
        <v>85</v>
      </c>
      <c r="D292" s="28" t="s">
        <v>747</v>
      </c>
      <c r="E292" s="300" t="s">
        <v>754</v>
      </c>
      <c r="F292" s="28" t="s">
        <v>755</v>
      </c>
      <c r="G292" s="55">
        <v>2020680010034</v>
      </c>
      <c r="H292" s="28" t="s">
        <v>739</v>
      </c>
      <c r="I292" s="28"/>
      <c r="J292" s="4">
        <v>44566</v>
      </c>
      <c r="K292" s="4">
        <v>44926</v>
      </c>
      <c r="L292" s="319">
        <v>3</v>
      </c>
      <c r="M292" s="320"/>
      <c r="N292" s="259">
        <f>IFERROR(IF(M292/L292&gt;100%,100%,M292/L292),"-")</f>
        <v>0</v>
      </c>
      <c r="O292" s="58">
        <v>264000000</v>
      </c>
      <c r="P292" s="58"/>
      <c r="Q292" s="58"/>
      <c r="R292" s="69"/>
      <c r="S292" s="58"/>
      <c r="T292" s="221">
        <f>SUM(O292:S293)</f>
        <v>296160300</v>
      </c>
      <c r="U292" s="58"/>
      <c r="V292" s="58"/>
      <c r="W292" s="58"/>
      <c r="X292" s="69"/>
      <c r="Y292" s="58"/>
      <c r="Z292" s="221">
        <f>SUM(U292:Y293)</f>
        <v>0</v>
      </c>
      <c r="AA292" s="321">
        <f>IFERROR(Z292/T292,"-")</f>
        <v>0</v>
      </c>
      <c r="AB292" s="374"/>
      <c r="AC292" s="98" t="s">
        <v>667</v>
      </c>
      <c r="AD292" s="99" t="s">
        <v>668</v>
      </c>
    </row>
    <row r="293" spans="1:30" s="36" customFormat="1" ht="69" x14ac:dyDescent="0.25">
      <c r="A293" s="377">
        <v>245</v>
      </c>
      <c r="B293" s="245" t="s">
        <v>50</v>
      </c>
      <c r="C293" s="245" t="s">
        <v>85</v>
      </c>
      <c r="D293" s="245" t="s">
        <v>747</v>
      </c>
      <c r="E293" s="378" t="s">
        <v>754</v>
      </c>
      <c r="F293" s="245" t="s">
        <v>755</v>
      </c>
      <c r="G293" s="155">
        <v>2021680010147</v>
      </c>
      <c r="H293" s="382" t="s">
        <v>738</v>
      </c>
      <c r="I293" s="154"/>
      <c r="J293" s="4">
        <v>44566</v>
      </c>
      <c r="K293" s="4">
        <v>44926</v>
      </c>
      <c r="L293" s="316"/>
      <c r="M293" s="317"/>
      <c r="N293" s="260"/>
      <c r="O293" s="70">
        <v>32160300</v>
      </c>
      <c r="P293" s="70"/>
      <c r="Q293" s="70"/>
      <c r="R293" s="71"/>
      <c r="S293" s="70"/>
      <c r="T293" s="187"/>
      <c r="U293" s="70"/>
      <c r="V293" s="70"/>
      <c r="W293" s="70"/>
      <c r="X293" s="71"/>
      <c r="Y293" s="70"/>
      <c r="Z293" s="187"/>
      <c r="AA293" s="291"/>
      <c r="AB293" s="344"/>
      <c r="AC293" s="62"/>
      <c r="AD293" s="51"/>
    </row>
    <row r="294" spans="1:30" s="36" customFormat="1" ht="69" x14ac:dyDescent="0.25">
      <c r="A294" s="43">
        <v>246</v>
      </c>
      <c r="B294" s="28" t="s">
        <v>50</v>
      </c>
      <c r="C294" s="28" t="s">
        <v>85</v>
      </c>
      <c r="D294" s="28" t="s">
        <v>747</v>
      </c>
      <c r="E294" s="300" t="s">
        <v>756</v>
      </c>
      <c r="F294" s="28" t="s">
        <v>757</v>
      </c>
      <c r="G294" s="55">
        <v>2021680010160</v>
      </c>
      <c r="H294" s="153" t="s">
        <v>733</v>
      </c>
      <c r="I294" s="56"/>
      <c r="J294" s="4">
        <v>44566</v>
      </c>
      <c r="K294" s="4">
        <v>44926</v>
      </c>
      <c r="L294" s="236">
        <v>1</v>
      </c>
      <c r="M294" s="357"/>
      <c r="N294" s="258">
        <f t="shared" ref="N294:N303" si="41">IFERROR(IF(M294/L294&gt;100%,100%,M294/L294),"-")</f>
        <v>0</v>
      </c>
      <c r="O294" s="58">
        <v>54000000</v>
      </c>
      <c r="P294" s="58"/>
      <c r="Q294" s="58"/>
      <c r="R294" s="69"/>
      <c r="S294" s="58"/>
      <c r="T294" s="185">
        <f>SUM(O294:S294)</f>
        <v>54000000</v>
      </c>
      <c r="U294" s="58"/>
      <c r="V294" s="58"/>
      <c r="W294" s="58"/>
      <c r="X294" s="69"/>
      <c r="Y294" s="58"/>
      <c r="Z294" s="185">
        <f t="shared" ref="Z294:Z302" si="42">SUM(U294:Y294)</f>
        <v>0</v>
      </c>
      <c r="AA294" s="133"/>
      <c r="AB294" s="223"/>
      <c r="AC294" s="40" t="s">
        <v>667</v>
      </c>
      <c r="AD294" s="35" t="s">
        <v>668</v>
      </c>
    </row>
    <row r="295" spans="1:30" s="36" customFormat="1" ht="55.2" x14ac:dyDescent="0.25">
      <c r="A295" s="43">
        <v>262</v>
      </c>
      <c r="B295" s="28" t="s">
        <v>50</v>
      </c>
      <c r="C295" s="28" t="s">
        <v>758</v>
      </c>
      <c r="D295" s="28" t="s">
        <v>759</v>
      </c>
      <c r="E295" s="300" t="s">
        <v>760</v>
      </c>
      <c r="F295" s="28" t="s">
        <v>761</v>
      </c>
      <c r="G295" s="55">
        <v>2021680010154</v>
      </c>
      <c r="H295" s="28" t="s">
        <v>762</v>
      </c>
      <c r="I295" s="56"/>
      <c r="J295" s="4">
        <v>44566</v>
      </c>
      <c r="K295" s="4">
        <v>44926</v>
      </c>
      <c r="L295" s="236">
        <v>1</v>
      </c>
      <c r="M295" s="103"/>
      <c r="N295" s="258">
        <f t="shared" si="41"/>
        <v>0</v>
      </c>
      <c r="O295" s="58">
        <v>10000000</v>
      </c>
      <c r="P295" s="58"/>
      <c r="Q295" s="58"/>
      <c r="R295" s="69"/>
      <c r="S295" s="58"/>
      <c r="T295" s="185">
        <f>SUM(O295:S295)</f>
        <v>10000000</v>
      </c>
      <c r="U295" s="58"/>
      <c r="V295" s="58"/>
      <c r="W295" s="58"/>
      <c r="X295" s="69"/>
      <c r="Y295" s="58"/>
      <c r="Z295" s="185">
        <f t="shared" si="42"/>
        <v>0</v>
      </c>
      <c r="AA295" s="133">
        <f t="shared" ref="AA295:AA303" si="43">IFERROR(Z295/T295,"-")</f>
        <v>0</v>
      </c>
      <c r="AB295" s="223"/>
      <c r="AC295" s="40" t="s">
        <v>667</v>
      </c>
      <c r="AD295" s="35" t="s">
        <v>668</v>
      </c>
    </row>
    <row r="296" spans="1:30" s="36" customFormat="1" ht="41.4" x14ac:dyDescent="0.25">
      <c r="A296" s="43">
        <v>263</v>
      </c>
      <c r="B296" s="28" t="s">
        <v>50</v>
      </c>
      <c r="C296" s="28" t="s">
        <v>758</v>
      </c>
      <c r="D296" s="28" t="s">
        <v>759</v>
      </c>
      <c r="E296" s="300" t="s">
        <v>763</v>
      </c>
      <c r="F296" s="28" t="s">
        <v>764</v>
      </c>
      <c r="G296" s="55">
        <v>2021680010165</v>
      </c>
      <c r="H296" s="28" t="s">
        <v>765</v>
      </c>
      <c r="I296" s="28"/>
      <c r="J296" s="4">
        <v>44566</v>
      </c>
      <c r="K296" s="4">
        <v>44926</v>
      </c>
      <c r="L296" s="57">
        <v>1</v>
      </c>
      <c r="M296" s="104"/>
      <c r="N296" s="258">
        <f t="shared" si="41"/>
        <v>0</v>
      </c>
      <c r="O296" s="58">
        <v>1129266166</v>
      </c>
      <c r="P296" s="58"/>
      <c r="Q296" s="58"/>
      <c r="R296" s="69"/>
      <c r="S296" s="58"/>
      <c r="T296" s="185">
        <f>SUM(O296:S296)</f>
        <v>1129266166</v>
      </c>
      <c r="U296" s="58"/>
      <c r="V296" s="58"/>
      <c r="W296" s="58"/>
      <c r="X296" s="69"/>
      <c r="Y296" s="58"/>
      <c r="Z296" s="185">
        <f t="shared" si="42"/>
        <v>0</v>
      </c>
      <c r="AA296" s="133">
        <f t="shared" si="43"/>
        <v>0</v>
      </c>
      <c r="AB296" s="223"/>
      <c r="AC296" s="40" t="s">
        <v>667</v>
      </c>
      <c r="AD296" s="35" t="s">
        <v>668</v>
      </c>
    </row>
    <row r="297" spans="1:30" s="36" customFormat="1" ht="55.2" x14ac:dyDescent="0.25">
      <c r="A297" s="43">
        <v>264</v>
      </c>
      <c r="B297" s="28" t="s">
        <v>50</v>
      </c>
      <c r="C297" s="28" t="s">
        <v>758</v>
      </c>
      <c r="D297" s="28" t="s">
        <v>759</v>
      </c>
      <c r="E297" s="300" t="s">
        <v>766</v>
      </c>
      <c r="F297" s="28" t="s">
        <v>767</v>
      </c>
      <c r="G297" s="55">
        <v>2021680010127</v>
      </c>
      <c r="H297" s="28" t="s">
        <v>768</v>
      </c>
      <c r="I297" s="56"/>
      <c r="J297" s="4">
        <v>44566</v>
      </c>
      <c r="K297" s="4">
        <v>44926</v>
      </c>
      <c r="L297" s="236">
        <v>1</v>
      </c>
      <c r="M297" s="103"/>
      <c r="N297" s="258">
        <f t="shared" si="41"/>
        <v>0</v>
      </c>
      <c r="O297" s="58">
        <v>20000000</v>
      </c>
      <c r="P297" s="58"/>
      <c r="Q297" s="58"/>
      <c r="R297" s="69"/>
      <c r="S297" s="58"/>
      <c r="T297" s="185">
        <f>SUM(O297:S297)</f>
        <v>20000000</v>
      </c>
      <c r="U297" s="58"/>
      <c r="V297" s="58"/>
      <c r="W297" s="58"/>
      <c r="X297" s="69"/>
      <c r="Y297" s="58"/>
      <c r="Z297" s="185">
        <f t="shared" si="42"/>
        <v>0</v>
      </c>
      <c r="AA297" s="133">
        <f t="shared" si="43"/>
        <v>0</v>
      </c>
      <c r="AB297" s="223"/>
      <c r="AC297" s="40" t="s">
        <v>667</v>
      </c>
      <c r="AD297" s="35" t="s">
        <v>668</v>
      </c>
    </row>
    <row r="298" spans="1:30" s="36" customFormat="1" ht="41.4" x14ac:dyDescent="0.25">
      <c r="A298" s="43">
        <v>265</v>
      </c>
      <c r="B298" s="28" t="s">
        <v>50</v>
      </c>
      <c r="C298" s="28" t="s">
        <v>758</v>
      </c>
      <c r="D298" s="28" t="s">
        <v>769</v>
      </c>
      <c r="E298" s="300" t="s">
        <v>770</v>
      </c>
      <c r="F298" s="28" t="s">
        <v>771</v>
      </c>
      <c r="G298" s="55">
        <v>2020680010052</v>
      </c>
      <c r="H298" s="28" t="s">
        <v>772</v>
      </c>
      <c r="I298" s="28"/>
      <c r="J298" s="4">
        <v>44566</v>
      </c>
      <c r="K298" s="4">
        <v>44926</v>
      </c>
      <c r="L298" s="236">
        <v>1</v>
      </c>
      <c r="M298" s="103"/>
      <c r="N298" s="258">
        <f t="shared" si="41"/>
        <v>0</v>
      </c>
      <c r="O298" s="58">
        <v>45000000</v>
      </c>
      <c r="P298" s="58"/>
      <c r="Q298" s="58"/>
      <c r="R298" s="69"/>
      <c r="S298" s="58"/>
      <c r="T298" s="185">
        <f>SUM(O298:S298)</f>
        <v>45000000</v>
      </c>
      <c r="U298" s="58"/>
      <c r="V298" s="58"/>
      <c r="W298" s="58"/>
      <c r="X298" s="69"/>
      <c r="Y298" s="58"/>
      <c r="Z298" s="185">
        <f t="shared" si="42"/>
        <v>0</v>
      </c>
      <c r="AA298" s="133">
        <f t="shared" si="43"/>
        <v>0</v>
      </c>
      <c r="AB298" s="223"/>
      <c r="AC298" s="40" t="s">
        <v>667</v>
      </c>
      <c r="AD298" s="35" t="s">
        <v>668</v>
      </c>
    </row>
    <row r="299" spans="1:30" s="36" customFormat="1" ht="41.4" x14ac:dyDescent="0.25">
      <c r="A299" s="43">
        <v>266</v>
      </c>
      <c r="B299" s="28" t="s">
        <v>50</v>
      </c>
      <c r="C299" s="28" t="s">
        <v>758</v>
      </c>
      <c r="D299" s="28" t="s">
        <v>769</v>
      </c>
      <c r="E299" s="300" t="s">
        <v>773</v>
      </c>
      <c r="F299" s="28" t="s">
        <v>774</v>
      </c>
      <c r="G299" s="55">
        <v>2020680010052</v>
      </c>
      <c r="H299" s="28" t="s">
        <v>772</v>
      </c>
      <c r="I299" s="28"/>
      <c r="J299" s="4">
        <v>44566</v>
      </c>
      <c r="K299" s="4">
        <v>44926</v>
      </c>
      <c r="L299" s="236">
        <v>1</v>
      </c>
      <c r="M299" s="103"/>
      <c r="N299" s="258">
        <f t="shared" si="41"/>
        <v>0</v>
      </c>
      <c r="O299" s="58">
        <v>20000000</v>
      </c>
      <c r="P299" s="58"/>
      <c r="Q299" s="58"/>
      <c r="R299" s="69"/>
      <c r="S299" s="58"/>
      <c r="T299" s="185">
        <f>SUM(O299:S299)</f>
        <v>20000000</v>
      </c>
      <c r="U299" s="58"/>
      <c r="V299" s="58"/>
      <c r="W299" s="58"/>
      <c r="X299" s="69"/>
      <c r="Y299" s="58"/>
      <c r="Z299" s="185">
        <f t="shared" si="42"/>
        <v>0</v>
      </c>
      <c r="AA299" s="133">
        <f t="shared" si="43"/>
        <v>0</v>
      </c>
      <c r="AB299" s="223"/>
      <c r="AC299" s="40" t="s">
        <v>667</v>
      </c>
      <c r="AD299" s="35" t="s">
        <v>668</v>
      </c>
    </row>
    <row r="300" spans="1:30" s="36" customFormat="1" ht="55.2" x14ac:dyDescent="0.25">
      <c r="A300" s="43">
        <v>267</v>
      </c>
      <c r="B300" s="28" t="s">
        <v>50</v>
      </c>
      <c r="C300" s="28" t="s">
        <v>758</v>
      </c>
      <c r="D300" s="28" t="s">
        <v>769</v>
      </c>
      <c r="E300" s="300" t="s">
        <v>775</v>
      </c>
      <c r="F300" s="28" t="s">
        <v>776</v>
      </c>
      <c r="G300" s="55">
        <v>2020680010052</v>
      </c>
      <c r="H300" s="28" t="s">
        <v>772</v>
      </c>
      <c r="I300" s="28"/>
      <c r="J300" s="4">
        <v>44566</v>
      </c>
      <c r="K300" s="4">
        <v>44926</v>
      </c>
      <c r="L300" s="57">
        <v>1</v>
      </c>
      <c r="M300" s="104"/>
      <c r="N300" s="258">
        <f t="shared" si="41"/>
        <v>0</v>
      </c>
      <c r="O300" s="58">
        <v>270000000</v>
      </c>
      <c r="P300" s="58"/>
      <c r="Q300" s="58"/>
      <c r="R300" s="69"/>
      <c r="S300" s="58"/>
      <c r="T300" s="185">
        <f>SUM(O300:S300)</f>
        <v>270000000</v>
      </c>
      <c r="U300" s="58"/>
      <c r="V300" s="58"/>
      <c r="W300" s="58"/>
      <c r="X300" s="69"/>
      <c r="Y300" s="58"/>
      <c r="Z300" s="185">
        <f t="shared" si="42"/>
        <v>0</v>
      </c>
      <c r="AA300" s="133">
        <f t="shared" si="43"/>
        <v>0</v>
      </c>
      <c r="AB300" s="223"/>
      <c r="AC300" s="40" t="s">
        <v>667</v>
      </c>
      <c r="AD300" s="35" t="s">
        <v>668</v>
      </c>
    </row>
    <row r="301" spans="1:30" s="36" customFormat="1" ht="41.4" x14ac:dyDescent="0.25">
      <c r="A301" s="43">
        <v>268</v>
      </c>
      <c r="B301" s="28" t="s">
        <v>50</v>
      </c>
      <c r="C301" s="28" t="s">
        <v>758</v>
      </c>
      <c r="D301" s="28" t="s">
        <v>769</v>
      </c>
      <c r="E301" s="300" t="s">
        <v>777</v>
      </c>
      <c r="F301" s="28" t="s">
        <v>778</v>
      </c>
      <c r="G301" s="55">
        <v>2020680010052</v>
      </c>
      <c r="H301" s="28" t="s">
        <v>772</v>
      </c>
      <c r="I301" s="28"/>
      <c r="J301" s="4">
        <v>44566</v>
      </c>
      <c r="K301" s="4">
        <v>44926</v>
      </c>
      <c r="L301" s="57">
        <v>1</v>
      </c>
      <c r="M301" s="104"/>
      <c r="N301" s="258">
        <f t="shared" si="41"/>
        <v>0</v>
      </c>
      <c r="O301" s="58">
        <v>80000000</v>
      </c>
      <c r="P301" s="58"/>
      <c r="Q301" s="58"/>
      <c r="R301" s="69"/>
      <c r="S301" s="58"/>
      <c r="T301" s="185">
        <f>SUM(O301:S301)</f>
        <v>80000000</v>
      </c>
      <c r="U301" s="58"/>
      <c r="V301" s="58"/>
      <c r="W301" s="58"/>
      <c r="X301" s="69"/>
      <c r="Y301" s="58"/>
      <c r="Z301" s="185">
        <f t="shared" si="42"/>
        <v>0</v>
      </c>
      <c r="AA301" s="133">
        <f t="shared" si="43"/>
        <v>0</v>
      </c>
      <c r="AB301" s="223"/>
      <c r="AC301" s="40" t="s">
        <v>667</v>
      </c>
      <c r="AD301" s="35" t="s">
        <v>668</v>
      </c>
    </row>
    <row r="302" spans="1:30" s="36" customFormat="1" ht="55.2" x14ac:dyDescent="0.25">
      <c r="A302" s="43">
        <v>269</v>
      </c>
      <c r="B302" s="28" t="s">
        <v>50</v>
      </c>
      <c r="C302" s="28" t="s">
        <v>758</v>
      </c>
      <c r="D302" s="28" t="s">
        <v>769</v>
      </c>
      <c r="E302" s="300" t="s">
        <v>779</v>
      </c>
      <c r="F302" s="28" t="s">
        <v>780</v>
      </c>
      <c r="G302" s="55">
        <v>2020680010052</v>
      </c>
      <c r="H302" s="28" t="s">
        <v>772</v>
      </c>
      <c r="I302" s="28"/>
      <c r="J302" s="4">
        <v>44566</v>
      </c>
      <c r="K302" s="4">
        <v>44926</v>
      </c>
      <c r="L302" s="57">
        <v>1</v>
      </c>
      <c r="M302" s="104"/>
      <c r="N302" s="258">
        <f t="shared" si="41"/>
        <v>0</v>
      </c>
      <c r="O302" s="58">
        <v>20000000</v>
      </c>
      <c r="P302" s="58"/>
      <c r="Q302" s="58"/>
      <c r="R302" s="69"/>
      <c r="S302" s="58"/>
      <c r="T302" s="185">
        <f>SUM(O302:S302)</f>
        <v>20000000</v>
      </c>
      <c r="U302" s="58"/>
      <c r="V302" s="58"/>
      <c r="W302" s="58"/>
      <c r="X302" s="69"/>
      <c r="Y302" s="58"/>
      <c r="Z302" s="185">
        <f t="shared" si="42"/>
        <v>0</v>
      </c>
      <c r="AA302" s="133">
        <f t="shared" si="43"/>
        <v>0</v>
      </c>
      <c r="AB302" s="223"/>
      <c r="AC302" s="40" t="s">
        <v>667</v>
      </c>
      <c r="AD302" s="35" t="s">
        <v>668</v>
      </c>
    </row>
    <row r="303" spans="1:30" s="36" customFormat="1" ht="41.4" x14ac:dyDescent="0.25">
      <c r="A303" s="43">
        <v>270</v>
      </c>
      <c r="B303" s="28" t="s">
        <v>50</v>
      </c>
      <c r="C303" s="28" t="s">
        <v>758</v>
      </c>
      <c r="D303" s="28" t="s">
        <v>769</v>
      </c>
      <c r="E303" s="300" t="s">
        <v>781</v>
      </c>
      <c r="F303" s="28" t="s">
        <v>782</v>
      </c>
      <c r="G303" s="55">
        <v>2020680010052</v>
      </c>
      <c r="H303" s="28" t="s">
        <v>772</v>
      </c>
      <c r="I303" s="28"/>
      <c r="J303" s="4">
        <v>44566</v>
      </c>
      <c r="K303" s="4">
        <v>44926</v>
      </c>
      <c r="L303" s="319">
        <v>1</v>
      </c>
      <c r="M303" s="320"/>
      <c r="N303" s="259">
        <f t="shared" si="41"/>
        <v>0</v>
      </c>
      <c r="O303" s="58">
        <v>265000000</v>
      </c>
      <c r="P303" s="58"/>
      <c r="Q303" s="58"/>
      <c r="R303" s="69"/>
      <c r="S303" s="58"/>
      <c r="T303" s="221">
        <f>SUM(O303:S304)</f>
        <v>565000000</v>
      </c>
      <c r="U303" s="58"/>
      <c r="V303" s="58"/>
      <c r="W303" s="58"/>
      <c r="X303" s="69"/>
      <c r="Y303" s="58"/>
      <c r="Z303" s="221">
        <f>SUM(U303:Y304)</f>
        <v>0</v>
      </c>
      <c r="AA303" s="321">
        <f t="shared" si="43"/>
        <v>0</v>
      </c>
      <c r="AB303" s="374"/>
      <c r="AC303" s="98" t="s">
        <v>667</v>
      </c>
      <c r="AD303" s="99" t="s">
        <v>668</v>
      </c>
    </row>
    <row r="304" spans="1:30" s="36" customFormat="1" ht="41.4" x14ac:dyDescent="0.25">
      <c r="A304" s="377">
        <v>270</v>
      </c>
      <c r="B304" s="245" t="s">
        <v>50</v>
      </c>
      <c r="C304" s="245" t="s">
        <v>758</v>
      </c>
      <c r="D304" s="245" t="s">
        <v>769</v>
      </c>
      <c r="E304" s="378" t="s">
        <v>781</v>
      </c>
      <c r="F304" s="245" t="s">
        <v>782</v>
      </c>
      <c r="G304" s="155">
        <v>2021680010164</v>
      </c>
      <c r="H304" s="245" t="s">
        <v>783</v>
      </c>
      <c r="I304" s="245"/>
      <c r="J304" s="4">
        <v>44566</v>
      </c>
      <c r="K304" s="4">
        <v>44926</v>
      </c>
      <c r="L304" s="313"/>
      <c r="M304" s="314"/>
      <c r="N304" s="261"/>
      <c r="O304" s="70">
        <v>300000000</v>
      </c>
      <c r="P304" s="70"/>
      <c r="Q304" s="70"/>
      <c r="R304" s="71"/>
      <c r="S304" s="70"/>
      <c r="T304" s="210"/>
      <c r="U304" s="70"/>
      <c r="V304" s="70"/>
      <c r="W304" s="70"/>
      <c r="X304" s="71"/>
      <c r="Y304" s="70"/>
      <c r="Z304" s="210"/>
      <c r="AA304" s="287"/>
      <c r="AB304" s="362"/>
      <c r="AC304" s="67"/>
      <c r="AD304" s="68"/>
    </row>
    <row r="305" spans="1:30" s="36" customFormat="1" ht="41.4" x14ac:dyDescent="0.25">
      <c r="A305" s="43">
        <v>271</v>
      </c>
      <c r="B305" s="28" t="s">
        <v>50</v>
      </c>
      <c r="C305" s="28" t="s">
        <v>758</v>
      </c>
      <c r="D305" s="28" t="s">
        <v>769</v>
      </c>
      <c r="E305" s="300" t="s">
        <v>784</v>
      </c>
      <c r="F305" s="28" t="s">
        <v>785</v>
      </c>
      <c r="G305" s="55">
        <v>2020680010052</v>
      </c>
      <c r="H305" s="28" t="s">
        <v>772</v>
      </c>
      <c r="I305" s="28"/>
      <c r="J305" s="4">
        <v>44566</v>
      </c>
      <c r="K305" s="4">
        <v>44926</v>
      </c>
      <c r="L305" s="57">
        <v>1</v>
      </c>
      <c r="M305" s="104"/>
      <c r="N305" s="258">
        <f t="shared" ref="N305:N310" si="44">IFERROR(IF(M305/L305&gt;100%,100%,M305/L305),"-")</f>
        <v>0</v>
      </c>
      <c r="O305" s="58">
        <v>110000000</v>
      </c>
      <c r="P305" s="58"/>
      <c r="Q305" s="58"/>
      <c r="R305" s="69"/>
      <c r="S305" s="58"/>
      <c r="T305" s="185">
        <f>SUM(O305:S305)</f>
        <v>110000000</v>
      </c>
      <c r="U305" s="58"/>
      <c r="V305" s="58"/>
      <c r="W305" s="58"/>
      <c r="X305" s="69"/>
      <c r="Y305" s="58"/>
      <c r="Z305" s="185">
        <f>SUM(U305:Y305)</f>
        <v>0</v>
      </c>
      <c r="AA305" s="133">
        <f t="shared" ref="AA305:AA310" si="45">IFERROR(Z305/T305,"-")</f>
        <v>0</v>
      </c>
      <c r="AB305" s="223"/>
      <c r="AC305" s="40" t="s">
        <v>667</v>
      </c>
      <c r="AD305" s="35" t="s">
        <v>668</v>
      </c>
    </row>
    <row r="306" spans="1:30" s="36" customFormat="1" ht="41.4" x14ac:dyDescent="0.25">
      <c r="A306" s="43">
        <v>272</v>
      </c>
      <c r="B306" s="28" t="s">
        <v>50</v>
      </c>
      <c r="C306" s="28" t="s">
        <v>758</v>
      </c>
      <c r="D306" s="28" t="s">
        <v>769</v>
      </c>
      <c r="E306" s="300" t="s">
        <v>786</v>
      </c>
      <c r="F306" s="28" t="s">
        <v>787</v>
      </c>
      <c r="G306" s="55">
        <v>2020680010052</v>
      </c>
      <c r="H306" s="28" t="s">
        <v>772</v>
      </c>
      <c r="I306" s="28"/>
      <c r="J306" s="4">
        <v>44566</v>
      </c>
      <c r="K306" s="4">
        <v>44926</v>
      </c>
      <c r="L306" s="236">
        <v>1</v>
      </c>
      <c r="M306" s="103"/>
      <c r="N306" s="258">
        <f t="shared" si="44"/>
        <v>0</v>
      </c>
      <c r="O306" s="58">
        <v>90000000</v>
      </c>
      <c r="P306" s="58"/>
      <c r="Q306" s="58"/>
      <c r="R306" s="69"/>
      <c r="S306" s="58"/>
      <c r="T306" s="185">
        <f>SUM(O306:S306)</f>
        <v>90000000</v>
      </c>
      <c r="U306" s="58"/>
      <c r="V306" s="58"/>
      <c r="W306" s="58"/>
      <c r="X306" s="69"/>
      <c r="Y306" s="58"/>
      <c r="Z306" s="185">
        <f>SUM(U306:Y306)</f>
        <v>0</v>
      </c>
      <c r="AA306" s="133">
        <f t="shared" si="45"/>
        <v>0</v>
      </c>
      <c r="AB306" s="223"/>
      <c r="AC306" s="40" t="s">
        <v>667</v>
      </c>
      <c r="AD306" s="35" t="s">
        <v>668</v>
      </c>
    </row>
    <row r="307" spans="1:30" s="36" customFormat="1" ht="55.2" x14ac:dyDescent="0.25">
      <c r="A307" s="43">
        <v>273</v>
      </c>
      <c r="B307" s="28" t="s">
        <v>50</v>
      </c>
      <c r="C307" s="28" t="s">
        <v>758</v>
      </c>
      <c r="D307" s="28" t="s">
        <v>788</v>
      </c>
      <c r="E307" s="300" t="s">
        <v>789</v>
      </c>
      <c r="F307" s="28" t="s">
        <v>790</v>
      </c>
      <c r="G307" s="55">
        <v>2021680010152</v>
      </c>
      <c r="H307" s="28" t="s">
        <v>791</v>
      </c>
      <c r="I307" s="28"/>
      <c r="J307" s="4">
        <v>44566</v>
      </c>
      <c r="K307" s="4">
        <v>44926</v>
      </c>
      <c r="L307" s="236">
        <v>1</v>
      </c>
      <c r="M307" s="103"/>
      <c r="N307" s="258">
        <f t="shared" si="44"/>
        <v>0</v>
      </c>
      <c r="O307" s="58"/>
      <c r="P307" s="58"/>
      <c r="Q307" s="58"/>
      <c r="R307" s="69"/>
      <c r="S307" s="58">
        <v>252000000</v>
      </c>
      <c r="T307" s="185">
        <f>SUM(O307:S307)</f>
        <v>252000000</v>
      </c>
      <c r="U307" s="58"/>
      <c r="V307" s="58"/>
      <c r="W307" s="58"/>
      <c r="X307" s="69"/>
      <c r="Y307" s="58"/>
      <c r="Z307" s="185">
        <f>SUM(U307:Y307)</f>
        <v>0</v>
      </c>
      <c r="AA307" s="133">
        <f t="shared" si="45"/>
        <v>0</v>
      </c>
      <c r="AB307" s="223"/>
      <c r="AC307" s="40" t="s">
        <v>667</v>
      </c>
      <c r="AD307" s="35" t="s">
        <v>668</v>
      </c>
    </row>
    <row r="308" spans="1:30" s="36" customFormat="1" ht="41.4" x14ac:dyDescent="0.25">
      <c r="A308" s="43">
        <v>274</v>
      </c>
      <c r="B308" s="28" t="s">
        <v>50</v>
      </c>
      <c r="C308" s="28" t="s">
        <v>758</v>
      </c>
      <c r="D308" s="28" t="s">
        <v>788</v>
      </c>
      <c r="E308" s="300" t="s">
        <v>792</v>
      </c>
      <c r="F308" s="28" t="s">
        <v>793</v>
      </c>
      <c r="G308" s="55">
        <v>2020680010164</v>
      </c>
      <c r="H308" s="28" t="s">
        <v>794</v>
      </c>
      <c r="I308" s="28"/>
      <c r="J308" s="4">
        <v>44566</v>
      </c>
      <c r="K308" s="4">
        <v>44926</v>
      </c>
      <c r="L308" s="236">
        <v>1</v>
      </c>
      <c r="M308" s="103"/>
      <c r="N308" s="258">
        <f t="shared" si="44"/>
        <v>0</v>
      </c>
      <c r="O308" s="58">
        <v>200000000</v>
      </c>
      <c r="P308" s="58"/>
      <c r="Q308" s="58"/>
      <c r="R308" s="69"/>
      <c r="S308" s="58"/>
      <c r="T308" s="185">
        <f>SUM(O308:S308)</f>
        <v>200000000</v>
      </c>
      <c r="U308" s="58"/>
      <c r="V308" s="58"/>
      <c r="W308" s="58"/>
      <c r="X308" s="69"/>
      <c r="Y308" s="58"/>
      <c r="Z308" s="185">
        <f>SUM(U308:Y308)</f>
        <v>0</v>
      </c>
      <c r="AA308" s="133">
        <f t="shared" si="45"/>
        <v>0</v>
      </c>
      <c r="AB308" s="223"/>
      <c r="AC308" s="40" t="s">
        <v>667</v>
      </c>
      <c r="AD308" s="35" t="s">
        <v>668</v>
      </c>
    </row>
    <row r="309" spans="1:30" s="36" customFormat="1" ht="82.8" x14ac:dyDescent="0.25">
      <c r="A309" s="43">
        <v>275</v>
      </c>
      <c r="B309" s="28" t="s">
        <v>50</v>
      </c>
      <c r="C309" s="28" t="s">
        <v>758</v>
      </c>
      <c r="D309" s="28" t="s">
        <v>795</v>
      </c>
      <c r="E309" s="300" t="s">
        <v>796</v>
      </c>
      <c r="F309" s="28" t="s">
        <v>797</v>
      </c>
      <c r="G309" s="55">
        <v>2021680010160</v>
      </c>
      <c r="H309" s="28" t="s">
        <v>699</v>
      </c>
      <c r="I309" s="28"/>
      <c r="J309" s="4">
        <v>44566</v>
      </c>
      <c r="K309" s="4">
        <v>44926</v>
      </c>
      <c r="L309" s="236">
        <v>1</v>
      </c>
      <c r="M309" s="357"/>
      <c r="N309" s="258">
        <f t="shared" si="44"/>
        <v>0</v>
      </c>
      <c r="O309" s="58">
        <v>16200000</v>
      </c>
      <c r="P309" s="58"/>
      <c r="Q309" s="58"/>
      <c r="R309" s="69"/>
      <c r="S309" s="58"/>
      <c r="T309" s="185">
        <f>SUM(O309:S309)</f>
        <v>16200000</v>
      </c>
      <c r="U309" s="58"/>
      <c r="V309" s="58"/>
      <c r="W309" s="58"/>
      <c r="X309" s="69"/>
      <c r="Y309" s="58"/>
      <c r="Z309" s="185">
        <f>SUM(U309:Y309)</f>
        <v>0</v>
      </c>
      <c r="AA309" s="133">
        <f t="shared" si="45"/>
        <v>0</v>
      </c>
      <c r="AB309" s="223"/>
      <c r="AC309" s="40" t="s">
        <v>667</v>
      </c>
      <c r="AD309" s="35" t="s">
        <v>668</v>
      </c>
    </row>
    <row r="310" spans="1:30" s="36" customFormat="1" ht="69" x14ac:dyDescent="0.25">
      <c r="A310" s="43">
        <v>300</v>
      </c>
      <c r="B310" s="28" t="s">
        <v>116</v>
      </c>
      <c r="C310" s="28" t="s">
        <v>117</v>
      </c>
      <c r="D310" s="28" t="s">
        <v>118</v>
      </c>
      <c r="E310" s="300" t="s">
        <v>487</v>
      </c>
      <c r="F310" s="28" t="s">
        <v>488</v>
      </c>
      <c r="G310" s="55">
        <v>2020680010035</v>
      </c>
      <c r="H310" s="28" t="s">
        <v>798</v>
      </c>
      <c r="I310" s="28"/>
      <c r="J310" s="4">
        <v>44566</v>
      </c>
      <c r="K310" s="4">
        <v>44926</v>
      </c>
      <c r="L310" s="156">
        <v>1</v>
      </c>
      <c r="M310" s="373"/>
      <c r="N310" s="259">
        <f t="shared" si="44"/>
        <v>0</v>
      </c>
      <c r="O310" s="58">
        <v>620400000</v>
      </c>
      <c r="P310" s="58"/>
      <c r="Q310" s="58"/>
      <c r="R310" s="69"/>
      <c r="S310" s="58"/>
      <c r="T310" s="221">
        <f>SUM(O310:S311)</f>
        <v>630400000</v>
      </c>
      <c r="U310" s="58"/>
      <c r="V310" s="58"/>
      <c r="W310" s="58"/>
      <c r="X310" s="69"/>
      <c r="Y310" s="58"/>
      <c r="Z310" s="221">
        <f>SUM(U310:Y311)</f>
        <v>0</v>
      </c>
      <c r="AA310" s="321">
        <f t="shared" si="45"/>
        <v>0</v>
      </c>
      <c r="AB310" s="374"/>
      <c r="AC310" s="98" t="s">
        <v>667</v>
      </c>
      <c r="AD310" s="99" t="s">
        <v>668</v>
      </c>
    </row>
    <row r="311" spans="1:30" s="36" customFormat="1" ht="69" x14ac:dyDescent="0.25">
      <c r="A311" s="377">
        <v>300</v>
      </c>
      <c r="B311" s="245" t="s">
        <v>116</v>
      </c>
      <c r="C311" s="245" t="s">
        <v>117</v>
      </c>
      <c r="D311" s="245" t="s">
        <v>118</v>
      </c>
      <c r="E311" s="378" t="s">
        <v>487</v>
      </c>
      <c r="F311" s="245" t="s">
        <v>488</v>
      </c>
      <c r="G311" s="155">
        <v>2021680010153</v>
      </c>
      <c r="H311" s="245" t="s">
        <v>753</v>
      </c>
      <c r="I311" s="245"/>
      <c r="J311" s="4">
        <v>44566</v>
      </c>
      <c r="K311" s="4">
        <v>44926</v>
      </c>
      <c r="L311" s="61"/>
      <c r="M311" s="368"/>
      <c r="N311" s="260"/>
      <c r="O311" s="70">
        <v>10000000</v>
      </c>
      <c r="P311" s="70"/>
      <c r="Q311" s="70"/>
      <c r="R311" s="71"/>
      <c r="S311" s="70"/>
      <c r="T311" s="187"/>
      <c r="U311" s="70"/>
      <c r="V311" s="70"/>
      <c r="W311" s="70"/>
      <c r="X311" s="71"/>
      <c r="Y311" s="70"/>
      <c r="Z311" s="187"/>
      <c r="AA311" s="291"/>
      <c r="AB311" s="344"/>
      <c r="AC311" s="62"/>
      <c r="AD311" s="51"/>
    </row>
    <row r="312" spans="1:30" s="36" customFormat="1" ht="69" x14ac:dyDescent="0.25">
      <c r="A312" s="43">
        <v>280</v>
      </c>
      <c r="B312" s="28" t="s">
        <v>116</v>
      </c>
      <c r="C312" s="28" t="s">
        <v>331</v>
      </c>
      <c r="D312" s="28" t="s">
        <v>799</v>
      </c>
      <c r="E312" s="300" t="s">
        <v>800</v>
      </c>
      <c r="F312" s="28" t="s">
        <v>801</v>
      </c>
      <c r="G312" s="37">
        <v>2020680010087</v>
      </c>
      <c r="H312" s="28" t="s">
        <v>802</v>
      </c>
      <c r="I312" s="29"/>
      <c r="J312" s="4">
        <v>44566</v>
      </c>
      <c r="K312" s="4">
        <v>44926</v>
      </c>
      <c r="L312" s="236">
        <v>1</v>
      </c>
      <c r="M312" s="357"/>
      <c r="N312" s="251">
        <f>IFERROR(IF(M312/L312&gt;100%,100%,M312/L312),"-")</f>
        <v>0</v>
      </c>
      <c r="O312" s="132">
        <v>35000000</v>
      </c>
      <c r="P312" s="162"/>
      <c r="Q312" s="162"/>
      <c r="R312" s="162"/>
      <c r="S312" s="34"/>
      <c r="T312" s="181">
        <f>SUM(O312:R312)</f>
        <v>35000000</v>
      </c>
      <c r="U312" s="132"/>
      <c r="V312" s="162"/>
      <c r="W312" s="162"/>
      <c r="X312" s="34"/>
      <c r="Y312" s="162"/>
      <c r="Z312" s="181">
        <f>SUM(U312:Y312)</f>
        <v>0</v>
      </c>
      <c r="AA312" s="133">
        <f t="shared" ref="AA312:AA315" si="46">IFERROR(Z312/T312,"-")</f>
        <v>0</v>
      </c>
      <c r="AB312" s="223"/>
      <c r="AC312" s="40" t="s">
        <v>803</v>
      </c>
      <c r="AD312" s="35" t="s">
        <v>804</v>
      </c>
    </row>
    <row r="313" spans="1:30" s="36" customFormat="1" ht="69" x14ac:dyDescent="0.25">
      <c r="A313" s="43">
        <v>281</v>
      </c>
      <c r="B313" s="28" t="s">
        <v>116</v>
      </c>
      <c r="C313" s="28" t="s">
        <v>331</v>
      </c>
      <c r="D313" s="28" t="s">
        <v>799</v>
      </c>
      <c r="E313" s="300" t="s">
        <v>805</v>
      </c>
      <c r="F313" s="28" t="s">
        <v>806</v>
      </c>
      <c r="G313" s="37">
        <v>2020680010087</v>
      </c>
      <c r="H313" s="28" t="s">
        <v>802</v>
      </c>
      <c r="I313" s="29"/>
      <c r="J313" s="4">
        <v>44566</v>
      </c>
      <c r="K313" s="4">
        <v>44926</v>
      </c>
      <c r="L313" s="236">
        <v>1</v>
      </c>
      <c r="M313" s="354"/>
      <c r="N313" s="251">
        <f>IFERROR(IF(M313/L313&gt;100%,100%,M313/L313),"-")</f>
        <v>0</v>
      </c>
      <c r="O313" s="132">
        <v>42000000</v>
      </c>
      <c r="P313" s="162"/>
      <c r="Q313" s="162"/>
      <c r="R313" s="162"/>
      <c r="S313" s="34"/>
      <c r="T313" s="181">
        <f>SUM(O313:R313)</f>
        <v>42000000</v>
      </c>
      <c r="U313" s="132"/>
      <c r="V313" s="162"/>
      <c r="W313" s="162"/>
      <c r="X313" s="34"/>
      <c r="Y313" s="162"/>
      <c r="Z313" s="181">
        <f>SUM(U313:Y313)</f>
        <v>0</v>
      </c>
      <c r="AA313" s="133">
        <f t="shared" si="46"/>
        <v>0</v>
      </c>
      <c r="AB313" s="223"/>
      <c r="AC313" s="40" t="s">
        <v>803</v>
      </c>
      <c r="AD313" s="35" t="s">
        <v>804</v>
      </c>
    </row>
    <row r="314" spans="1:30" s="36" customFormat="1" ht="69" x14ac:dyDescent="0.25">
      <c r="A314" s="43">
        <v>282</v>
      </c>
      <c r="B314" s="28" t="s">
        <v>116</v>
      </c>
      <c r="C314" s="28" t="s">
        <v>331</v>
      </c>
      <c r="D314" s="28" t="s">
        <v>799</v>
      </c>
      <c r="E314" s="300" t="s">
        <v>807</v>
      </c>
      <c r="F314" s="28" t="s">
        <v>808</v>
      </c>
      <c r="G314" s="55" t="s">
        <v>126</v>
      </c>
      <c r="H314" s="28" t="s">
        <v>594</v>
      </c>
      <c r="I314" s="29"/>
      <c r="J314" s="4"/>
      <c r="K314" s="4"/>
      <c r="L314" s="236">
        <v>0</v>
      </c>
      <c r="M314" s="103"/>
      <c r="N314" s="251" t="str">
        <f>IFERROR(IF(M314/L314&gt;100%,100%,M314/L314),"-")</f>
        <v>-</v>
      </c>
      <c r="O314" s="132"/>
      <c r="P314" s="162"/>
      <c r="Q314" s="162"/>
      <c r="R314" s="162"/>
      <c r="S314" s="34"/>
      <c r="T314" s="181">
        <f>SUM(O314:R314)</f>
        <v>0</v>
      </c>
      <c r="U314" s="132"/>
      <c r="V314" s="162"/>
      <c r="W314" s="162"/>
      <c r="X314" s="34"/>
      <c r="Y314" s="162"/>
      <c r="Z314" s="181">
        <f>SUM(U314:Y314)</f>
        <v>0</v>
      </c>
      <c r="AA314" s="133" t="str">
        <f t="shared" si="46"/>
        <v>-</v>
      </c>
      <c r="AB314" s="223"/>
      <c r="AC314" s="40" t="s">
        <v>803</v>
      </c>
      <c r="AD314" s="35" t="s">
        <v>804</v>
      </c>
    </row>
    <row r="315" spans="1:30" s="36" customFormat="1" ht="69" x14ac:dyDescent="0.25">
      <c r="A315" s="43">
        <v>313</v>
      </c>
      <c r="B315" s="28" t="s">
        <v>116</v>
      </c>
      <c r="C315" s="28" t="s">
        <v>809</v>
      </c>
      <c r="D315" s="28" t="s">
        <v>810</v>
      </c>
      <c r="E315" s="300" t="s">
        <v>811</v>
      </c>
      <c r="F315" s="28" t="s">
        <v>812</v>
      </c>
      <c r="G315" s="37">
        <v>2020680010071</v>
      </c>
      <c r="H315" s="28" t="s">
        <v>813</v>
      </c>
      <c r="I315" s="29"/>
      <c r="J315" s="4">
        <v>44566</v>
      </c>
      <c r="K315" s="4">
        <v>44926</v>
      </c>
      <c r="L315" s="310">
        <v>1</v>
      </c>
      <c r="M315" s="339"/>
      <c r="N315" s="253">
        <f>IFERROR(IF(M315/L315&gt;100%,100%,M315/L315),"-")</f>
        <v>0</v>
      </c>
      <c r="O315" s="132">
        <v>61500000</v>
      </c>
      <c r="P315" s="162"/>
      <c r="Q315" s="162"/>
      <c r="R315" s="162"/>
      <c r="S315" s="34"/>
      <c r="T315" s="189">
        <f>SUM(O315:S316)</f>
        <v>161500000</v>
      </c>
      <c r="U315" s="132"/>
      <c r="V315" s="162"/>
      <c r="W315" s="162"/>
      <c r="X315" s="34"/>
      <c r="Y315" s="162"/>
      <c r="Z315" s="189">
        <f>SUM(U315:Y316)</f>
        <v>0</v>
      </c>
      <c r="AA315" s="283">
        <f t="shared" si="46"/>
        <v>0</v>
      </c>
      <c r="AB315" s="343"/>
      <c r="AC315" s="60" t="s">
        <v>803</v>
      </c>
      <c r="AD315" s="49" t="s">
        <v>804</v>
      </c>
    </row>
    <row r="316" spans="1:30" s="36" customFormat="1" ht="69" x14ac:dyDescent="0.25">
      <c r="A316" s="43">
        <v>313</v>
      </c>
      <c r="B316" s="28" t="s">
        <v>116</v>
      </c>
      <c r="C316" s="28" t="s">
        <v>809</v>
      </c>
      <c r="D316" s="28" t="s">
        <v>810</v>
      </c>
      <c r="E316" s="300" t="s">
        <v>811</v>
      </c>
      <c r="F316" s="28" t="s">
        <v>812</v>
      </c>
      <c r="G316" s="37">
        <v>2021680010039</v>
      </c>
      <c r="H316" s="28" t="s">
        <v>814</v>
      </c>
      <c r="I316" s="29"/>
      <c r="J316" s="4">
        <v>44566</v>
      </c>
      <c r="K316" s="4">
        <v>44926</v>
      </c>
      <c r="L316" s="316"/>
      <c r="M316" s="341"/>
      <c r="N316" s="255"/>
      <c r="O316" s="132">
        <v>100000000</v>
      </c>
      <c r="P316" s="162"/>
      <c r="Q316" s="162"/>
      <c r="R316" s="162"/>
      <c r="S316" s="34"/>
      <c r="T316" s="190"/>
      <c r="U316" s="132"/>
      <c r="V316" s="162"/>
      <c r="W316" s="162"/>
      <c r="X316" s="34"/>
      <c r="Y316" s="162"/>
      <c r="Z316" s="190"/>
      <c r="AA316" s="291"/>
      <c r="AB316" s="344"/>
      <c r="AC316" s="62"/>
      <c r="AD316" s="51"/>
    </row>
    <row r="317" spans="1:30" s="36" customFormat="1" ht="69" x14ac:dyDescent="0.25">
      <c r="A317" s="43">
        <v>314</v>
      </c>
      <c r="B317" s="28" t="s">
        <v>116</v>
      </c>
      <c r="C317" s="28" t="s">
        <v>809</v>
      </c>
      <c r="D317" s="28" t="s">
        <v>810</v>
      </c>
      <c r="E317" s="300" t="s">
        <v>815</v>
      </c>
      <c r="F317" s="28" t="s">
        <v>816</v>
      </c>
      <c r="G317" s="37">
        <v>2021680010039</v>
      </c>
      <c r="H317" s="28" t="s">
        <v>814</v>
      </c>
      <c r="I317" s="29"/>
      <c r="J317" s="4">
        <v>44566</v>
      </c>
      <c r="K317" s="4">
        <v>44926</v>
      </c>
      <c r="L317" s="310">
        <v>1</v>
      </c>
      <c r="M317" s="339"/>
      <c r="N317" s="253">
        <f>IFERROR(IF(M317/L317&gt;100%,100%,M317/L317),"-")</f>
        <v>0</v>
      </c>
      <c r="O317" s="132">
        <v>100000000</v>
      </c>
      <c r="P317" s="162"/>
      <c r="Q317" s="162"/>
      <c r="R317" s="162"/>
      <c r="S317" s="34"/>
      <c r="T317" s="189">
        <f>SUM(O317:S318)</f>
        <v>161500000</v>
      </c>
      <c r="U317" s="132"/>
      <c r="V317" s="162"/>
      <c r="W317" s="162"/>
      <c r="X317" s="34"/>
      <c r="Y317" s="162"/>
      <c r="Z317" s="189">
        <f>SUM(U317:Y318)</f>
        <v>0</v>
      </c>
      <c r="AA317" s="283">
        <f>IFERROR(Z317/T317,"-")</f>
        <v>0</v>
      </c>
      <c r="AB317" s="343"/>
      <c r="AC317" s="60" t="s">
        <v>803</v>
      </c>
      <c r="AD317" s="49" t="s">
        <v>804</v>
      </c>
    </row>
    <row r="318" spans="1:30" s="36" customFormat="1" ht="69" x14ac:dyDescent="0.25">
      <c r="A318" s="43">
        <v>314</v>
      </c>
      <c r="B318" s="28" t="s">
        <v>116</v>
      </c>
      <c r="C318" s="28" t="s">
        <v>809</v>
      </c>
      <c r="D318" s="28" t="s">
        <v>810</v>
      </c>
      <c r="E318" s="300" t="s">
        <v>815</v>
      </c>
      <c r="F318" s="28" t="s">
        <v>816</v>
      </c>
      <c r="G318" s="37">
        <v>2020680010071</v>
      </c>
      <c r="H318" s="28" t="s">
        <v>813</v>
      </c>
      <c r="I318" s="29"/>
      <c r="J318" s="4">
        <v>44566</v>
      </c>
      <c r="K318" s="4">
        <v>44926</v>
      </c>
      <c r="L318" s="316"/>
      <c r="M318" s="341"/>
      <c r="N318" s="255"/>
      <c r="O318" s="132">
        <v>61500000</v>
      </c>
      <c r="P318" s="224"/>
      <c r="Q318" s="224"/>
      <c r="R318" s="224"/>
      <c r="S318" s="118"/>
      <c r="T318" s="190"/>
      <c r="U318" s="231"/>
      <c r="V318" s="224"/>
      <c r="W318" s="224"/>
      <c r="X318" s="118"/>
      <c r="Y318" s="224"/>
      <c r="Z318" s="190"/>
      <c r="AA318" s="291"/>
      <c r="AB318" s="344"/>
      <c r="AC318" s="62"/>
      <c r="AD318" s="51"/>
    </row>
    <row r="319" spans="1:30" s="36" customFormat="1" ht="55.2" x14ac:dyDescent="0.25">
      <c r="A319" s="43">
        <v>257</v>
      </c>
      <c r="B319" s="28" t="s">
        <v>50</v>
      </c>
      <c r="C319" s="28" t="s">
        <v>51</v>
      </c>
      <c r="D319" s="28" t="s">
        <v>817</v>
      </c>
      <c r="E319" s="72" t="s">
        <v>818</v>
      </c>
      <c r="F319" s="28" t="s">
        <v>819</v>
      </c>
      <c r="G319" s="37">
        <v>2021680010006</v>
      </c>
      <c r="H319" s="30" t="s">
        <v>820</v>
      </c>
      <c r="I319" s="30"/>
      <c r="J319" s="4">
        <v>44566</v>
      </c>
      <c r="K319" s="4">
        <v>44926</v>
      </c>
      <c r="L319" s="48">
        <v>0.5</v>
      </c>
      <c r="M319" s="119"/>
      <c r="N319" s="256">
        <f>IF(M319/L319&gt;100%,100%,M319/L319)</f>
        <v>0</v>
      </c>
      <c r="O319" s="58">
        <v>466800000</v>
      </c>
      <c r="P319" s="222"/>
      <c r="Q319" s="222"/>
      <c r="R319" s="222"/>
      <c r="S319" s="69"/>
      <c r="T319" s="221">
        <f>SUM(O319:S320)</f>
        <v>1100000000</v>
      </c>
      <c r="U319" s="70"/>
      <c r="V319" s="70"/>
      <c r="W319" s="226"/>
      <c r="X319" s="226"/>
      <c r="Y319" s="71"/>
      <c r="Z319" s="221">
        <f>SUM(U319:Y320)</f>
        <v>0</v>
      </c>
      <c r="AA319" s="287">
        <f>IFERROR(Z319/T319,"-")</f>
        <v>0</v>
      </c>
      <c r="AB319" s="383"/>
      <c r="AC319" s="60" t="s">
        <v>821</v>
      </c>
      <c r="AD319" s="49" t="s">
        <v>822</v>
      </c>
    </row>
    <row r="320" spans="1:30" s="36" customFormat="1" ht="55.2" x14ac:dyDescent="0.25">
      <c r="A320" s="43">
        <v>257</v>
      </c>
      <c r="B320" s="28" t="s">
        <v>50</v>
      </c>
      <c r="C320" s="28" t="s">
        <v>51</v>
      </c>
      <c r="D320" s="28" t="s">
        <v>817</v>
      </c>
      <c r="E320" s="72" t="s">
        <v>818</v>
      </c>
      <c r="F320" s="28" t="s">
        <v>819</v>
      </c>
      <c r="G320" s="37">
        <v>2020680010055</v>
      </c>
      <c r="H320" s="30" t="s">
        <v>823</v>
      </c>
      <c r="I320" s="30"/>
      <c r="J320" s="4">
        <v>44566</v>
      </c>
      <c r="K320" s="4">
        <v>44926</v>
      </c>
      <c r="L320" s="48"/>
      <c r="M320" s="119"/>
      <c r="N320" s="256"/>
      <c r="O320" s="58">
        <v>633200000</v>
      </c>
      <c r="P320" s="222"/>
      <c r="Q320" s="222"/>
      <c r="R320" s="222"/>
      <c r="S320" s="69"/>
      <c r="T320" s="221"/>
      <c r="U320" s="58"/>
      <c r="V320" s="58"/>
      <c r="W320" s="58"/>
      <c r="X320" s="222"/>
      <c r="Y320" s="69"/>
      <c r="Z320" s="221"/>
      <c r="AA320" s="291"/>
      <c r="AB320" s="384"/>
      <c r="AC320" s="62"/>
      <c r="AD320" s="51"/>
    </row>
    <row r="321" spans="1:30" s="36" customFormat="1" ht="69" x14ac:dyDescent="0.25">
      <c r="A321" s="43">
        <v>258</v>
      </c>
      <c r="B321" s="28" t="s">
        <v>50</v>
      </c>
      <c r="C321" s="28" t="s">
        <v>51</v>
      </c>
      <c r="D321" s="28" t="s">
        <v>817</v>
      </c>
      <c r="E321" s="300" t="s">
        <v>824</v>
      </c>
      <c r="F321" s="28" t="s">
        <v>825</v>
      </c>
      <c r="G321" s="37">
        <v>2021680010063</v>
      </c>
      <c r="H321" s="30" t="s">
        <v>826</v>
      </c>
      <c r="I321" s="30"/>
      <c r="J321" s="4">
        <v>44566</v>
      </c>
      <c r="K321" s="4">
        <v>44926</v>
      </c>
      <c r="L321" s="86">
        <v>1</v>
      </c>
      <c r="M321" s="120"/>
      <c r="N321" s="251">
        <f>IF(M321/L321&gt;100%,100%,M321/L321)</f>
        <v>0</v>
      </c>
      <c r="O321" s="58">
        <v>500000000</v>
      </c>
      <c r="P321" s="222"/>
      <c r="Q321" s="222"/>
      <c r="R321" s="222"/>
      <c r="S321" s="69"/>
      <c r="T321" s="185">
        <f>SUM(O321:S321)</f>
        <v>500000000</v>
      </c>
      <c r="U321" s="58"/>
      <c r="V321" s="222"/>
      <c r="W321" s="222"/>
      <c r="X321" s="222"/>
      <c r="Y321" s="69"/>
      <c r="Z321" s="185">
        <f>SUM(U321:Y321)</f>
        <v>0</v>
      </c>
      <c r="AA321" s="133">
        <f>IFERROR(Z321/T321,"-")</f>
        <v>0</v>
      </c>
      <c r="AB321" s="278"/>
      <c r="AC321" s="40" t="s">
        <v>821</v>
      </c>
      <c r="AD321" s="35" t="s">
        <v>822</v>
      </c>
    </row>
    <row r="322" spans="1:30" s="36" customFormat="1" ht="55.2" x14ac:dyDescent="0.25">
      <c r="A322" s="43">
        <v>259</v>
      </c>
      <c r="B322" s="28" t="s">
        <v>50</v>
      </c>
      <c r="C322" s="28" t="s">
        <v>51</v>
      </c>
      <c r="D322" s="28" t="s">
        <v>817</v>
      </c>
      <c r="E322" s="300" t="s">
        <v>827</v>
      </c>
      <c r="F322" s="28" t="s">
        <v>828</v>
      </c>
      <c r="G322" s="37">
        <v>2020680010055</v>
      </c>
      <c r="H322" s="30" t="s">
        <v>823</v>
      </c>
      <c r="I322" s="30"/>
      <c r="J322" s="4">
        <v>44566</v>
      </c>
      <c r="K322" s="4">
        <v>44926</v>
      </c>
      <c r="L322" s="33">
        <v>1</v>
      </c>
      <c r="M322" s="53"/>
      <c r="N322" s="251">
        <f>IF(M322/L322&gt;100%,100%,M322/L322)</f>
        <v>0</v>
      </c>
      <c r="O322" s="58">
        <v>362600000</v>
      </c>
      <c r="P322" s="124"/>
      <c r="Q322" s="124"/>
      <c r="R322" s="124"/>
      <c r="S322" s="69"/>
      <c r="T322" s="185">
        <f>SUM(O322:S322)</f>
        <v>362600000</v>
      </c>
      <c r="U322" s="58"/>
      <c r="V322" s="124"/>
      <c r="W322" s="124"/>
      <c r="X322" s="124"/>
      <c r="Y322" s="69"/>
      <c r="Z322" s="185">
        <f>SUM(U322:Y322)</f>
        <v>0</v>
      </c>
      <c r="AA322" s="133">
        <f>IFERROR(Z322/T322,"-")</f>
        <v>0</v>
      </c>
      <c r="AB322" s="278"/>
      <c r="AC322" s="40" t="s">
        <v>821</v>
      </c>
      <c r="AD322" s="35" t="s">
        <v>822</v>
      </c>
    </row>
    <row r="323" spans="1:30" s="36" customFormat="1" ht="55.2" x14ac:dyDescent="0.25">
      <c r="A323" s="43">
        <v>260</v>
      </c>
      <c r="B323" s="28" t="s">
        <v>50</v>
      </c>
      <c r="C323" s="28" t="s">
        <v>51</v>
      </c>
      <c r="D323" s="28" t="s">
        <v>817</v>
      </c>
      <c r="E323" s="72" t="s">
        <v>829</v>
      </c>
      <c r="F323" s="28" t="s">
        <v>830</v>
      </c>
      <c r="G323" s="37">
        <v>2020680010129</v>
      </c>
      <c r="H323" s="30" t="s">
        <v>831</v>
      </c>
      <c r="I323" s="30"/>
      <c r="J323" s="4">
        <v>44566</v>
      </c>
      <c r="K323" s="4">
        <v>44926</v>
      </c>
      <c r="L323" s="121">
        <v>8</v>
      </c>
      <c r="M323" s="122"/>
      <c r="N323" s="256">
        <f>IF(M323/L323&gt;100%,100%,M323/L323)</f>
        <v>0</v>
      </c>
      <c r="O323" s="58">
        <v>956024590</v>
      </c>
      <c r="P323" s="124"/>
      <c r="Q323" s="124"/>
      <c r="R323" s="124"/>
      <c r="S323" s="69"/>
      <c r="T323" s="221">
        <f>SUM(O323:S324)</f>
        <v>2604689268</v>
      </c>
      <c r="U323" s="58"/>
      <c r="V323" s="124"/>
      <c r="W323" s="124"/>
      <c r="X323" s="124"/>
      <c r="Y323" s="69"/>
      <c r="Z323" s="221">
        <f>SUM(U323:Y324)</f>
        <v>0</v>
      </c>
      <c r="AA323" s="321">
        <f>IFERROR(Z323/T323,"-")</f>
        <v>0</v>
      </c>
      <c r="AB323" s="284"/>
      <c r="AC323" s="60" t="s">
        <v>821</v>
      </c>
      <c r="AD323" s="49" t="s">
        <v>822</v>
      </c>
    </row>
    <row r="324" spans="1:30" s="36" customFormat="1" ht="82.8" x14ac:dyDescent="0.25">
      <c r="A324" s="43">
        <v>260</v>
      </c>
      <c r="B324" s="28" t="s">
        <v>50</v>
      </c>
      <c r="C324" s="28" t="s">
        <v>51</v>
      </c>
      <c r="D324" s="28" t="s">
        <v>817</v>
      </c>
      <c r="E324" s="72" t="s">
        <v>829</v>
      </c>
      <c r="F324" s="28" t="s">
        <v>830</v>
      </c>
      <c r="G324" s="37">
        <v>2021680010065</v>
      </c>
      <c r="H324" s="30" t="s">
        <v>832</v>
      </c>
      <c r="I324" s="30"/>
      <c r="J324" s="4">
        <v>44566</v>
      </c>
      <c r="K324" s="4">
        <v>44926</v>
      </c>
      <c r="L324" s="121"/>
      <c r="M324" s="122"/>
      <c r="N324" s="256"/>
      <c r="O324" s="58">
        <v>1648664678</v>
      </c>
      <c r="P324" s="58"/>
      <c r="Q324" s="124"/>
      <c r="R324" s="124"/>
      <c r="S324" s="69"/>
      <c r="T324" s="221"/>
      <c r="U324" s="58"/>
      <c r="V324" s="124"/>
      <c r="W324" s="124"/>
      <c r="X324" s="124"/>
      <c r="Y324" s="69"/>
      <c r="Z324" s="221"/>
      <c r="AA324" s="321"/>
      <c r="AB324" s="292"/>
      <c r="AC324" s="62"/>
      <c r="AD324" s="51"/>
    </row>
    <row r="325" spans="1:30" s="36" customFormat="1" ht="69" x14ac:dyDescent="0.25">
      <c r="A325" s="43">
        <v>290</v>
      </c>
      <c r="B325" s="28" t="s">
        <v>116</v>
      </c>
      <c r="C325" s="28" t="s">
        <v>331</v>
      </c>
      <c r="D325" s="28" t="s">
        <v>332</v>
      </c>
      <c r="E325" s="300" t="s">
        <v>833</v>
      </c>
      <c r="F325" s="28" t="s">
        <v>834</v>
      </c>
      <c r="G325" s="37">
        <v>2020680010055</v>
      </c>
      <c r="H325" s="30" t="s">
        <v>823</v>
      </c>
      <c r="I325" s="30"/>
      <c r="J325" s="4">
        <v>44566</v>
      </c>
      <c r="K325" s="4">
        <v>44926</v>
      </c>
      <c r="L325" s="121">
        <v>1</v>
      </c>
      <c r="M325" s="122"/>
      <c r="N325" s="256">
        <f>IF(M325/L325&gt;100%,100%,M325/L325)</f>
        <v>0</v>
      </c>
      <c r="O325" s="58">
        <v>129800000</v>
      </c>
      <c r="P325" s="58"/>
      <c r="Q325" s="124"/>
      <c r="R325" s="124"/>
      <c r="S325" s="69"/>
      <c r="T325" s="186">
        <f>SUM(O325:S326)</f>
        <v>7744047333</v>
      </c>
      <c r="U325" s="58"/>
      <c r="V325" s="124"/>
      <c r="W325" s="124"/>
      <c r="X325" s="124"/>
      <c r="Y325" s="69"/>
      <c r="Z325" s="186">
        <f>SUM(U325:Y326)</f>
        <v>0</v>
      </c>
      <c r="AA325" s="283">
        <f>IFERROR(Z326/T325,"-")</f>
        <v>0</v>
      </c>
      <c r="AB325" s="284"/>
      <c r="AC325" s="60" t="s">
        <v>821</v>
      </c>
      <c r="AD325" s="49" t="s">
        <v>822</v>
      </c>
    </row>
    <row r="326" spans="1:30" s="36" customFormat="1" ht="69" x14ac:dyDescent="0.25">
      <c r="A326" s="43">
        <v>290</v>
      </c>
      <c r="B326" s="28" t="s">
        <v>116</v>
      </c>
      <c r="C326" s="28" t="s">
        <v>331</v>
      </c>
      <c r="D326" s="28" t="s">
        <v>332</v>
      </c>
      <c r="E326" s="300" t="s">
        <v>833</v>
      </c>
      <c r="F326" s="28" t="s">
        <v>834</v>
      </c>
      <c r="G326" s="37">
        <v>2021680010213</v>
      </c>
      <c r="H326" s="30" t="s">
        <v>835</v>
      </c>
      <c r="I326" s="30"/>
      <c r="J326" s="4">
        <v>44566</v>
      </c>
      <c r="K326" s="4">
        <v>44926</v>
      </c>
      <c r="L326" s="121"/>
      <c r="M326" s="122"/>
      <c r="N326" s="256"/>
      <c r="O326" s="58">
        <f>7189410732+424836601</f>
        <v>7614247333</v>
      </c>
      <c r="P326" s="124"/>
      <c r="Q326" s="124"/>
      <c r="R326" s="124"/>
      <c r="S326" s="69"/>
      <c r="T326" s="187"/>
      <c r="U326" s="58"/>
      <c r="V326" s="124"/>
      <c r="W326" s="124"/>
      <c r="X326" s="124"/>
      <c r="Y326" s="69"/>
      <c r="Z326" s="187"/>
      <c r="AA326" s="291"/>
      <c r="AB326" s="292"/>
      <c r="AC326" s="62"/>
      <c r="AD326" s="51"/>
    </row>
    <row r="327" spans="1:30" s="36" customFormat="1" ht="69" x14ac:dyDescent="0.25">
      <c r="A327" s="43">
        <v>291</v>
      </c>
      <c r="B327" s="28" t="s">
        <v>116</v>
      </c>
      <c r="C327" s="28" t="s">
        <v>331</v>
      </c>
      <c r="D327" s="28" t="s">
        <v>332</v>
      </c>
      <c r="E327" s="72" t="s">
        <v>836</v>
      </c>
      <c r="F327" s="28" t="s">
        <v>837</v>
      </c>
      <c r="G327" s="37">
        <v>2021680010097</v>
      </c>
      <c r="H327" s="30" t="s">
        <v>838</v>
      </c>
      <c r="I327" s="30"/>
      <c r="J327" s="4">
        <v>44566</v>
      </c>
      <c r="K327" s="4">
        <v>44926</v>
      </c>
      <c r="L327" s="123">
        <v>1</v>
      </c>
      <c r="M327" s="120"/>
      <c r="N327" s="251">
        <f t="shared" ref="N327:N332" si="47">IF(M327/L327&gt;100%,100%,M327/L327)</f>
        <v>0</v>
      </c>
      <c r="O327" s="58">
        <v>20000000</v>
      </c>
      <c r="P327" s="124"/>
      <c r="Q327" s="124"/>
      <c r="R327" s="124"/>
      <c r="S327" s="69"/>
      <c r="T327" s="185">
        <f>SUM(O327:S327)</f>
        <v>20000000</v>
      </c>
      <c r="U327" s="58"/>
      <c r="V327" s="124"/>
      <c r="W327" s="124"/>
      <c r="X327" s="124"/>
      <c r="Y327" s="69"/>
      <c r="Z327" s="185">
        <f t="shared" ref="Z327:Z343" si="48">SUM(U327:Y327)</f>
        <v>0</v>
      </c>
      <c r="AA327" s="133">
        <f t="shared" ref="AA327:AA332" si="49">IFERROR(Z327/T327,"-")</f>
        <v>0</v>
      </c>
      <c r="AB327" s="278"/>
      <c r="AC327" s="40" t="s">
        <v>821</v>
      </c>
      <c r="AD327" s="35" t="s">
        <v>822</v>
      </c>
    </row>
    <row r="328" spans="1:30" s="36" customFormat="1" ht="69" x14ac:dyDescent="0.25">
      <c r="A328" s="43">
        <v>297</v>
      </c>
      <c r="B328" s="28" t="s">
        <v>116</v>
      </c>
      <c r="C328" s="28" t="s">
        <v>117</v>
      </c>
      <c r="D328" s="28" t="s">
        <v>118</v>
      </c>
      <c r="E328" s="300" t="s">
        <v>839</v>
      </c>
      <c r="F328" s="28" t="s">
        <v>840</v>
      </c>
      <c r="G328" s="37">
        <v>2021680010096</v>
      </c>
      <c r="H328" s="30" t="s">
        <v>841</v>
      </c>
      <c r="I328" s="30"/>
      <c r="J328" s="4">
        <v>44566</v>
      </c>
      <c r="K328" s="4">
        <v>44926</v>
      </c>
      <c r="L328" s="123">
        <v>1</v>
      </c>
      <c r="M328" s="120"/>
      <c r="N328" s="251">
        <f t="shared" si="47"/>
        <v>0</v>
      </c>
      <c r="O328" s="58">
        <v>137500000</v>
      </c>
      <c r="P328" s="124"/>
      <c r="Q328" s="124"/>
      <c r="R328" s="124"/>
      <c r="S328" s="69"/>
      <c r="T328" s="185">
        <f>SUM(O328:S328)</f>
        <v>137500000</v>
      </c>
      <c r="U328" s="58"/>
      <c r="V328" s="124"/>
      <c r="W328" s="124"/>
      <c r="X328" s="124"/>
      <c r="Y328" s="69"/>
      <c r="Z328" s="185">
        <f t="shared" si="48"/>
        <v>0</v>
      </c>
      <c r="AA328" s="133">
        <f t="shared" si="49"/>
        <v>0</v>
      </c>
      <c r="AB328" s="278"/>
      <c r="AC328" s="40" t="s">
        <v>821</v>
      </c>
      <c r="AD328" s="35" t="s">
        <v>822</v>
      </c>
    </row>
    <row r="329" spans="1:30" s="36" customFormat="1" ht="69" x14ac:dyDescent="0.25">
      <c r="A329" s="43">
        <v>298</v>
      </c>
      <c r="B329" s="28" t="s">
        <v>116</v>
      </c>
      <c r="C329" s="28" t="s">
        <v>117</v>
      </c>
      <c r="D329" s="28" t="s">
        <v>118</v>
      </c>
      <c r="E329" s="300" t="s">
        <v>842</v>
      </c>
      <c r="F329" s="28" t="s">
        <v>843</v>
      </c>
      <c r="G329" s="37">
        <v>2020680010085</v>
      </c>
      <c r="H329" s="30" t="s">
        <v>844</v>
      </c>
      <c r="I329" s="30"/>
      <c r="J329" s="4">
        <v>44566</v>
      </c>
      <c r="K329" s="4">
        <v>44926</v>
      </c>
      <c r="L329" s="123">
        <v>1</v>
      </c>
      <c r="M329" s="52"/>
      <c r="N329" s="251">
        <f t="shared" si="47"/>
        <v>0</v>
      </c>
      <c r="O329" s="58">
        <v>656000000</v>
      </c>
      <c r="P329" s="124"/>
      <c r="Q329" s="124"/>
      <c r="R329" s="124"/>
      <c r="S329" s="69"/>
      <c r="T329" s="185">
        <f>SUM(O329:S329)</f>
        <v>656000000</v>
      </c>
      <c r="U329" s="58"/>
      <c r="V329" s="124"/>
      <c r="W329" s="124"/>
      <c r="X329" s="124"/>
      <c r="Y329" s="69"/>
      <c r="Z329" s="185">
        <f t="shared" si="48"/>
        <v>0</v>
      </c>
      <c r="AA329" s="133">
        <f t="shared" si="49"/>
        <v>0</v>
      </c>
      <c r="AB329" s="297"/>
      <c r="AC329" s="64" t="s">
        <v>821</v>
      </c>
      <c r="AD329" s="65" t="s">
        <v>822</v>
      </c>
    </row>
    <row r="330" spans="1:30" s="36" customFormat="1" ht="69" x14ac:dyDescent="0.25">
      <c r="A330" s="43">
        <v>299</v>
      </c>
      <c r="B330" s="28" t="s">
        <v>116</v>
      </c>
      <c r="C330" s="28" t="s">
        <v>117</v>
      </c>
      <c r="D330" s="28" t="s">
        <v>118</v>
      </c>
      <c r="E330" s="300" t="s">
        <v>845</v>
      </c>
      <c r="F330" s="28" t="s">
        <v>846</v>
      </c>
      <c r="G330" s="37">
        <v>2020680010055</v>
      </c>
      <c r="H330" s="30" t="s">
        <v>823</v>
      </c>
      <c r="I330" s="30"/>
      <c r="J330" s="4">
        <v>44566</v>
      </c>
      <c r="K330" s="4">
        <v>44926</v>
      </c>
      <c r="L330" s="123">
        <v>1</v>
      </c>
      <c r="M330" s="52"/>
      <c r="N330" s="251">
        <f t="shared" si="47"/>
        <v>0</v>
      </c>
      <c r="O330" s="58">
        <v>21000000</v>
      </c>
      <c r="P330" s="124"/>
      <c r="Q330" s="124"/>
      <c r="R330" s="125"/>
      <c r="S330" s="125">
        <v>76114607</v>
      </c>
      <c r="T330" s="185">
        <f>SUM(O330:S330)</f>
        <v>97114607</v>
      </c>
      <c r="U330" s="58"/>
      <c r="V330" s="124"/>
      <c r="W330" s="124"/>
      <c r="X330" s="58"/>
      <c r="Y330" s="58"/>
      <c r="Z330" s="185">
        <f t="shared" si="48"/>
        <v>0</v>
      </c>
      <c r="AA330" s="298">
        <f t="shared" si="49"/>
        <v>0</v>
      </c>
      <c r="AB330" s="297"/>
      <c r="AC330" s="64" t="s">
        <v>821</v>
      </c>
      <c r="AD330" s="65" t="s">
        <v>822</v>
      </c>
    </row>
    <row r="331" spans="1:30" s="36" customFormat="1" ht="69" x14ac:dyDescent="0.25">
      <c r="A331" s="43">
        <v>300</v>
      </c>
      <c r="B331" s="28" t="s">
        <v>116</v>
      </c>
      <c r="C331" s="28" t="s">
        <v>117</v>
      </c>
      <c r="D331" s="28" t="s">
        <v>118</v>
      </c>
      <c r="E331" s="73" t="s">
        <v>487</v>
      </c>
      <c r="F331" s="28" t="s">
        <v>488</v>
      </c>
      <c r="G331" s="37">
        <v>2020680010055</v>
      </c>
      <c r="H331" s="30" t="s">
        <v>823</v>
      </c>
      <c r="I331" s="30"/>
      <c r="J331" s="4">
        <v>44566</v>
      </c>
      <c r="K331" s="4">
        <v>44926</v>
      </c>
      <c r="L331" s="33">
        <v>1</v>
      </c>
      <c r="M331" s="53"/>
      <c r="N331" s="251">
        <f t="shared" si="47"/>
        <v>0</v>
      </c>
      <c r="O331" s="58">
        <v>1111885393</v>
      </c>
      <c r="P331" s="58"/>
      <c r="Q331" s="124"/>
      <c r="R331" s="124"/>
      <c r="S331" s="69"/>
      <c r="T331" s="185">
        <f>SUM(O331:S331)</f>
        <v>1111885393</v>
      </c>
      <c r="U331" s="58"/>
      <c r="V331" s="58"/>
      <c r="W331" s="124"/>
      <c r="X331" s="124"/>
      <c r="Y331" s="69"/>
      <c r="Z331" s="185">
        <f t="shared" si="48"/>
        <v>0</v>
      </c>
      <c r="AA331" s="298">
        <f t="shared" si="49"/>
        <v>0</v>
      </c>
      <c r="AB331" s="297"/>
      <c r="AC331" s="64" t="s">
        <v>821</v>
      </c>
      <c r="AD331" s="65" t="s">
        <v>822</v>
      </c>
    </row>
    <row r="332" spans="1:30" s="36" customFormat="1" ht="69" x14ac:dyDescent="0.25">
      <c r="A332" s="43">
        <v>310</v>
      </c>
      <c r="B332" s="28" t="s">
        <v>116</v>
      </c>
      <c r="C332" s="28" t="s">
        <v>321</v>
      </c>
      <c r="D332" s="28" t="s">
        <v>847</v>
      </c>
      <c r="E332" s="73" t="s">
        <v>848</v>
      </c>
      <c r="F332" s="28" t="s">
        <v>849</v>
      </c>
      <c r="G332" s="37">
        <v>2020680010055</v>
      </c>
      <c r="H332" s="30" t="s">
        <v>823</v>
      </c>
      <c r="I332" s="30"/>
      <c r="J332" s="4">
        <v>44566</v>
      </c>
      <c r="K332" s="4">
        <v>44926</v>
      </c>
      <c r="L332" s="123">
        <v>1</v>
      </c>
      <c r="M332" s="52"/>
      <c r="N332" s="251">
        <f t="shared" si="47"/>
        <v>0</v>
      </c>
      <c r="O332" s="58">
        <v>57200000</v>
      </c>
      <c r="P332" s="124"/>
      <c r="Q332" s="124"/>
      <c r="R332" s="124"/>
      <c r="S332" s="69"/>
      <c r="T332" s="185">
        <f>SUM(O332:S332)</f>
        <v>57200000</v>
      </c>
      <c r="U332" s="58"/>
      <c r="V332" s="124"/>
      <c r="W332" s="124"/>
      <c r="X332" s="124"/>
      <c r="Y332" s="69"/>
      <c r="Z332" s="185">
        <f t="shared" si="48"/>
        <v>0</v>
      </c>
      <c r="AA332" s="133">
        <f t="shared" si="49"/>
        <v>0</v>
      </c>
      <c r="AB332" s="278"/>
      <c r="AC332" s="40" t="s">
        <v>821</v>
      </c>
      <c r="AD332" s="35" t="s">
        <v>822</v>
      </c>
    </row>
    <row r="333" spans="1:30" s="36" customFormat="1" ht="69" x14ac:dyDescent="0.25">
      <c r="A333" s="43">
        <v>27</v>
      </c>
      <c r="B333" s="28" t="s">
        <v>34</v>
      </c>
      <c r="C333" s="28" t="s">
        <v>850</v>
      </c>
      <c r="D333" s="28" t="s">
        <v>851</v>
      </c>
      <c r="E333" s="300" t="s">
        <v>852</v>
      </c>
      <c r="F333" s="28" t="s">
        <v>853</v>
      </c>
      <c r="G333" s="55">
        <v>2020680010036</v>
      </c>
      <c r="H333" s="29" t="s">
        <v>854</v>
      </c>
      <c r="I333" s="74"/>
      <c r="J333" s="4">
        <v>44566</v>
      </c>
      <c r="K333" s="4">
        <v>44926</v>
      </c>
      <c r="L333" s="57">
        <v>1</v>
      </c>
      <c r="M333" s="104"/>
      <c r="N333" s="257">
        <f>IFERROR(IF(M333/L333&gt;100%,100%,M333/L333),"-")</f>
        <v>0</v>
      </c>
      <c r="O333" s="216"/>
      <c r="P333" s="216">
        <v>82953028661</v>
      </c>
      <c r="Q333" s="216"/>
      <c r="R333" s="216"/>
      <c r="S333" s="216">
        <v>165449717164</v>
      </c>
      <c r="T333" s="185">
        <f>SUM(O333:S333)</f>
        <v>248402745825</v>
      </c>
      <c r="U333" s="58"/>
      <c r="V333" s="58"/>
      <c r="W333" s="58"/>
      <c r="X333" s="58"/>
      <c r="Y333" s="58"/>
      <c r="Z333" s="185">
        <f t="shared" si="48"/>
        <v>0</v>
      </c>
      <c r="AA333" s="133">
        <f>IFERROR(Z333/T333,"-")</f>
        <v>0</v>
      </c>
      <c r="AB333" s="223"/>
      <c r="AC333" s="40" t="s">
        <v>855</v>
      </c>
      <c r="AD333" s="35" t="s">
        <v>856</v>
      </c>
    </row>
    <row r="334" spans="1:30" s="36" customFormat="1" ht="55.2" x14ac:dyDescent="0.25">
      <c r="A334" s="43">
        <v>28</v>
      </c>
      <c r="B334" s="28" t="s">
        <v>34</v>
      </c>
      <c r="C334" s="28" t="s">
        <v>850</v>
      </c>
      <c r="D334" s="28" t="s">
        <v>851</v>
      </c>
      <c r="E334" s="300" t="s">
        <v>857</v>
      </c>
      <c r="F334" s="28" t="s">
        <v>858</v>
      </c>
      <c r="G334" s="55">
        <v>2020680010032</v>
      </c>
      <c r="H334" s="29" t="s">
        <v>859</v>
      </c>
      <c r="I334" s="74"/>
      <c r="J334" s="4">
        <v>44566</v>
      </c>
      <c r="K334" s="4">
        <v>44926</v>
      </c>
      <c r="L334" s="57">
        <v>1</v>
      </c>
      <c r="M334" s="104"/>
      <c r="N334" s="257">
        <f>IFERROR(IF(M334/L334&gt;100%,100%,M334/L334),"-")</f>
        <v>0</v>
      </c>
      <c r="O334" s="216"/>
      <c r="P334" s="216"/>
      <c r="Q334" s="216"/>
      <c r="R334" s="216"/>
      <c r="S334" s="216">
        <v>597091000</v>
      </c>
      <c r="T334" s="185">
        <f>SUM(O334:S334)</f>
        <v>597091000</v>
      </c>
      <c r="U334" s="58"/>
      <c r="V334" s="58"/>
      <c r="W334" s="222"/>
      <c r="X334" s="58"/>
      <c r="Y334" s="58"/>
      <c r="Z334" s="185">
        <f t="shared" si="48"/>
        <v>0</v>
      </c>
      <c r="AA334" s="133">
        <f>IFERROR(Z334/T334,"-")</f>
        <v>0</v>
      </c>
      <c r="AB334" s="223"/>
      <c r="AC334" s="40" t="s">
        <v>855</v>
      </c>
      <c r="AD334" s="35" t="s">
        <v>856</v>
      </c>
    </row>
    <row r="335" spans="1:30" s="36" customFormat="1" ht="82.8" x14ac:dyDescent="0.25">
      <c r="A335" s="43">
        <v>29</v>
      </c>
      <c r="B335" s="28" t="s">
        <v>34</v>
      </c>
      <c r="C335" s="28" t="s">
        <v>850</v>
      </c>
      <c r="D335" s="28" t="s">
        <v>851</v>
      </c>
      <c r="E335" s="300" t="s">
        <v>860</v>
      </c>
      <c r="F335" s="28" t="s">
        <v>861</v>
      </c>
      <c r="G335" s="55">
        <v>2021680010144</v>
      </c>
      <c r="H335" s="29" t="s">
        <v>862</v>
      </c>
      <c r="I335" s="74"/>
      <c r="J335" s="4">
        <v>44566</v>
      </c>
      <c r="K335" s="4">
        <v>44926</v>
      </c>
      <c r="L335" s="57">
        <v>1</v>
      </c>
      <c r="M335" s="385"/>
      <c r="N335" s="257">
        <f>IFERROR(IF(M335/L335&gt;100%,100%,M335/L335),"-")</f>
        <v>0</v>
      </c>
      <c r="O335" s="216"/>
      <c r="P335" s="216"/>
      <c r="Q335" s="216"/>
      <c r="R335" s="216"/>
      <c r="S335" s="216">
        <v>2583847804</v>
      </c>
      <c r="T335" s="185">
        <f>SUM(O335:S335)</f>
        <v>2583847804</v>
      </c>
      <c r="U335" s="58"/>
      <c r="V335" s="222"/>
      <c r="W335" s="222"/>
      <c r="X335" s="58"/>
      <c r="Y335" s="58"/>
      <c r="Z335" s="185">
        <f t="shared" si="48"/>
        <v>0</v>
      </c>
      <c r="AA335" s="133">
        <f>IFERROR(Z335/T335,"-")</f>
        <v>0</v>
      </c>
      <c r="AB335" s="223"/>
      <c r="AC335" s="40" t="s">
        <v>855</v>
      </c>
      <c r="AD335" s="35" t="s">
        <v>856</v>
      </c>
    </row>
    <row r="336" spans="1:30" s="36" customFormat="1" ht="55.2" x14ac:dyDescent="0.25">
      <c r="A336" s="43">
        <v>30</v>
      </c>
      <c r="B336" s="28" t="s">
        <v>34</v>
      </c>
      <c r="C336" s="28" t="s">
        <v>850</v>
      </c>
      <c r="D336" s="28" t="s">
        <v>851</v>
      </c>
      <c r="E336" s="300" t="s">
        <v>863</v>
      </c>
      <c r="F336" s="28" t="s">
        <v>864</v>
      </c>
      <c r="G336" s="55">
        <v>2020680010032</v>
      </c>
      <c r="H336" s="29" t="s">
        <v>859</v>
      </c>
      <c r="I336" s="74"/>
      <c r="J336" s="4">
        <v>44566</v>
      </c>
      <c r="K336" s="4">
        <v>44926</v>
      </c>
      <c r="L336" s="57">
        <v>1</v>
      </c>
      <c r="M336" s="104"/>
      <c r="N336" s="257">
        <f>IFERROR(IF(M336/L336&gt;100%,100%,M336/L336),"-")</f>
        <v>0</v>
      </c>
      <c r="O336" s="216">
        <v>452266965</v>
      </c>
      <c r="P336" s="216"/>
      <c r="Q336" s="216"/>
      <c r="R336" s="216"/>
      <c r="S336" s="216">
        <v>212952035</v>
      </c>
      <c r="T336" s="185">
        <f>SUM(O336:S336)</f>
        <v>665219000</v>
      </c>
      <c r="U336" s="58"/>
      <c r="V336" s="222"/>
      <c r="W336" s="222"/>
      <c r="X336" s="58"/>
      <c r="Y336" s="58"/>
      <c r="Z336" s="185">
        <f t="shared" si="48"/>
        <v>0</v>
      </c>
      <c r="AA336" s="133">
        <f>IFERROR(Z336/T336,"-")</f>
        <v>0</v>
      </c>
      <c r="AB336" s="386"/>
      <c r="AC336" s="40" t="s">
        <v>855</v>
      </c>
      <c r="AD336" s="38" t="s">
        <v>856</v>
      </c>
    </row>
    <row r="337" spans="1:30" s="36" customFormat="1" ht="55.2" x14ac:dyDescent="0.25">
      <c r="A337" s="43">
        <v>31</v>
      </c>
      <c r="B337" s="28" t="s">
        <v>34</v>
      </c>
      <c r="C337" s="28" t="s">
        <v>850</v>
      </c>
      <c r="D337" s="28" t="s">
        <v>851</v>
      </c>
      <c r="E337" s="300" t="s">
        <v>865</v>
      </c>
      <c r="F337" s="28" t="s">
        <v>866</v>
      </c>
      <c r="G337" s="55">
        <v>2020680010032</v>
      </c>
      <c r="H337" s="29" t="s">
        <v>859</v>
      </c>
      <c r="I337" s="74"/>
      <c r="J337" s="4">
        <v>44566</v>
      </c>
      <c r="K337" s="4">
        <v>44926</v>
      </c>
      <c r="L337" s="236">
        <v>1</v>
      </c>
      <c r="M337" s="103"/>
      <c r="N337" s="257">
        <f t="shared" ref="N337:N382" si="50">IFERROR(IF(M337/L337&gt;100%,100%,M337/L337),"-")</f>
        <v>0</v>
      </c>
      <c r="O337" s="216"/>
      <c r="P337" s="216">
        <v>53251000</v>
      </c>
      <c r="Q337" s="216"/>
      <c r="R337" s="216"/>
      <c r="S337" s="216">
        <v>66847000</v>
      </c>
      <c r="T337" s="185">
        <f>SUM(O337:S337)</f>
        <v>120098000</v>
      </c>
      <c r="U337" s="58"/>
      <c r="V337" s="58"/>
      <c r="W337" s="222"/>
      <c r="X337" s="222"/>
      <c r="Y337" s="222"/>
      <c r="Z337" s="185">
        <f t="shared" si="48"/>
        <v>0</v>
      </c>
      <c r="AA337" s="133">
        <f t="shared" ref="AA337:AA344" si="51">IFERROR(Z337/T337,"-")</f>
        <v>0</v>
      </c>
      <c r="AB337" s="223"/>
      <c r="AC337" s="40" t="s">
        <v>855</v>
      </c>
      <c r="AD337" s="35" t="s">
        <v>856</v>
      </c>
    </row>
    <row r="338" spans="1:30" s="36" customFormat="1" ht="55.2" x14ac:dyDescent="0.25">
      <c r="A338" s="43">
        <v>32</v>
      </c>
      <c r="B338" s="28" t="s">
        <v>34</v>
      </c>
      <c r="C338" s="28" t="s">
        <v>850</v>
      </c>
      <c r="D338" s="28" t="s">
        <v>851</v>
      </c>
      <c r="E338" s="300" t="s">
        <v>867</v>
      </c>
      <c r="F338" s="28" t="s">
        <v>868</v>
      </c>
      <c r="G338" s="55">
        <v>2020680010032</v>
      </c>
      <c r="H338" s="29" t="s">
        <v>859</v>
      </c>
      <c r="I338" s="74"/>
      <c r="J338" s="4">
        <v>44566</v>
      </c>
      <c r="K338" s="4">
        <v>44926</v>
      </c>
      <c r="L338" s="57">
        <v>1</v>
      </c>
      <c r="M338" s="104"/>
      <c r="N338" s="257">
        <f t="shared" si="50"/>
        <v>0</v>
      </c>
      <c r="O338" s="216">
        <v>309000000</v>
      </c>
      <c r="P338" s="216">
        <v>558981000</v>
      </c>
      <c r="Q338" s="216"/>
      <c r="R338" s="216"/>
      <c r="S338" s="216"/>
      <c r="T338" s="185">
        <f>SUM(O338:S338)</f>
        <v>867981000</v>
      </c>
      <c r="U338" s="58"/>
      <c r="V338" s="58"/>
      <c r="W338" s="222"/>
      <c r="X338" s="222"/>
      <c r="Y338" s="222"/>
      <c r="Z338" s="185">
        <f t="shared" si="48"/>
        <v>0</v>
      </c>
      <c r="AA338" s="133">
        <f t="shared" si="51"/>
        <v>0</v>
      </c>
      <c r="AB338" s="223"/>
      <c r="AC338" s="40" t="s">
        <v>855</v>
      </c>
      <c r="AD338" s="35" t="s">
        <v>856</v>
      </c>
    </row>
    <row r="339" spans="1:30" s="36" customFormat="1" ht="55.2" x14ac:dyDescent="0.25">
      <c r="A339" s="43">
        <v>33</v>
      </c>
      <c r="B339" s="28" t="s">
        <v>34</v>
      </c>
      <c r="C339" s="28" t="s">
        <v>850</v>
      </c>
      <c r="D339" s="28" t="s">
        <v>851</v>
      </c>
      <c r="E339" s="300" t="s">
        <v>869</v>
      </c>
      <c r="F339" s="28" t="s">
        <v>870</v>
      </c>
      <c r="G339" s="55">
        <v>2021080010145</v>
      </c>
      <c r="H339" s="29" t="s">
        <v>871</v>
      </c>
      <c r="I339" s="74"/>
      <c r="J339" s="4">
        <v>44566</v>
      </c>
      <c r="K339" s="4">
        <v>44926</v>
      </c>
      <c r="L339" s="57">
        <v>0.25</v>
      </c>
      <c r="M339" s="104"/>
      <c r="N339" s="257">
        <f t="shared" si="50"/>
        <v>0</v>
      </c>
      <c r="O339" s="216"/>
      <c r="P339" s="216"/>
      <c r="Q339" s="216"/>
      <c r="R339" s="216"/>
      <c r="S339" s="216">
        <v>21833553349</v>
      </c>
      <c r="T339" s="185">
        <f t="shared" ref="T339" si="52">SUM(O339:S339)</f>
        <v>21833553349</v>
      </c>
      <c r="U339" s="58"/>
      <c r="V339" s="222"/>
      <c r="W339" s="222"/>
      <c r="X339" s="222"/>
      <c r="Y339" s="222"/>
      <c r="Z339" s="185">
        <f t="shared" si="48"/>
        <v>0</v>
      </c>
      <c r="AA339" s="133">
        <f t="shared" si="51"/>
        <v>0</v>
      </c>
      <c r="AB339" s="387"/>
      <c r="AC339" s="40" t="s">
        <v>855</v>
      </c>
      <c r="AD339" s="35" t="s">
        <v>856</v>
      </c>
    </row>
    <row r="340" spans="1:30" s="36" customFormat="1" ht="55.2" x14ac:dyDescent="0.25">
      <c r="A340" s="43">
        <v>34</v>
      </c>
      <c r="B340" s="28" t="s">
        <v>34</v>
      </c>
      <c r="C340" s="28" t="s">
        <v>850</v>
      </c>
      <c r="D340" s="28" t="s">
        <v>851</v>
      </c>
      <c r="E340" s="300" t="s">
        <v>872</v>
      </c>
      <c r="F340" s="28" t="s">
        <v>873</v>
      </c>
      <c r="G340" s="55">
        <v>2021680010105</v>
      </c>
      <c r="H340" s="29" t="s">
        <v>874</v>
      </c>
      <c r="I340" s="74"/>
      <c r="J340" s="4">
        <v>44566</v>
      </c>
      <c r="K340" s="4">
        <v>44926</v>
      </c>
      <c r="L340" s="236">
        <v>2</v>
      </c>
      <c r="M340" s="103"/>
      <c r="N340" s="257">
        <f t="shared" si="50"/>
        <v>0</v>
      </c>
      <c r="O340" s="216"/>
      <c r="P340" s="216"/>
      <c r="Q340" s="216"/>
      <c r="R340" s="216"/>
      <c r="S340" s="216">
        <v>600000000</v>
      </c>
      <c r="T340" s="185">
        <f>SUM(O340:S340)</f>
        <v>600000000</v>
      </c>
      <c r="U340" s="58"/>
      <c r="V340" s="222"/>
      <c r="W340" s="222"/>
      <c r="X340" s="222"/>
      <c r="Y340" s="222"/>
      <c r="Z340" s="185">
        <f t="shared" si="48"/>
        <v>0</v>
      </c>
      <c r="AA340" s="133">
        <f t="shared" si="51"/>
        <v>0</v>
      </c>
      <c r="AB340" s="223"/>
      <c r="AC340" s="40" t="s">
        <v>855</v>
      </c>
      <c r="AD340" s="35" t="s">
        <v>856</v>
      </c>
    </row>
    <row r="341" spans="1:30" s="36" customFormat="1" ht="55.2" x14ac:dyDescent="0.25">
      <c r="A341" s="43">
        <v>35</v>
      </c>
      <c r="B341" s="28" t="s">
        <v>34</v>
      </c>
      <c r="C341" s="28" t="s">
        <v>850</v>
      </c>
      <c r="D341" s="28" t="s">
        <v>851</v>
      </c>
      <c r="E341" s="300" t="s">
        <v>875</v>
      </c>
      <c r="F341" s="28" t="s">
        <v>876</v>
      </c>
      <c r="G341" s="55">
        <v>2020680010130</v>
      </c>
      <c r="H341" s="29" t="s">
        <v>877</v>
      </c>
      <c r="I341" s="74"/>
      <c r="J341" s="4">
        <v>44566</v>
      </c>
      <c r="K341" s="4">
        <v>44926</v>
      </c>
      <c r="L341" s="236">
        <v>1</v>
      </c>
      <c r="M341" s="103"/>
      <c r="N341" s="257">
        <f t="shared" si="50"/>
        <v>0</v>
      </c>
      <c r="O341" s="216"/>
      <c r="P341" s="216">
        <v>119260035</v>
      </c>
      <c r="Q341" s="216"/>
      <c r="R341" s="216"/>
      <c r="S341" s="216">
        <v>480739965</v>
      </c>
      <c r="T341" s="185">
        <f>SUM(O341:S341)</f>
        <v>600000000</v>
      </c>
      <c r="U341" s="58"/>
      <c r="V341" s="222"/>
      <c r="W341" s="222"/>
      <c r="X341" s="222"/>
      <c r="Y341" s="222"/>
      <c r="Z341" s="185">
        <f t="shared" si="48"/>
        <v>0</v>
      </c>
      <c r="AA341" s="133">
        <f t="shared" si="51"/>
        <v>0</v>
      </c>
      <c r="AB341" s="223"/>
      <c r="AC341" s="40" t="s">
        <v>855</v>
      </c>
      <c r="AD341" s="35" t="s">
        <v>856</v>
      </c>
    </row>
    <row r="342" spans="1:30" s="36" customFormat="1" ht="69" x14ac:dyDescent="0.25">
      <c r="A342" s="43">
        <v>38</v>
      </c>
      <c r="B342" s="28" t="s">
        <v>34</v>
      </c>
      <c r="C342" s="28" t="s">
        <v>878</v>
      </c>
      <c r="D342" s="28" t="s">
        <v>879</v>
      </c>
      <c r="E342" s="300" t="s">
        <v>880</v>
      </c>
      <c r="F342" s="28" t="s">
        <v>881</v>
      </c>
      <c r="G342" s="55">
        <v>2020680010101</v>
      </c>
      <c r="H342" s="29" t="s">
        <v>882</v>
      </c>
      <c r="I342" s="74"/>
      <c r="J342" s="4">
        <v>44566</v>
      </c>
      <c r="K342" s="4">
        <v>44926</v>
      </c>
      <c r="L342" s="236">
        <v>15</v>
      </c>
      <c r="M342" s="103"/>
      <c r="N342" s="257">
        <f t="shared" si="50"/>
        <v>0</v>
      </c>
      <c r="O342" s="216"/>
      <c r="P342" s="216">
        <v>139000000</v>
      </c>
      <c r="Q342" s="216"/>
      <c r="R342" s="216"/>
      <c r="S342" s="216"/>
      <c r="T342" s="185">
        <f>SUM(O342:S342)</f>
        <v>139000000</v>
      </c>
      <c r="U342" s="58"/>
      <c r="V342" s="58"/>
      <c r="W342" s="222"/>
      <c r="X342" s="222"/>
      <c r="Y342" s="222"/>
      <c r="Z342" s="185">
        <f t="shared" si="48"/>
        <v>0</v>
      </c>
      <c r="AA342" s="133">
        <f t="shared" si="51"/>
        <v>0</v>
      </c>
      <c r="AB342" s="223"/>
      <c r="AC342" s="40" t="s">
        <v>855</v>
      </c>
      <c r="AD342" s="35" t="s">
        <v>856</v>
      </c>
    </row>
    <row r="343" spans="1:30" s="36" customFormat="1" ht="69" x14ac:dyDescent="0.25">
      <c r="A343" s="43">
        <v>39</v>
      </c>
      <c r="B343" s="28" t="s">
        <v>34</v>
      </c>
      <c r="C343" s="28" t="s">
        <v>878</v>
      </c>
      <c r="D343" s="28" t="s">
        <v>879</v>
      </c>
      <c r="E343" s="300" t="s">
        <v>883</v>
      </c>
      <c r="F343" s="28" t="s">
        <v>884</v>
      </c>
      <c r="G343" s="55">
        <v>2020680010101</v>
      </c>
      <c r="H343" s="29" t="s">
        <v>882</v>
      </c>
      <c r="I343" s="74"/>
      <c r="J343" s="4">
        <v>44566</v>
      </c>
      <c r="K343" s="4">
        <v>44926</v>
      </c>
      <c r="L343" s="236">
        <v>4</v>
      </c>
      <c r="M343" s="103"/>
      <c r="N343" s="257">
        <f t="shared" si="50"/>
        <v>0</v>
      </c>
      <c r="O343" s="216"/>
      <c r="P343" s="216">
        <v>290960000</v>
      </c>
      <c r="Q343" s="216"/>
      <c r="R343" s="216"/>
      <c r="S343" s="216"/>
      <c r="T343" s="185">
        <f>SUM(O343:S343)</f>
        <v>290960000</v>
      </c>
      <c r="U343" s="58"/>
      <c r="V343" s="58"/>
      <c r="W343" s="58"/>
      <c r="X343" s="222"/>
      <c r="Y343" s="222"/>
      <c r="Z343" s="185">
        <f t="shared" si="48"/>
        <v>0</v>
      </c>
      <c r="AA343" s="133">
        <f t="shared" si="51"/>
        <v>0</v>
      </c>
      <c r="AB343" s="223"/>
      <c r="AC343" s="40" t="s">
        <v>855</v>
      </c>
      <c r="AD343" s="35" t="s">
        <v>856</v>
      </c>
    </row>
    <row r="344" spans="1:30" s="36" customFormat="1" ht="55.2" x14ac:dyDescent="0.25">
      <c r="A344" s="43">
        <v>40</v>
      </c>
      <c r="B344" s="28" t="s">
        <v>34</v>
      </c>
      <c r="C344" s="28" t="s">
        <v>878</v>
      </c>
      <c r="D344" s="28" t="s">
        <v>885</v>
      </c>
      <c r="E344" s="300" t="s">
        <v>886</v>
      </c>
      <c r="F344" s="28" t="s">
        <v>887</v>
      </c>
      <c r="G344" s="55">
        <v>2020680010047</v>
      </c>
      <c r="H344" s="29" t="s">
        <v>888</v>
      </c>
      <c r="I344" s="74"/>
      <c r="J344" s="4">
        <v>44566</v>
      </c>
      <c r="K344" s="4">
        <v>44926</v>
      </c>
      <c r="L344" s="310">
        <v>2</v>
      </c>
      <c r="M344" s="311"/>
      <c r="N344" s="262">
        <f>IFERROR(IF(M344/L344&gt;100%,100%,M344/L344),"-")</f>
        <v>0</v>
      </c>
      <c r="O344" s="216">
        <v>186076667</v>
      </c>
      <c r="P344" s="216">
        <v>319928815</v>
      </c>
      <c r="Q344" s="216"/>
      <c r="R344" s="216"/>
      <c r="S344" s="216"/>
      <c r="T344" s="186">
        <f>SUM(O344:S346)</f>
        <v>2931607482</v>
      </c>
      <c r="U344" s="58"/>
      <c r="V344" s="58"/>
      <c r="W344" s="58"/>
      <c r="X344" s="58"/>
      <c r="Y344" s="58"/>
      <c r="Z344" s="186">
        <f>SUM(U344:Y346)</f>
        <v>0</v>
      </c>
      <c r="AA344" s="283">
        <f t="shared" si="51"/>
        <v>0</v>
      </c>
      <c r="AB344" s="343"/>
      <c r="AC344" s="60" t="s">
        <v>855</v>
      </c>
      <c r="AD344" s="49" t="s">
        <v>856</v>
      </c>
    </row>
    <row r="345" spans="1:30" s="36" customFormat="1" ht="69" x14ac:dyDescent="0.25">
      <c r="A345" s="43">
        <v>40</v>
      </c>
      <c r="B345" s="28" t="s">
        <v>34</v>
      </c>
      <c r="C345" s="28" t="s">
        <v>878</v>
      </c>
      <c r="D345" s="28" t="s">
        <v>885</v>
      </c>
      <c r="E345" s="300" t="s">
        <v>886</v>
      </c>
      <c r="F345" s="28" t="s">
        <v>887</v>
      </c>
      <c r="G345" s="55">
        <v>2021680010005</v>
      </c>
      <c r="H345" s="28" t="s">
        <v>889</v>
      </c>
      <c r="I345" s="30"/>
      <c r="J345" s="4">
        <v>44566</v>
      </c>
      <c r="K345" s="4">
        <v>44926</v>
      </c>
      <c r="L345" s="313"/>
      <c r="M345" s="314"/>
      <c r="N345" s="263"/>
      <c r="O345" s="216"/>
      <c r="P345" s="216"/>
      <c r="Q345" s="216"/>
      <c r="R345" s="216"/>
      <c r="S345" s="216">
        <v>1925602000</v>
      </c>
      <c r="T345" s="210"/>
      <c r="U345" s="58"/>
      <c r="V345" s="58"/>
      <c r="W345" s="58"/>
      <c r="X345" s="58"/>
      <c r="Y345" s="58"/>
      <c r="Z345" s="210"/>
      <c r="AA345" s="287"/>
      <c r="AB345" s="362"/>
      <c r="AC345" s="67"/>
      <c r="AD345" s="68"/>
    </row>
    <row r="346" spans="1:30" s="36" customFormat="1" ht="82.8" x14ac:dyDescent="0.25">
      <c r="A346" s="43">
        <v>40</v>
      </c>
      <c r="B346" s="28" t="s">
        <v>34</v>
      </c>
      <c r="C346" s="28" t="s">
        <v>878</v>
      </c>
      <c r="D346" s="28" t="s">
        <v>885</v>
      </c>
      <c r="E346" s="300" t="s">
        <v>886</v>
      </c>
      <c r="F346" s="28" t="s">
        <v>887</v>
      </c>
      <c r="G346" s="55">
        <v>2021680010104</v>
      </c>
      <c r="H346" s="28" t="s">
        <v>890</v>
      </c>
      <c r="I346" s="30"/>
      <c r="J346" s="4">
        <v>44566</v>
      </c>
      <c r="K346" s="4">
        <v>44926</v>
      </c>
      <c r="L346" s="316"/>
      <c r="M346" s="317"/>
      <c r="N346" s="264"/>
      <c r="O346" s="216">
        <v>500000000</v>
      </c>
      <c r="P346" s="216"/>
      <c r="Q346" s="216"/>
      <c r="R346" s="216"/>
      <c r="S346" s="216"/>
      <c r="T346" s="187"/>
      <c r="U346" s="58"/>
      <c r="V346" s="58"/>
      <c r="W346" s="58"/>
      <c r="X346" s="58"/>
      <c r="Y346" s="58"/>
      <c r="Z346" s="187"/>
      <c r="AA346" s="291"/>
      <c r="AB346" s="344"/>
      <c r="AC346" s="62"/>
      <c r="AD346" s="51"/>
    </row>
    <row r="347" spans="1:30" s="36" customFormat="1" ht="55.2" x14ac:dyDescent="0.25">
      <c r="A347" s="43">
        <v>41</v>
      </c>
      <c r="B347" s="28" t="s">
        <v>34</v>
      </c>
      <c r="C347" s="28" t="s">
        <v>878</v>
      </c>
      <c r="D347" s="28" t="s">
        <v>885</v>
      </c>
      <c r="E347" s="300" t="s">
        <v>891</v>
      </c>
      <c r="F347" s="28" t="s">
        <v>892</v>
      </c>
      <c r="G347" s="55">
        <v>2020680010047</v>
      </c>
      <c r="H347" s="28" t="s">
        <v>888</v>
      </c>
      <c r="I347" s="74"/>
      <c r="J347" s="4">
        <v>44566</v>
      </c>
      <c r="K347" s="4">
        <v>44926</v>
      </c>
      <c r="L347" s="57">
        <v>0.95</v>
      </c>
      <c r="M347" s="356"/>
      <c r="N347" s="257">
        <f>IFERROR(IF(M347/L347&gt;100%,100%,M347/L347),"-")</f>
        <v>0</v>
      </c>
      <c r="O347" s="216"/>
      <c r="P347" s="216">
        <v>116305000</v>
      </c>
      <c r="Q347" s="216"/>
      <c r="R347" s="216"/>
      <c r="S347" s="216"/>
      <c r="T347" s="185">
        <f>SUM(O347:S347)</f>
        <v>116305000</v>
      </c>
      <c r="U347" s="58"/>
      <c r="V347" s="58"/>
      <c r="W347" s="222"/>
      <c r="X347" s="222"/>
      <c r="Y347" s="222"/>
      <c r="Z347" s="185">
        <f t="shared" ref="Z347:Z373" si="53">SUM(U347:Y347)</f>
        <v>0</v>
      </c>
      <c r="AA347" s="133">
        <f t="shared" ref="AA347" si="54">IFERROR(Z347/T347,"-")</f>
        <v>0</v>
      </c>
      <c r="AB347" s="223"/>
      <c r="AC347" s="40" t="s">
        <v>855</v>
      </c>
      <c r="AD347" s="35" t="s">
        <v>856</v>
      </c>
    </row>
    <row r="348" spans="1:30" s="36" customFormat="1" ht="55.2" x14ac:dyDescent="0.25">
      <c r="A348" s="43">
        <v>42</v>
      </c>
      <c r="B348" s="28" t="s">
        <v>34</v>
      </c>
      <c r="C348" s="28" t="s">
        <v>878</v>
      </c>
      <c r="D348" s="28" t="s">
        <v>893</v>
      </c>
      <c r="E348" s="300" t="s">
        <v>894</v>
      </c>
      <c r="F348" s="28" t="s">
        <v>895</v>
      </c>
      <c r="G348" s="55">
        <v>2020680010111</v>
      </c>
      <c r="H348" s="28" t="s">
        <v>896</v>
      </c>
      <c r="I348" s="74"/>
      <c r="J348" s="4">
        <v>44566</v>
      </c>
      <c r="K348" s="4">
        <v>44926</v>
      </c>
      <c r="L348" s="236">
        <v>1</v>
      </c>
      <c r="M348" s="354"/>
      <c r="N348" s="257">
        <f t="shared" si="50"/>
        <v>0</v>
      </c>
      <c r="O348" s="216"/>
      <c r="P348" s="216">
        <v>556983000</v>
      </c>
      <c r="Q348" s="216"/>
      <c r="R348" s="216"/>
      <c r="S348" s="216"/>
      <c r="T348" s="185">
        <f>SUM(O348:S348)</f>
        <v>556983000</v>
      </c>
      <c r="U348" s="58"/>
      <c r="V348" s="58"/>
      <c r="W348" s="222"/>
      <c r="X348" s="222"/>
      <c r="Y348" s="222"/>
      <c r="Z348" s="185">
        <f t="shared" si="53"/>
        <v>0</v>
      </c>
      <c r="AA348" s="133">
        <f>IFERROR(Z348/T348,"-")</f>
        <v>0</v>
      </c>
      <c r="AB348" s="223"/>
      <c r="AC348" s="40" t="s">
        <v>855</v>
      </c>
      <c r="AD348" s="35" t="s">
        <v>856</v>
      </c>
    </row>
    <row r="349" spans="1:30" s="36" customFormat="1" ht="55.2" x14ac:dyDescent="0.25">
      <c r="A349" s="43">
        <v>43</v>
      </c>
      <c r="B349" s="28" t="s">
        <v>34</v>
      </c>
      <c r="C349" s="28" t="s">
        <v>878</v>
      </c>
      <c r="D349" s="28" t="s">
        <v>897</v>
      </c>
      <c r="E349" s="300" t="s">
        <v>898</v>
      </c>
      <c r="F349" s="28" t="s">
        <v>899</v>
      </c>
      <c r="G349" s="55">
        <v>2020680010109</v>
      </c>
      <c r="H349" s="28" t="s">
        <v>900</v>
      </c>
      <c r="I349" s="30"/>
      <c r="J349" s="4">
        <v>44566</v>
      </c>
      <c r="K349" s="4">
        <v>44926</v>
      </c>
      <c r="L349" s="236">
        <v>1</v>
      </c>
      <c r="M349" s="354"/>
      <c r="N349" s="257">
        <f t="shared" si="50"/>
        <v>0</v>
      </c>
      <c r="O349" s="216"/>
      <c r="P349" s="216">
        <v>103897142</v>
      </c>
      <c r="Q349" s="216"/>
      <c r="R349" s="216"/>
      <c r="S349" s="216"/>
      <c r="T349" s="185">
        <f>SUM(O349:S349)</f>
        <v>103897142</v>
      </c>
      <c r="U349" s="58"/>
      <c r="V349" s="58"/>
      <c r="W349" s="58"/>
      <c r="X349" s="222"/>
      <c r="Y349" s="222"/>
      <c r="Z349" s="185">
        <f t="shared" si="53"/>
        <v>0</v>
      </c>
      <c r="AA349" s="133">
        <f>IFERROR(Z349/T349,"-")</f>
        <v>0</v>
      </c>
      <c r="AB349" s="223"/>
      <c r="AC349" s="40" t="s">
        <v>855</v>
      </c>
      <c r="AD349" s="35" t="s">
        <v>856</v>
      </c>
    </row>
    <row r="350" spans="1:30" s="36" customFormat="1" ht="55.2" x14ac:dyDescent="0.25">
      <c r="A350" s="43">
        <v>44</v>
      </c>
      <c r="B350" s="28" t="s">
        <v>34</v>
      </c>
      <c r="C350" s="28" t="s">
        <v>878</v>
      </c>
      <c r="D350" s="28" t="s">
        <v>897</v>
      </c>
      <c r="E350" s="300" t="s">
        <v>901</v>
      </c>
      <c r="F350" s="28" t="s">
        <v>902</v>
      </c>
      <c r="G350" s="55">
        <v>2020680010109</v>
      </c>
      <c r="H350" s="28" t="s">
        <v>900</v>
      </c>
      <c r="I350" s="30"/>
      <c r="J350" s="4">
        <v>44566</v>
      </c>
      <c r="K350" s="4">
        <v>44926</v>
      </c>
      <c r="L350" s="236">
        <v>1</v>
      </c>
      <c r="M350" s="354"/>
      <c r="N350" s="257">
        <f t="shared" si="50"/>
        <v>0</v>
      </c>
      <c r="O350" s="216"/>
      <c r="P350" s="216">
        <v>80793691</v>
      </c>
      <c r="Q350" s="216"/>
      <c r="R350" s="216"/>
      <c r="S350" s="58"/>
      <c r="T350" s="185">
        <f t="shared" ref="T350:T358" si="55">SUM(O350:S350)</f>
        <v>80793691</v>
      </c>
      <c r="U350" s="58"/>
      <c r="V350" s="58"/>
      <c r="W350" s="222"/>
      <c r="X350" s="222"/>
      <c r="Y350" s="222"/>
      <c r="Z350" s="185">
        <f t="shared" si="53"/>
        <v>0</v>
      </c>
      <c r="AA350" s="133">
        <f>IFERROR(Z350/T350,"-")</f>
        <v>0</v>
      </c>
      <c r="AB350" s="386"/>
      <c r="AC350" s="40" t="s">
        <v>855</v>
      </c>
      <c r="AD350" s="38" t="s">
        <v>856</v>
      </c>
    </row>
    <row r="351" spans="1:30" s="36" customFormat="1" ht="69" x14ac:dyDescent="0.25">
      <c r="A351" s="43">
        <v>45</v>
      </c>
      <c r="B351" s="28" t="s">
        <v>34</v>
      </c>
      <c r="C351" s="28" t="s">
        <v>878</v>
      </c>
      <c r="D351" s="28" t="s">
        <v>903</v>
      </c>
      <c r="E351" s="300" t="s">
        <v>904</v>
      </c>
      <c r="F351" s="28" t="s">
        <v>905</v>
      </c>
      <c r="G351" s="55">
        <v>2020680010102</v>
      </c>
      <c r="H351" s="28" t="s">
        <v>906</v>
      </c>
      <c r="I351" s="30"/>
      <c r="J351" s="4">
        <v>44566</v>
      </c>
      <c r="K351" s="4">
        <v>44926</v>
      </c>
      <c r="L351" s="236">
        <v>1</v>
      </c>
      <c r="M351" s="354"/>
      <c r="N351" s="257">
        <f t="shared" si="50"/>
        <v>0</v>
      </c>
      <c r="O351" s="216"/>
      <c r="P351" s="216">
        <v>146428500</v>
      </c>
      <c r="Q351" s="216"/>
      <c r="R351" s="216"/>
      <c r="S351" s="58"/>
      <c r="T351" s="185">
        <f>SUM(O351:S351)</f>
        <v>146428500</v>
      </c>
      <c r="U351" s="58"/>
      <c r="V351" s="58"/>
      <c r="W351" s="222"/>
      <c r="X351" s="222"/>
      <c r="Y351" s="222"/>
      <c r="Z351" s="185">
        <f t="shared" si="53"/>
        <v>0</v>
      </c>
      <c r="AA351" s="133">
        <f t="shared" ref="AA351:AA364" si="56">IFERROR(Z351/T351,"-")</f>
        <v>0</v>
      </c>
      <c r="AB351" s="223"/>
      <c r="AC351" s="40" t="s">
        <v>855</v>
      </c>
      <c r="AD351" s="35" t="s">
        <v>856</v>
      </c>
    </row>
    <row r="352" spans="1:30" s="36" customFormat="1" ht="55.2" x14ac:dyDescent="0.25">
      <c r="A352" s="43">
        <v>46</v>
      </c>
      <c r="B352" s="28" t="s">
        <v>34</v>
      </c>
      <c r="C352" s="28" t="s">
        <v>878</v>
      </c>
      <c r="D352" s="28" t="s">
        <v>903</v>
      </c>
      <c r="E352" s="300" t="s">
        <v>907</v>
      </c>
      <c r="F352" s="28" t="s">
        <v>908</v>
      </c>
      <c r="G352" s="55">
        <v>2020680010102</v>
      </c>
      <c r="H352" s="28" t="s">
        <v>906</v>
      </c>
      <c r="I352" s="30"/>
      <c r="J352" s="4">
        <v>44566</v>
      </c>
      <c r="K352" s="4">
        <v>44926</v>
      </c>
      <c r="L352" s="236">
        <v>1</v>
      </c>
      <c r="M352" s="354"/>
      <c r="N352" s="257">
        <f t="shared" si="50"/>
        <v>0</v>
      </c>
      <c r="O352" s="216"/>
      <c r="P352" s="216">
        <v>49000000</v>
      </c>
      <c r="Q352" s="216"/>
      <c r="R352" s="216"/>
      <c r="S352" s="58"/>
      <c r="T352" s="185">
        <f t="shared" si="55"/>
        <v>49000000</v>
      </c>
      <c r="U352" s="58"/>
      <c r="V352" s="58"/>
      <c r="W352" s="222"/>
      <c r="X352" s="222"/>
      <c r="Y352" s="222"/>
      <c r="Z352" s="185">
        <f t="shared" si="53"/>
        <v>0</v>
      </c>
      <c r="AA352" s="133">
        <f t="shared" si="56"/>
        <v>0</v>
      </c>
      <c r="AB352" s="223"/>
      <c r="AC352" s="40" t="s">
        <v>855</v>
      </c>
      <c r="AD352" s="35" t="s">
        <v>856</v>
      </c>
    </row>
    <row r="353" spans="1:30" s="36" customFormat="1" ht="55.2" x14ac:dyDescent="0.25">
      <c r="A353" s="43">
        <v>47</v>
      </c>
      <c r="B353" s="28" t="s">
        <v>34</v>
      </c>
      <c r="C353" s="28" t="s">
        <v>878</v>
      </c>
      <c r="D353" s="28" t="s">
        <v>903</v>
      </c>
      <c r="E353" s="300" t="s">
        <v>909</v>
      </c>
      <c r="F353" s="28" t="s">
        <v>910</v>
      </c>
      <c r="G353" s="55">
        <v>2020680010102</v>
      </c>
      <c r="H353" s="28" t="s">
        <v>906</v>
      </c>
      <c r="I353" s="30"/>
      <c r="J353" s="4">
        <v>44566</v>
      </c>
      <c r="K353" s="4">
        <v>44926</v>
      </c>
      <c r="L353" s="236">
        <v>1</v>
      </c>
      <c r="M353" s="354"/>
      <c r="N353" s="257">
        <f t="shared" si="50"/>
        <v>0</v>
      </c>
      <c r="O353" s="216"/>
      <c r="P353" s="216">
        <v>155335500</v>
      </c>
      <c r="Q353" s="216"/>
      <c r="R353" s="216"/>
      <c r="S353" s="58"/>
      <c r="T353" s="185">
        <f>SUM(O353:S353)</f>
        <v>155335500</v>
      </c>
      <c r="U353" s="58"/>
      <c r="V353" s="58"/>
      <c r="W353" s="222"/>
      <c r="X353" s="222"/>
      <c r="Y353" s="222"/>
      <c r="Z353" s="185">
        <f t="shared" si="53"/>
        <v>0</v>
      </c>
      <c r="AA353" s="133">
        <f t="shared" si="56"/>
        <v>0</v>
      </c>
      <c r="AB353" s="223"/>
      <c r="AC353" s="40" t="s">
        <v>855</v>
      </c>
      <c r="AD353" s="35" t="s">
        <v>856</v>
      </c>
    </row>
    <row r="354" spans="1:30" s="36" customFormat="1" ht="55.2" x14ac:dyDescent="0.25">
      <c r="A354" s="43">
        <v>48</v>
      </c>
      <c r="B354" s="28" t="s">
        <v>34</v>
      </c>
      <c r="C354" s="28" t="s">
        <v>878</v>
      </c>
      <c r="D354" s="28" t="s">
        <v>903</v>
      </c>
      <c r="E354" s="300" t="s">
        <v>911</v>
      </c>
      <c r="F354" s="28" t="s">
        <v>912</v>
      </c>
      <c r="G354" s="55">
        <v>2020680010102</v>
      </c>
      <c r="H354" s="28" t="s">
        <v>906</v>
      </c>
      <c r="I354" s="30"/>
      <c r="J354" s="4">
        <v>44566</v>
      </c>
      <c r="K354" s="4">
        <v>44926</v>
      </c>
      <c r="L354" s="236">
        <v>1</v>
      </c>
      <c r="M354" s="354"/>
      <c r="N354" s="257">
        <f t="shared" si="50"/>
        <v>0</v>
      </c>
      <c r="O354" s="216"/>
      <c r="P354" s="216">
        <v>16428500</v>
      </c>
      <c r="Q354" s="216"/>
      <c r="R354" s="216"/>
      <c r="S354" s="58"/>
      <c r="T354" s="185">
        <f>SUM(O354:S354)</f>
        <v>16428500</v>
      </c>
      <c r="U354" s="58"/>
      <c r="V354" s="58"/>
      <c r="W354" s="222"/>
      <c r="X354" s="222"/>
      <c r="Y354" s="222"/>
      <c r="Z354" s="185">
        <f t="shared" si="53"/>
        <v>0</v>
      </c>
      <c r="AA354" s="133">
        <f t="shared" si="56"/>
        <v>0</v>
      </c>
      <c r="AB354" s="223"/>
      <c r="AC354" s="40" t="s">
        <v>855</v>
      </c>
      <c r="AD354" s="35" t="s">
        <v>856</v>
      </c>
    </row>
    <row r="355" spans="1:30" s="36" customFormat="1" ht="55.2" x14ac:dyDescent="0.25">
      <c r="A355" s="43">
        <v>49</v>
      </c>
      <c r="B355" s="28" t="s">
        <v>34</v>
      </c>
      <c r="C355" s="28" t="s">
        <v>878</v>
      </c>
      <c r="D355" s="28" t="s">
        <v>903</v>
      </c>
      <c r="E355" s="300" t="s">
        <v>913</v>
      </c>
      <c r="F355" s="28" t="s">
        <v>914</v>
      </c>
      <c r="G355" s="55">
        <v>2020680010102</v>
      </c>
      <c r="H355" s="28" t="s">
        <v>906</v>
      </c>
      <c r="I355" s="30"/>
      <c r="J355" s="4">
        <v>44566</v>
      </c>
      <c r="K355" s="4">
        <v>44926</v>
      </c>
      <c r="L355" s="57">
        <v>1</v>
      </c>
      <c r="M355" s="356"/>
      <c r="N355" s="257">
        <f>IFERROR(IF(M355/L355&gt;100%,100%,M355/L355),"-")</f>
        <v>0</v>
      </c>
      <c r="O355" s="216"/>
      <c r="P355" s="216">
        <v>65428500</v>
      </c>
      <c r="Q355" s="216"/>
      <c r="R355" s="216"/>
      <c r="S355" s="58"/>
      <c r="T355" s="185">
        <f>SUM(O355:S355)</f>
        <v>65428500</v>
      </c>
      <c r="U355" s="58"/>
      <c r="V355" s="58"/>
      <c r="W355" s="222"/>
      <c r="X355" s="222"/>
      <c r="Y355" s="222"/>
      <c r="Z355" s="185">
        <f t="shared" si="53"/>
        <v>0</v>
      </c>
      <c r="AA355" s="133">
        <f t="shared" si="56"/>
        <v>0</v>
      </c>
      <c r="AB355" s="223"/>
      <c r="AC355" s="40" t="s">
        <v>855</v>
      </c>
      <c r="AD355" s="35" t="s">
        <v>856</v>
      </c>
    </row>
    <row r="356" spans="1:30" s="36" customFormat="1" ht="69" x14ac:dyDescent="0.25">
      <c r="A356" s="43">
        <v>50</v>
      </c>
      <c r="B356" s="28" t="s">
        <v>34</v>
      </c>
      <c r="C356" s="28" t="s">
        <v>878</v>
      </c>
      <c r="D356" s="28" t="s">
        <v>915</v>
      </c>
      <c r="E356" s="300" t="s">
        <v>916</v>
      </c>
      <c r="F356" s="28" t="s">
        <v>917</v>
      </c>
      <c r="G356" s="37">
        <v>2021680010044</v>
      </c>
      <c r="H356" s="28" t="s">
        <v>918</v>
      </c>
      <c r="I356" s="30"/>
      <c r="J356" s="4">
        <v>44566</v>
      </c>
      <c r="K356" s="4">
        <v>44926</v>
      </c>
      <c r="L356" s="236">
        <v>1</v>
      </c>
      <c r="M356" s="354"/>
      <c r="N356" s="257">
        <f t="shared" si="50"/>
        <v>0</v>
      </c>
      <c r="O356" s="216"/>
      <c r="P356" s="216">
        <v>538175000</v>
      </c>
      <c r="Q356" s="216"/>
      <c r="R356" s="216"/>
      <c r="S356" s="58"/>
      <c r="T356" s="185">
        <f>SUM(O356:S356)</f>
        <v>538175000</v>
      </c>
      <c r="U356" s="58"/>
      <c r="V356" s="58"/>
      <c r="W356" s="222"/>
      <c r="X356" s="222"/>
      <c r="Y356" s="222"/>
      <c r="Z356" s="185">
        <f t="shared" si="53"/>
        <v>0</v>
      </c>
      <c r="AA356" s="133">
        <f t="shared" si="56"/>
        <v>0</v>
      </c>
      <c r="AB356" s="223"/>
      <c r="AC356" s="40" t="s">
        <v>855</v>
      </c>
      <c r="AD356" s="35" t="s">
        <v>856</v>
      </c>
    </row>
    <row r="357" spans="1:30" s="36" customFormat="1" ht="55.2" x14ac:dyDescent="0.25">
      <c r="A357" s="43">
        <v>51</v>
      </c>
      <c r="B357" s="28" t="s">
        <v>34</v>
      </c>
      <c r="C357" s="28" t="s">
        <v>878</v>
      </c>
      <c r="D357" s="28" t="s">
        <v>915</v>
      </c>
      <c r="E357" s="300" t="s">
        <v>919</v>
      </c>
      <c r="F357" s="28" t="s">
        <v>920</v>
      </c>
      <c r="G357" s="55">
        <v>2020680010091</v>
      </c>
      <c r="H357" s="28" t="s">
        <v>921</v>
      </c>
      <c r="I357" s="30"/>
      <c r="J357" s="4">
        <v>44566</v>
      </c>
      <c r="K357" s="4">
        <v>44926</v>
      </c>
      <c r="L357" s="236">
        <v>1</v>
      </c>
      <c r="M357" s="103"/>
      <c r="N357" s="257">
        <f t="shared" si="50"/>
        <v>0</v>
      </c>
      <c r="O357" s="216"/>
      <c r="P357" s="216">
        <v>346600000</v>
      </c>
      <c r="Q357" s="216"/>
      <c r="R357" s="216"/>
      <c r="S357" s="58"/>
      <c r="T357" s="185">
        <f>SUM(O357:S357)</f>
        <v>346600000</v>
      </c>
      <c r="U357" s="58"/>
      <c r="V357" s="58"/>
      <c r="W357" s="222"/>
      <c r="X357" s="222"/>
      <c r="Y357" s="222"/>
      <c r="Z357" s="185">
        <f t="shared" si="53"/>
        <v>0</v>
      </c>
      <c r="AA357" s="133">
        <f t="shared" si="56"/>
        <v>0</v>
      </c>
      <c r="AB357" s="223"/>
      <c r="AC357" s="40" t="s">
        <v>855</v>
      </c>
      <c r="AD357" s="35" t="s">
        <v>856</v>
      </c>
    </row>
    <row r="358" spans="1:30" s="36" customFormat="1" ht="55.2" x14ac:dyDescent="0.25">
      <c r="A358" s="43">
        <v>52</v>
      </c>
      <c r="B358" s="28" t="s">
        <v>34</v>
      </c>
      <c r="C358" s="28" t="s">
        <v>878</v>
      </c>
      <c r="D358" s="28" t="s">
        <v>915</v>
      </c>
      <c r="E358" s="300" t="s">
        <v>922</v>
      </c>
      <c r="F358" s="28" t="s">
        <v>923</v>
      </c>
      <c r="G358" s="55">
        <v>2020680010091</v>
      </c>
      <c r="H358" s="28" t="s">
        <v>921</v>
      </c>
      <c r="I358" s="30"/>
      <c r="J358" s="4">
        <v>44566</v>
      </c>
      <c r="K358" s="4">
        <v>44926</v>
      </c>
      <c r="L358" s="57">
        <v>1</v>
      </c>
      <c r="M358" s="104"/>
      <c r="N358" s="257">
        <f t="shared" si="50"/>
        <v>0</v>
      </c>
      <c r="O358" s="216"/>
      <c r="P358" s="216">
        <v>92112000</v>
      </c>
      <c r="Q358" s="216"/>
      <c r="R358" s="216"/>
      <c r="S358" s="58"/>
      <c r="T358" s="185">
        <f t="shared" si="55"/>
        <v>92112000</v>
      </c>
      <c r="U358" s="58"/>
      <c r="V358" s="58"/>
      <c r="W358" s="222"/>
      <c r="X358" s="222"/>
      <c r="Y358" s="222"/>
      <c r="Z358" s="185">
        <f t="shared" si="53"/>
        <v>0</v>
      </c>
      <c r="AA358" s="133">
        <f t="shared" si="56"/>
        <v>0</v>
      </c>
      <c r="AB358" s="223"/>
      <c r="AC358" s="40" t="s">
        <v>855</v>
      </c>
      <c r="AD358" s="35" t="s">
        <v>856</v>
      </c>
    </row>
    <row r="359" spans="1:30" s="36" customFormat="1" ht="55.2" x14ac:dyDescent="0.25">
      <c r="A359" s="43">
        <v>53</v>
      </c>
      <c r="B359" s="28" t="s">
        <v>34</v>
      </c>
      <c r="C359" s="28" t="s">
        <v>878</v>
      </c>
      <c r="D359" s="28" t="s">
        <v>915</v>
      </c>
      <c r="E359" s="300" t="s">
        <v>924</v>
      </c>
      <c r="F359" s="28" t="s">
        <v>925</v>
      </c>
      <c r="G359" s="55">
        <v>2020680010091</v>
      </c>
      <c r="H359" s="28" t="s">
        <v>921</v>
      </c>
      <c r="I359" s="30"/>
      <c r="J359" s="4">
        <v>44566</v>
      </c>
      <c r="K359" s="4">
        <v>44926</v>
      </c>
      <c r="L359" s="236">
        <v>1</v>
      </c>
      <c r="M359" s="103"/>
      <c r="N359" s="257">
        <f t="shared" si="50"/>
        <v>0</v>
      </c>
      <c r="O359" s="216"/>
      <c r="P359" s="216">
        <v>133303334</v>
      </c>
      <c r="Q359" s="216"/>
      <c r="R359" s="216"/>
      <c r="S359" s="58"/>
      <c r="T359" s="185">
        <f>SUM(O359:S359)</f>
        <v>133303334</v>
      </c>
      <c r="U359" s="58"/>
      <c r="V359" s="207"/>
      <c r="W359" s="222"/>
      <c r="X359" s="222"/>
      <c r="Y359" s="222"/>
      <c r="Z359" s="185">
        <f t="shared" si="53"/>
        <v>0</v>
      </c>
      <c r="AA359" s="133">
        <f t="shared" si="56"/>
        <v>0</v>
      </c>
      <c r="AB359" s="223"/>
      <c r="AC359" s="40" t="s">
        <v>855</v>
      </c>
      <c r="AD359" s="35" t="s">
        <v>856</v>
      </c>
    </row>
    <row r="360" spans="1:30" s="36" customFormat="1" ht="55.2" x14ac:dyDescent="0.25">
      <c r="A360" s="43">
        <v>54</v>
      </c>
      <c r="B360" s="28" t="s">
        <v>34</v>
      </c>
      <c r="C360" s="28" t="s">
        <v>878</v>
      </c>
      <c r="D360" s="28" t="s">
        <v>915</v>
      </c>
      <c r="E360" s="72" t="s">
        <v>926</v>
      </c>
      <c r="F360" s="28" t="s">
        <v>927</v>
      </c>
      <c r="G360" s="55">
        <v>2020680010091</v>
      </c>
      <c r="H360" s="28" t="s">
        <v>921</v>
      </c>
      <c r="I360" s="30"/>
      <c r="J360" s="4">
        <v>44566</v>
      </c>
      <c r="K360" s="4">
        <v>44926</v>
      </c>
      <c r="L360" s="236">
        <v>5</v>
      </c>
      <c r="M360" s="103"/>
      <c r="N360" s="257">
        <f t="shared" si="50"/>
        <v>0</v>
      </c>
      <c r="O360" s="216"/>
      <c r="P360" s="216">
        <v>16050833</v>
      </c>
      <c r="Q360" s="216"/>
      <c r="R360" s="216"/>
      <c r="S360" s="58"/>
      <c r="T360" s="185">
        <f>SUM(O360:S360)</f>
        <v>16050833</v>
      </c>
      <c r="U360" s="58"/>
      <c r="V360" s="207"/>
      <c r="W360" s="124"/>
      <c r="X360" s="124"/>
      <c r="Y360" s="124"/>
      <c r="Z360" s="185">
        <f t="shared" si="53"/>
        <v>0</v>
      </c>
      <c r="AA360" s="133">
        <f t="shared" si="56"/>
        <v>0</v>
      </c>
      <c r="AB360" s="223"/>
      <c r="AC360" s="40" t="s">
        <v>855</v>
      </c>
      <c r="AD360" s="35" t="s">
        <v>856</v>
      </c>
    </row>
    <row r="361" spans="1:30" s="36" customFormat="1" ht="55.2" x14ac:dyDescent="0.25">
      <c r="A361" s="43">
        <v>55</v>
      </c>
      <c r="B361" s="28" t="s">
        <v>34</v>
      </c>
      <c r="C361" s="28" t="s">
        <v>878</v>
      </c>
      <c r="D361" s="28" t="s">
        <v>915</v>
      </c>
      <c r="E361" s="300" t="s">
        <v>928</v>
      </c>
      <c r="F361" s="28" t="s">
        <v>929</v>
      </c>
      <c r="G361" s="55">
        <v>2020680010091</v>
      </c>
      <c r="H361" s="28" t="s">
        <v>921</v>
      </c>
      <c r="I361" s="30"/>
      <c r="J361" s="4">
        <v>44566</v>
      </c>
      <c r="K361" s="4">
        <v>44926</v>
      </c>
      <c r="L361" s="236">
        <v>1</v>
      </c>
      <c r="M361" s="103"/>
      <c r="N361" s="257">
        <f t="shared" si="50"/>
        <v>0</v>
      </c>
      <c r="O361" s="216"/>
      <c r="P361" s="216">
        <v>135320000</v>
      </c>
      <c r="Q361" s="216"/>
      <c r="R361" s="216"/>
      <c r="S361" s="58">
        <v>21527000</v>
      </c>
      <c r="T361" s="185">
        <f>SUM(O361:S361)</f>
        <v>156847000</v>
      </c>
      <c r="U361" s="58"/>
      <c r="V361" s="58"/>
      <c r="W361" s="124"/>
      <c r="X361" s="124"/>
      <c r="Y361" s="124"/>
      <c r="Z361" s="185">
        <f t="shared" si="53"/>
        <v>0</v>
      </c>
      <c r="AA361" s="133">
        <f t="shared" si="56"/>
        <v>0</v>
      </c>
      <c r="AB361" s="223"/>
      <c r="AC361" s="40" t="s">
        <v>855</v>
      </c>
      <c r="AD361" s="35" t="s">
        <v>856</v>
      </c>
    </row>
    <row r="362" spans="1:30" s="36" customFormat="1" ht="82.8" x14ac:dyDescent="0.25">
      <c r="A362" s="43">
        <v>56</v>
      </c>
      <c r="B362" s="28" t="s">
        <v>34</v>
      </c>
      <c r="C362" s="28" t="s">
        <v>878</v>
      </c>
      <c r="D362" s="28" t="s">
        <v>915</v>
      </c>
      <c r="E362" s="300" t="s">
        <v>930</v>
      </c>
      <c r="F362" s="28" t="s">
        <v>931</v>
      </c>
      <c r="G362" s="55">
        <v>2020680010091</v>
      </c>
      <c r="H362" s="28" t="s">
        <v>921</v>
      </c>
      <c r="I362" s="30"/>
      <c r="J362" s="4">
        <v>44566</v>
      </c>
      <c r="K362" s="4">
        <v>44926</v>
      </c>
      <c r="L362" s="236">
        <v>1</v>
      </c>
      <c r="M362" s="354"/>
      <c r="N362" s="257">
        <f t="shared" si="50"/>
        <v>0</v>
      </c>
      <c r="O362" s="216"/>
      <c r="P362" s="216">
        <v>39200000</v>
      </c>
      <c r="Q362" s="216"/>
      <c r="R362" s="216"/>
      <c r="S362" s="58"/>
      <c r="T362" s="185">
        <f>SUM(O362:S362)</f>
        <v>39200000</v>
      </c>
      <c r="U362" s="58"/>
      <c r="V362" s="58"/>
      <c r="W362" s="124"/>
      <c r="X362" s="124"/>
      <c r="Y362" s="124"/>
      <c r="Z362" s="185">
        <f t="shared" si="53"/>
        <v>0</v>
      </c>
      <c r="AA362" s="133">
        <f t="shared" si="56"/>
        <v>0</v>
      </c>
      <c r="AB362" s="223"/>
      <c r="AC362" s="40" t="s">
        <v>855</v>
      </c>
      <c r="AD362" s="35" t="s">
        <v>856</v>
      </c>
    </row>
    <row r="363" spans="1:30" s="36" customFormat="1" ht="55.2" x14ac:dyDescent="0.25">
      <c r="A363" s="43">
        <v>57</v>
      </c>
      <c r="B363" s="28" t="s">
        <v>34</v>
      </c>
      <c r="C363" s="28" t="s">
        <v>878</v>
      </c>
      <c r="D363" s="28" t="s">
        <v>915</v>
      </c>
      <c r="E363" s="300" t="s">
        <v>932</v>
      </c>
      <c r="F363" s="28" t="s">
        <v>933</v>
      </c>
      <c r="G363" s="55">
        <v>2020680010091</v>
      </c>
      <c r="H363" s="28" t="s">
        <v>921</v>
      </c>
      <c r="I363" s="30"/>
      <c r="J363" s="4">
        <v>44566</v>
      </c>
      <c r="K363" s="4">
        <v>44926</v>
      </c>
      <c r="L363" s="236">
        <v>1</v>
      </c>
      <c r="M363" s="354"/>
      <c r="N363" s="257">
        <f t="shared" si="50"/>
        <v>0</v>
      </c>
      <c r="O363" s="216"/>
      <c r="P363" s="216">
        <v>57328000</v>
      </c>
      <c r="Q363" s="216"/>
      <c r="R363" s="216"/>
      <c r="S363" s="58"/>
      <c r="T363" s="185">
        <f>SUM(O363:S363)</f>
        <v>57328000</v>
      </c>
      <c r="U363" s="58"/>
      <c r="V363" s="58"/>
      <c r="W363" s="124"/>
      <c r="X363" s="124"/>
      <c r="Y363" s="124"/>
      <c r="Z363" s="185">
        <f t="shared" si="53"/>
        <v>0</v>
      </c>
      <c r="AA363" s="133">
        <f t="shared" si="56"/>
        <v>0</v>
      </c>
      <c r="AB363" s="223"/>
      <c r="AC363" s="40" t="s">
        <v>855</v>
      </c>
      <c r="AD363" s="35" t="s">
        <v>856</v>
      </c>
    </row>
    <row r="364" spans="1:30" s="36" customFormat="1" ht="55.2" x14ac:dyDescent="0.25">
      <c r="A364" s="43">
        <v>58</v>
      </c>
      <c r="B364" s="28" t="s">
        <v>34</v>
      </c>
      <c r="C364" s="28" t="s">
        <v>878</v>
      </c>
      <c r="D364" s="28" t="s">
        <v>934</v>
      </c>
      <c r="E364" s="300" t="s">
        <v>935</v>
      </c>
      <c r="F364" s="28" t="s">
        <v>936</v>
      </c>
      <c r="G364" s="55" t="s">
        <v>126</v>
      </c>
      <c r="H364" s="28" t="s">
        <v>594</v>
      </c>
      <c r="I364" s="30"/>
      <c r="J364" s="4"/>
      <c r="K364" s="4"/>
      <c r="L364" s="236">
        <v>0</v>
      </c>
      <c r="M364" s="103"/>
      <c r="N364" s="257" t="str">
        <f t="shared" si="50"/>
        <v>-</v>
      </c>
      <c r="O364" s="216"/>
      <c r="P364" s="216"/>
      <c r="Q364" s="216"/>
      <c r="R364" s="216"/>
      <c r="S364" s="58"/>
      <c r="T364" s="185">
        <f>SUM(O364:S364)</f>
        <v>0</v>
      </c>
      <c r="U364" s="58"/>
      <c r="V364" s="58"/>
      <c r="W364" s="124"/>
      <c r="X364" s="124"/>
      <c r="Y364" s="124"/>
      <c r="Z364" s="185">
        <f t="shared" si="53"/>
        <v>0</v>
      </c>
      <c r="AA364" s="133" t="str">
        <f t="shared" si="56"/>
        <v>-</v>
      </c>
      <c r="AB364" s="223"/>
      <c r="AC364" s="40" t="s">
        <v>855</v>
      </c>
      <c r="AD364" s="35" t="s">
        <v>856</v>
      </c>
    </row>
    <row r="365" spans="1:30" s="36" customFormat="1" ht="55.2" x14ac:dyDescent="0.25">
      <c r="A365" s="43">
        <v>59</v>
      </c>
      <c r="B365" s="28" t="s">
        <v>34</v>
      </c>
      <c r="C365" s="28" t="s">
        <v>878</v>
      </c>
      <c r="D365" s="28" t="s">
        <v>934</v>
      </c>
      <c r="E365" s="300" t="s">
        <v>937</v>
      </c>
      <c r="F365" s="28" t="s">
        <v>938</v>
      </c>
      <c r="G365" s="55">
        <v>2020680010138</v>
      </c>
      <c r="H365" s="28" t="s">
        <v>939</v>
      </c>
      <c r="I365" s="30"/>
      <c r="J365" s="4">
        <v>44566</v>
      </c>
      <c r="K365" s="4">
        <v>44926</v>
      </c>
      <c r="L365" s="236">
        <v>37500</v>
      </c>
      <c r="M365" s="103"/>
      <c r="N365" s="257">
        <f>IFERROR(IF(M365/L365&gt;100%,100%,M365/L365),"-")</f>
        <v>0</v>
      </c>
      <c r="O365" s="216">
        <v>182413000</v>
      </c>
      <c r="P365" s="216">
        <v>20000000</v>
      </c>
      <c r="Q365" s="216"/>
      <c r="R365" s="216"/>
      <c r="S365" s="58"/>
      <c r="T365" s="185">
        <f>SUM(O365:S365)</f>
        <v>202413000</v>
      </c>
      <c r="U365" s="58"/>
      <c r="V365" s="58"/>
      <c r="W365" s="124"/>
      <c r="X365" s="124"/>
      <c r="Y365" s="124"/>
      <c r="Z365" s="185">
        <f t="shared" si="53"/>
        <v>0</v>
      </c>
      <c r="AA365" s="133">
        <f>IFERROR(Z365/T365,"-")</f>
        <v>0</v>
      </c>
      <c r="AB365" s="386"/>
      <c r="AC365" s="40" t="s">
        <v>855</v>
      </c>
      <c r="AD365" s="38" t="s">
        <v>856</v>
      </c>
    </row>
    <row r="366" spans="1:30" s="36" customFormat="1" ht="55.2" x14ac:dyDescent="0.25">
      <c r="A366" s="43">
        <v>60</v>
      </c>
      <c r="B366" s="28" t="s">
        <v>34</v>
      </c>
      <c r="C366" s="28" t="s">
        <v>878</v>
      </c>
      <c r="D366" s="28" t="s">
        <v>934</v>
      </c>
      <c r="E366" s="300" t="s">
        <v>940</v>
      </c>
      <c r="F366" s="28" t="s">
        <v>941</v>
      </c>
      <c r="G366" s="55">
        <v>2020680010138</v>
      </c>
      <c r="H366" s="28" t="s">
        <v>939</v>
      </c>
      <c r="I366" s="30"/>
      <c r="J366" s="4">
        <v>44566</v>
      </c>
      <c r="K366" s="4">
        <v>44926</v>
      </c>
      <c r="L366" s="236">
        <v>7200</v>
      </c>
      <c r="M366" s="103"/>
      <c r="N366" s="257">
        <f t="shared" si="50"/>
        <v>0</v>
      </c>
      <c r="O366" s="216">
        <v>1406898368</v>
      </c>
      <c r="P366" s="216"/>
      <c r="Q366" s="216"/>
      <c r="R366" s="216"/>
      <c r="S366" s="58">
        <v>8464748</v>
      </c>
      <c r="T366" s="185">
        <f>SUM(O366:S366)</f>
        <v>1415363116</v>
      </c>
      <c r="U366" s="58"/>
      <c r="V366" s="58"/>
      <c r="W366" s="124"/>
      <c r="X366" s="124"/>
      <c r="Y366" s="124"/>
      <c r="Z366" s="185">
        <f t="shared" si="53"/>
        <v>0</v>
      </c>
      <c r="AA366" s="133">
        <f>IFERROR(Z366/T366,"-")</f>
        <v>0</v>
      </c>
      <c r="AB366" s="386"/>
      <c r="AC366" s="40" t="s">
        <v>855</v>
      </c>
      <c r="AD366" s="35" t="s">
        <v>856</v>
      </c>
    </row>
    <row r="367" spans="1:30" s="36" customFormat="1" ht="55.2" x14ac:dyDescent="0.25">
      <c r="A367" s="43">
        <v>61</v>
      </c>
      <c r="B367" s="28" t="s">
        <v>34</v>
      </c>
      <c r="C367" s="28" t="s">
        <v>878</v>
      </c>
      <c r="D367" s="28" t="s">
        <v>934</v>
      </c>
      <c r="E367" s="300" t="s">
        <v>942</v>
      </c>
      <c r="F367" s="28" t="s">
        <v>943</v>
      </c>
      <c r="G367" s="55">
        <v>2020680010138</v>
      </c>
      <c r="H367" s="28" t="s">
        <v>939</v>
      </c>
      <c r="I367" s="30"/>
      <c r="J367" s="4">
        <v>44566</v>
      </c>
      <c r="K367" s="4">
        <v>44926</v>
      </c>
      <c r="L367" s="236">
        <v>12000</v>
      </c>
      <c r="M367" s="103"/>
      <c r="N367" s="257">
        <f t="shared" si="50"/>
        <v>0</v>
      </c>
      <c r="O367" s="216">
        <v>186945000</v>
      </c>
      <c r="P367" s="216">
        <v>90000000</v>
      </c>
      <c r="Q367" s="216"/>
      <c r="R367" s="216"/>
      <c r="S367" s="58"/>
      <c r="T367" s="185">
        <f>SUM(O367:S367)</f>
        <v>276945000</v>
      </c>
      <c r="U367" s="58"/>
      <c r="V367" s="207"/>
      <c r="W367" s="124"/>
      <c r="X367" s="124"/>
      <c r="Y367" s="124"/>
      <c r="Z367" s="185">
        <f t="shared" si="53"/>
        <v>0</v>
      </c>
      <c r="AA367" s="133">
        <f>IFERROR(Z367/T367,"-")</f>
        <v>0</v>
      </c>
      <c r="AB367" s="223"/>
      <c r="AC367" s="40" t="s">
        <v>855</v>
      </c>
      <c r="AD367" s="35" t="s">
        <v>856</v>
      </c>
    </row>
    <row r="368" spans="1:30" s="36" customFormat="1" ht="55.2" x14ac:dyDescent="0.25">
      <c r="A368" s="43">
        <v>62</v>
      </c>
      <c r="B368" s="28" t="s">
        <v>34</v>
      </c>
      <c r="C368" s="28" t="s">
        <v>878</v>
      </c>
      <c r="D368" s="28" t="s">
        <v>934</v>
      </c>
      <c r="E368" s="300" t="s">
        <v>944</v>
      </c>
      <c r="F368" s="28" t="s">
        <v>945</v>
      </c>
      <c r="G368" s="55">
        <v>2020680010138</v>
      </c>
      <c r="H368" s="28" t="s">
        <v>939</v>
      </c>
      <c r="I368" s="30"/>
      <c r="J368" s="4">
        <v>44566</v>
      </c>
      <c r="K368" s="4">
        <v>44926</v>
      </c>
      <c r="L368" s="236">
        <v>1</v>
      </c>
      <c r="M368" s="103"/>
      <c r="N368" s="257">
        <f t="shared" si="50"/>
        <v>0</v>
      </c>
      <c r="O368" s="216">
        <v>90640000</v>
      </c>
      <c r="P368" s="216">
        <v>100000000</v>
      </c>
      <c r="Q368" s="216"/>
      <c r="R368" s="216"/>
      <c r="S368" s="58"/>
      <c r="T368" s="185">
        <f>SUM(O368:S368)</f>
        <v>190640000</v>
      </c>
      <c r="U368" s="58"/>
      <c r="V368" s="58"/>
      <c r="W368" s="124"/>
      <c r="X368" s="124"/>
      <c r="Y368" s="124"/>
      <c r="Z368" s="185">
        <f t="shared" si="53"/>
        <v>0</v>
      </c>
      <c r="AA368" s="133">
        <f>IFERROR(Z368/T368,"-")</f>
        <v>0</v>
      </c>
      <c r="AB368" s="386"/>
      <c r="AC368" s="40" t="s">
        <v>855</v>
      </c>
      <c r="AD368" s="38" t="s">
        <v>856</v>
      </c>
    </row>
    <row r="369" spans="1:30" s="36" customFormat="1" ht="55.2" x14ac:dyDescent="0.25">
      <c r="A369" s="43">
        <v>63</v>
      </c>
      <c r="B369" s="28" t="s">
        <v>34</v>
      </c>
      <c r="C369" s="28" t="s">
        <v>878</v>
      </c>
      <c r="D369" s="28" t="s">
        <v>934</v>
      </c>
      <c r="E369" s="300" t="s">
        <v>946</v>
      </c>
      <c r="F369" s="28" t="s">
        <v>947</v>
      </c>
      <c r="G369" s="55" t="s">
        <v>126</v>
      </c>
      <c r="H369" s="28" t="s">
        <v>594</v>
      </c>
      <c r="I369" s="30"/>
      <c r="J369" s="4"/>
      <c r="K369" s="4"/>
      <c r="L369" s="57">
        <v>0</v>
      </c>
      <c r="M369" s="104"/>
      <c r="N369" s="257" t="str">
        <f>IFERROR(IF(M369/L369&gt;100%,100%,M369/L369),"-")</f>
        <v>-</v>
      </c>
      <c r="O369" s="216"/>
      <c r="P369" s="216"/>
      <c r="Q369" s="216"/>
      <c r="R369" s="216"/>
      <c r="S369" s="58"/>
      <c r="T369" s="185">
        <f>SUM(O369:S369)</f>
        <v>0</v>
      </c>
      <c r="U369" s="58"/>
      <c r="V369" s="58"/>
      <c r="W369" s="124"/>
      <c r="X369" s="124"/>
      <c r="Y369" s="124"/>
      <c r="Z369" s="185">
        <f t="shared" si="53"/>
        <v>0</v>
      </c>
      <c r="AA369" s="133" t="str">
        <f t="shared" ref="AA369:AA387" si="57">IFERROR(Z369/T369,"-")</f>
        <v>-</v>
      </c>
      <c r="AB369" s="223"/>
      <c r="AC369" s="40" t="s">
        <v>855</v>
      </c>
      <c r="AD369" s="35" t="s">
        <v>856</v>
      </c>
    </row>
    <row r="370" spans="1:30" s="36" customFormat="1" ht="55.2" x14ac:dyDescent="0.25">
      <c r="A370" s="43">
        <v>64</v>
      </c>
      <c r="B370" s="28" t="s">
        <v>34</v>
      </c>
      <c r="C370" s="28" t="s">
        <v>878</v>
      </c>
      <c r="D370" s="28" t="s">
        <v>948</v>
      </c>
      <c r="E370" s="300" t="s">
        <v>949</v>
      </c>
      <c r="F370" s="28" t="s">
        <v>950</v>
      </c>
      <c r="G370" s="55">
        <v>2020680010103</v>
      </c>
      <c r="H370" s="28" t="s">
        <v>951</v>
      </c>
      <c r="I370" s="30"/>
      <c r="J370" s="4">
        <v>44566</v>
      </c>
      <c r="K370" s="4">
        <v>44926</v>
      </c>
      <c r="L370" s="236">
        <v>2</v>
      </c>
      <c r="M370" s="357"/>
      <c r="N370" s="257">
        <f t="shared" si="50"/>
        <v>0</v>
      </c>
      <c r="O370" s="216">
        <v>197760000</v>
      </c>
      <c r="P370" s="216"/>
      <c r="Q370" s="216"/>
      <c r="R370" s="216"/>
      <c r="S370" s="58"/>
      <c r="T370" s="185">
        <f>SUM(O370:S370)</f>
        <v>197760000</v>
      </c>
      <c r="U370" s="58"/>
      <c r="V370" s="58"/>
      <c r="W370" s="124"/>
      <c r="X370" s="124"/>
      <c r="Y370" s="124"/>
      <c r="Z370" s="185">
        <f t="shared" si="53"/>
        <v>0</v>
      </c>
      <c r="AA370" s="133">
        <f t="shared" si="57"/>
        <v>0</v>
      </c>
      <c r="AB370" s="223"/>
      <c r="AC370" s="40" t="s">
        <v>855</v>
      </c>
      <c r="AD370" s="35" t="s">
        <v>856</v>
      </c>
    </row>
    <row r="371" spans="1:30" s="36" customFormat="1" ht="55.2" x14ac:dyDescent="0.25">
      <c r="A371" s="43">
        <v>65</v>
      </c>
      <c r="B371" s="28" t="s">
        <v>34</v>
      </c>
      <c r="C371" s="28" t="s">
        <v>878</v>
      </c>
      <c r="D371" s="28" t="s">
        <v>948</v>
      </c>
      <c r="E371" s="300" t="s">
        <v>952</v>
      </c>
      <c r="F371" s="28" t="s">
        <v>953</v>
      </c>
      <c r="G371" s="55">
        <v>2020680010103</v>
      </c>
      <c r="H371" s="28" t="s">
        <v>951</v>
      </c>
      <c r="I371" s="30"/>
      <c r="J371" s="4">
        <v>44566</v>
      </c>
      <c r="K371" s="4">
        <v>44926</v>
      </c>
      <c r="L371" s="236">
        <v>1</v>
      </c>
      <c r="M371" s="103"/>
      <c r="N371" s="257">
        <f t="shared" si="50"/>
        <v>0</v>
      </c>
      <c r="O371" s="216"/>
      <c r="P371" s="216">
        <v>95275000</v>
      </c>
      <c r="Q371" s="216"/>
      <c r="R371" s="216"/>
      <c r="S371" s="58"/>
      <c r="T371" s="185">
        <f>SUM(O371:S371)</f>
        <v>95275000</v>
      </c>
      <c r="U371" s="58"/>
      <c r="V371" s="58"/>
      <c r="W371" s="124"/>
      <c r="X371" s="124"/>
      <c r="Y371" s="124"/>
      <c r="Z371" s="185">
        <f t="shared" si="53"/>
        <v>0</v>
      </c>
      <c r="AA371" s="133">
        <f t="shared" si="57"/>
        <v>0</v>
      </c>
      <c r="AB371" s="223"/>
      <c r="AC371" s="40" t="s">
        <v>855</v>
      </c>
      <c r="AD371" s="35" t="s">
        <v>856</v>
      </c>
    </row>
    <row r="372" spans="1:30" s="36" customFormat="1" ht="55.2" x14ac:dyDescent="0.25">
      <c r="A372" s="43">
        <v>66</v>
      </c>
      <c r="B372" s="28" t="s">
        <v>34</v>
      </c>
      <c r="C372" s="28" t="s">
        <v>878</v>
      </c>
      <c r="D372" s="28" t="s">
        <v>954</v>
      </c>
      <c r="E372" s="300" t="s">
        <v>955</v>
      </c>
      <c r="F372" s="28" t="s">
        <v>956</v>
      </c>
      <c r="G372" s="37">
        <v>2020680010142</v>
      </c>
      <c r="H372" s="28" t="s">
        <v>957</v>
      </c>
      <c r="I372" s="30"/>
      <c r="J372" s="4">
        <v>44566</v>
      </c>
      <c r="K372" s="4">
        <v>44926</v>
      </c>
      <c r="L372" s="57">
        <v>1</v>
      </c>
      <c r="M372" s="104"/>
      <c r="N372" s="257">
        <f t="shared" si="50"/>
        <v>0</v>
      </c>
      <c r="O372" s="216"/>
      <c r="P372" s="216">
        <v>72512000</v>
      </c>
      <c r="Q372" s="216"/>
      <c r="R372" s="216"/>
      <c r="S372" s="216"/>
      <c r="T372" s="185">
        <f>SUM(O372:S372)</f>
        <v>72512000</v>
      </c>
      <c r="U372" s="58"/>
      <c r="V372" s="58"/>
      <c r="W372" s="124"/>
      <c r="X372" s="124"/>
      <c r="Y372" s="124"/>
      <c r="Z372" s="185">
        <f t="shared" si="53"/>
        <v>0</v>
      </c>
      <c r="AA372" s="133">
        <f t="shared" si="57"/>
        <v>0</v>
      </c>
      <c r="AB372" s="223"/>
      <c r="AC372" s="40" t="s">
        <v>855</v>
      </c>
      <c r="AD372" s="35" t="s">
        <v>856</v>
      </c>
    </row>
    <row r="373" spans="1:30" s="36" customFormat="1" ht="55.2" x14ac:dyDescent="0.25">
      <c r="A373" s="43">
        <v>151</v>
      </c>
      <c r="B373" s="28" t="s">
        <v>55</v>
      </c>
      <c r="C373" s="28" t="s">
        <v>958</v>
      </c>
      <c r="D373" s="28" t="s">
        <v>959</v>
      </c>
      <c r="E373" s="300" t="s">
        <v>960</v>
      </c>
      <c r="F373" s="28" t="s">
        <v>961</v>
      </c>
      <c r="G373" s="55">
        <v>2020680010112</v>
      </c>
      <c r="H373" s="28" t="s">
        <v>962</v>
      </c>
      <c r="I373" s="30"/>
      <c r="J373" s="4">
        <v>44566</v>
      </c>
      <c r="K373" s="4">
        <v>44926</v>
      </c>
      <c r="L373" s="236">
        <v>1</v>
      </c>
      <c r="M373" s="354"/>
      <c r="N373" s="257">
        <f t="shared" si="50"/>
        <v>0</v>
      </c>
      <c r="O373" s="216">
        <v>222250000</v>
      </c>
      <c r="P373" s="216"/>
      <c r="Q373" s="216"/>
      <c r="R373" s="216"/>
      <c r="S373" s="58"/>
      <c r="T373" s="185">
        <f>SUM(O373:S373)</f>
        <v>222250000</v>
      </c>
      <c r="U373" s="58"/>
      <c r="V373" s="58"/>
      <c r="W373" s="124"/>
      <c r="X373" s="124"/>
      <c r="Y373" s="124"/>
      <c r="Z373" s="185">
        <f t="shared" si="53"/>
        <v>0</v>
      </c>
      <c r="AA373" s="133">
        <f t="shared" si="57"/>
        <v>0</v>
      </c>
      <c r="AB373" s="223"/>
      <c r="AC373" s="40" t="s">
        <v>855</v>
      </c>
      <c r="AD373" s="35" t="s">
        <v>856</v>
      </c>
    </row>
    <row r="374" spans="1:30" s="36" customFormat="1" ht="55.2" x14ac:dyDescent="0.25">
      <c r="A374" s="43">
        <v>152</v>
      </c>
      <c r="B374" s="28" t="s">
        <v>55</v>
      </c>
      <c r="C374" s="28" t="s">
        <v>958</v>
      </c>
      <c r="D374" s="28" t="s">
        <v>959</v>
      </c>
      <c r="E374" s="300" t="s">
        <v>963</v>
      </c>
      <c r="F374" s="28" t="s">
        <v>964</v>
      </c>
      <c r="G374" s="55">
        <v>2020680010112</v>
      </c>
      <c r="H374" s="28" t="s">
        <v>962</v>
      </c>
      <c r="I374" s="30"/>
      <c r="J374" s="4">
        <v>44566</v>
      </c>
      <c r="K374" s="4">
        <v>44926</v>
      </c>
      <c r="L374" s="310">
        <v>1</v>
      </c>
      <c r="M374" s="388"/>
      <c r="N374" s="262">
        <f t="shared" si="50"/>
        <v>0</v>
      </c>
      <c r="O374" s="216">
        <v>133100000</v>
      </c>
      <c r="P374" s="216"/>
      <c r="Q374" s="216"/>
      <c r="R374" s="216"/>
      <c r="S374" s="58">
        <v>30000000</v>
      </c>
      <c r="T374" s="186">
        <f>SUM(O374:S375)</f>
        <v>511100000</v>
      </c>
      <c r="U374" s="58"/>
      <c r="V374" s="58"/>
      <c r="W374" s="124"/>
      <c r="X374" s="124"/>
      <c r="Y374" s="124"/>
      <c r="Z374" s="186">
        <f>SUM(U374:Y375)</f>
        <v>0</v>
      </c>
      <c r="AA374" s="283">
        <f t="shared" si="57"/>
        <v>0</v>
      </c>
      <c r="AB374" s="343"/>
      <c r="AC374" s="60" t="s">
        <v>855</v>
      </c>
      <c r="AD374" s="49" t="s">
        <v>856</v>
      </c>
    </row>
    <row r="375" spans="1:30" s="36" customFormat="1" ht="55.2" x14ac:dyDescent="0.25">
      <c r="A375" s="43">
        <v>152</v>
      </c>
      <c r="B375" s="28" t="s">
        <v>55</v>
      </c>
      <c r="C375" s="28" t="s">
        <v>958</v>
      </c>
      <c r="D375" s="28" t="s">
        <v>959</v>
      </c>
      <c r="E375" s="300" t="s">
        <v>963</v>
      </c>
      <c r="F375" s="28" t="s">
        <v>964</v>
      </c>
      <c r="G375" s="55">
        <v>2021680010216</v>
      </c>
      <c r="H375" s="28" t="s">
        <v>965</v>
      </c>
      <c r="I375" s="30"/>
      <c r="J375" s="4">
        <v>44566</v>
      </c>
      <c r="K375" s="4">
        <v>44926</v>
      </c>
      <c r="L375" s="316"/>
      <c r="M375" s="389"/>
      <c r="N375" s="264"/>
      <c r="O375" s="216">
        <v>348000000</v>
      </c>
      <c r="P375" s="216"/>
      <c r="Q375" s="216"/>
      <c r="R375" s="216"/>
      <c r="S375" s="58"/>
      <c r="T375" s="187"/>
      <c r="U375" s="58"/>
      <c r="V375" s="58"/>
      <c r="W375" s="124"/>
      <c r="X375" s="124"/>
      <c r="Y375" s="124"/>
      <c r="Z375" s="187"/>
      <c r="AA375" s="291"/>
      <c r="AB375" s="344"/>
      <c r="AC375" s="62"/>
      <c r="AD375" s="51"/>
    </row>
    <row r="376" spans="1:30" s="36" customFormat="1" ht="55.2" x14ac:dyDescent="0.25">
      <c r="A376" s="43">
        <v>153</v>
      </c>
      <c r="B376" s="28" t="s">
        <v>55</v>
      </c>
      <c r="C376" s="28" t="s">
        <v>958</v>
      </c>
      <c r="D376" s="28" t="s">
        <v>959</v>
      </c>
      <c r="E376" s="300" t="s">
        <v>966</v>
      </c>
      <c r="F376" s="28" t="s">
        <v>967</v>
      </c>
      <c r="G376" s="55">
        <v>2020680010112</v>
      </c>
      <c r="H376" s="28" t="s">
        <v>962</v>
      </c>
      <c r="I376" s="30"/>
      <c r="J376" s="4">
        <v>44566</v>
      </c>
      <c r="K376" s="4">
        <v>44926</v>
      </c>
      <c r="L376" s="236">
        <v>1</v>
      </c>
      <c r="M376" s="390"/>
      <c r="N376" s="257">
        <f t="shared" si="50"/>
        <v>0</v>
      </c>
      <c r="O376" s="216">
        <v>33000000</v>
      </c>
      <c r="P376" s="216"/>
      <c r="Q376" s="216"/>
      <c r="R376" s="216"/>
      <c r="S376" s="58"/>
      <c r="T376" s="185">
        <f>SUM(O376:S376)</f>
        <v>33000000</v>
      </c>
      <c r="U376" s="58"/>
      <c r="V376" s="58"/>
      <c r="W376" s="124"/>
      <c r="X376" s="124"/>
      <c r="Y376" s="124"/>
      <c r="Z376" s="185">
        <f>SUM(U376:Y376)</f>
        <v>0</v>
      </c>
      <c r="AA376" s="133">
        <f t="shared" si="57"/>
        <v>0</v>
      </c>
      <c r="AB376" s="223"/>
      <c r="AC376" s="40" t="s">
        <v>855</v>
      </c>
      <c r="AD376" s="35" t="s">
        <v>856</v>
      </c>
    </row>
    <row r="377" spans="1:30" s="36" customFormat="1" ht="55.2" x14ac:dyDescent="0.25">
      <c r="A377" s="43">
        <v>154</v>
      </c>
      <c r="B377" s="28" t="s">
        <v>55</v>
      </c>
      <c r="C377" s="28" t="s">
        <v>958</v>
      </c>
      <c r="D377" s="28" t="s">
        <v>959</v>
      </c>
      <c r="E377" s="300" t="s">
        <v>968</v>
      </c>
      <c r="F377" s="28" t="s">
        <v>969</v>
      </c>
      <c r="G377" s="55">
        <v>2020680010112</v>
      </c>
      <c r="H377" s="28" t="s">
        <v>962</v>
      </c>
      <c r="I377" s="30"/>
      <c r="J377" s="4">
        <v>44566</v>
      </c>
      <c r="K377" s="4">
        <v>44926</v>
      </c>
      <c r="L377" s="236">
        <v>1</v>
      </c>
      <c r="M377" s="354"/>
      <c r="N377" s="257">
        <f t="shared" si="50"/>
        <v>0</v>
      </c>
      <c r="O377" s="216">
        <v>178250000</v>
      </c>
      <c r="P377" s="216"/>
      <c r="Q377" s="216"/>
      <c r="R377" s="216"/>
      <c r="S377" s="58"/>
      <c r="T377" s="185">
        <f>SUM(O377:S377)</f>
        <v>178250000</v>
      </c>
      <c r="U377" s="58"/>
      <c r="V377" s="58"/>
      <c r="W377" s="124"/>
      <c r="X377" s="124"/>
      <c r="Y377" s="124"/>
      <c r="Z377" s="185">
        <f>SUM(U377:Y377)</f>
        <v>0</v>
      </c>
      <c r="AA377" s="133">
        <f t="shared" si="57"/>
        <v>0</v>
      </c>
      <c r="AB377" s="223"/>
      <c r="AC377" s="40" t="s">
        <v>855</v>
      </c>
      <c r="AD377" s="35" t="s">
        <v>856</v>
      </c>
    </row>
    <row r="378" spans="1:30" s="36" customFormat="1" ht="82.8" x14ac:dyDescent="0.25">
      <c r="A378" s="43">
        <v>155</v>
      </c>
      <c r="B378" s="28" t="s">
        <v>55</v>
      </c>
      <c r="C378" s="28" t="s">
        <v>958</v>
      </c>
      <c r="D378" s="28" t="s">
        <v>970</v>
      </c>
      <c r="E378" s="300" t="s">
        <v>971</v>
      </c>
      <c r="F378" s="28" t="s">
        <v>972</v>
      </c>
      <c r="G378" s="37">
        <v>2021680010014</v>
      </c>
      <c r="H378" s="28" t="s">
        <v>973</v>
      </c>
      <c r="I378" s="29"/>
      <c r="J378" s="4">
        <v>44566</v>
      </c>
      <c r="K378" s="4">
        <v>44926</v>
      </c>
      <c r="L378" s="236">
        <v>1</v>
      </c>
      <c r="M378" s="354"/>
      <c r="N378" s="257">
        <f t="shared" si="50"/>
        <v>0</v>
      </c>
      <c r="O378" s="216">
        <v>177050000</v>
      </c>
      <c r="P378" s="216"/>
      <c r="Q378" s="216"/>
      <c r="R378" s="216"/>
      <c r="S378" s="58"/>
      <c r="T378" s="185">
        <f>SUM(O378:S378)</f>
        <v>177050000</v>
      </c>
      <c r="U378" s="58"/>
      <c r="V378" s="58"/>
      <c r="W378" s="124"/>
      <c r="X378" s="124"/>
      <c r="Y378" s="124"/>
      <c r="Z378" s="185">
        <f>SUM(U378:Y378)</f>
        <v>0</v>
      </c>
      <c r="AA378" s="133">
        <f t="shared" si="57"/>
        <v>0</v>
      </c>
      <c r="AB378" s="223"/>
      <c r="AC378" s="40" t="s">
        <v>855</v>
      </c>
      <c r="AD378" s="35" t="s">
        <v>856</v>
      </c>
    </row>
    <row r="379" spans="1:30" s="36" customFormat="1" ht="69" x14ac:dyDescent="0.25">
      <c r="A379" s="43">
        <v>156</v>
      </c>
      <c r="B379" s="28" t="s">
        <v>55</v>
      </c>
      <c r="C379" s="28" t="s">
        <v>122</v>
      </c>
      <c r="D379" s="28" t="s">
        <v>598</v>
      </c>
      <c r="E379" s="300" t="s">
        <v>974</v>
      </c>
      <c r="F379" s="28" t="s">
        <v>975</v>
      </c>
      <c r="G379" s="55">
        <v>2021680010007</v>
      </c>
      <c r="H379" s="30" t="s">
        <v>976</v>
      </c>
      <c r="I379" s="30"/>
      <c r="J379" s="4">
        <v>44566</v>
      </c>
      <c r="K379" s="4">
        <v>44926</v>
      </c>
      <c r="L379" s="236">
        <v>1</v>
      </c>
      <c r="M379" s="390"/>
      <c r="N379" s="257">
        <f t="shared" si="50"/>
        <v>0</v>
      </c>
      <c r="O379" s="216">
        <v>2408060490</v>
      </c>
      <c r="P379" s="216"/>
      <c r="Q379" s="216"/>
      <c r="R379" s="216"/>
      <c r="S379" s="58"/>
      <c r="T379" s="185">
        <f>SUM(O379:S379)</f>
        <v>2408060490</v>
      </c>
      <c r="U379" s="58"/>
      <c r="V379" s="124"/>
      <c r="W379" s="124"/>
      <c r="X379" s="124"/>
      <c r="Y379" s="124"/>
      <c r="Z379" s="185">
        <f>SUM(U379:Y379)</f>
        <v>0</v>
      </c>
      <c r="AA379" s="133">
        <f t="shared" si="57"/>
        <v>0</v>
      </c>
      <c r="AB379" s="223"/>
      <c r="AC379" s="40" t="s">
        <v>855</v>
      </c>
      <c r="AD379" s="35" t="s">
        <v>856</v>
      </c>
    </row>
    <row r="380" spans="1:30" s="36" customFormat="1" ht="124.2" x14ac:dyDescent="0.25">
      <c r="A380" s="43">
        <v>157</v>
      </c>
      <c r="B380" s="28" t="s">
        <v>55</v>
      </c>
      <c r="C380" s="28" t="s">
        <v>122</v>
      </c>
      <c r="D380" s="28" t="s">
        <v>598</v>
      </c>
      <c r="E380" s="300" t="s">
        <v>977</v>
      </c>
      <c r="F380" s="28" t="s">
        <v>978</v>
      </c>
      <c r="G380" s="55">
        <v>2021680010007</v>
      </c>
      <c r="H380" s="30" t="s">
        <v>976</v>
      </c>
      <c r="I380" s="30"/>
      <c r="J380" s="4">
        <v>44566</v>
      </c>
      <c r="K380" s="4">
        <v>44926</v>
      </c>
      <c r="L380" s="310">
        <v>1</v>
      </c>
      <c r="M380" s="391"/>
      <c r="N380" s="262">
        <f t="shared" si="50"/>
        <v>0</v>
      </c>
      <c r="O380" s="216">
        <v>113300000</v>
      </c>
      <c r="P380" s="216"/>
      <c r="Q380" s="216"/>
      <c r="R380" s="216"/>
      <c r="S380" s="58"/>
      <c r="T380" s="186">
        <f>SUM(O380:S381)</f>
        <v>713300000</v>
      </c>
      <c r="U380" s="58"/>
      <c r="V380" s="124"/>
      <c r="W380" s="124"/>
      <c r="X380" s="124"/>
      <c r="Y380" s="124"/>
      <c r="Z380" s="186">
        <f>SUM(U380:Y381)</f>
        <v>0</v>
      </c>
      <c r="AA380" s="283">
        <f t="shared" si="57"/>
        <v>0</v>
      </c>
      <c r="AB380" s="343"/>
      <c r="AC380" s="60" t="s">
        <v>855</v>
      </c>
      <c r="AD380" s="49" t="s">
        <v>856</v>
      </c>
    </row>
    <row r="381" spans="1:30" s="36" customFormat="1" ht="124.2" x14ac:dyDescent="0.25">
      <c r="A381" s="43">
        <v>157</v>
      </c>
      <c r="B381" s="28" t="s">
        <v>55</v>
      </c>
      <c r="C381" s="28" t="s">
        <v>122</v>
      </c>
      <c r="D381" s="28" t="s">
        <v>598</v>
      </c>
      <c r="E381" s="300" t="s">
        <v>977</v>
      </c>
      <c r="F381" s="28" t="s">
        <v>978</v>
      </c>
      <c r="G381" s="55">
        <v>2021680010216</v>
      </c>
      <c r="H381" s="30" t="s">
        <v>965</v>
      </c>
      <c r="I381" s="30"/>
      <c r="J381" s="4">
        <v>44566</v>
      </c>
      <c r="K381" s="4">
        <v>44926</v>
      </c>
      <c r="L381" s="316"/>
      <c r="M381" s="392"/>
      <c r="N381" s="264"/>
      <c r="O381" s="216">
        <v>600000000</v>
      </c>
      <c r="P381" s="216"/>
      <c r="Q381" s="216"/>
      <c r="R381" s="216"/>
      <c r="S381" s="58"/>
      <c r="T381" s="187"/>
      <c r="U381" s="58"/>
      <c r="V381" s="124"/>
      <c r="W381" s="124"/>
      <c r="X381" s="124"/>
      <c r="Y381" s="124"/>
      <c r="Z381" s="187"/>
      <c r="AA381" s="291"/>
      <c r="AB381" s="344"/>
      <c r="AC381" s="62"/>
      <c r="AD381" s="51"/>
    </row>
    <row r="382" spans="1:30" s="36" customFormat="1" ht="69" x14ac:dyDescent="0.25">
      <c r="A382" s="43">
        <v>158</v>
      </c>
      <c r="B382" s="28" t="s">
        <v>55</v>
      </c>
      <c r="C382" s="28" t="s">
        <v>122</v>
      </c>
      <c r="D382" s="28" t="s">
        <v>598</v>
      </c>
      <c r="E382" s="300" t="s">
        <v>979</v>
      </c>
      <c r="F382" s="28" t="s">
        <v>980</v>
      </c>
      <c r="G382" s="55">
        <v>2021680010007</v>
      </c>
      <c r="H382" s="30" t="s">
        <v>976</v>
      </c>
      <c r="I382" s="30"/>
      <c r="J382" s="4">
        <v>44566</v>
      </c>
      <c r="K382" s="4">
        <v>44926</v>
      </c>
      <c r="L382" s="236">
        <v>1</v>
      </c>
      <c r="M382" s="354"/>
      <c r="N382" s="257">
        <f t="shared" si="50"/>
        <v>0</v>
      </c>
      <c r="O382" s="216">
        <v>1592500000</v>
      </c>
      <c r="P382" s="216"/>
      <c r="Q382" s="216"/>
      <c r="R382" s="216"/>
      <c r="S382" s="58"/>
      <c r="T382" s="185">
        <f>SUM(O382:S382)</f>
        <v>1592500000</v>
      </c>
      <c r="U382" s="58"/>
      <c r="V382" s="124"/>
      <c r="W382" s="124"/>
      <c r="X382" s="124"/>
      <c r="Y382" s="124"/>
      <c r="Z382" s="185">
        <f>SUM(U382:Y382)</f>
        <v>0</v>
      </c>
      <c r="AA382" s="133">
        <f t="shared" si="57"/>
        <v>0</v>
      </c>
      <c r="AB382" s="223"/>
      <c r="AC382" s="40" t="s">
        <v>855</v>
      </c>
      <c r="AD382" s="35" t="s">
        <v>856</v>
      </c>
    </row>
    <row r="383" spans="1:30" s="36" customFormat="1" ht="69" x14ac:dyDescent="0.25">
      <c r="A383" s="43">
        <v>159</v>
      </c>
      <c r="B383" s="28" t="s">
        <v>55</v>
      </c>
      <c r="C383" s="28" t="s">
        <v>122</v>
      </c>
      <c r="D383" s="28" t="s">
        <v>598</v>
      </c>
      <c r="E383" s="300" t="s">
        <v>981</v>
      </c>
      <c r="F383" s="28" t="s">
        <v>982</v>
      </c>
      <c r="G383" s="55">
        <v>2021680010007</v>
      </c>
      <c r="H383" s="30" t="s">
        <v>976</v>
      </c>
      <c r="I383" s="30"/>
      <c r="J383" s="4">
        <v>44566</v>
      </c>
      <c r="K383" s="4">
        <v>44926</v>
      </c>
      <c r="L383" s="236">
        <v>1</v>
      </c>
      <c r="M383" s="393"/>
      <c r="N383" s="257">
        <f>IFERROR(IF(M383/L383&gt;100%,100%,M383/L383),"-")</f>
        <v>0</v>
      </c>
      <c r="O383" s="216">
        <v>71050000</v>
      </c>
      <c r="P383" s="216"/>
      <c r="Q383" s="216"/>
      <c r="R383" s="216"/>
      <c r="S383" s="58"/>
      <c r="T383" s="185">
        <f>SUM(O383:S383)</f>
        <v>71050000</v>
      </c>
      <c r="U383" s="58"/>
      <c r="V383" s="124"/>
      <c r="W383" s="124"/>
      <c r="X383" s="124"/>
      <c r="Y383" s="124"/>
      <c r="Z383" s="185">
        <f>SUM(U383:Y383)</f>
        <v>0</v>
      </c>
      <c r="AA383" s="133">
        <f t="shared" si="57"/>
        <v>0</v>
      </c>
      <c r="AB383" s="223"/>
      <c r="AC383" s="40" t="s">
        <v>855</v>
      </c>
      <c r="AD383" s="35" t="s">
        <v>856</v>
      </c>
    </row>
    <row r="384" spans="1:30" s="36" customFormat="1" ht="69" x14ac:dyDescent="0.25">
      <c r="A384" s="43">
        <v>162</v>
      </c>
      <c r="B384" s="28" t="s">
        <v>55</v>
      </c>
      <c r="C384" s="28" t="s">
        <v>122</v>
      </c>
      <c r="D384" s="28" t="s">
        <v>983</v>
      </c>
      <c r="E384" s="300" t="s">
        <v>984</v>
      </c>
      <c r="F384" s="28" t="s">
        <v>985</v>
      </c>
      <c r="G384" s="37">
        <v>2021680010019</v>
      </c>
      <c r="H384" s="28" t="s">
        <v>986</v>
      </c>
      <c r="I384" s="30"/>
      <c r="J384" s="4">
        <v>44566</v>
      </c>
      <c r="K384" s="4">
        <v>44926</v>
      </c>
      <c r="L384" s="310">
        <v>1</v>
      </c>
      <c r="M384" s="394"/>
      <c r="N384" s="262">
        <f>IFERROR(IF(M384/L384&gt;100%,100%,M384/L384),"-")</f>
        <v>0</v>
      </c>
      <c r="O384" s="58">
        <v>224090785</v>
      </c>
      <c r="P384" s="58"/>
      <c r="Q384" s="58"/>
      <c r="R384" s="58"/>
      <c r="S384" s="58">
        <v>48259215</v>
      </c>
      <c r="T384" s="186">
        <f>SUM(O384:S385)</f>
        <v>1767561000</v>
      </c>
      <c r="U384" s="58"/>
      <c r="V384" s="124"/>
      <c r="W384" s="124"/>
      <c r="X384" s="124"/>
      <c r="Y384" s="124"/>
      <c r="Z384" s="186">
        <f>SUM(U384:Y385)</f>
        <v>0</v>
      </c>
      <c r="AA384" s="283">
        <f t="shared" si="57"/>
        <v>0</v>
      </c>
      <c r="AB384" s="343"/>
      <c r="AC384" s="60" t="s">
        <v>855</v>
      </c>
      <c r="AD384" s="49" t="s">
        <v>856</v>
      </c>
    </row>
    <row r="385" spans="1:73" s="36" customFormat="1" ht="69" x14ac:dyDescent="0.25">
      <c r="A385" s="43">
        <v>162</v>
      </c>
      <c r="B385" s="28" t="s">
        <v>55</v>
      </c>
      <c r="C385" s="28" t="s">
        <v>122</v>
      </c>
      <c r="D385" s="28" t="s">
        <v>983</v>
      </c>
      <c r="E385" s="300" t="s">
        <v>984</v>
      </c>
      <c r="F385" s="28" t="s">
        <v>985</v>
      </c>
      <c r="G385" s="37">
        <v>2021680010214</v>
      </c>
      <c r="H385" s="28" t="s">
        <v>987</v>
      </c>
      <c r="I385" s="30"/>
      <c r="J385" s="4">
        <v>44566</v>
      </c>
      <c r="K385" s="4">
        <v>44926</v>
      </c>
      <c r="L385" s="316"/>
      <c r="M385" s="395"/>
      <c r="N385" s="264"/>
      <c r="O385" s="58">
        <v>1495211000</v>
      </c>
      <c r="P385" s="58"/>
      <c r="Q385" s="58"/>
      <c r="R385" s="58"/>
      <c r="S385" s="58"/>
      <c r="T385" s="187"/>
      <c r="U385" s="58"/>
      <c r="V385" s="124"/>
      <c r="W385" s="124"/>
      <c r="X385" s="124"/>
      <c r="Y385" s="124"/>
      <c r="Z385" s="187"/>
      <c r="AA385" s="291"/>
      <c r="AB385" s="344"/>
      <c r="AC385" s="62"/>
      <c r="AD385" s="51"/>
    </row>
    <row r="386" spans="1:73" s="36" customFormat="1" ht="41.4" x14ac:dyDescent="0.25">
      <c r="A386" s="43">
        <v>163</v>
      </c>
      <c r="B386" s="28" t="s">
        <v>55</v>
      </c>
      <c r="C386" s="28" t="s">
        <v>122</v>
      </c>
      <c r="D386" s="28" t="s">
        <v>983</v>
      </c>
      <c r="E386" s="300" t="s">
        <v>988</v>
      </c>
      <c r="F386" s="28" t="s">
        <v>989</v>
      </c>
      <c r="G386" s="37">
        <v>2021680010019</v>
      </c>
      <c r="H386" s="28" t="s">
        <v>986</v>
      </c>
      <c r="I386" s="30"/>
      <c r="J386" s="4">
        <v>44566</v>
      </c>
      <c r="K386" s="4">
        <v>44926</v>
      </c>
      <c r="L386" s="236">
        <v>1</v>
      </c>
      <c r="M386" s="103"/>
      <c r="N386" s="257">
        <f>IFERROR(IF(M386/L386&gt;100%,100%,M386/L386),"-")</f>
        <v>0</v>
      </c>
      <c r="O386" s="58">
        <v>62993916</v>
      </c>
      <c r="P386" s="58"/>
      <c r="Q386" s="58"/>
      <c r="R386" s="58"/>
      <c r="S386" s="58">
        <v>31411992</v>
      </c>
      <c r="T386" s="185">
        <f>SUM(O386:S386)</f>
        <v>94405908</v>
      </c>
      <c r="U386" s="58"/>
      <c r="V386" s="124"/>
      <c r="W386" s="124"/>
      <c r="X386" s="124"/>
      <c r="Y386" s="124"/>
      <c r="Z386" s="185">
        <f>SUM(U386:Y386)</f>
        <v>0</v>
      </c>
      <c r="AA386" s="133">
        <f t="shared" si="57"/>
        <v>0</v>
      </c>
      <c r="AB386" s="223"/>
      <c r="AC386" s="40" t="s">
        <v>855</v>
      </c>
      <c r="AD386" s="35" t="s">
        <v>856</v>
      </c>
    </row>
    <row r="387" spans="1:73" s="36" customFormat="1" ht="55.2" x14ac:dyDescent="0.25">
      <c r="A387" s="43">
        <v>168</v>
      </c>
      <c r="B387" s="28" t="s">
        <v>55</v>
      </c>
      <c r="C387" s="28" t="s">
        <v>122</v>
      </c>
      <c r="D387" s="28" t="s">
        <v>123</v>
      </c>
      <c r="E387" s="73" t="s">
        <v>990</v>
      </c>
      <c r="F387" s="28" t="s">
        <v>991</v>
      </c>
      <c r="G387" s="55">
        <v>2021680010002</v>
      </c>
      <c r="H387" s="28" t="s">
        <v>992</v>
      </c>
      <c r="I387" s="30"/>
      <c r="J387" s="4">
        <v>44566</v>
      </c>
      <c r="K387" s="4">
        <v>44926</v>
      </c>
      <c r="L387" s="310">
        <v>1</v>
      </c>
      <c r="M387" s="396"/>
      <c r="N387" s="262">
        <f>IFERROR(IF(M387/L387&gt;100%,100%,M387/L387),"-")</f>
        <v>0</v>
      </c>
      <c r="O387" s="58">
        <v>1549977517</v>
      </c>
      <c r="P387" s="58"/>
      <c r="Q387" s="58"/>
      <c r="R387" s="58"/>
      <c r="S387" s="58">
        <v>66000000</v>
      </c>
      <c r="T387" s="186">
        <f>SUM(O387:S389)</f>
        <v>4674648164</v>
      </c>
      <c r="U387" s="58"/>
      <c r="V387" s="58"/>
      <c r="W387" s="227"/>
      <c r="X387" s="227"/>
      <c r="Y387" s="227"/>
      <c r="Z387" s="186">
        <f>SUM(U387:Y389)</f>
        <v>0</v>
      </c>
      <c r="AA387" s="283">
        <f t="shared" si="57"/>
        <v>0</v>
      </c>
      <c r="AB387" s="343"/>
      <c r="AC387" s="60" t="s">
        <v>855</v>
      </c>
      <c r="AD387" s="49" t="s">
        <v>856</v>
      </c>
    </row>
    <row r="388" spans="1:73" s="36" customFormat="1" ht="55.2" x14ac:dyDescent="0.25">
      <c r="A388" s="43">
        <v>168</v>
      </c>
      <c r="B388" s="28" t="s">
        <v>55</v>
      </c>
      <c r="C388" s="28" t="s">
        <v>122</v>
      </c>
      <c r="D388" s="28" t="s">
        <v>123</v>
      </c>
      <c r="E388" s="73" t="s">
        <v>990</v>
      </c>
      <c r="F388" s="28" t="s">
        <v>991</v>
      </c>
      <c r="G388" s="55">
        <v>2021680010215</v>
      </c>
      <c r="H388" s="28" t="s">
        <v>993</v>
      </c>
      <c r="I388" s="30"/>
      <c r="J388" s="4">
        <v>44566</v>
      </c>
      <c r="K388" s="4">
        <v>44926</v>
      </c>
      <c r="L388" s="313"/>
      <c r="M388" s="397"/>
      <c r="N388" s="263"/>
      <c r="O388" s="58">
        <v>1280000000</v>
      </c>
      <c r="P388" s="58"/>
      <c r="Q388" s="58"/>
      <c r="R388" s="58"/>
      <c r="S388" s="58"/>
      <c r="T388" s="210"/>
      <c r="U388" s="58"/>
      <c r="V388" s="58"/>
      <c r="W388" s="227"/>
      <c r="X388" s="227"/>
      <c r="Y388" s="227"/>
      <c r="Z388" s="210"/>
      <c r="AA388" s="287"/>
      <c r="AB388" s="362"/>
      <c r="AC388" s="67"/>
      <c r="AD388" s="68"/>
    </row>
    <row r="389" spans="1:73" s="36" customFormat="1" ht="82.8" x14ac:dyDescent="0.25">
      <c r="A389" s="43">
        <v>168</v>
      </c>
      <c r="B389" s="28" t="s">
        <v>55</v>
      </c>
      <c r="C389" s="28" t="s">
        <v>122</v>
      </c>
      <c r="D389" s="28" t="s">
        <v>123</v>
      </c>
      <c r="E389" s="73" t="s">
        <v>990</v>
      </c>
      <c r="F389" s="28" t="s">
        <v>991</v>
      </c>
      <c r="G389" s="55">
        <v>2021680010142</v>
      </c>
      <c r="H389" s="28" t="s">
        <v>994</v>
      </c>
      <c r="I389" s="30"/>
      <c r="J389" s="4">
        <v>44566</v>
      </c>
      <c r="K389" s="4">
        <v>44926</v>
      </c>
      <c r="L389" s="316"/>
      <c r="M389" s="398"/>
      <c r="N389" s="264"/>
      <c r="O389" s="58">
        <v>1778670647</v>
      </c>
      <c r="P389" s="58"/>
      <c r="Q389" s="58"/>
      <c r="R389" s="58"/>
      <c r="S389" s="58"/>
      <c r="T389" s="187"/>
      <c r="U389" s="58"/>
      <c r="V389" s="58"/>
      <c r="W389" s="227"/>
      <c r="X389" s="227"/>
      <c r="Y389" s="227"/>
      <c r="Z389" s="187"/>
      <c r="AA389" s="291"/>
      <c r="AB389" s="344"/>
      <c r="AC389" s="62"/>
      <c r="AD389" s="51"/>
    </row>
    <row r="390" spans="1:73" s="36" customFormat="1" ht="41.4" x14ac:dyDescent="0.25">
      <c r="A390" s="399">
        <v>218</v>
      </c>
      <c r="B390" s="32" t="s">
        <v>50</v>
      </c>
      <c r="C390" s="32" t="s">
        <v>73</v>
      </c>
      <c r="D390" s="32" t="s">
        <v>622</v>
      </c>
      <c r="E390" s="267" t="s">
        <v>995</v>
      </c>
      <c r="F390" s="400" t="s">
        <v>996</v>
      </c>
      <c r="G390" s="401" t="s">
        <v>126</v>
      </c>
      <c r="H390" s="32" t="s">
        <v>594</v>
      </c>
      <c r="I390" s="268"/>
      <c r="J390" s="269"/>
      <c r="K390" s="269"/>
      <c r="L390" s="402">
        <v>0</v>
      </c>
      <c r="M390" s="403"/>
      <c r="N390" s="265" t="str">
        <f>IFERROR(IF(M390/L390&gt;100%,100%,M390/L390),"-")</f>
        <v>-</v>
      </c>
      <c r="O390" s="70"/>
      <c r="P390" s="70"/>
      <c r="Q390" s="70"/>
      <c r="R390" s="70"/>
      <c r="S390" s="70"/>
      <c r="T390" s="185">
        <f>SUM(O390:S390)</f>
        <v>0</v>
      </c>
      <c r="U390" s="70"/>
      <c r="V390" s="70"/>
      <c r="W390" s="228"/>
      <c r="X390" s="228"/>
      <c r="Y390" s="228"/>
      <c r="Z390" s="185">
        <f>SUM(U390:Y390)</f>
        <v>0</v>
      </c>
      <c r="AA390" s="133" t="str">
        <f t="shared" ref="AA390" si="58">IFERROR(Z390/T390,"-")</f>
        <v>-</v>
      </c>
      <c r="AB390" s="223"/>
      <c r="AC390" s="40" t="s">
        <v>855</v>
      </c>
      <c r="AD390" s="35" t="s">
        <v>856</v>
      </c>
    </row>
    <row r="391" spans="1:73" s="77" customFormat="1" ht="15.6" x14ac:dyDescent="0.25">
      <c r="A391" s="75">
        <f>SUM(--(FREQUENCY(A9:A390,A9:A390)&gt;0))</f>
        <v>314</v>
      </c>
      <c r="B391" s="270" t="s">
        <v>997</v>
      </c>
      <c r="C391" s="270"/>
      <c r="D391" s="270"/>
      <c r="E391" s="270"/>
      <c r="F391" s="270"/>
      <c r="G391" s="270"/>
      <c r="H391" s="270"/>
      <c r="I391" s="270"/>
      <c r="J391" s="270"/>
      <c r="K391" s="270"/>
      <c r="L391" s="271">
        <f>COUNT(L9:L390)-4-COUNTIF(L9:L390,0)</f>
        <v>291</v>
      </c>
      <c r="M391" s="76"/>
      <c r="N391" s="266"/>
      <c r="O391" s="404">
        <f>SUBTOTAL(9,O9:O390)</f>
        <v>239388458638.24982</v>
      </c>
      <c r="P391" s="404">
        <f>SUBTOTAL(9,P9:P390)</f>
        <v>368829239285</v>
      </c>
      <c r="Q391" s="404">
        <f>SUBTOTAL(9,Q9:Q390)</f>
        <v>0</v>
      </c>
      <c r="R391" s="404">
        <f>SUBTOTAL(9,R9:R390)</f>
        <v>14396475757.276634</v>
      </c>
      <c r="S391" s="404">
        <f>SUBTOTAL(9,S9:S390)</f>
        <v>261522140012.99936</v>
      </c>
      <c r="T391" s="78">
        <f>SUBTOTAL(9,T9:T390)</f>
        <v>884136313693.52588</v>
      </c>
      <c r="U391" s="404">
        <f>SUBTOTAL(9,U9:U390)</f>
        <v>0</v>
      </c>
      <c r="V391" s="404">
        <f>SUBTOTAL(9,V9:V390)</f>
        <v>0</v>
      </c>
      <c r="W391" s="404">
        <f>SUBTOTAL(9,W9:W390)</f>
        <v>0</v>
      </c>
      <c r="X391" s="404">
        <f>SUBTOTAL(9,X9:X390)</f>
        <v>0</v>
      </c>
      <c r="Y391" s="404">
        <f>SUBTOTAL(9,Y9:Y390)</f>
        <v>0</v>
      </c>
      <c r="Z391" s="78">
        <f>SUBTOTAL(9,Z9:Z390)</f>
        <v>0</v>
      </c>
      <c r="AA391" s="405">
        <f>Z391/T391</f>
        <v>0</v>
      </c>
      <c r="AB391" s="272"/>
      <c r="AC391" s="272"/>
      <c r="AD391" s="272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  <c r="BQ391" s="36"/>
      <c r="BR391" s="36"/>
      <c r="BS391" s="36"/>
      <c r="BT391" s="36"/>
      <c r="BU391" s="36"/>
    </row>
    <row r="393" spans="1:73" x14ac:dyDescent="0.25">
      <c r="O393" s="9"/>
      <c r="T393" s="7"/>
      <c r="Z393" s="7"/>
    </row>
    <row r="394" spans="1:73" x14ac:dyDescent="0.25">
      <c r="O394" s="7"/>
    </row>
    <row r="395" spans="1:73" ht="14.4" x14ac:dyDescent="0.3">
      <c r="M395"/>
      <c r="N395"/>
      <c r="O395" s="87"/>
      <c r="T395" s="9"/>
    </row>
    <row r="396" spans="1:73" ht="14.4" x14ac:dyDescent="0.3">
      <c r="M396"/>
      <c r="N396"/>
    </row>
    <row r="397" spans="1:73" ht="14.4" x14ac:dyDescent="0.3">
      <c r="M397"/>
      <c r="N397"/>
      <c r="T397" s="87"/>
    </row>
    <row r="398" spans="1:73" ht="14.4" x14ac:dyDescent="0.3">
      <c r="M398"/>
      <c r="N398"/>
    </row>
    <row r="399" spans="1:73" ht="14.4" x14ac:dyDescent="0.3">
      <c r="M399"/>
      <c r="N399"/>
      <c r="O399" s="8"/>
      <c r="P399" s="235"/>
    </row>
    <row r="400" spans="1:73" ht="14.4" x14ac:dyDescent="0.3">
      <c r="M400"/>
      <c r="N400"/>
      <c r="P400" s="235"/>
    </row>
    <row r="401" spans="15:16" x14ac:dyDescent="0.25">
      <c r="P401" s="235"/>
    </row>
    <row r="403" spans="15:16" x14ac:dyDescent="0.25">
      <c r="O403" s="8"/>
    </row>
  </sheetData>
  <mergeCells count="371">
    <mergeCell ref="AB391:AD391"/>
    <mergeCell ref="AD256:AD257"/>
    <mergeCell ref="T10:T14"/>
    <mergeCell ref="Z10:Z14"/>
    <mergeCell ref="AA10:AA14"/>
    <mergeCell ref="AB10:AB14"/>
    <mergeCell ref="AC10:AC14"/>
    <mergeCell ref="AD10:AD14"/>
    <mergeCell ref="T256:T257"/>
    <mergeCell ref="Z256:Z257"/>
    <mergeCell ref="AA256:AA257"/>
    <mergeCell ref="AB256:AB257"/>
    <mergeCell ref="AC256:AC257"/>
    <mergeCell ref="B391:K391"/>
    <mergeCell ref="L256:L257"/>
    <mergeCell ref="M256:M257"/>
    <mergeCell ref="N256:N257"/>
    <mergeCell ref="AA384:AA385"/>
    <mergeCell ref="AB384:AB385"/>
    <mergeCell ref="AC384:AC385"/>
    <mergeCell ref="AD384:AD385"/>
    <mergeCell ref="L387:L389"/>
    <mergeCell ref="M387:M389"/>
    <mergeCell ref="N387:N389"/>
    <mergeCell ref="T387:T389"/>
    <mergeCell ref="Z387:Z389"/>
    <mergeCell ref="AA387:AA389"/>
    <mergeCell ref="AB387:AB389"/>
    <mergeCell ref="AC387:AC389"/>
    <mergeCell ref="AD387:AD389"/>
    <mergeCell ref="L384:L385"/>
    <mergeCell ref="M384:M385"/>
    <mergeCell ref="N384:N385"/>
    <mergeCell ref="T384:T385"/>
    <mergeCell ref="Z384:Z385"/>
    <mergeCell ref="AA374:AA375"/>
    <mergeCell ref="AB374:AB375"/>
    <mergeCell ref="AC374:AC375"/>
    <mergeCell ref="AD374:AD375"/>
    <mergeCell ref="L380:L381"/>
    <mergeCell ref="M380:M381"/>
    <mergeCell ref="N380:N381"/>
    <mergeCell ref="T380:T381"/>
    <mergeCell ref="Z380:Z381"/>
    <mergeCell ref="AA380:AA381"/>
    <mergeCell ref="AB380:AB381"/>
    <mergeCell ref="AC380:AC381"/>
    <mergeCell ref="AD380:AD381"/>
    <mergeCell ref="L374:L375"/>
    <mergeCell ref="M374:M375"/>
    <mergeCell ref="N374:N375"/>
    <mergeCell ref="T374:T375"/>
    <mergeCell ref="Z374:Z375"/>
    <mergeCell ref="AA325:AA326"/>
    <mergeCell ref="AB325:AB326"/>
    <mergeCell ref="AC325:AC326"/>
    <mergeCell ref="AD325:AD326"/>
    <mergeCell ref="L344:L346"/>
    <mergeCell ref="M344:M346"/>
    <mergeCell ref="N344:N346"/>
    <mergeCell ref="T344:T346"/>
    <mergeCell ref="Z344:Z346"/>
    <mergeCell ref="AA344:AA346"/>
    <mergeCell ref="AB344:AB346"/>
    <mergeCell ref="AC344:AC346"/>
    <mergeCell ref="AD344:AD346"/>
    <mergeCell ref="L325:L326"/>
    <mergeCell ref="M325:M326"/>
    <mergeCell ref="N325:N326"/>
    <mergeCell ref="T325:T326"/>
    <mergeCell ref="Z325:Z326"/>
    <mergeCell ref="AA319:AA320"/>
    <mergeCell ref="AB319:AB320"/>
    <mergeCell ref="AC319:AC320"/>
    <mergeCell ref="AD319:AD320"/>
    <mergeCell ref="L323:L324"/>
    <mergeCell ref="M323:M324"/>
    <mergeCell ref="N323:N324"/>
    <mergeCell ref="T323:T324"/>
    <mergeCell ref="Z323:Z324"/>
    <mergeCell ref="AA323:AA324"/>
    <mergeCell ref="AB323:AB324"/>
    <mergeCell ref="AC323:AC324"/>
    <mergeCell ref="AD323:AD324"/>
    <mergeCell ref="L319:L320"/>
    <mergeCell ref="M319:M320"/>
    <mergeCell ref="N319:N320"/>
    <mergeCell ref="T319:T320"/>
    <mergeCell ref="Z319:Z320"/>
    <mergeCell ref="AA315:AA316"/>
    <mergeCell ref="AB315:AB316"/>
    <mergeCell ref="AC315:AC316"/>
    <mergeCell ref="AD315:AD316"/>
    <mergeCell ref="L317:L318"/>
    <mergeCell ref="M317:M318"/>
    <mergeCell ref="N317:N318"/>
    <mergeCell ref="T317:T318"/>
    <mergeCell ref="Z317:Z318"/>
    <mergeCell ref="AA317:AA318"/>
    <mergeCell ref="AB317:AB318"/>
    <mergeCell ref="AC317:AC318"/>
    <mergeCell ref="AD317:AD318"/>
    <mergeCell ref="L315:L316"/>
    <mergeCell ref="M315:M316"/>
    <mergeCell ref="N315:N316"/>
    <mergeCell ref="T315:T316"/>
    <mergeCell ref="Z315:Z316"/>
    <mergeCell ref="AA303:AA304"/>
    <mergeCell ref="AB303:AB304"/>
    <mergeCell ref="AC303:AC304"/>
    <mergeCell ref="AD303:AD304"/>
    <mergeCell ref="L310:L311"/>
    <mergeCell ref="M310:M311"/>
    <mergeCell ref="N310:N311"/>
    <mergeCell ref="T310:T311"/>
    <mergeCell ref="Z310:Z311"/>
    <mergeCell ref="AA310:AA311"/>
    <mergeCell ref="AB310:AB311"/>
    <mergeCell ref="AC310:AC311"/>
    <mergeCell ref="AD310:AD311"/>
    <mergeCell ref="L303:L304"/>
    <mergeCell ref="M303:M304"/>
    <mergeCell ref="N303:N304"/>
    <mergeCell ref="T303:T304"/>
    <mergeCell ref="Z303:Z304"/>
    <mergeCell ref="AA290:AA291"/>
    <mergeCell ref="AB290:AB291"/>
    <mergeCell ref="AC290:AC291"/>
    <mergeCell ref="AD290:AD291"/>
    <mergeCell ref="L292:L293"/>
    <mergeCell ref="M292:M293"/>
    <mergeCell ref="N292:N293"/>
    <mergeCell ref="T292:T293"/>
    <mergeCell ref="Z292:Z293"/>
    <mergeCell ref="AA292:AA293"/>
    <mergeCell ref="AB292:AB293"/>
    <mergeCell ref="AC292:AC293"/>
    <mergeCell ref="AD292:AD293"/>
    <mergeCell ref="L290:L291"/>
    <mergeCell ref="M290:M291"/>
    <mergeCell ref="N290:N291"/>
    <mergeCell ref="T290:T291"/>
    <mergeCell ref="Z290:Z291"/>
    <mergeCell ref="AA282:AA284"/>
    <mergeCell ref="AB282:AB284"/>
    <mergeCell ref="AC282:AC284"/>
    <mergeCell ref="AD282:AD284"/>
    <mergeCell ref="L288:L289"/>
    <mergeCell ref="M288:M289"/>
    <mergeCell ref="N288:N289"/>
    <mergeCell ref="T288:T289"/>
    <mergeCell ref="Z288:Z289"/>
    <mergeCell ref="AA288:AA289"/>
    <mergeCell ref="AB288:AB289"/>
    <mergeCell ref="AC288:AC289"/>
    <mergeCell ref="AD288:AD289"/>
    <mergeCell ref="L282:L284"/>
    <mergeCell ref="M282:M284"/>
    <mergeCell ref="N282:N284"/>
    <mergeCell ref="T282:T284"/>
    <mergeCell ref="Z282:Z284"/>
    <mergeCell ref="AA265:AA266"/>
    <mergeCell ref="AB265:AB266"/>
    <mergeCell ref="AC265:AC266"/>
    <mergeCell ref="AD265:AD266"/>
    <mergeCell ref="L267:L278"/>
    <mergeCell ref="M267:M278"/>
    <mergeCell ref="N267:N278"/>
    <mergeCell ref="T267:T278"/>
    <mergeCell ref="Z267:Z278"/>
    <mergeCell ref="AA267:AA278"/>
    <mergeCell ref="AB267:AB278"/>
    <mergeCell ref="AC267:AC278"/>
    <mergeCell ref="AD267:AD278"/>
    <mergeCell ref="L265:L266"/>
    <mergeCell ref="M265:M266"/>
    <mergeCell ref="N265:N266"/>
    <mergeCell ref="T265:T266"/>
    <mergeCell ref="Z265:Z266"/>
    <mergeCell ref="AA259:AA260"/>
    <mergeCell ref="AB259:AB260"/>
    <mergeCell ref="AC259:AC260"/>
    <mergeCell ref="AD259:AD260"/>
    <mergeCell ref="L261:L262"/>
    <mergeCell ref="M261:M262"/>
    <mergeCell ref="N261:N262"/>
    <mergeCell ref="T261:T262"/>
    <mergeCell ref="Z261:Z262"/>
    <mergeCell ref="AA261:AA262"/>
    <mergeCell ref="AB261:AB262"/>
    <mergeCell ref="AC261:AC262"/>
    <mergeCell ref="AD261:AD262"/>
    <mergeCell ref="L259:L260"/>
    <mergeCell ref="M259:M260"/>
    <mergeCell ref="N259:N260"/>
    <mergeCell ref="T259:T260"/>
    <mergeCell ref="Z259:Z260"/>
    <mergeCell ref="AA243:AA246"/>
    <mergeCell ref="AB243:AB246"/>
    <mergeCell ref="AC243:AC246"/>
    <mergeCell ref="AD243:AD246"/>
    <mergeCell ref="L243:L246"/>
    <mergeCell ref="M243:M246"/>
    <mergeCell ref="N243:N246"/>
    <mergeCell ref="T243:T246"/>
    <mergeCell ref="Z243:Z246"/>
    <mergeCell ref="AA235:AA236"/>
    <mergeCell ref="AB235:AB236"/>
    <mergeCell ref="AC235:AC236"/>
    <mergeCell ref="AD235:AD236"/>
    <mergeCell ref="L237:L238"/>
    <mergeCell ref="M237:M238"/>
    <mergeCell ref="N237:N238"/>
    <mergeCell ref="T237:T238"/>
    <mergeCell ref="Z237:Z238"/>
    <mergeCell ref="AA237:AA238"/>
    <mergeCell ref="AB237:AB238"/>
    <mergeCell ref="AC237:AC238"/>
    <mergeCell ref="AD237:AD238"/>
    <mergeCell ref="L235:L236"/>
    <mergeCell ref="M235:M236"/>
    <mergeCell ref="N235:N236"/>
    <mergeCell ref="T235:T236"/>
    <mergeCell ref="Z235:Z236"/>
    <mergeCell ref="AA221:AA222"/>
    <mergeCell ref="AB221:AB222"/>
    <mergeCell ref="AC221:AC222"/>
    <mergeCell ref="AD221:AD222"/>
    <mergeCell ref="L223:L229"/>
    <mergeCell ref="M223:M229"/>
    <mergeCell ref="N223:N229"/>
    <mergeCell ref="T223:T229"/>
    <mergeCell ref="Z223:Z229"/>
    <mergeCell ref="AA223:AA229"/>
    <mergeCell ref="AB223:AB229"/>
    <mergeCell ref="AC223:AC229"/>
    <mergeCell ref="AD223:AD229"/>
    <mergeCell ref="L221:L222"/>
    <mergeCell ref="M221:M222"/>
    <mergeCell ref="N221:N222"/>
    <mergeCell ref="T221:T222"/>
    <mergeCell ref="Z221:Z222"/>
    <mergeCell ref="AA210:AA211"/>
    <mergeCell ref="AB210:AB211"/>
    <mergeCell ref="AC210:AC211"/>
    <mergeCell ref="AD210:AD211"/>
    <mergeCell ref="L216:L217"/>
    <mergeCell ref="M216:M217"/>
    <mergeCell ref="N216:N217"/>
    <mergeCell ref="T216:T217"/>
    <mergeCell ref="Z216:Z217"/>
    <mergeCell ref="AA216:AA217"/>
    <mergeCell ref="AB216:AB217"/>
    <mergeCell ref="AC216:AC217"/>
    <mergeCell ref="AD216:AD217"/>
    <mergeCell ref="L210:L211"/>
    <mergeCell ref="M210:M211"/>
    <mergeCell ref="N210:N211"/>
    <mergeCell ref="T210:T211"/>
    <mergeCell ref="Z210:Z211"/>
    <mergeCell ref="AA190:AA192"/>
    <mergeCell ref="AB190:AB192"/>
    <mergeCell ref="AC190:AC192"/>
    <mergeCell ref="AD190:AD192"/>
    <mergeCell ref="L203:L204"/>
    <mergeCell ref="M203:M204"/>
    <mergeCell ref="N203:N204"/>
    <mergeCell ref="T203:T204"/>
    <mergeCell ref="Z203:Z204"/>
    <mergeCell ref="AA203:AA204"/>
    <mergeCell ref="AB203:AB204"/>
    <mergeCell ref="AC203:AC204"/>
    <mergeCell ref="AD203:AD204"/>
    <mergeCell ref="L190:L192"/>
    <mergeCell ref="M190:M192"/>
    <mergeCell ref="N190:N192"/>
    <mergeCell ref="T190:T192"/>
    <mergeCell ref="Z190:Z192"/>
    <mergeCell ref="AA185:AA186"/>
    <mergeCell ref="AB185:AB186"/>
    <mergeCell ref="AC185:AC186"/>
    <mergeCell ref="AD185:AD186"/>
    <mergeCell ref="L187:L188"/>
    <mergeCell ref="M187:M188"/>
    <mergeCell ref="N187:N188"/>
    <mergeCell ref="T187:T188"/>
    <mergeCell ref="Z187:Z188"/>
    <mergeCell ref="AA187:AA188"/>
    <mergeCell ref="AB187:AB188"/>
    <mergeCell ref="AC187:AC188"/>
    <mergeCell ref="AD187:AD188"/>
    <mergeCell ref="L185:L186"/>
    <mergeCell ref="M185:M186"/>
    <mergeCell ref="N185:N186"/>
    <mergeCell ref="T185:T186"/>
    <mergeCell ref="Z185:Z186"/>
    <mergeCell ref="AA96:AA97"/>
    <mergeCell ref="AB96:AB97"/>
    <mergeCell ref="AC96:AC97"/>
    <mergeCell ref="AD96:AD97"/>
    <mergeCell ref="L178:L179"/>
    <mergeCell ref="M178:M179"/>
    <mergeCell ref="N178:N179"/>
    <mergeCell ref="T178:T179"/>
    <mergeCell ref="Z178:Z179"/>
    <mergeCell ref="AA178:AA179"/>
    <mergeCell ref="AB178:AB179"/>
    <mergeCell ref="AC178:AC179"/>
    <mergeCell ref="AD178:AD179"/>
    <mergeCell ref="L96:L97"/>
    <mergeCell ref="M96:M97"/>
    <mergeCell ref="N96:N97"/>
    <mergeCell ref="T96:T97"/>
    <mergeCell ref="Z96:Z97"/>
    <mergeCell ref="AA55:AA56"/>
    <mergeCell ref="AB55:AB56"/>
    <mergeCell ref="AC55:AC56"/>
    <mergeCell ref="AD55:AD56"/>
    <mergeCell ref="L91:L92"/>
    <mergeCell ref="M91:M92"/>
    <mergeCell ref="N91:N92"/>
    <mergeCell ref="T91:T92"/>
    <mergeCell ref="Z91:Z92"/>
    <mergeCell ref="AA91:AA92"/>
    <mergeCell ref="AB91:AB92"/>
    <mergeCell ref="AC91:AC92"/>
    <mergeCell ref="AD91:AD92"/>
    <mergeCell ref="L55:L56"/>
    <mergeCell ref="M55:M56"/>
    <mergeCell ref="N55:N56"/>
    <mergeCell ref="T55:T56"/>
    <mergeCell ref="Z55:Z56"/>
    <mergeCell ref="AA39:AA41"/>
    <mergeCell ref="AB39:AB41"/>
    <mergeCell ref="AC39:AC41"/>
    <mergeCell ref="AD39:AD41"/>
    <mergeCell ref="L53:L54"/>
    <mergeCell ref="M53:M54"/>
    <mergeCell ref="N53:N54"/>
    <mergeCell ref="T53:T54"/>
    <mergeCell ref="Z53:Z54"/>
    <mergeCell ref="AA53:AA54"/>
    <mergeCell ref="AB53:AB54"/>
    <mergeCell ref="AC53:AC54"/>
    <mergeCell ref="AD53:AD54"/>
    <mergeCell ref="L39:L41"/>
    <mergeCell ref="M39:M41"/>
    <mergeCell ref="N39:N41"/>
    <mergeCell ref="T39:T41"/>
    <mergeCell ref="Z39:Z41"/>
    <mergeCell ref="A1:A4"/>
    <mergeCell ref="B1:AA4"/>
    <mergeCell ref="A6:C6"/>
    <mergeCell ref="B7:F7"/>
    <mergeCell ref="G7:K7"/>
    <mergeCell ref="L7:N7"/>
    <mergeCell ref="O7:T7"/>
    <mergeCell ref="U7:Z7"/>
    <mergeCell ref="A5:C5"/>
    <mergeCell ref="D6:G6"/>
    <mergeCell ref="AA7:AA8"/>
    <mergeCell ref="L10:L14"/>
    <mergeCell ref="M10:M14"/>
    <mergeCell ref="N10:N14"/>
    <mergeCell ref="AC7:AD7"/>
    <mergeCell ref="AB7:AB8"/>
    <mergeCell ref="AB1:AD1"/>
    <mergeCell ref="AB2:AD2"/>
    <mergeCell ref="AB3:AD3"/>
    <mergeCell ref="AB4:AD4"/>
    <mergeCell ref="D5:G5"/>
  </mergeCells>
  <pageMargins left="0.7" right="0.7" top="0.75" bottom="0.75" header="0.3" footer="0.3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A</cp:lastModifiedBy>
  <cp:revision/>
  <dcterms:created xsi:type="dcterms:W3CDTF">2021-08-06T21:04:50Z</dcterms:created>
  <dcterms:modified xsi:type="dcterms:W3CDTF">2022-01-29T22:28:14Z</dcterms:modified>
  <cp:category/>
  <cp:contentStatus/>
</cp:coreProperties>
</file>