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https://bucaramangagovco-my.sharepoint.com/personal/mrobayo_bucaramanga_gov_co/Documents/Escritorio/AÑO 2020  DOCUMENTOS OFICINA/MIPG  2019-2020/MIPG- REUNION COMITES 2019-2020/PUBLICACIÓN PLAN ACCIÓN INS ENRO 28 DE 2022/"/>
    </mc:Choice>
  </mc:AlternateContent>
  <xr:revisionPtr revIDLastSave="0" documentId="8_{F314E9E3-2763-421C-8482-3BD90BA98BE0}" xr6:coauthVersionLast="47" xr6:coauthVersionMax="47" xr10:uidLastSave="{00000000-0000-0000-0000-000000000000}"/>
  <bookViews>
    <workbookView xWindow="-120" yWindow="-120" windowWidth="29040" windowHeight="15990" xr2:uid="{00000000-000D-0000-FFFF-FFFF00000000}"/>
  </bookViews>
  <sheets>
    <sheet name="MIPG INSTITUCIONAL" sheetId="11" r:id="rId1"/>
    <sheet name="TABLA DINÁMICA" sheetId="14" state="hidden" r:id="rId2"/>
    <sheet name="PROGRAMACIÓN DE META " sheetId="13" r:id="rId3"/>
    <sheet name="Hoja1" sheetId="15" state="hidden" r:id="rId4"/>
    <sheet name="GRÁFICOAVANCE" sheetId="12" r:id="rId5"/>
    <sheet name="TABLAS" sheetId="4" state="hidden" r:id="rId6"/>
  </sheets>
  <externalReferences>
    <externalReference r:id="rId7"/>
  </externalReferences>
  <definedNames>
    <definedName name="_xlnm._FilterDatabase" localSheetId="0" hidden="1">'MIPG INSTITUCIONAL'!$B$10:$AJ$146</definedName>
    <definedName name="_xlnm._FilterDatabase" localSheetId="2" hidden="1">'PROGRAMACIÓN DE META '!$B$4:$AI$149</definedName>
    <definedName name="equipos">[1]ParaPriorizar!$C$65521:$C$65529</definedName>
  </definedNames>
  <calcPr calcId="191029"/>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6" i="13" l="1"/>
  <c r="J6" i="13"/>
  <c r="K6" i="13"/>
  <c r="L6" i="13"/>
  <c r="I7" i="13"/>
  <c r="J7" i="13"/>
  <c r="K7" i="13"/>
  <c r="L7" i="13"/>
  <c r="I8" i="13"/>
  <c r="J8" i="13"/>
  <c r="K8" i="13"/>
  <c r="L8" i="13"/>
  <c r="I9" i="13"/>
  <c r="J9" i="13"/>
  <c r="K9" i="13"/>
  <c r="L9" i="13"/>
  <c r="I10" i="13"/>
  <c r="J10" i="13"/>
  <c r="K10" i="13"/>
  <c r="L10" i="13"/>
  <c r="I11" i="13"/>
  <c r="J11" i="13"/>
  <c r="K11" i="13"/>
  <c r="L11" i="13"/>
  <c r="I12" i="13"/>
  <c r="J12" i="13"/>
  <c r="K12" i="13"/>
  <c r="L12" i="13"/>
  <c r="I13" i="13"/>
  <c r="J13" i="13"/>
  <c r="K13" i="13"/>
  <c r="L13" i="13"/>
  <c r="I14" i="13"/>
  <c r="J14" i="13"/>
  <c r="K14" i="13"/>
  <c r="L14" i="13"/>
  <c r="I15" i="13"/>
  <c r="J15" i="13"/>
  <c r="K15" i="13"/>
  <c r="L15" i="13"/>
  <c r="I16" i="13"/>
  <c r="J16" i="13"/>
  <c r="K16" i="13"/>
  <c r="L16" i="13"/>
  <c r="I17" i="13"/>
  <c r="J17" i="13"/>
  <c r="K17" i="13"/>
  <c r="L17" i="13"/>
  <c r="I18" i="13"/>
  <c r="J18" i="13"/>
  <c r="K18" i="13"/>
  <c r="L18" i="13"/>
  <c r="I19" i="13"/>
  <c r="J19" i="13"/>
  <c r="K19" i="13"/>
  <c r="L19" i="13"/>
  <c r="I20" i="13"/>
  <c r="J20" i="13"/>
  <c r="K20" i="13"/>
  <c r="L20" i="13"/>
  <c r="I21" i="13"/>
  <c r="J21" i="13"/>
  <c r="K21" i="13"/>
  <c r="L21" i="13"/>
  <c r="I22" i="13"/>
  <c r="J22" i="13"/>
  <c r="K22" i="13"/>
  <c r="L22" i="13"/>
  <c r="I23" i="13"/>
  <c r="J23" i="13"/>
  <c r="K23" i="13"/>
  <c r="L23" i="13"/>
  <c r="I24" i="13"/>
  <c r="J24" i="13"/>
  <c r="K24" i="13"/>
  <c r="L24" i="13"/>
  <c r="I25" i="13"/>
  <c r="J25" i="13"/>
  <c r="K25" i="13"/>
  <c r="L25" i="13"/>
  <c r="I26" i="13"/>
  <c r="J26" i="13"/>
  <c r="K26" i="13"/>
  <c r="L26" i="13"/>
  <c r="I27" i="13"/>
  <c r="J27" i="13"/>
  <c r="K27" i="13"/>
  <c r="L27" i="13"/>
  <c r="I28" i="13"/>
  <c r="J28" i="13"/>
  <c r="K28" i="13"/>
  <c r="L28" i="13"/>
  <c r="I29" i="13"/>
  <c r="J29" i="13"/>
  <c r="K29" i="13"/>
  <c r="L29" i="13"/>
  <c r="I30" i="13"/>
  <c r="J30" i="13"/>
  <c r="K30" i="13"/>
  <c r="L30" i="13"/>
  <c r="I31" i="13"/>
  <c r="J31" i="13"/>
  <c r="K31" i="13"/>
  <c r="L31" i="13"/>
  <c r="I32" i="13"/>
  <c r="J32" i="13"/>
  <c r="K32" i="13"/>
  <c r="L32" i="13"/>
  <c r="I33" i="13"/>
  <c r="J33" i="13"/>
  <c r="K33" i="13"/>
  <c r="L33" i="13"/>
  <c r="I34" i="13"/>
  <c r="J34" i="13"/>
  <c r="K34" i="13"/>
  <c r="L34" i="13"/>
  <c r="I35" i="13"/>
  <c r="J35" i="13"/>
  <c r="K35" i="13"/>
  <c r="L35" i="13"/>
  <c r="I36" i="13"/>
  <c r="J36" i="13"/>
  <c r="K36" i="13"/>
  <c r="L36" i="13"/>
  <c r="I37" i="13"/>
  <c r="J37" i="13"/>
  <c r="K37" i="13"/>
  <c r="L37" i="13"/>
  <c r="I38" i="13"/>
  <c r="J38" i="13"/>
  <c r="K38" i="13"/>
  <c r="L38" i="13"/>
  <c r="I39" i="13"/>
  <c r="J39" i="13"/>
  <c r="K39" i="13"/>
  <c r="L39" i="13"/>
  <c r="I40" i="13"/>
  <c r="J40" i="13"/>
  <c r="K40" i="13"/>
  <c r="L40" i="13"/>
  <c r="I41" i="13"/>
  <c r="J41" i="13"/>
  <c r="K41" i="13"/>
  <c r="L41" i="13"/>
  <c r="I42" i="13"/>
  <c r="J42" i="13"/>
  <c r="K42" i="13"/>
  <c r="L42" i="13"/>
  <c r="I43" i="13"/>
  <c r="J43" i="13"/>
  <c r="K43" i="13"/>
  <c r="L43" i="13"/>
  <c r="I44" i="13"/>
  <c r="J44" i="13"/>
  <c r="K44" i="13"/>
  <c r="L44" i="13"/>
  <c r="I45" i="13"/>
  <c r="J45" i="13"/>
  <c r="K45" i="13"/>
  <c r="L45" i="13"/>
  <c r="I46" i="13"/>
  <c r="J46" i="13"/>
  <c r="K46" i="13"/>
  <c r="L46" i="13"/>
  <c r="I47" i="13"/>
  <c r="J47" i="13"/>
  <c r="K47" i="13"/>
  <c r="L47" i="13"/>
  <c r="I48" i="13"/>
  <c r="J48" i="13"/>
  <c r="K48" i="13"/>
  <c r="L48" i="13"/>
  <c r="I49" i="13"/>
  <c r="J49" i="13"/>
  <c r="K49" i="13"/>
  <c r="L49" i="13"/>
  <c r="I50" i="13"/>
  <c r="J50" i="13"/>
  <c r="K50" i="13"/>
  <c r="L50" i="13"/>
  <c r="I51" i="13"/>
  <c r="J51" i="13"/>
  <c r="K51" i="13"/>
  <c r="L51" i="13"/>
  <c r="I52" i="13"/>
  <c r="J52" i="13"/>
  <c r="K52" i="13"/>
  <c r="L52" i="13"/>
  <c r="I53" i="13"/>
  <c r="J53" i="13"/>
  <c r="K53" i="13"/>
  <c r="L53" i="13"/>
  <c r="I54" i="13"/>
  <c r="J54" i="13"/>
  <c r="K54" i="13"/>
  <c r="L54" i="13"/>
  <c r="I55" i="13"/>
  <c r="J55" i="13"/>
  <c r="K55" i="13"/>
  <c r="L55" i="13"/>
  <c r="I56" i="13"/>
  <c r="J56" i="13"/>
  <c r="K56" i="13"/>
  <c r="L56" i="13"/>
  <c r="I57" i="13"/>
  <c r="J57" i="13"/>
  <c r="K57" i="13"/>
  <c r="L57" i="13"/>
  <c r="I58" i="13"/>
  <c r="J58" i="13"/>
  <c r="K58" i="13"/>
  <c r="L58" i="13"/>
  <c r="I59" i="13"/>
  <c r="J59" i="13"/>
  <c r="K59" i="13"/>
  <c r="L59" i="13"/>
  <c r="I60" i="13"/>
  <c r="J60" i="13"/>
  <c r="K60" i="13"/>
  <c r="L60" i="13"/>
  <c r="I61" i="13"/>
  <c r="J61" i="13"/>
  <c r="K61" i="13"/>
  <c r="L61" i="13"/>
  <c r="I62" i="13"/>
  <c r="J62" i="13"/>
  <c r="K62" i="13"/>
  <c r="L62" i="13"/>
  <c r="I63" i="13"/>
  <c r="J63" i="13"/>
  <c r="K63" i="13"/>
  <c r="L63" i="13"/>
  <c r="I64" i="13"/>
  <c r="J64" i="13"/>
  <c r="K64" i="13"/>
  <c r="L64" i="13"/>
  <c r="I65" i="13"/>
  <c r="J65" i="13"/>
  <c r="K65" i="13"/>
  <c r="L65" i="13"/>
  <c r="I66" i="13"/>
  <c r="J66" i="13"/>
  <c r="K66" i="13"/>
  <c r="L66" i="13"/>
  <c r="I67" i="13"/>
  <c r="J67" i="13"/>
  <c r="K67" i="13"/>
  <c r="L67" i="13"/>
  <c r="I68" i="13"/>
  <c r="J68" i="13"/>
  <c r="K68" i="13"/>
  <c r="L68" i="13"/>
  <c r="I69" i="13"/>
  <c r="J69" i="13"/>
  <c r="K69" i="13"/>
  <c r="L69" i="13"/>
  <c r="I70" i="13"/>
  <c r="J70" i="13"/>
  <c r="K70" i="13"/>
  <c r="L70" i="13"/>
  <c r="I71" i="13"/>
  <c r="J71" i="13"/>
  <c r="K71" i="13"/>
  <c r="L71" i="13"/>
  <c r="I72" i="13"/>
  <c r="J72" i="13"/>
  <c r="K72" i="13"/>
  <c r="L72" i="13"/>
  <c r="I73" i="13"/>
  <c r="J73" i="13"/>
  <c r="K73" i="13"/>
  <c r="L73" i="13"/>
  <c r="I74" i="13"/>
  <c r="J74" i="13"/>
  <c r="K74" i="13"/>
  <c r="L74" i="13"/>
  <c r="I75" i="13"/>
  <c r="J75" i="13"/>
  <c r="K75" i="13"/>
  <c r="L75" i="13"/>
  <c r="I76" i="13"/>
  <c r="J76" i="13"/>
  <c r="K76" i="13"/>
  <c r="L76" i="13"/>
  <c r="I77" i="13"/>
  <c r="J77" i="13"/>
  <c r="K77" i="13"/>
  <c r="L77" i="13"/>
  <c r="I78" i="13"/>
  <c r="J78" i="13"/>
  <c r="K78" i="13"/>
  <c r="L78" i="13"/>
  <c r="I79" i="13"/>
  <c r="J79" i="13"/>
  <c r="K79" i="13"/>
  <c r="L79" i="13"/>
  <c r="I80" i="13"/>
  <c r="J80" i="13"/>
  <c r="K80" i="13"/>
  <c r="L80" i="13"/>
  <c r="I81" i="13"/>
  <c r="J81" i="13"/>
  <c r="K81" i="13"/>
  <c r="L81" i="13"/>
  <c r="I82" i="13"/>
  <c r="J82" i="13"/>
  <c r="K82" i="13"/>
  <c r="L82" i="13"/>
  <c r="I83" i="13"/>
  <c r="J83" i="13"/>
  <c r="K83" i="13"/>
  <c r="L83" i="13"/>
  <c r="I84" i="13"/>
  <c r="J84" i="13"/>
  <c r="K84" i="13"/>
  <c r="L84" i="13"/>
  <c r="I85" i="13"/>
  <c r="J85" i="13"/>
  <c r="K85" i="13"/>
  <c r="L85" i="13"/>
  <c r="I86" i="13"/>
  <c r="J86" i="13"/>
  <c r="K86" i="13"/>
  <c r="L86" i="13"/>
  <c r="I87" i="13"/>
  <c r="J87" i="13"/>
  <c r="K87" i="13"/>
  <c r="L87" i="13"/>
  <c r="I88" i="13"/>
  <c r="J88" i="13"/>
  <c r="K88" i="13"/>
  <c r="L88" i="13"/>
  <c r="I89" i="13"/>
  <c r="J89" i="13"/>
  <c r="K89" i="13"/>
  <c r="L89" i="13"/>
  <c r="I90" i="13"/>
  <c r="J90" i="13"/>
  <c r="K90" i="13"/>
  <c r="L90" i="13"/>
  <c r="I91" i="13"/>
  <c r="J91" i="13"/>
  <c r="K91" i="13"/>
  <c r="L91" i="13"/>
  <c r="I92" i="13"/>
  <c r="J92" i="13"/>
  <c r="K92" i="13"/>
  <c r="L92" i="13"/>
  <c r="I93" i="13"/>
  <c r="J93" i="13"/>
  <c r="K93" i="13"/>
  <c r="L93" i="13"/>
  <c r="I94" i="13"/>
  <c r="J94" i="13"/>
  <c r="K94" i="13"/>
  <c r="L94" i="13"/>
  <c r="I95" i="13"/>
  <c r="J95" i="13"/>
  <c r="K95" i="13"/>
  <c r="L95" i="13"/>
  <c r="I96" i="13"/>
  <c r="J96" i="13"/>
  <c r="K96" i="13"/>
  <c r="L96" i="13"/>
  <c r="I97" i="13"/>
  <c r="J97" i="13"/>
  <c r="K97" i="13"/>
  <c r="L97" i="13"/>
  <c r="I98" i="13"/>
  <c r="J98" i="13"/>
  <c r="K98" i="13"/>
  <c r="L98" i="13"/>
  <c r="I99" i="13"/>
  <c r="J99" i="13"/>
  <c r="K99" i="13"/>
  <c r="L99" i="13"/>
  <c r="I100" i="13"/>
  <c r="J100" i="13"/>
  <c r="K100" i="13"/>
  <c r="L100" i="13"/>
  <c r="I101" i="13"/>
  <c r="J101" i="13"/>
  <c r="K101" i="13"/>
  <c r="L101" i="13"/>
  <c r="I102" i="13"/>
  <c r="J102" i="13"/>
  <c r="K102" i="13"/>
  <c r="L102" i="13"/>
  <c r="I103" i="13"/>
  <c r="J103" i="13"/>
  <c r="K103" i="13"/>
  <c r="L103" i="13"/>
  <c r="I104" i="13"/>
  <c r="J104" i="13"/>
  <c r="K104" i="13"/>
  <c r="L104" i="13"/>
  <c r="I105" i="13"/>
  <c r="J105" i="13"/>
  <c r="K105" i="13"/>
  <c r="L105" i="13"/>
  <c r="I106" i="13"/>
  <c r="J106" i="13"/>
  <c r="K106" i="13"/>
  <c r="L106" i="13"/>
  <c r="I107" i="13"/>
  <c r="J107" i="13"/>
  <c r="K107" i="13"/>
  <c r="L107" i="13"/>
  <c r="I108" i="13"/>
  <c r="J108" i="13"/>
  <c r="K108" i="13"/>
  <c r="L108" i="13"/>
  <c r="I109" i="13"/>
  <c r="J109" i="13"/>
  <c r="K109" i="13"/>
  <c r="L109" i="13"/>
  <c r="I110" i="13"/>
  <c r="J110" i="13"/>
  <c r="K110" i="13"/>
  <c r="L110" i="13"/>
  <c r="I111" i="13"/>
  <c r="J111" i="13"/>
  <c r="K111" i="13"/>
  <c r="L111" i="13"/>
  <c r="I112" i="13"/>
  <c r="J112" i="13"/>
  <c r="K112" i="13"/>
  <c r="L112" i="13"/>
  <c r="I113" i="13"/>
  <c r="J113" i="13"/>
  <c r="K113" i="13"/>
  <c r="L113" i="13"/>
  <c r="I114" i="13"/>
  <c r="J114" i="13"/>
  <c r="K114" i="13"/>
  <c r="L114" i="13"/>
  <c r="I115" i="13"/>
  <c r="J115" i="13"/>
  <c r="K115" i="13"/>
  <c r="L115" i="13"/>
  <c r="I116" i="13"/>
  <c r="J116" i="13"/>
  <c r="K116" i="13"/>
  <c r="L116" i="13"/>
  <c r="I117" i="13"/>
  <c r="J117" i="13"/>
  <c r="K117" i="13"/>
  <c r="L117" i="13"/>
  <c r="I118" i="13"/>
  <c r="J118" i="13"/>
  <c r="K118" i="13"/>
  <c r="L118" i="13"/>
  <c r="I119" i="13"/>
  <c r="J119" i="13"/>
  <c r="K119" i="13"/>
  <c r="L119" i="13"/>
  <c r="I120" i="13"/>
  <c r="J120" i="13"/>
  <c r="K120" i="13"/>
  <c r="L120" i="13"/>
  <c r="I121" i="13"/>
  <c r="J121" i="13"/>
  <c r="K121" i="13"/>
  <c r="L121" i="13"/>
  <c r="I122" i="13"/>
  <c r="J122" i="13"/>
  <c r="K122" i="13"/>
  <c r="L122" i="13"/>
  <c r="I123" i="13"/>
  <c r="J123" i="13"/>
  <c r="K123" i="13"/>
  <c r="L123" i="13"/>
  <c r="I124" i="13"/>
  <c r="J124" i="13"/>
  <c r="K124" i="13"/>
  <c r="L124" i="13"/>
  <c r="I125" i="13"/>
  <c r="J125" i="13"/>
  <c r="K125" i="13"/>
  <c r="L125" i="13"/>
  <c r="I126" i="13"/>
  <c r="J126" i="13"/>
  <c r="K126" i="13"/>
  <c r="L126" i="13"/>
  <c r="I127" i="13"/>
  <c r="J127" i="13"/>
  <c r="K127" i="13"/>
  <c r="L127" i="13"/>
  <c r="I128" i="13"/>
  <c r="J128" i="13"/>
  <c r="K128" i="13"/>
  <c r="L128" i="13"/>
  <c r="I129" i="13"/>
  <c r="J129" i="13"/>
  <c r="K129" i="13"/>
  <c r="L129" i="13"/>
  <c r="I130" i="13"/>
  <c r="J130" i="13"/>
  <c r="K130" i="13"/>
  <c r="L130" i="13"/>
  <c r="I131" i="13"/>
  <c r="J131" i="13"/>
  <c r="K131" i="13"/>
  <c r="L131" i="13"/>
  <c r="I132" i="13"/>
  <c r="J132" i="13"/>
  <c r="K132" i="13"/>
  <c r="L132" i="13"/>
  <c r="I133" i="13"/>
  <c r="J133" i="13"/>
  <c r="K133" i="13"/>
  <c r="L133" i="13"/>
  <c r="I134" i="13"/>
  <c r="J134" i="13"/>
  <c r="K134" i="13"/>
  <c r="L134" i="13"/>
  <c r="I135" i="13"/>
  <c r="J135" i="13"/>
  <c r="K135" i="13"/>
  <c r="L135" i="13"/>
  <c r="I136" i="13"/>
  <c r="J136" i="13"/>
  <c r="K136" i="13"/>
  <c r="L136" i="13"/>
  <c r="I137" i="13"/>
  <c r="J137" i="13"/>
  <c r="K137" i="13"/>
  <c r="L137" i="13"/>
  <c r="I138" i="13"/>
  <c r="J138" i="13"/>
  <c r="K138" i="13"/>
  <c r="L138" i="13"/>
  <c r="I139" i="13"/>
  <c r="J139" i="13"/>
  <c r="K139" i="13"/>
  <c r="L139" i="13"/>
  <c r="I140" i="13"/>
  <c r="J140" i="13"/>
  <c r="K140" i="13"/>
  <c r="L140" i="13"/>
  <c r="F6" i="15" l="1"/>
  <c r="B3" i="15" s="1"/>
  <c r="I29" i="12" l="1"/>
  <c r="J26" i="12"/>
  <c r="J27" i="12" s="1"/>
  <c r="J28" i="12" s="1"/>
  <c r="J25" i="12"/>
  <c r="V19" i="13"/>
  <c r="J5" i="13"/>
  <c r="K5" i="13"/>
  <c r="L5" i="13"/>
  <c r="I5" i="13"/>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F29" i="12"/>
  <c r="G26" i="12"/>
  <c r="G27" i="12" s="1"/>
  <c r="G28" i="12" s="1"/>
  <c r="G25" i="12"/>
  <c r="G149" i="13"/>
  <c r="E149" i="13"/>
  <c r="D149" i="13"/>
  <c r="G148" i="13"/>
  <c r="E148" i="13"/>
  <c r="D148" i="13"/>
  <c r="G147" i="13"/>
  <c r="E147" i="13"/>
  <c r="D147" i="13"/>
  <c r="G146" i="13"/>
  <c r="E146" i="13"/>
  <c r="D146" i="13"/>
  <c r="G145" i="13"/>
  <c r="E145" i="13"/>
  <c r="D145" i="13"/>
  <c r="G144" i="13"/>
  <c r="E144" i="13"/>
  <c r="D144" i="13"/>
  <c r="G143" i="13"/>
  <c r="E143" i="13"/>
  <c r="D143" i="13"/>
  <c r="G142" i="13"/>
  <c r="E142" i="13"/>
  <c r="D142" i="13"/>
  <c r="U141" i="13"/>
  <c r="T141" i="13"/>
  <c r="S141" i="13"/>
  <c r="R141" i="13"/>
  <c r="L141" i="13"/>
  <c r="K141" i="13"/>
  <c r="J141" i="13"/>
  <c r="I141" i="13"/>
  <c r="H141" i="13"/>
  <c r="E141" i="13"/>
  <c r="D141" i="13"/>
  <c r="AI140" i="13"/>
  <c r="AG140" i="13"/>
  <c r="AF140" i="13"/>
  <c r="U140" i="13"/>
  <c r="T140" i="13"/>
  <c r="S140" i="13"/>
  <c r="R140" i="13"/>
  <c r="H140" i="13"/>
  <c r="E140" i="13"/>
  <c r="D140" i="13"/>
  <c r="AI139" i="13"/>
  <c r="AG139" i="13"/>
  <c r="AF139" i="13"/>
  <c r="U139" i="13"/>
  <c r="T139" i="13"/>
  <c r="S139" i="13"/>
  <c r="R139" i="13"/>
  <c r="H139" i="13"/>
  <c r="E139" i="13"/>
  <c r="D139" i="13"/>
  <c r="AI138" i="13"/>
  <c r="AG138" i="13"/>
  <c r="AF138" i="13"/>
  <c r="U138" i="13"/>
  <c r="T138" i="13"/>
  <c r="S138" i="13"/>
  <c r="R138" i="13"/>
  <c r="H138" i="13"/>
  <c r="E138" i="13"/>
  <c r="D138" i="13"/>
  <c r="AI137" i="13"/>
  <c r="AG137" i="13"/>
  <c r="AF137" i="13"/>
  <c r="U137" i="13"/>
  <c r="T137" i="13"/>
  <c r="S137" i="13"/>
  <c r="R137" i="13"/>
  <c r="H137" i="13"/>
  <c r="E137" i="13"/>
  <c r="D137" i="13"/>
  <c r="AI136" i="13"/>
  <c r="AG136" i="13"/>
  <c r="AF136" i="13"/>
  <c r="U136" i="13"/>
  <c r="T136" i="13"/>
  <c r="S136" i="13"/>
  <c r="R136" i="13"/>
  <c r="H136" i="13"/>
  <c r="E136" i="13"/>
  <c r="D136" i="13"/>
  <c r="AI135" i="13"/>
  <c r="AG135" i="13"/>
  <c r="AF135" i="13"/>
  <c r="U135" i="13"/>
  <c r="T135" i="13"/>
  <c r="S135" i="13"/>
  <c r="R135" i="13"/>
  <c r="H135" i="13"/>
  <c r="E135" i="13"/>
  <c r="D135" i="13"/>
  <c r="AI134" i="13"/>
  <c r="AG134" i="13"/>
  <c r="AF134" i="13"/>
  <c r="U134" i="13"/>
  <c r="T134" i="13"/>
  <c r="S134" i="13"/>
  <c r="R134" i="13"/>
  <c r="H134" i="13"/>
  <c r="E134" i="13"/>
  <c r="D134" i="13"/>
  <c r="AI133" i="13"/>
  <c r="AG133" i="13"/>
  <c r="AF133" i="13"/>
  <c r="U133" i="13"/>
  <c r="T133" i="13"/>
  <c r="S133" i="13"/>
  <c r="R133" i="13"/>
  <c r="H133" i="13"/>
  <c r="E133" i="13"/>
  <c r="D133" i="13"/>
  <c r="AI132" i="13"/>
  <c r="AG132" i="13"/>
  <c r="AF132" i="13"/>
  <c r="U132" i="13"/>
  <c r="T132" i="13"/>
  <c r="S132" i="13"/>
  <c r="R132" i="13"/>
  <c r="H132" i="13"/>
  <c r="E132" i="13"/>
  <c r="D132" i="13"/>
  <c r="AI131" i="13"/>
  <c r="AG131" i="13"/>
  <c r="AF131" i="13"/>
  <c r="U131" i="13"/>
  <c r="T131" i="13"/>
  <c r="S131" i="13"/>
  <c r="R131" i="13"/>
  <c r="H131" i="13"/>
  <c r="E131" i="13"/>
  <c r="D131" i="13"/>
  <c r="AI130" i="13"/>
  <c r="AG130" i="13"/>
  <c r="AF130" i="13"/>
  <c r="U130" i="13"/>
  <c r="T130" i="13"/>
  <c r="S130" i="13"/>
  <c r="R130" i="13"/>
  <c r="H130" i="13"/>
  <c r="E130" i="13"/>
  <c r="D130" i="13"/>
  <c r="AI129" i="13"/>
  <c r="AG129" i="13"/>
  <c r="AF129" i="13"/>
  <c r="U129" i="13"/>
  <c r="T129" i="13"/>
  <c r="S129" i="13"/>
  <c r="R129" i="13"/>
  <c r="H129" i="13"/>
  <c r="E129" i="13"/>
  <c r="D129" i="13"/>
  <c r="AI128" i="13"/>
  <c r="AG128" i="13"/>
  <c r="AF128" i="13"/>
  <c r="U128" i="13"/>
  <c r="T128" i="13"/>
  <c r="S128" i="13"/>
  <c r="R128" i="13"/>
  <c r="H128" i="13"/>
  <c r="E128" i="13"/>
  <c r="D128" i="13"/>
  <c r="AI127" i="13"/>
  <c r="AG127" i="13"/>
  <c r="AF127" i="13"/>
  <c r="U127" i="13"/>
  <c r="T127" i="13"/>
  <c r="S127" i="13"/>
  <c r="R127" i="13"/>
  <c r="H127" i="13"/>
  <c r="E127" i="13"/>
  <c r="D127" i="13"/>
  <c r="AI126" i="13"/>
  <c r="AG126" i="13"/>
  <c r="AF126" i="13"/>
  <c r="U126" i="13"/>
  <c r="T126" i="13"/>
  <c r="S126" i="13"/>
  <c r="R126" i="13"/>
  <c r="H126" i="13"/>
  <c r="E126" i="13"/>
  <c r="D126" i="13"/>
  <c r="AI125" i="13"/>
  <c r="AG125" i="13"/>
  <c r="AF125" i="13"/>
  <c r="U125" i="13"/>
  <c r="T125" i="13"/>
  <c r="S125" i="13"/>
  <c r="R125" i="13"/>
  <c r="H125" i="13"/>
  <c r="E125" i="13"/>
  <c r="D125" i="13"/>
  <c r="AI124" i="13"/>
  <c r="AG124" i="13"/>
  <c r="AF124" i="13"/>
  <c r="U124" i="13"/>
  <c r="T124" i="13"/>
  <c r="S124" i="13"/>
  <c r="R124" i="13"/>
  <c r="H124" i="13"/>
  <c r="E124" i="13"/>
  <c r="D124" i="13"/>
  <c r="AI123" i="13"/>
  <c r="AG123" i="13"/>
  <c r="AF123" i="13"/>
  <c r="U123" i="13"/>
  <c r="T123" i="13"/>
  <c r="S123" i="13"/>
  <c r="R123" i="13"/>
  <c r="H123" i="13"/>
  <c r="E123" i="13"/>
  <c r="D123" i="13"/>
  <c r="AI122" i="13"/>
  <c r="AG122" i="13"/>
  <c r="AF122" i="13"/>
  <c r="U122" i="13"/>
  <c r="T122" i="13"/>
  <c r="S122" i="13"/>
  <c r="R122" i="13"/>
  <c r="H122" i="13"/>
  <c r="E122" i="13"/>
  <c r="D122" i="13"/>
  <c r="AI121" i="13"/>
  <c r="AG121" i="13"/>
  <c r="AF121" i="13"/>
  <c r="U121" i="13"/>
  <c r="T121" i="13"/>
  <c r="S121" i="13"/>
  <c r="R121" i="13"/>
  <c r="H121" i="13"/>
  <c r="E121" i="13"/>
  <c r="D121" i="13"/>
  <c r="AI120" i="13"/>
  <c r="AG120" i="13"/>
  <c r="AF120" i="13"/>
  <c r="U120" i="13"/>
  <c r="T120" i="13"/>
  <c r="S120" i="13"/>
  <c r="R120" i="13"/>
  <c r="H120" i="13"/>
  <c r="E120" i="13"/>
  <c r="D120" i="13"/>
  <c r="AI119" i="13"/>
  <c r="AG119" i="13"/>
  <c r="AF119" i="13"/>
  <c r="U119" i="13"/>
  <c r="T119" i="13"/>
  <c r="S119" i="13"/>
  <c r="R119" i="13"/>
  <c r="H119" i="13"/>
  <c r="E119" i="13"/>
  <c r="D119" i="13"/>
  <c r="AI118" i="13"/>
  <c r="AG118" i="13"/>
  <c r="AF118" i="13"/>
  <c r="U118" i="13"/>
  <c r="T118" i="13"/>
  <c r="S118" i="13"/>
  <c r="R118" i="13"/>
  <c r="H118" i="13"/>
  <c r="E118" i="13"/>
  <c r="D118" i="13"/>
  <c r="AI117" i="13"/>
  <c r="AG117" i="13"/>
  <c r="AF117" i="13"/>
  <c r="U117" i="13"/>
  <c r="T117" i="13"/>
  <c r="S117" i="13"/>
  <c r="R117" i="13"/>
  <c r="H117" i="13"/>
  <c r="E117" i="13"/>
  <c r="D117" i="13"/>
  <c r="AI116" i="13"/>
  <c r="AG116" i="13"/>
  <c r="AF116" i="13"/>
  <c r="U116" i="13"/>
  <c r="T116" i="13"/>
  <c r="S116" i="13"/>
  <c r="R116" i="13"/>
  <c r="H116" i="13"/>
  <c r="E116" i="13"/>
  <c r="D116" i="13"/>
  <c r="AI115" i="13"/>
  <c r="AG115" i="13"/>
  <c r="AF115" i="13"/>
  <c r="U115" i="13"/>
  <c r="T115" i="13"/>
  <c r="S115" i="13"/>
  <c r="R115" i="13"/>
  <c r="H115" i="13"/>
  <c r="E115" i="13"/>
  <c r="D115" i="13"/>
  <c r="AI114" i="13"/>
  <c r="AG114" i="13"/>
  <c r="AF114" i="13"/>
  <c r="U114" i="13"/>
  <c r="T114" i="13"/>
  <c r="S114" i="13"/>
  <c r="R114" i="13"/>
  <c r="H114" i="13"/>
  <c r="E114" i="13"/>
  <c r="D114" i="13"/>
  <c r="AI113" i="13"/>
  <c r="AG113" i="13"/>
  <c r="AF113" i="13"/>
  <c r="U113" i="13"/>
  <c r="T113" i="13"/>
  <c r="S113" i="13"/>
  <c r="R113" i="13"/>
  <c r="H113" i="13"/>
  <c r="E113" i="13"/>
  <c r="D113" i="13"/>
  <c r="AI112" i="13"/>
  <c r="AG112" i="13"/>
  <c r="AF112" i="13"/>
  <c r="U112" i="13"/>
  <c r="T112" i="13"/>
  <c r="S112" i="13"/>
  <c r="R112" i="13"/>
  <c r="H112" i="13"/>
  <c r="E112" i="13"/>
  <c r="D112" i="13"/>
  <c r="AI111" i="13"/>
  <c r="AG111" i="13"/>
  <c r="AF111" i="13"/>
  <c r="U111" i="13"/>
  <c r="T111" i="13"/>
  <c r="S111" i="13"/>
  <c r="R111" i="13"/>
  <c r="H111" i="13"/>
  <c r="E111" i="13"/>
  <c r="D111" i="13"/>
  <c r="AI110" i="13"/>
  <c r="AG110" i="13"/>
  <c r="AF110" i="13"/>
  <c r="U110" i="13"/>
  <c r="T110" i="13"/>
  <c r="S110" i="13"/>
  <c r="R110" i="13"/>
  <c r="H110" i="13"/>
  <c r="E110" i="13"/>
  <c r="D110" i="13"/>
  <c r="AI109" i="13"/>
  <c r="AG109" i="13"/>
  <c r="AF109" i="13"/>
  <c r="U109" i="13"/>
  <c r="T109" i="13"/>
  <c r="S109" i="13"/>
  <c r="R109" i="13"/>
  <c r="H109" i="13"/>
  <c r="E109" i="13"/>
  <c r="D109" i="13"/>
  <c r="AI108" i="13"/>
  <c r="AG108" i="13"/>
  <c r="AF108" i="13"/>
  <c r="U108" i="13"/>
  <c r="T108" i="13"/>
  <c r="S108" i="13"/>
  <c r="R108" i="13"/>
  <c r="H108" i="13"/>
  <c r="E108" i="13"/>
  <c r="D108" i="13"/>
  <c r="AI107" i="13"/>
  <c r="AG107" i="13"/>
  <c r="AF107" i="13"/>
  <c r="U107" i="13"/>
  <c r="T107" i="13"/>
  <c r="S107" i="13"/>
  <c r="R107" i="13"/>
  <c r="H107" i="13"/>
  <c r="E107" i="13"/>
  <c r="D107" i="13"/>
  <c r="AI106" i="13"/>
  <c r="AG106" i="13"/>
  <c r="AF106" i="13"/>
  <c r="U106" i="13"/>
  <c r="T106" i="13"/>
  <c r="S106" i="13"/>
  <c r="R106" i="13"/>
  <c r="H106" i="13"/>
  <c r="E106" i="13"/>
  <c r="D106" i="13"/>
  <c r="AI105" i="13"/>
  <c r="AG105" i="13"/>
  <c r="AF105" i="13"/>
  <c r="U105" i="13"/>
  <c r="T105" i="13"/>
  <c r="S105" i="13"/>
  <c r="R105" i="13"/>
  <c r="H105" i="13"/>
  <c r="E105" i="13"/>
  <c r="AI104" i="13"/>
  <c r="AG104" i="13"/>
  <c r="AF104" i="13"/>
  <c r="U104" i="13"/>
  <c r="T104" i="13"/>
  <c r="S104" i="13"/>
  <c r="R104" i="13"/>
  <c r="H104" i="13"/>
  <c r="E104" i="13"/>
  <c r="D104" i="13"/>
  <c r="D105" i="13" s="1"/>
  <c r="AI103" i="13"/>
  <c r="AG103" i="13"/>
  <c r="AF103" i="13"/>
  <c r="U103" i="13"/>
  <c r="T103" i="13"/>
  <c r="S103" i="13"/>
  <c r="R103" i="13"/>
  <c r="H103" i="13"/>
  <c r="E103" i="13"/>
  <c r="D103" i="13"/>
  <c r="AI102" i="13"/>
  <c r="AG102" i="13"/>
  <c r="AF102" i="13"/>
  <c r="U102" i="13"/>
  <c r="T102" i="13"/>
  <c r="S102" i="13"/>
  <c r="R102" i="13"/>
  <c r="H102" i="13"/>
  <c r="E102" i="13"/>
  <c r="D102" i="13"/>
  <c r="AI101" i="13"/>
  <c r="AG101" i="13"/>
  <c r="AF101" i="13"/>
  <c r="U101" i="13"/>
  <c r="T101" i="13"/>
  <c r="S101" i="13"/>
  <c r="R101" i="13"/>
  <c r="H101" i="13"/>
  <c r="E101" i="13"/>
  <c r="D101" i="13"/>
  <c r="AI100" i="13"/>
  <c r="AG100" i="13"/>
  <c r="AF100" i="13"/>
  <c r="U100" i="13"/>
  <c r="T100" i="13"/>
  <c r="S100" i="13"/>
  <c r="R100" i="13"/>
  <c r="H100" i="13"/>
  <c r="E100" i="13"/>
  <c r="D100" i="13"/>
  <c r="AI99" i="13"/>
  <c r="AG99" i="13"/>
  <c r="AF99" i="13"/>
  <c r="U99" i="13"/>
  <c r="T99" i="13"/>
  <c r="S99" i="13"/>
  <c r="R99" i="13"/>
  <c r="H99" i="13"/>
  <c r="E99" i="13"/>
  <c r="D99" i="13"/>
  <c r="AI98" i="13"/>
  <c r="AG98" i="13"/>
  <c r="AF98" i="13"/>
  <c r="U98" i="13"/>
  <c r="T98" i="13"/>
  <c r="S98" i="13"/>
  <c r="R98" i="13"/>
  <c r="H98" i="13"/>
  <c r="E98" i="13"/>
  <c r="D98" i="13"/>
  <c r="AI97" i="13"/>
  <c r="AG97" i="13"/>
  <c r="AF97" i="13"/>
  <c r="U97" i="13"/>
  <c r="T97" i="13"/>
  <c r="S97" i="13"/>
  <c r="R97" i="13"/>
  <c r="H97" i="13"/>
  <c r="E97" i="13"/>
  <c r="D97" i="13"/>
  <c r="AI96" i="13"/>
  <c r="AG96" i="13"/>
  <c r="AF96" i="13"/>
  <c r="U96" i="13"/>
  <c r="T96" i="13"/>
  <c r="S96" i="13"/>
  <c r="R96" i="13"/>
  <c r="H96" i="13"/>
  <c r="E96" i="13"/>
  <c r="D96" i="13"/>
  <c r="AI95" i="13"/>
  <c r="AG95" i="13"/>
  <c r="AF95" i="13"/>
  <c r="U95" i="13"/>
  <c r="T95" i="13"/>
  <c r="S95" i="13"/>
  <c r="R95" i="13"/>
  <c r="H95" i="13"/>
  <c r="E95" i="13"/>
  <c r="D95" i="13"/>
  <c r="AI94" i="13"/>
  <c r="AG94" i="13"/>
  <c r="AF94" i="13"/>
  <c r="U94" i="13"/>
  <c r="T94" i="13"/>
  <c r="S94" i="13"/>
  <c r="R94" i="13"/>
  <c r="H94" i="13"/>
  <c r="E94" i="13"/>
  <c r="D94" i="13"/>
  <c r="AI93" i="13"/>
  <c r="AG93" i="13"/>
  <c r="AF93" i="13"/>
  <c r="U93" i="13"/>
  <c r="T93" i="13"/>
  <c r="S93" i="13"/>
  <c r="R93" i="13"/>
  <c r="H93" i="13"/>
  <c r="E93" i="13"/>
  <c r="D93" i="13"/>
  <c r="AI92" i="13"/>
  <c r="AG92" i="13"/>
  <c r="AF92" i="13"/>
  <c r="U92" i="13"/>
  <c r="T92" i="13"/>
  <c r="S92" i="13"/>
  <c r="R92" i="13"/>
  <c r="H92" i="13"/>
  <c r="E92" i="13"/>
  <c r="D92" i="13"/>
  <c r="AI91" i="13"/>
  <c r="AG91" i="13"/>
  <c r="AF91" i="13"/>
  <c r="U91" i="13"/>
  <c r="T91" i="13"/>
  <c r="S91" i="13"/>
  <c r="R91" i="13"/>
  <c r="H91" i="13"/>
  <c r="E91" i="13"/>
  <c r="D91" i="13"/>
  <c r="AI90" i="13"/>
  <c r="AG90" i="13"/>
  <c r="AF90" i="13"/>
  <c r="U90" i="13"/>
  <c r="T90" i="13"/>
  <c r="S90" i="13"/>
  <c r="R90" i="13"/>
  <c r="H90" i="13"/>
  <c r="E90" i="13"/>
  <c r="D90" i="13"/>
  <c r="AI89" i="13"/>
  <c r="AG89" i="13"/>
  <c r="AF89" i="13"/>
  <c r="U89" i="13"/>
  <c r="T89" i="13"/>
  <c r="S89" i="13"/>
  <c r="R89" i="13"/>
  <c r="H89" i="13"/>
  <c r="E89" i="13"/>
  <c r="AI88" i="13"/>
  <c r="AG88" i="13"/>
  <c r="AF88" i="13"/>
  <c r="U88" i="13"/>
  <c r="T88" i="13"/>
  <c r="S88" i="13"/>
  <c r="R88" i="13"/>
  <c r="H88" i="13"/>
  <c r="E88" i="13"/>
  <c r="AI87" i="13"/>
  <c r="AG87" i="13"/>
  <c r="AF87" i="13"/>
  <c r="U87" i="13"/>
  <c r="T87" i="13"/>
  <c r="S87" i="13"/>
  <c r="R87" i="13"/>
  <c r="H87" i="13"/>
  <c r="E87" i="13"/>
  <c r="D87" i="13"/>
  <c r="D88" i="13" s="1"/>
  <c r="AI86" i="13"/>
  <c r="AG86" i="13"/>
  <c r="AF86" i="13"/>
  <c r="U86" i="13"/>
  <c r="T86" i="13"/>
  <c r="S86" i="13"/>
  <c r="R86" i="13"/>
  <c r="H86" i="13"/>
  <c r="E86" i="13"/>
  <c r="D86" i="13"/>
  <c r="AI85" i="13"/>
  <c r="AG85" i="13"/>
  <c r="AF85" i="13"/>
  <c r="U85" i="13"/>
  <c r="T85" i="13"/>
  <c r="S85" i="13"/>
  <c r="R85" i="13"/>
  <c r="H85" i="13"/>
  <c r="E85" i="13"/>
  <c r="D85" i="13"/>
  <c r="AI84" i="13"/>
  <c r="AG84" i="13"/>
  <c r="AF84" i="13"/>
  <c r="U84" i="13"/>
  <c r="T84" i="13"/>
  <c r="S84" i="13"/>
  <c r="R84" i="13"/>
  <c r="H84" i="13"/>
  <c r="E84" i="13"/>
  <c r="D84" i="13"/>
  <c r="AI83" i="13"/>
  <c r="AG83" i="13"/>
  <c r="AF83" i="13"/>
  <c r="U83" i="13"/>
  <c r="T83" i="13"/>
  <c r="S83" i="13"/>
  <c r="R83" i="13"/>
  <c r="H83" i="13"/>
  <c r="E83" i="13"/>
  <c r="D83" i="13"/>
  <c r="AI82" i="13"/>
  <c r="AG82" i="13"/>
  <c r="AF82" i="13"/>
  <c r="U82" i="13"/>
  <c r="T82" i="13"/>
  <c r="S82" i="13"/>
  <c r="R82" i="13"/>
  <c r="H82" i="13"/>
  <c r="E82" i="13"/>
  <c r="D82" i="13"/>
  <c r="AI81" i="13"/>
  <c r="AG81" i="13"/>
  <c r="AF81" i="13"/>
  <c r="U81" i="13"/>
  <c r="T81" i="13"/>
  <c r="S81" i="13"/>
  <c r="R81" i="13"/>
  <c r="H81" i="13"/>
  <c r="E81" i="13"/>
  <c r="D81" i="13"/>
  <c r="AI80" i="13"/>
  <c r="AG80" i="13"/>
  <c r="AF80" i="13"/>
  <c r="U80" i="13"/>
  <c r="T80" i="13"/>
  <c r="S80" i="13"/>
  <c r="R80" i="13"/>
  <c r="H80" i="13"/>
  <c r="E80" i="13"/>
  <c r="D80" i="13"/>
  <c r="AI79" i="13"/>
  <c r="AG79" i="13"/>
  <c r="AF79" i="13"/>
  <c r="U79" i="13"/>
  <c r="T79" i="13"/>
  <c r="S79" i="13"/>
  <c r="R79" i="13"/>
  <c r="H79" i="13"/>
  <c r="E79" i="13"/>
  <c r="D79" i="13"/>
  <c r="AI78" i="13"/>
  <c r="AG78" i="13"/>
  <c r="AF78" i="13"/>
  <c r="U78" i="13"/>
  <c r="T78" i="13"/>
  <c r="S78" i="13"/>
  <c r="R78" i="13"/>
  <c r="H78" i="13"/>
  <c r="E78" i="13"/>
  <c r="AI77" i="13"/>
  <c r="AG77" i="13"/>
  <c r="AF77" i="13"/>
  <c r="U77" i="13"/>
  <c r="T77" i="13"/>
  <c r="S77" i="13"/>
  <c r="R77" i="13"/>
  <c r="H77" i="13"/>
  <c r="E77" i="13"/>
  <c r="D77" i="13"/>
  <c r="D78" i="13" s="1"/>
  <c r="AI76" i="13"/>
  <c r="AG76" i="13"/>
  <c r="AF76" i="13"/>
  <c r="U76" i="13"/>
  <c r="T76" i="13"/>
  <c r="S76" i="13"/>
  <c r="R76" i="13"/>
  <c r="H76" i="13"/>
  <c r="E76" i="13"/>
  <c r="D76" i="13"/>
  <c r="AI75" i="13"/>
  <c r="AG75" i="13"/>
  <c r="AF75" i="13"/>
  <c r="U75" i="13"/>
  <c r="T75" i="13"/>
  <c r="S75" i="13"/>
  <c r="R75" i="13"/>
  <c r="H75" i="13"/>
  <c r="E75" i="13"/>
  <c r="D75" i="13"/>
  <c r="AI74" i="13"/>
  <c r="AG74" i="13"/>
  <c r="AF74" i="13"/>
  <c r="U74" i="13"/>
  <c r="T74" i="13"/>
  <c r="S74" i="13"/>
  <c r="R74" i="13"/>
  <c r="H74" i="13"/>
  <c r="E74" i="13"/>
  <c r="D74" i="13"/>
  <c r="AI73" i="13"/>
  <c r="AG73" i="13"/>
  <c r="AF73" i="13"/>
  <c r="U73" i="13"/>
  <c r="T73" i="13"/>
  <c r="S73" i="13"/>
  <c r="R73" i="13"/>
  <c r="H73" i="13"/>
  <c r="E73" i="13"/>
  <c r="D73" i="13"/>
  <c r="AI72" i="13"/>
  <c r="AG72" i="13"/>
  <c r="AF72" i="13"/>
  <c r="U72" i="13"/>
  <c r="T72" i="13"/>
  <c r="S72" i="13"/>
  <c r="R72" i="13"/>
  <c r="H72" i="13"/>
  <c r="E72" i="13"/>
  <c r="AI71" i="13"/>
  <c r="AG71" i="13"/>
  <c r="AF71" i="13"/>
  <c r="U71" i="13"/>
  <c r="T71" i="13"/>
  <c r="S71" i="13"/>
  <c r="R71" i="13"/>
  <c r="H71" i="13"/>
  <c r="E71" i="13"/>
  <c r="D71" i="13"/>
  <c r="D72" i="13" s="1"/>
  <c r="AI70" i="13"/>
  <c r="AG70" i="13"/>
  <c r="AF70" i="13"/>
  <c r="U70" i="13"/>
  <c r="T70" i="13"/>
  <c r="S70" i="13"/>
  <c r="R70" i="13"/>
  <c r="H70" i="13"/>
  <c r="E70" i="13"/>
  <c r="D70" i="13"/>
  <c r="AI69" i="13"/>
  <c r="AG69" i="13"/>
  <c r="AF69" i="13"/>
  <c r="U69" i="13"/>
  <c r="T69" i="13"/>
  <c r="S69" i="13"/>
  <c r="R69" i="13"/>
  <c r="H69" i="13"/>
  <c r="E69" i="13"/>
  <c r="D69" i="13"/>
  <c r="AI68" i="13"/>
  <c r="AG68" i="13"/>
  <c r="AF68" i="13"/>
  <c r="U68" i="13"/>
  <c r="T68" i="13"/>
  <c r="S68" i="13"/>
  <c r="R68" i="13"/>
  <c r="H68" i="13"/>
  <c r="E68" i="13"/>
  <c r="D68" i="13"/>
  <c r="AI67" i="13"/>
  <c r="AG67" i="13"/>
  <c r="AF67" i="13"/>
  <c r="U67" i="13"/>
  <c r="T67" i="13"/>
  <c r="S67" i="13"/>
  <c r="R67" i="13"/>
  <c r="H67" i="13"/>
  <c r="E67" i="13"/>
  <c r="D67" i="13"/>
  <c r="AI66" i="13"/>
  <c r="AG66" i="13"/>
  <c r="AF66" i="13"/>
  <c r="U66" i="13"/>
  <c r="T66" i="13"/>
  <c r="S66" i="13"/>
  <c r="R66" i="13"/>
  <c r="H66" i="13"/>
  <c r="E66" i="13"/>
  <c r="D66" i="13"/>
  <c r="AI65" i="13"/>
  <c r="AG65" i="13"/>
  <c r="AF65" i="13"/>
  <c r="U65" i="13"/>
  <c r="T65" i="13"/>
  <c r="S65" i="13"/>
  <c r="R65" i="13"/>
  <c r="H65" i="13"/>
  <c r="E65" i="13"/>
  <c r="D65" i="13"/>
  <c r="AI64" i="13"/>
  <c r="AG64" i="13"/>
  <c r="AF64" i="13"/>
  <c r="U64" i="13"/>
  <c r="T64" i="13"/>
  <c r="S64" i="13"/>
  <c r="R64" i="13"/>
  <c r="H64" i="13"/>
  <c r="E64" i="13"/>
  <c r="D64" i="13"/>
  <c r="AI63" i="13"/>
  <c r="AG63" i="13"/>
  <c r="AF63" i="13"/>
  <c r="U63" i="13"/>
  <c r="T63" i="13"/>
  <c r="S63" i="13"/>
  <c r="R63" i="13"/>
  <c r="H63" i="13"/>
  <c r="E63" i="13"/>
  <c r="D63" i="13"/>
  <c r="AI62" i="13"/>
  <c r="AG62" i="13"/>
  <c r="AF62" i="13"/>
  <c r="U62" i="13"/>
  <c r="T62" i="13"/>
  <c r="S62" i="13"/>
  <c r="R62" i="13"/>
  <c r="H62" i="13"/>
  <c r="E62" i="13"/>
  <c r="D62" i="13"/>
  <c r="AI61" i="13"/>
  <c r="AG61" i="13"/>
  <c r="AF61" i="13"/>
  <c r="U61" i="13"/>
  <c r="T61" i="13"/>
  <c r="S61" i="13"/>
  <c r="R61" i="13"/>
  <c r="H61" i="13"/>
  <c r="E61" i="13"/>
  <c r="AI60" i="13"/>
  <c r="AG60" i="13"/>
  <c r="AF60" i="13"/>
  <c r="U60" i="13"/>
  <c r="T60" i="13"/>
  <c r="S60" i="13"/>
  <c r="R60" i="13"/>
  <c r="H60" i="13"/>
  <c r="E60" i="13"/>
  <c r="D60" i="13"/>
  <c r="D61" i="13" s="1"/>
  <c r="AI59" i="13"/>
  <c r="AG59" i="13"/>
  <c r="AF59" i="13"/>
  <c r="U59" i="13"/>
  <c r="T59" i="13"/>
  <c r="S59" i="13"/>
  <c r="R59" i="13"/>
  <c r="H59" i="13"/>
  <c r="E59" i="13"/>
  <c r="D59" i="13"/>
  <c r="AI58" i="13"/>
  <c r="AG58" i="13"/>
  <c r="AF58" i="13"/>
  <c r="U58" i="13"/>
  <c r="T58" i="13"/>
  <c r="S58" i="13"/>
  <c r="R58" i="13"/>
  <c r="H58" i="13"/>
  <c r="E58" i="13"/>
  <c r="D58" i="13"/>
  <c r="AI57" i="13"/>
  <c r="AG57" i="13"/>
  <c r="AF57" i="13"/>
  <c r="U57" i="13"/>
  <c r="T57" i="13"/>
  <c r="S57" i="13"/>
  <c r="R57" i="13"/>
  <c r="H57" i="13"/>
  <c r="E57" i="13"/>
  <c r="D57" i="13"/>
  <c r="AI56" i="13"/>
  <c r="AG56" i="13"/>
  <c r="AF56" i="13"/>
  <c r="U56" i="13"/>
  <c r="T56" i="13"/>
  <c r="S56" i="13"/>
  <c r="R56" i="13"/>
  <c r="H56" i="13"/>
  <c r="E56" i="13"/>
  <c r="D56" i="13"/>
  <c r="AI55" i="13"/>
  <c r="AG55" i="13"/>
  <c r="AF55" i="13"/>
  <c r="U55" i="13"/>
  <c r="T55" i="13"/>
  <c r="S55" i="13"/>
  <c r="R55" i="13"/>
  <c r="H55" i="13"/>
  <c r="E55" i="13"/>
  <c r="D55" i="13"/>
  <c r="AI54" i="13"/>
  <c r="AG54" i="13"/>
  <c r="AF54" i="13"/>
  <c r="U54" i="13"/>
  <c r="T54" i="13"/>
  <c r="S54" i="13"/>
  <c r="R54" i="13"/>
  <c r="H54" i="13"/>
  <c r="E54" i="13"/>
  <c r="D54" i="13"/>
  <c r="AI53" i="13"/>
  <c r="AG53" i="13"/>
  <c r="AF53" i="13"/>
  <c r="U53" i="13"/>
  <c r="T53" i="13"/>
  <c r="S53" i="13"/>
  <c r="R53" i="13"/>
  <c r="H53" i="13"/>
  <c r="E53" i="13"/>
  <c r="D53" i="13"/>
  <c r="AI52" i="13"/>
  <c r="AG52" i="13"/>
  <c r="AF52" i="13"/>
  <c r="U52" i="13"/>
  <c r="T52" i="13"/>
  <c r="S52" i="13"/>
  <c r="R52" i="13"/>
  <c r="H52" i="13"/>
  <c r="E52" i="13"/>
  <c r="D52" i="13"/>
  <c r="AI51" i="13"/>
  <c r="AG51" i="13"/>
  <c r="AF51" i="13"/>
  <c r="U51" i="13"/>
  <c r="T51" i="13"/>
  <c r="S51" i="13"/>
  <c r="R51" i="13"/>
  <c r="H51" i="13"/>
  <c r="E51" i="13"/>
  <c r="D51" i="13"/>
  <c r="AI50" i="13"/>
  <c r="AG50" i="13"/>
  <c r="AF50" i="13"/>
  <c r="U50" i="13"/>
  <c r="T50" i="13"/>
  <c r="S50" i="13"/>
  <c r="R50" i="13"/>
  <c r="H50" i="13"/>
  <c r="E50" i="13"/>
  <c r="D50" i="13"/>
  <c r="AI49" i="13"/>
  <c r="AG49" i="13"/>
  <c r="AF49" i="13"/>
  <c r="U49" i="13"/>
  <c r="T49" i="13"/>
  <c r="S49" i="13"/>
  <c r="R49" i="13"/>
  <c r="H49" i="13"/>
  <c r="E49" i="13"/>
  <c r="D49" i="13"/>
  <c r="AI48" i="13"/>
  <c r="AG48" i="13"/>
  <c r="AF48" i="13"/>
  <c r="U48" i="13"/>
  <c r="T48" i="13"/>
  <c r="S48" i="13"/>
  <c r="R48" i="13"/>
  <c r="H48" i="13"/>
  <c r="E48" i="13"/>
  <c r="D48" i="13"/>
  <c r="AI47" i="13"/>
  <c r="AG47" i="13"/>
  <c r="AF47" i="13"/>
  <c r="U47" i="13"/>
  <c r="T47" i="13"/>
  <c r="S47" i="13"/>
  <c r="R47" i="13"/>
  <c r="H47" i="13"/>
  <c r="E47" i="13"/>
  <c r="D47" i="13"/>
  <c r="AI46" i="13"/>
  <c r="AG46" i="13"/>
  <c r="AF46" i="13"/>
  <c r="U46" i="13"/>
  <c r="T46" i="13"/>
  <c r="S46" i="13"/>
  <c r="R46" i="13"/>
  <c r="H46" i="13"/>
  <c r="E46" i="13"/>
  <c r="D46" i="13"/>
  <c r="AI45" i="13"/>
  <c r="AG45" i="13"/>
  <c r="AF45" i="13"/>
  <c r="U45" i="13"/>
  <c r="T45" i="13"/>
  <c r="S45" i="13"/>
  <c r="R45" i="13"/>
  <c r="H45" i="13"/>
  <c r="E45" i="13"/>
  <c r="D45" i="13"/>
  <c r="AI44" i="13"/>
  <c r="AG44" i="13"/>
  <c r="AF44" i="13"/>
  <c r="U44" i="13"/>
  <c r="T44" i="13"/>
  <c r="S44" i="13"/>
  <c r="R44" i="13"/>
  <c r="H44" i="13"/>
  <c r="E44" i="13"/>
  <c r="D44" i="13"/>
  <c r="AI43" i="13"/>
  <c r="AG43" i="13"/>
  <c r="AF43" i="13"/>
  <c r="U43" i="13"/>
  <c r="T43" i="13"/>
  <c r="S43" i="13"/>
  <c r="R43" i="13"/>
  <c r="H43" i="13"/>
  <c r="E43" i="13"/>
  <c r="D43" i="13"/>
  <c r="AI42" i="13"/>
  <c r="AG42" i="13"/>
  <c r="AF42" i="13"/>
  <c r="U42" i="13"/>
  <c r="T42" i="13"/>
  <c r="S42" i="13"/>
  <c r="R42" i="13"/>
  <c r="H42" i="13"/>
  <c r="E42" i="13"/>
  <c r="D42" i="13"/>
  <c r="AI41" i="13"/>
  <c r="AG41" i="13"/>
  <c r="AF41" i="13"/>
  <c r="U41" i="13"/>
  <c r="T41" i="13"/>
  <c r="S41" i="13"/>
  <c r="R41" i="13"/>
  <c r="H41" i="13"/>
  <c r="E41" i="13"/>
  <c r="D41" i="13"/>
  <c r="AI40" i="13"/>
  <c r="AG40" i="13"/>
  <c r="AF40" i="13"/>
  <c r="U40" i="13"/>
  <c r="T40" i="13"/>
  <c r="S40" i="13"/>
  <c r="R40" i="13"/>
  <c r="H40" i="13"/>
  <c r="E40" i="13"/>
  <c r="D40" i="13"/>
  <c r="AI39" i="13"/>
  <c r="AG39" i="13"/>
  <c r="AF39" i="13"/>
  <c r="U39" i="13"/>
  <c r="T39" i="13"/>
  <c r="S39" i="13"/>
  <c r="R39" i="13"/>
  <c r="H39" i="13"/>
  <c r="E39" i="13"/>
  <c r="D39" i="13"/>
  <c r="AI38" i="13"/>
  <c r="AG38" i="13"/>
  <c r="AF38" i="13"/>
  <c r="U38" i="13"/>
  <c r="T38" i="13"/>
  <c r="S38" i="13"/>
  <c r="R38" i="13"/>
  <c r="H38" i="13"/>
  <c r="E38" i="13"/>
  <c r="D38" i="13"/>
  <c r="AI37" i="13"/>
  <c r="AG37" i="13"/>
  <c r="AF37" i="13"/>
  <c r="U37" i="13"/>
  <c r="T37" i="13"/>
  <c r="S37" i="13"/>
  <c r="R37" i="13"/>
  <c r="H37" i="13"/>
  <c r="E37" i="13"/>
  <c r="D37" i="13"/>
  <c r="AI36" i="13"/>
  <c r="AG36" i="13"/>
  <c r="AF36" i="13"/>
  <c r="U36" i="13"/>
  <c r="T36" i="13"/>
  <c r="S36" i="13"/>
  <c r="R36" i="13"/>
  <c r="H36" i="13"/>
  <c r="E36" i="13"/>
  <c r="D36" i="13"/>
  <c r="AI35" i="13"/>
  <c r="AG35" i="13"/>
  <c r="AF35" i="13"/>
  <c r="U35" i="13"/>
  <c r="T35" i="13"/>
  <c r="S35" i="13"/>
  <c r="R35" i="13"/>
  <c r="H35" i="13"/>
  <c r="E35" i="13"/>
  <c r="D35" i="13"/>
  <c r="AI34" i="13"/>
  <c r="AG34" i="13"/>
  <c r="AF34" i="13"/>
  <c r="U34" i="13"/>
  <c r="T34" i="13"/>
  <c r="S34" i="13"/>
  <c r="R34" i="13"/>
  <c r="H34" i="13"/>
  <c r="E34" i="13"/>
  <c r="D34" i="13"/>
  <c r="AI33" i="13"/>
  <c r="AG33" i="13"/>
  <c r="AF33" i="13"/>
  <c r="U33" i="13"/>
  <c r="T33" i="13"/>
  <c r="S33" i="13"/>
  <c r="R33" i="13"/>
  <c r="H33" i="13"/>
  <c r="E33" i="13"/>
  <c r="AI32" i="13"/>
  <c r="AG32" i="13"/>
  <c r="AF32" i="13"/>
  <c r="U32" i="13"/>
  <c r="T32" i="13"/>
  <c r="S32" i="13"/>
  <c r="R32" i="13"/>
  <c r="H32" i="13"/>
  <c r="E32" i="13"/>
  <c r="D32" i="13"/>
  <c r="D33" i="13" s="1"/>
  <c r="AI31" i="13"/>
  <c r="AG31" i="13"/>
  <c r="AF31" i="13"/>
  <c r="U31" i="13"/>
  <c r="T31" i="13"/>
  <c r="S31" i="13"/>
  <c r="R31" i="13"/>
  <c r="H31" i="13"/>
  <c r="E31" i="13"/>
  <c r="D31" i="13"/>
  <c r="AI30" i="13"/>
  <c r="AG30" i="13"/>
  <c r="AF30" i="13"/>
  <c r="U30" i="13"/>
  <c r="T30" i="13"/>
  <c r="S30" i="13"/>
  <c r="R30" i="13"/>
  <c r="H30" i="13"/>
  <c r="E30" i="13"/>
  <c r="D30" i="13"/>
  <c r="AI29" i="13"/>
  <c r="AG29" i="13"/>
  <c r="AF29" i="13"/>
  <c r="U29" i="13"/>
  <c r="T29" i="13"/>
  <c r="S29" i="13"/>
  <c r="R29" i="13"/>
  <c r="H29" i="13"/>
  <c r="E29" i="13"/>
  <c r="AI28" i="13"/>
  <c r="AG28" i="13"/>
  <c r="AF28" i="13"/>
  <c r="U28" i="13"/>
  <c r="T28" i="13"/>
  <c r="S28" i="13"/>
  <c r="R28" i="13"/>
  <c r="H28" i="13"/>
  <c r="E28" i="13"/>
  <c r="AI27" i="13"/>
  <c r="AG27" i="13"/>
  <c r="AF27" i="13"/>
  <c r="U27" i="13"/>
  <c r="T27" i="13"/>
  <c r="S27" i="13"/>
  <c r="R27" i="13"/>
  <c r="H27" i="13"/>
  <c r="E27" i="13"/>
  <c r="AI26" i="13"/>
  <c r="AG26" i="13"/>
  <c r="AF26" i="13"/>
  <c r="U26" i="13"/>
  <c r="T26" i="13"/>
  <c r="S26" i="13"/>
  <c r="R26" i="13"/>
  <c r="H26" i="13"/>
  <c r="E26" i="13"/>
  <c r="AI25" i="13"/>
  <c r="AG25" i="13"/>
  <c r="AF25" i="13"/>
  <c r="U25" i="13"/>
  <c r="T25" i="13"/>
  <c r="S25" i="13"/>
  <c r="R25" i="13"/>
  <c r="H25" i="13"/>
  <c r="E25" i="13"/>
  <c r="AI24" i="13"/>
  <c r="AG24" i="13"/>
  <c r="AF24" i="13"/>
  <c r="U24" i="13"/>
  <c r="T24" i="13"/>
  <c r="S24" i="13"/>
  <c r="R24" i="13"/>
  <c r="H24" i="13"/>
  <c r="E24" i="13"/>
  <c r="AI23" i="13"/>
  <c r="AG23" i="13"/>
  <c r="AF23" i="13"/>
  <c r="U23" i="13"/>
  <c r="T23" i="13"/>
  <c r="S23" i="13"/>
  <c r="R23" i="13"/>
  <c r="H23" i="13"/>
  <c r="E23" i="13"/>
  <c r="D23" i="13"/>
  <c r="D24" i="13" s="1"/>
  <c r="D25" i="13" s="1"/>
  <c r="D26" i="13" s="1"/>
  <c r="D27" i="13" s="1"/>
  <c r="D28" i="13" s="1"/>
  <c r="D29" i="13" s="1"/>
  <c r="AI22" i="13"/>
  <c r="AG22" i="13"/>
  <c r="AF22" i="13"/>
  <c r="U22" i="13"/>
  <c r="T22" i="13"/>
  <c r="S22" i="13"/>
  <c r="R22" i="13"/>
  <c r="H22" i="13"/>
  <c r="E22" i="13"/>
  <c r="D22" i="13"/>
  <c r="AI21" i="13"/>
  <c r="AG21" i="13"/>
  <c r="AF21" i="13"/>
  <c r="U21" i="13"/>
  <c r="T21" i="13"/>
  <c r="S21" i="13"/>
  <c r="R21" i="13"/>
  <c r="H21" i="13"/>
  <c r="E21" i="13"/>
  <c r="D21" i="13"/>
  <c r="AI20" i="13"/>
  <c r="AG20" i="13"/>
  <c r="AF20" i="13"/>
  <c r="U20" i="13"/>
  <c r="T20" i="13"/>
  <c r="S20" i="13"/>
  <c r="R20" i="13"/>
  <c r="H20" i="13"/>
  <c r="E20" i="13"/>
  <c r="AI19" i="13"/>
  <c r="AG19" i="13"/>
  <c r="AF19" i="13"/>
  <c r="U19" i="13"/>
  <c r="T19" i="13"/>
  <c r="S19" i="13"/>
  <c r="R19" i="13"/>
  <c r="H19" i="13"/>
  <c r="E19" i="13"/>
  <c r="AI18" i="13"/>
  <c r="AG18" i="13"/>
  <c r="AF18" i="13"/>
  <c r="U18" i="13"/>
  <c r="T18" i="13"/>
  <c r="S18" i="13"/>
  <c r="R18" i="13"/>
  <c r="H18" i="13"/>
  <c r="E18" i="13"/>
  <c r="AI17" i="13"/>
  <c r="AG17" i="13"/>
  <c r="AF17" i="13"/>
  <c r="U17" i="13"/>
  <c r="T17" i="13"/>
  <c r="S17" i="13"/>
  <c r="R17" i="13"/>
  <c r="H17" i="13"/>
  <c r="E17" i="13"/>
  <c r="D17" i="13"/>
  <c r="D18" i="13" s="1"/>
  <c r="D19" i="13" s="1"/>
  <c r="D20" i="13" s="1"/>
  <c r="AI16" i="13"/>
  <c r="AG16" i="13"/>
  <c r="AF16" i="13"/>
  <c r="U16" i="13"/>
  <c r="T16" i="13"/>
  <c r="S16" i="13"/>
  <c r="R16" i="13"/>
  <c r="H16" i="13"/>
  <c r="E16" i="13"/>
  <c r="D16" i="13"/>
  <c r="AI15" i="13"/>
  <c r="AG15" i="13"/>
  <c r="AF15" i="13"/>
  <c r="U15" i="13"/>
  <c r="T15" i="13"/>
  <c r="S15" i="13"/>
  <c r="R15" i="13"/>
  <c r="H15" i="13"/>
  <c r="E15" i="13"/>
  <c r="D15" i="13"/>
  <c r="AI14" i="13"/>
  <c r="AG14" i="13"/>
  <c r="AF14" i="13"/>
  <c r="U14" i="13"/>
  <c r="T14" i="13"/>
  <c r="S14" i="13"/>
  <c r="R14" i="13"/>
  <c r="H14" i="13"/>
  <c r="E14" i="13"/>
  <c r="D14" i="13"/>
  <c r="AI13" i="13"/>
  <c r="AG13" i="13"/>
  <c r="AF13" i="13"/>
  <c r="U13" i="13"/>
  <c r="T13" i="13"/>
  <c r="S13" i="13"/>
  <c r="R13" i="13"/>
  <c r="H13" i="13"/>
  <c r="E13" i="13"/>
  <c r="D13" i="13"/>
  <c r="AI12" i="13"/>
  <c r="AG12" i="13"/>
  <c r="AF12" i="13"/>
  <c r="U12" i="13"/>
  <c r="T12" i="13"/>
  <c r="S12" i="13"/>
  <c r="R12" i="13"/>
  <c r="H12" i="13"/>
  <c r="E12" i="13"/>
  <c r="D12" i="13"/>
  <c r="AI11" i="13"/>
  <c r="AG11" i="13"/>
  <c r="AF11" i="13"/>
  <c r="U11" i="13"/>
  <c r="T11" i="13"/>
  <c r="S11" i="13"/>
  <c r="R11" i="13"/>
  <c r="H11" i="13"/>
  <c r="E11" i="13"/>
  <c r="D11" i="13"/>
  <c r="AI10" i="13"/>
  <c r="AG10" i="13"/>
  <c r="AF10" i="13"/>
  <c r="U10" i="13"/>
  <c r="T10" i="13"/>
  <c r="S10" i="13"/>
  <c r="R10" i="13"/>
  <c r="H10" i="13"/>
  <c r="E10" i="13"/>
  <c r="D10" i="13"/>
  <c r="AI9" i="13"/>
  <c r="AG9" i="13"/>
  <c r="AF9" i="13"/>
  <c r="U9" i="13"/>
  <c r="T9" i="13"/>
  <c r="S9" i="13"/>
  <c r="R9" i="13"/>
  <c r="H9" i="13"/>
  <c r="E9" i="13"/>
  <c r="D9" i="13"/>
  <c r="AI8" i="13"/>
  <c r="AG8" i="13"/>
  <c r="AF8" i="13"/>
  <c r="U8" i="13"/>
  <c r="T8" i="13"/>
  <c r="S8" i="13"/>
  <c r="R8" i="13"/>
  <c r="H8" i="13"/>
  <c r="E8" i="13"/>
  <c r="D8" i="13"/>
  <c r="AI7" i="13"/>
  <c r="AG7" i="13"/>
  <c r="AF7" i="13"/>
  <c r="U7" i="13"/>
  <c r="T7" i="13"/>
  <c r="S7" i="13"/>
  <c r="R7" i="13"/>
  <c r="H7" i="13"/>
  <c r="E7" i="13"/>
  <c r="D7" i="13"/>
  <c r="AI6" i="13"/>
  <c r="AG6" i="13"/>
  <c r="AF6" i="13"/>
  <c r="U6" i="13"/>
  <c r="T6" i="13"/>
  <c r="S6" i="13"/>
  <c r="R6" i="13"/>
  <c r="H6" i="13"/>
  <c r="E6" i="13"/>
  <c r="D6" i="13"/>
  <c r="AI5" i="13"/>
  <c r="AG5" i="13"/>
  <c r="AF5" i="13"/>
  <c r="U5" i="13"/>
  <c r="T5" i="13"/>
  <c r="S5" i="13"/>
  <c r="R5" i="13"/>
  <c r="H5" i="13"/>
  <c r="E5" i="13"/>
  <c r="D5" i="13"/>
  <c r="W15" i="13"/>
  <c r="V31" i="13"/>
  <c r="X53" i="13"/>
  <c r="W69" i="13"/>
  <c r="W89" i="13"/>
  <c r="V103" i="13"/>
  <c r="V113" i="13"/>
  <c r="W129" i="13"/>
  <c r="W139" i="13"/>
  <c r="W50" i="13"/>
  <c r="W94" i="13"/>
  <c r="X117" i="13"/>
  <c r="X9" i="13"/>
  <c r="Y37" i="13"/>
  <c r="Y75" i="13"/>
  <c r="Y113" i="13"/>
  <c r="V130" i="13"/>
  <c r="Y116" i="13"/>
  <c r="W96" i="13"/>
  <c r="Y82" i="13"/>
  <c r="Y76" i="13"/>
  <c r="Y66" i="13"/>
  <c r="V60" i="13"/>
  <c r="V50" i="13"/>
  <c r="Y34" i="13"/>
  <c r="Y24" i="13"/>
  <c r="V16" i="13"/>
  <c r="X8" i="13"/>
  <c r="W92" i="13"/>
  <c r="W8" i="13"/>
  <c r="V25" i="13"/>
  <c r="W45" i="13"/>
  <c r="Y61" i="13"/>
  <c r="X81" i="13"/>
  <c r="X95" i="13"/>
  <c r="Y107" i="13"/>
  <c r="X121" i="13"/>
  <c r="W135" i="13"/>
  <c r="W30" i="13"/>
  <c r="W82" i="13"/>
  <c r="W108" i="13"/>
  <c r="W130" i="13"/>
  <c r="Y25" i="13"/>
  <c r="Y59" i="13"/>
  <c r="Y95" i="13"/>
  <c r="Y137" i="13"/>
  <c r="V126" i="13"/>
  <c r="V116" i="13"/>
  <c r="Y98" i="13"/>
  <c r="X88" i="13"/>
  <c r="Y72" i="13"/>
  <c r="V64" i="13"/>
  <c r="Y55" i="13"/>
  <c r="W44" i="13"/>
  <c r="X36" i="13"/>
  <c r="Y26" i="13"/>
  <c r="V18" i="13"/>
  <c r="V6" i="13"/>
  <c r="W76" i="13"/>
  <c r="X72" i="13"/>
  <c r="W60" i="13"/>
  <c r="V13" i="13"/>
  <c r="V29" i="13"/>
  <c r="W51" i="13"/>
  <c r="X67" i="13"/>
  <c r="W87" i="13"/>
  <c r="W99" i="13"/>
  <c r="X111" i="13"/>
  <c r="W127" i="13"/>
  <c r="X138" i="13"/>
  <c r="W38" i="13"/>
  <c r="Y90" i="13"/>
  <c r="W116" i="13"/>
  <c r="W138" i="13"/>
  <c r="Y33" i="13"/>
  <c r="X71" i="13"/>
  <c r="Y109" i="13"/>
  <c r="V140" i="13"/>
  <c r="W128" i="13"/>
  <c r="Y114" i="13"/>
  <c r="Y104" i="13"/>
  <c r="V7" i="13"/>
  <c r="W23" i="13"/>
  <c r="X41" i="13"/>
  <c r="V61" i="13"/>
  <c r="X77" i="13"/>
  <c r="V95" i="13"/>
  <c r="W107" i="13"/>
  <c r="X119" i="13"/>
  <c r="V134" i="13"/>
  <c r="Y19" i="13"/>
  <c r="W78" i="13"/>
  <c r="W104" i="13"/>
  <c r="Y126" i="13"/>
  <c r="Y23" i="13"/>
  <c r="Y53" i="13"/>
  <c r="Y89" i="13"/>
  <c r="X127" i="13"/>
  <c r="X134" i="13"/>
  <c r="V118" i="13"/>
  <c r="W100" i="13"/>
  <c r="W66" i="13"/>
  <c r="V40" i="13"/>
  <c r="Y18" i="13"/>
  <c r="W74" i="13"/>
  <c r="Y42" i="13"/>
  <c r="V24" i="13"/>
  <c r="X14" i="13"/>
  <c r="X96" i="13"/>
  <c r="Y70" i="13"/>
  <c r="W48" i="13"/>
  <c r="Y38" i="13"/>
  <c r="Y17" i="13"/>
  <c r="W86" i="13"/>
  <c r="X49" i="13"/>
  <c r="W39" i="13"/>
  <c r="Y20" i="13"/>
  <c r="V20" i="13"/>
  <c r="X22" i="13"/>
  <c r="Y85" i="13"/>
  <c r="X44" i="13"/>
  <c r="X37" i="13"/>
  <c r="W68" i="13"/>
  <c r="V38" i="13"/>
  <c r="X23" i="13"/>
  <c r="X107" i="13"/>
  <c r="V135" i="13"/>
  <c r="V21" i="13"/>
  <c r="W37" i="13"/>
  <c r="X57" i="13"/>
  <c r="W73" i="13"/>
  <c r="X91" i="13"/>
  <c r="W105" i="13"/>
  <c r="W117" i="13"/>
  <c r="X131" i="13"/>
  <c r="W14" i="13"/>
  <c r="Y65" i="13"/>
  <c r="X101" i="13"/>
  <c r="W124" i="13"/>
  <c r="X17" i="13"/>
  <c r="Y47" i="13"/>
  <c r="X83" i="13"/>
  <c r="Y121" i="13"/>
  <c r="W126" i="13"/>
  <c r="V108" i="13"/>
  <c r="Y92" i="13"/>
  <c r="W81" i="13"/>
  <c r="X70" i="13"/>
  <c r="X64" i="13"/>
  <c r="V58" i="13"/>
  <c r="V48" i="13"/>
  <c r="Y30" i="13"/>
  <c r="W22" i="13"/>
  <c r="V14" i="13"/>
  <c r="Y7" i="13"/>
  <c r="X86" i="13"/>
  <c r="Y12" i="13"/>
  <c r="X27" i="13"/>
  <c r="W49" i="13"/>
  <c r="W67" i="13"/>
  <c r="V87" i="13"/>
  <c r="V99" i="13"/>
  <c r="W111" i="13"/>
  <c r="V127" i="13"/>
  <c r="X137" i="13"/>
  <c r="W36" i="13"/>
  <c r="Y88" i="13"/>
  <c r="W114" i="13"/>
  <c r="X136" i="13"/>
  <c r="Y31" i="13"/>
  <c r="Y69" i="13"/>
  <c r="Y105" i="13"/>
  <c r="Y140" i="13"/>
  <c r="X123" i="13"/>
  <c r="X110" i="13"/>
  <c r="Y94" i="13"/>
  <c r="X82" i="13"/>
  <c r="V70" i="13"/>
  <c r="X62" i="13"/>
  <c r="X54" i="13"/>
  <c r="W42" i="13"/>
  <c r="X34" i="13"/>
  <c r="X24" i="13"/>
  <c r="W12" i="13"/>
  <c r="Y5" i="13"/>
  <c r="W75" i="13"/>
  <c r="V68" i="13"/>
  <c r="Y58" i="13"/>
  <c r="W19" i="13"/>
  <c r="W33" i="13"/>
  <c r="X55" i="13"/>
  <c r="W71" i="13"/>
  <c r="V91" i="13"/>
  <c r="X103" i="13"/>
  <c r="X114" i="13"/>
  <c r="V131" i="13"/>
  <c r="X140" i="13"/>
  <c r="W54" i="13"/>
  <c r="W98" i="13"/>
  <c r="W118" i="13"/>
  <c r="X11" i="13"/>
  <c r="Y41" i="13"/>
  <c r="Y79" i="13"/>
  <c r="AD79" i="13" s="1"/>
  <c r="Y115" i="13"/>
  <c r="Y134" i="13"/>
  <c r="X124" i="13"/>
  <c r="Y111" i="13"/>
  <c r="V102" i="13"/>
  <c r="W10" i="13"/>
  <c r="V27" i="13"/>
  <c r="W47" i="13"/>
  <c r="W65" i="13"/>
  <c r="Y83" i="13"/>
  <c r="W97" i="13"/>
  <c r="X109" i="13"/>
  <c r="W123" i="13"/>
  <c r="V136" i="13"/>
  <c r="X33" i="13"/>
  <c r="Y86" i="13"/>
  <c r="Y110" i="13"/>
  <c r="W132" i="13"/>
  <c r="Y29" i="13"/>
  <c r="Y63" i="13"/>
  <c r="Y99" i="13"/>
  <c r="X5" i="13"/>
  <c r="X130" i="13"/>
  <c r="Y112" i="13"/>
  <c r="V92" i="13"/>
  <c r="V56" i="13"/>
  <c r="Y32" i="13"/>
  <c r="V5" i="13"/>
  <c r="W64" i="13"/>
  <c r="V36" i="13"/>
  <c r="Y6" i="13"/>
  <c r="W62" i="13"/>
  <c r="X16" i="13"/>
  <c r="X48" i="13"/>
  <c r="W18" i="13"/>
  <c r="W43" i="13"/>
  <c r="X61" i="13"/>
  <c r="V79" i="13"/>
  <c r="W95" i="13"/>
  <c r="W121" i="13"/>
  <c r="X29" i="13"/>
  <c r="W7" i="13"/>
  <c r="W27" i="13"/>
  <c r="X97" i="13"/>
  <c r="Y35" i="13"/>
  <c r="W112" i="13"/>
  <c r="X31" i="13"/>
  <c r="Y101" i="13"/>
  <c r="X120" i="13"/>
  <c r="V86" i="13"/>
  <c r="Y68" i="13"/>
  <c r="W52" i="13"/>
  <c r="W26" i="13"/>
  <c r="V9" i="13"/>
  <c r="W13" i="13"/>
  <c r="X39" i="13"/>
  <c r="V75" i="13"/>
  <c r="X105" i="13"/>
  <c r="W133" i="13"/>
  <c r="W70" i="13"/>
  <c r="Y124" i="13"/>
  <c r="Y49" i="13"/>
  <c r="Y123" i="13"/>
  <c r="Y118" i="13"/>
  <c r="W90" i="13"/>
  <c r="X66" i="13"/>
  <c r="W46" i="13"/>
  <c r="W28" i="13"/>
  <c r="V8" i="13"/>
  <c r="Y73" i="13"/>
  <c r="W9" i="13"/>
  <c r="X45" i="13"/>
  <c r="W83" i="13"/>
  <c r="W109" i="13"/>
  <c r="Y135" i="13"/>
  <c r="W84" i="13"/>
  <c r="Y131" i="13"/>
  <c r="W61" i="13"/>
  <c r="Y139" i="13"/>
  <c r="X118" i="13"/>
  <c r="X94" i="13"/>
  <c r="W35" i="13"/>
  <c r="V73" i="13"/>
  <c r="V105" i="13"/>
  <c r="W131" i="13"/>
  <c r="W56" i="13"/>
  <c r="W120" i="13"/>
  <c r="Y45" i="13"/>
  <c r="Y119" i="13"/>
  <c r="Y120" i="13"/>
  <c r="V76" i="13"/>
  <c r="W24" i="13"/>
  <c r="X46" i="13"/>
  <c r="X15" i="13"/>
  <c r="W72" i="13"/>
  <c r="X42" i="13"/>
  <c r="V94" i="13"/>
  <c r="X40" i="13"/>
  <c r="X26" i="13"/>
  <c r="Y91" i="13"/>
  <c r="Y54" i="13"/>
  <c r="Y78" i="13"/>
  <c r="W103" i="13"/>
  <c r="Y117" i="13"/>
  <c r="Y122" i="13"/>
  <c r="V52" i="13"/>
  <c r="Y74" i="13"/>
  <c r="W77" i="13"/>
  <c r="Y71" i="13"/>
  <c r="Y125" i="13"/>
  <c r="W29" i="13"/>
  <c r="X128" i="13"/>
  <c r="X116" i="13"/>
  <c r="V128" i="13"/>
  <c r="V54" i="13"/>
  <c r="X43" i="13"/>
  <c r="V12" i="13"/>
  <c r="X47" i="13"/>
  <c r="V111" i="13"/>
  <c r="W80" i="13"/>
  <c r="Y127" i="13"/>
  <c r="Y57" i="13"/>
  <c r="Y129" i="13"/>
  <c r="Y102" i="13"/>
  <c r="X80" i="13"/>
  <c r="AC80" i="13" s="1"/>
  <c r="X63" i="13"/>
  <c r="V46" i="13"/>
  <c r="X20" i="13"/>
  <c r="X6" i="13"/>
  <c r="W17" i="13"/>
  <c r="W55" i="13"/>
  <c r="X89" i="13"/>
  <c r="W113" i="13"/>
  <c r="X139" i="13"/>
  <c r="Y96" i="13"/>
  <c r="Y10" i="13"/>
  <c r="Y77" i="13"/>
  <c r="Y132" i="13"/>
  <c r="Y106" i="13"/>
  <c r="X76" i="13"/>
  <c r="W58" i="13"/>
  <c r="W40" i="13"/>
  <c r="Y22" i="13"/>
  <c r="W88" i="13"/>
  <c r="V66" i="13"/>
  <c r="V23" i="13"/>
  <c r="X59" i="13"/>
  <c r="X93" i="13"/>
  <c r="W119" i="13"/>
  <c r="W16" i="13"/>
  <c r="Y103" i="13"/>
  <c r="Y21" i="13"/>
  <c r="X87" i="13"/>
  <c r="Y133" i="13"/>
  <c r="V110" i="13"/>
  <c r="Y13" i="13"/>
  <c r="W53" i="13"/>
  <c r="V89" i="13"/>
  <c r="X112" i="13"/>
  <c r="V139" i="13"/>
  <c r="Y93" i="13"/>
  <c r="X7" i="13"/>
  <c r="X75" i="13"/>
  <c r="V138" i="13"/>
  <c r="Y108" i="13"/>
  <c r="X50" i="13"/>
  <c r="X84" i="13"/>
  <c r="X28" i="13"/>
  <c r="Y14" i="13"/>
  <c r="X60" i="13"/>
  <c r="W34" i="13"/>
  <c r="X58" i="13"/>
  <c r="V34" i="13"/>
  <c r="X32" i="13"/>
  <c r="X65" i="13"/>
  <c r="W125" i="13"/>
  <c r="Y87" i="13"/>
  <c r="W136" i="13"/>
  <c r="Y67" i="13"/>
  <c r="Y136" i="13"/>
  <c r="V100" i="13"/>
  <c r="V78" i="13"/>
  <c r="Y62" i="13"/>
  <c r="V42" i="13"/>
  <c r="X18" i="13"/>
  <c r="W5" i="13"/>
  <c r="W21" i="13"/>
  <c r="W59" i="13"/>
  <c r="W93" i="13"/>
  <c r="V119" i="13"/>
  <c r="Y15" i="13"/>
  <c r="W102" i="13"/>
  <c r="X21" i="13"/>
  <c r="X85" i="13"/>
  <c r="Y128" i="13"/>
  <c r="X102" i="13"/>
  <c r="X74" i="13"/>
  <c r="X56" i="13"/>
  <c r="X38" i="13"/>
  <c r="W20" i="13"/>
  <c r="Y84" i="13"/>
  <c r="V62" i="13"/>
  <c r="W25" i="13"/>
  <c r="W63" i="13"/>
  <c r="V97" i="13"/>
  <c r="V123" i="13"/>
  <c r="W32" i="13"/>
  <c r="W110" i="13"/>
  <c r="Y27" i="13"/>
  <c r="X99" i="13"/>
  <c r="X132" i="13"/>
  <c r="W106" i="13"/>
  <c r="X19" i="13"/>
  <c r="W57" i="13"/>
  <c r="W91" i="13"/>
  <c r="W115" i="13"/>
  <c r="Y9" i="13"/>
  <c r="X100" i="13"/>
  <c r="X13" i="13"/>
  <c r="Y81" i="13"/>
  <c r="X135" i="13"/>
  <c r="X104" i="13"/>
  <c r="Y46" i="13"/>
  <c r="X79" i="13"/>
  <c r="AC79" i="13" s="1"/>
  <c r="V26" i="13"/>
  <c r="Y8" i="13"/>
  <c r="X52" i="13"/>
  <c r="V22" i="13"/>
  <c r="Y50" i="13"/>
  <c r="X25" i="13"/>
  <c r="X69" i="13"/>
  <c r="X10" i="13"/>
  <c r="V71" i="13"/>
  <c r="X51" i="13"/>
  <c r="W41" i="13"/>
  <c r="X92" i="13"/>
  <c r="X30" i="13"/>
  <c r="W6" i="13"/>
  <c r="V107" i="13"/>
  <c r="X125" i="13"/>
  <c r="V122" i="13"/>
  <c r="V69" i="13"/>
  <c r="Y43" i="13"/>
  <c r="X113" i="13"/>
  <c r="Y28" i="13"/>
  <c r="Y80" i="13"/>
  <c r="AD80" i="13" s="1"/>
  <c r="V44" i="13"/>
  <c r="V11" i="13"/>
  <c r="W85" i="13"/>
  <c r="W137" i="13"/>
  <c r="X106" i="13"/>
  <c r="X122" i="13"/>
  <c r="X90" i="13"/>
  <c r="V28" i="13"/>
  <c r="W31" i="13"/>
  <c r="X129" i="13"/>
  <c r="X115" i="13"/>
  <c r="X68" i="13"/>
  <c r="V10" i="13"/>
  <c r="Y39" i="13"/>
  <c r="X133" i="13"/>
  <c r="Y51" i="13"/>
  <c r="X98" i="13"/>
  <c r="W101" i="13"/>
  <c r="X35" i="13"/>
  <c r="X78" i="13"/>
  <c r="Y16" i="13"/>
  <c r="X12" i="13"/>
  <c r="AA79" i="13" l="1"/>
  <c r="Z12" i="13"/>
  <c r="AB12" i="13" s="1"/>
  <c r="Z38" i="13"/>
  <c r="AB38" i="13" s="1"/>
  <c r="Z22" i="13"/>
  <c r="AB22" i="13" s="1"/>
  <c r="Z26" i="13"/>
  <c r="AB26" i="13" s="1"/>
  <c r="Z56" i="13"/>
  <c r="Z118" i="13"/>
  <c r="AB118" i="13" s="1"/>
  <c r="Z138" i="13"/>
  <c r="AB138" i="13" s="1"/>
  <c r="Z139" i="13"/>
  <c r="AB139" i="13" s="1"/>
  <c r="Z136" i="13"/>
  <c r="AB136" i="13" s="1"/>
  <c r="Z105" i="13"/>
  <c r="AB105" i="13" s="1"/>
  <c r="Z89" i="13"/>
  <c r="AB89" i="13" s="1"/>
  <c r="Z69" i="13"/>
  <c r="AB69" i="13" s="1"/>
  <c r="Z61" i="13"/>
  <c r="AB61" i="13" s="1"/>
  <c r="Z7" i="13"/>
  <c r="AB7" i="13" s="1"/>
  <c r="Z102" i="13"/>
  <c r="AB102" i="13" s="1"/>
  <c r="Z110" i="13"/>
  <c r="AB110" i="13" s="1"/>
  <c r="Z131" i="13"/>
  <c r="AB131" i="13" s="1"/>
  <c r="Z29" i="13"/>
  <c r="AB29" i="13" s="1"/>
  <c r="Z23" i="13"/>
  <c r="AB23" i="13" s="1"/>
  <c r="Z62" i="13"/>
  <c r="AB62" i="13" s="1"/>
  <c r="Z6" i="13"/>
  <c r="AB6" i="13" s="1"/>
  <c r="Z8" i="13"/>
  <c r="AB8" i="13" s="1"/>
  <c r="Z10" i="13"/>
  <c r="AB10" i="13" s="1"/>
  <c r="Z18" i="13"/>
  <c r="Z20" i="13"/>
  <c r="AB20" i="13" s="1"/>
  <c r="Z52" i="13"/>
  <c r="Z70" i="13"/>
  <c r="AB70" i="13" s="1"/>
  <c r="Z116" i="13"/>
  <c r="AB116" i="13" s="1"/>
  <c r="Z126" i="13"/>
  <c r="AB126" i="13" s="1"/>
  <c r="Z127" i="13"/>
  <c r="AB127" i="13" s="1"/>
  <c r="Z87" i="13"/>
  <c r="AB87" i="13" s="1"/>
  <c r="Z71" i="13"/>
  <c r="Z25" i="13"/>
  <c r="Z9" i="13"/>
  <c r="AB9" i="13" s="1"/>
  <c r="Z16" i="13"/>
  <c r="AB16" i="13" s="1"/>
  <c r="Z28" i="13"/>
  <c r="AB28" i="13" s="1"/>
  <c r="Z48" i="13"/>
  <c r="Z50" i="13"/>
  <c r="Z58" i="13"/>
  <c r="Z60" i="13"/>
  <c r="AB60" i="13" s="1"/>
  <c r="Z78" i="13"/>
  <c r="AB78" i="13" s="1"/>
  <c r="Z86" i="13"/>
  <c r="AB86" i="13" s="1"/>
  <c r="Z108" i="13"/>
  <c r="AB108" i="13" s="1"/>
  <c r="Z135" i="13"/>
  <c r="AB135" i="13" s="1"/>
  <c r="Z113" i="13"/>
  <c r="Z111" i="13"/>
  <c r="AB111" i="13" s="1"/>
  <c r="Z103" i="13"/>
  <c r="AB103" i="13" s="1"/>
  <c r="Z31" i="13"/>
  <c r="Z21" i="13"/>
  <c r="AB21" i="13" s="1"/>
  <c r="G92" i="13"/>
  <c r="G131" i="13"/>
  <c r="G84" i="13"/>
  <c r="G91" i="13"/>
  <c r="G124" i="13"/>
  <c r="G127" i="13"/>
  <c r="G76" i="13"/>
  <c r="G47" i="13"/>
  <c r="G102" i="13"/>
  <c r="G118" i="13"/>
  <c r="G130" i="13"/>
  <c r="G135" i="13"/>
  <c r="G75" i="13"/>
  <c r="D89" i="13"/>
  <c r="G31" i="13"/>
  <c r="G95" i="13"/>
  <c r="G133" i="13"/>
  <c r="G51" i="13"/>
  <c r="G110" i="13"/>
  <c r="G35" i="13"/>
  <c r="G33" i="13"/>
  <c r="G125" i="13"/>
  <c r="G45" i="13"/>
  <c r="G96" i="13"/>
  <c r="G39" i="13"/>
  <c r="G61" i="13"/>
  <c r="G94" i="13"/>
  <c r="G123" i="13"/>
  <c r="G128" i="13"/>
  <c r="G6" i="13"/>
  <c r="G15" i="13"/>
  <c r="G19" i="13"/>
  <c r="G55" i="13"/>
  <c r="G65" i="13"/>
  <c r="G43" i="13"/>
  <c r="G49" i="13"/>
  <c r="G87" i="13"/>
  <c r="G117" i="13"/>
  <c r="G138" i="13"/>
  <c r="G59" i="13"/>
  <c r="G78" i="13"/>
  <c r="G82" i="13"/>
  <c r="G121" i="13"/>
  <c r="G108" i="13"/>
  <c r="G14" i="13"/>
  <c r="G23" i="13"/>
  <c r="G38" i="13"/>
  <c r="G40" i="13"/>
  <c r="G56" i="13"/>
  <c r="G68" i="13"/>
  <c r="G71" i="13"/>
  <c r="G74" i="13"/>
  <c r="G119" i="13"/>
  <c r="G5" i="13"/>
  <c r="G9" i="13"/>
  <c r="G41" i="13"/>
  <c r="G57" i="13"/>
  <c r="G83" i="13"/>
  <c r="G98" i="13"/>
  <c r="G103" i="13"/>
  <c r="G111" i="13"/>
  <c r="G113" i="13"/>
  <c r="G137" i="13"/>
  <c r="G13" i="13"/>
  <c r="G18" i="13"/>
  <c r="G34" i="13"/>
  <c r="G50" i="13"/>
  <c r="G52" i="13"/>
  <c r="G105" i="13"/>
  <c r="G129" i="13"/>
  <c r="G20" i="13"/>
  <c r="G36" i="13"/>
  <c r="G12" i="13"/>
  <c r="G37" i="13"/>
  <c r="G53" i="13"/>
  <c r="G64" i="13"/>
  <c r="G67" i="13"/>
  <c r="G69" i="13"/>
  <c r="G112" i="13"/>
  <c r="G116" i="13"/>
  <c r="G132" i="13"/>
  <c r="G7" i="13"/>
  <c r="G8" i="13"/>
  <c r="G16" i="13"/>
  <c r="G17" i="13"/>
  <c r="G22" i="13"/>
  <c r="G28" i="13"/>
  <c r="G29" i="13"/>
  <c r="G46" i="13"/>
  <c r="G48" i="13"/>
  <c r="G79" i="13"/>
  <c r="G80" i="13"/>
  <c r="G89" i="13"/>
  <c r="G90" i="13"/>
  <c r="G97" i="13"/>
  <c r="G107" i="13"/>
  <c r="G115" i="13"/>
  <c r="G140" i="13"/>
  <c r="G26" i="13"/>
  <c r="G32" i="13"/>
  <c r="G73" i="13"/>
  <c r="G100" i="13"/>
  <c r="G106" i="13"/>
  <c r="G122" i="13"/>
  <c r="G134" i="13"/>
  <c r="G27" i="13"/>
  <c r="G21" i="13"/>
  <c r="G25" i="13"/>
  <c r="G42" i="13"/>
  <c r="G44" i="13"/>
  <c r="G60" i="13"/>
  <c r="G63" i="13"/>
  <c r="G72" i="13"/>
  <c r="G77" i="13"/>
  <c r="G99" i="13"/>
  <c r="G139" i="13"/>
  <c r="G101" i="13"/>
  <c r="G11" i="13"/>
  <c r="G10" i="13"/>
  <c r="G114" i="13"/>
  <c r="G24" i="13"/>
  <c r="G109" i="13"/>
  <c r="G120" i="13"/>
  <c r="G85" i="13"/>
  <c r="G30" i="13"/>
  <c r="G62" i="13"/>
  <c r="G66" i="13"/>
  <c r="G81" i="13"/>
  <c r="G86" i="13"/>
  <c r="G54" i="13"/>
  <c r="G58" i="13"/>
  <c r="G70" i="13"/>
  <c r="G88" i="13"/>
  <c r="G93" i="13"/>
  <c r="G104" i="13"/>
  <c r="G126" i="13"/>
  <c r="G141" i="13"/>
  <c r="G136" i="13"/>
  <c r="AB50" i="13" l="1"/>
  <c r="AB48" i="13"/>
  <c r="AB25" i="13"/>
  <c r="AB56" i="13"/>
  <c r="E3" i="15"/>
  <c r="AB71" i="13"/>
  <c r="AB31" i="13"/>
  <c r="AB18" i="13"/>
  <c r="AD70" i="13"/>
  <c r="AD108" i="13"/>
  <c r="AC7" i="13"/>
  <c r="AC19" i="13"/>
  <c r="AD109" i="13"/>
  <c r="AC140" i="13"/>
  <c r="AC36" i="13"/>
  <c r="AC92" i="13"/>
  <c r="AC115" i="13"/>
  <c r="AD88" i="13"/>
  <c r="AC86" i="13"/>
  <c r="AD76" i="13"/>
  <c r="AC83" i="13"/>
  <c r="AD35" i="13"/>
  <c r="AA119" i="13"/>
  <c r="Z119" i="13" s="1"/>
  <c r="AA134" i="13"/>
  <c r="AA18" i="13"/>
  <c r="AA86" i="13"/>
  <c r="AA46" i="13"/>
  <c r="Z46" i="13" s="1"/>
  <c r="AB46" i="13" s="1"/>
  <c r="AA62" i="13"/>
  <c r="V115" i="13"/>
  <c r="V114" i="13"/>
  <c r="V106" i="13"/>
  <c r="X126" i="13"/>
  <c r="AC44" i="13"/>
  <c r="AC28" i="13"/>
  <c r="AD112" i="13"/>
  <c r="AD63" i="13"/>
  <c r="AD19" i="13"/>
  <c r="AD114" i="13"/>
  <c r="AD51" i="13"/>
  <c r="AC103" i="13"/>
  <c r="AC72" i="13"/>
  <c r="AC56" i="13"/>
  <c r="AC110" i="13"/>
  <c r="AD69" i="13"/>
  <c r="AC129" i="13"/>
  <c r="AC10" i="13"/>
  <c r="AD68" i="13"/>
  <c r="AD37" i="13"/>
  <c r="AC91" i="13"/>
  <c r="AE92" i="13"/>
  <c r="M98" i="11" s="1"/>
  <c r="AA118" i="13"/>
  <c r="AA27" i="13"/>
  <c r="Z27" i="13" s="1"/>
  <c r="AB27" i="13" s="1"/>
  <c r="AA28" i="13"/>
  <c r="AA38" i="13"/>
  <c r="AA66" i="13"/>
  <c r="Z66" i="13" s="1"/>
  <c r="AB66" i="13" s="1"/>
  <c r="Y44" i="13"/>
  <c r="V45" i="13"/>
  <c r="V98" i="13"/>
  <c r="W122" i="13"/>
  <c r="Z122" i="13" s="1"/>
  <c r="AB122" i="13" s="1"/>
  <c r="V81" i="13"/>
  <c r="AC40" i="13"/>
  <c r="AC52" i="13"/>
  <c r="AC127" i="13"/>
  <c r="AC116" i="13"/>
  <c r="AC77" i="13"/>
  <c r="AD133" i="13"/>
  <c r="AC11" i="13"/>
  <c r="AC59" i="13"/>
  <c r="AC82" i="13"/>
  <c r="AD59" i="13"/>
  <c r="AC105" i="13"/>
  <c r="AD24" i="13"/>
  <c r="AD101" i="13"/>
  <c r="AD87" i="13"/>
  <c r="AA75" i="13"/>
  <c r="Z75" i="13" s="1"/>
  <c r="AB75" i="13" s="1"/>
  <c r="AA102" i="13"/>
  <c r="AA25" i="13"/>
  <c r="AA6" i="13"/>
  <c r="AA139" i="13"/>
  <c r="AA138" i="13"/>
  <c r="V74" i="13"/>
  <c r="V96" i="13"/>
  <c r="AC42" i="13"/>
  <c r="AD42" i="13"/>
  <c r="AD120" i="13"/>
  <c r="AD45" i="13"/>
  <c r="AC119" i="13"/>
  <c r="AC133" i="13"/>
  <c r="AD74" i="13"/>
  <c r="AD72" i="13"/>
  <c r="AD128" i="13"/>
  <c r="AD10" i="13"/>
  <c r="AC81" i="13"/>
  <c r="AC64" i="13"/>
  <c r="AD129" i="13"/>
  <c r="AC117" i="13"/>
  <c r="AC47" i="13"/>
  <c r="AA103" i="13"/>
  <c r="AA105" i="13"/>
  <c r="AA73" i="13"/>
  <c r="Z73" i="13" s="1"/>
  <c r="AB73" i="13" s="1"/>
  <c r="AA11" i="13"/>
  <c r="AA76" i="13"/>
  <c r="Z76" i="13" s="1"/>
  <c r="AB76" i="13" s="1"/>
  <c r="X108" i="13"/>
  <c r="V17" i="13"/>
  <c r="V104" i="13"/>
  <c r="V77" i="13"/>
  <c r="V137" i="13"/>
  <c r="V125" i="13"/>
  <c r="V121" i="13"/>
  <c r="AA40" i="13"/>
  <c r="Z40" i="13" s="1"/>
  <c r="AB40" i="13" s="1"/>
  <c r="V33" i="13"/>
  <c r="AC32" i="13"/>
  <c r="AC84" i="13"/>
  <c r="AC13" i="13"/>
  <c r="AD33" i="13"/>
  <c r="AD22" i="13"/>
  <c r="AD123" i="13"/>
  <c r="AC39" i="13"/>
  <c r="AD91" i="13"/>
  <c r="AA127" i="13"/>
  <c r="Z99" i="13"/>
  <c r="AA12" i="13"/>
  <c r="AA13" i="13"/>
  <c r="Z13" i="13" s="1"/>
  <c r="AB13" i="13" s="1"/>
  <c r="Y36" i="13"/>
  <c r="Y138" i="13"/>
  <c r="V72" i="13"/>
  <c r="AC34" i="13"/>
  <c r="AC139" i="13"/>
  <c r="AD57" i="13"/>
  <c r="AA9" i="13"/>
  <c r="AA78" i="13"/>
  <c r="V124" i="13"/>
  <c r="AC26" i="13"/>
  <c r="AD8" i="13"/>
  <c r="AC113" i="13"/>
  <c r="AC100" i="13"/>
  <c r="AC98" i="13"/>
  <c r="AC71" i="13"/>
  <c r="AC45" i="13"/>
  <c r="AD55" i="13"/>
  <c r="AD106" i="13"/>
  <c r="AD77" i="13"/>
  <c r="AC137" i="13"/>
  <c r="AC18" i="13"/>
  <c r="AD102" i="13"/>
  <c r="AD47" i="13"/>
  <c r="AC97" i="13"/>
  <c r="AA111" i="13"/>
  <c r="AA87" i="13"/>
  <c r="Z128" i="13"/>
  <c r="AA135" i="13"/>
  <c r="AA7" i="13"/>
  <c r="AA122" i="13"/>
  <c r="Y100" i="13"/>
  <c r="V41" i="13"/>
  <c r="V129" i="13"/>
  <c r="AC49" i="13"/>
  <c r="AD18" i="13"/>
  <c r="AC130" i="13"/>
  <c r="AD29" i="13"/>
  <c r="AC109" i="13"/>
  <c r="AC132" i="13"/>
  <c r="AD21" i="13"/>
  <c r="AC67" i="13"/>
  <c r="AD5" i="13"/>
  <c r="AC68" i="13"/>
  <c r="AC123" i="13"/>
  <c r="AD25" i="13"/>
  <c r="AD107" i="13"/>
  <c r="AC20" i="13"/>
  <c r="AC90" i="13"/>
  <c r="AC9" i="13"/>
  <c r="AC57" i="13"/>
  <c r="AA136" i="13"/>
  <c r="AA54" i="13"/>
  <c r="Z54" i="13" s="1"/>
  <c r="AA108" i="13"/>
  <c r="AA5" i="13"/>
  <c r="Z5" i="13" s="1"/>
  <c r="AB5" i="13" s="1"/>
  <c r="V84" i="13"/>
  <c r="Z84" i="13" s="1"/>
  <c r="Y60" i="13"/>
  <c r="V101" i="13"/>
  <c r="V82" i="13"/>
  <c r="Y130" i="13"/>
  <c r="Y48" i="13"/>
  <c r="AD50" i="13"/>
  <c r="AD85" i="13"/>
  <c r="AD28" i="13"/>
  <c r="AD89" i="13"/>
  <c r="AD86" i="13"/>
  <c r="AC41" i="13"/>
  <c r="AD125" i="13"/>
  <c r="AD90" i="13"/>
  <c r="AD73" i="13"/>
  <c r="AD98" i="13"/>
  <c r="AC21" i="13"/>
  <c r="AD61" i="13"/>
  <c r="AD54" i="13"/>
  <c r="AD92" i="13"/>
  <c r="AD67" i="13"/>
  <c r="AC107" i="13"/>
  <c r="AA58" i="13"/>
  <c r="AA21" i="13"/>
  <c r="AA42" i="13"/>
  <c r="Z42" i="13" s="1"/>
  <c r="AB42" i="13" s="1"/>
  <c r="AA36" i="13"/>
  <c r="Z36" i="13" s="1"/>
  <c r="Y11" i="13"/>
  <c r="AC60" i="13"/>
  <c r="AC135" i="13"/>
  <c r="AC94" i="13"/>
  <c r="AC111" i="13"/>
  <c r="AC88" i="13"/>
  <c r="AD96" i="13"/>
  <c r="AC70" i="13"/>
  <c r="AD65" i="13"/>
  <c r="AA14" i="13"/>
  <c r="Z14" i="13" s="1"/>
  <c r="AB14" i="13" s="1"/>
  <c r="AA8" i="13"/>
  <c r="Y97" i="13"/>
  <c r="V37" i="13"/>
  <c r="V65" i="13"/>
  <c r="V49" i="13"/>
  <c r="AC102" i="13"/>
  <c r="AD82" i="13"/>
  <c r="AA29" i="13"/>
  <c r="Z44" i="13"/>
  <c r="W11" i="13"/>
  <c r="Z11" i="13" s="1"/>
  <c r="AB11" i="13" s="1"/>
  <c r="V53" i="13"/>
  <c r="AC48" i="13"/>
  <c r="AC15" i="13"/>
  <c r="AC75" i="13"/>
  <c r="AC33" i="13"/>
  <c r="AD111" i="13"/>
  <c r="AD27" i="13"/>
  <c r="AD84" i="13"/>
  <c r="AC66" i="13"/>
  <c r="AD122" i="13"/>
  <c r="AD31" i="13"/>
  <c r="AC95" i="13"/>
  <c r="AD30" i="13"/>
  <c r="AC122" i="13"/>
  <c r="AC17" i="13"/>
  <c r="AC61" i="13"/>
  <c r="AA20" i="13"/>
  <c r="AA100" i="13"/>
  <c r="Z100" i="13" s="1"/>
  <c r="AA91" i="13"/>
  <c r="Z91" i="13" s="1"/>
  <c r="AB91" i="13" s="1"/>
  <c r="AA31" i="13"/>
  <c r="AA26" i="13"/>
  <c r="AE33" i="13"/>
  <c r="M39" i="11" s="1"/>
  <c r="V83" i="13"/>
  <c r="V88" i="13"/>
  <c r="V67" i="13"/>
  <c r="AC12" i="13"/>
  <c r="AD14" i="13"/>
  <c r="AD46" i="13"/>
  <c r="AC5" i="13"/>
  <c r="AD126" i="13"/>
  <c r="AD83" i="13"/>
  <c r="AD139" i="13"/>
  <c r="AD103" i="13"/>
  <c r="AD39" i="13"/>
  <c r="AD26" i="13"/>
  <c r="AC76" i="13"/>
  <c r="AD140" i="13"/>
  <c r="AD124" i="13"/>
  <c r="AC89" i="13"/>
  <c r="AD34" i="13"/>
  <c r="AD113" i="13"/>
  <c r="AC101" i="13"/>
  <c r="AC23" i="13"/>
  <c r="Z95" i="13"/>
  <c r="AA61" i="13"/>
  <c r="AA130" i="13"/>
  <c r="Z130" i="13" s="1"/>
  <c r="AB130" i="13" s="1"/>
  <c r="AA113" i="13"/>
  <c r="AA34" i="13"/>
  <c r="Z34" i="13" s="1"/>
  <c r="AB34" i="13" s="1"/>
  <c r="V80" i="13"/>
  <c r="AA80" i="13" s="1"/>
  <c r="V15" i="13"/>
  <c r="V93" i="13"/>
  <c r="V39" i="13"/>
  <c r="V133" i="13"/>
  <c r="V43" i="13"/>
  <c r="AC16" i="13"/>
  <c r="AD6" i="13"/>
  <c r="AC50" i="13"/>
  <c r="AD53" i="13"/>
  <c r="AD9" i="13"/>
  <c r="AD104" i="13"/>
  <c r="AC87" i="13"/>
  <c r="AD135" i="13"/>
  <c r="AC30" i="13"/>
  <c r="AD137" i="13"/>
  <c r="AD117" i="13"/>
  <c r="AD12" i="13"/>
  <c r="AC63" i="13"/>
  <c r="AD116" i="13"/>
  <c r="AC31" i="13"/>
  <c r="AC53" i="13"/>
  <c r="AA131" i="13"/>
  <c r="AA56" i="13"/>
  <c r="AA140" i="13"/>
  <c r="AA48" i="13"/>
  <c r="AE130" i="13"/>
  <c r="M136" i="11" s="1"/>
  <c r="V132" i="13"/>
  <c r="V112" i="13"/>
  <c r="AC58" i="13"/>
  <c r="AC96" i="13"/>
  <c r="AD32" i="13"/>
  <c r="AD119" i="13"/>
  <c r="AD110" i="13"/>
  <c r="AD134" i="13"/>
  <c r="AD131" i="13"/>
  <c r="AC93" i="13"/>
  <c r="AC85" i="13"/>
  <c r="AD78" i="13"/>
  <c r="AC131" i="13"/>
  <c r="AA52" i="13"/>
  <c r="Y52" i="13"/>
  <c r="AC43" i="13"/>
  <c r="AC46" i="13"/>
  <c r="AC35" i="13"/>
  <c r="AC112" i="13"/>
  <c r="AC124" i="13"/>
  <c r="AC125" i="13"/>
  <c r="AC24" i="13"/>
  <c r="AC74" i="13"/>
  <c r="AD132" i="13"/>
  <c r="AC136" i="13"/>
  <c r="AC27" i="13"/>
  <c r="AD66" i="13"/>
  <c r="AD121" i="13"/>
  <c r="AC106" i="13"/>
  <c r="Q92" i="13"/>
  <c r="AA70" i="13"/>
  <c r="AA89" i="13"/>
  <c r="AA16" i="13"/>
  <c r="AA24" i="13"/>
  <c r="Z24" i="13" s="1"/>
  <c r="AA92" i="13"/>
  <c r="Z92" i="13" s="1"/>
  <c r="AB92" i="13" s="1"/>
  <c r="AE61" i="13"/>
  <c r="M67" i="11" s="1"/>
  <c r="Y40" i="13"/>
  <c r="V51" i="13"/>
  <c r="V59" i="13"/>
  <c r="AC37" i="13"/>
  <c r="AD16" i="13"/>
  <c r="AC78" i="13"/>
  <c r="AD99" i="13"/>
  <c r="AD93" i="13"/>
  <c r="AD13" i="13"/>
  <c r="AC99" i="13"/>
  <c r="AC138" i="13"/>
  <c r="AD58" i="13"/>
  <c r="AC38" i="13"/>
  <c r="AD94" i="13"/>
  <c r="AD105" i="13"/>
  <c r="AC51" i="13"/>
  <c r="AC6" i="13"/>
  <c r="AD62" i="13"/>
  <c r="AD75" i="13"/>
  <c r="AC29" i="13"/>
  <c r="AE131" i="13"/>
  <c r="M137" i="11" s="1"/>
  <c r="AA22" i="13"/>
  <c r="AA110" i="13"/>
  <c r="AA71" i="13"/>
  <c r="AA23" i="13"/>
  <c r="AA94" i="13"/>
  <c r="Z94" i="13" s="1"/>
  <c r="AB94" i="13" s="1"/>
  <c r="Y64" i="13"/>
  <c r="V30" i="13"/>
  <c r="V63" i="13"/>
  <c r="V55" i="13"/>
  <c r="W134" i="13"/>
  <c r="Z134" i="13" s="1"/>
  <c r="AB134" i="13" s="1"/>
  <c r="AD20" i="13"/>
  <c r="AD38" i="13"/>
  <c r="AC22" i="13"/>
  <c r="AC134" i="13"/>
  <c r="AD23" i="13"/>
  <c r="AC128" i="13"/>
  <c r="AC118" i="13"/>
  <c r="AD41" i="13"/>
  <c r="AC114" i="13"/>
  <c r="AC62" i="13"/>
  <c r="AD95" i="13"/>
  <c r="AD15" i="13"/>
  <c r="AD7" i="13"/>
  <c r="AC69" i="13"/>
  <c r="AD136" i="13"/>
  <c r="AD127" i="13"/>
  <c r="AA69" i="13"/>
  <c r="AA10" i="13"/>
  <c r="AA123" i="13"/>
  <c r="Z123" i="13" s="1"/>
  <c r="AB123" i="13" s="1"/>
  <c r="AA97" i="13"/>
  <c r="Z97" i="13" s="1"/>
  <c r="AB97" i="13" s="1"/>
  <c r="AA126" i="13"/>
  <c r="AA68" i="13"/>
  <c r="Z68" i="13" s="1"/>
  <c r="AB68" i="13" s="1"/>
  <c r="X73" i="13"/>
  <c r="V109" i="13"/>
  <c r="AD17" i="13"/>
  <c r="AC14" i="13"/>
  <c r="AC104" i="13"/>
  <c r="AD81" i="13"/>
  <c r="AD43" i="13"/>
  <c r="AD115" i="13"/>
  <c r="AD71" i="13"/>
  <c r="AC55" i="13"/>
  <c r="AC54" i="13"/>
  <c r="AD118" i="13"/>
  <c r="AD49" i="13"/>
  <c r="AC121" i="13"/>
  <c r="AC8" i="13"/>
  <c r="AC120" i="13"/>
  <c r="AC25" i="13"/>
  <c r="AC65" i="13"/>
  <c r="AA60" i="13"/>
  <c r="AA116" i="13"/>
  <c r="AA64" i="13"/>
  <c r="Z64" i="13" s="1"/>
  <c r="AB64" i="13" s="1"/>
  <c r="AA50" i="13"/>
  <c r="AA107" i="13"/>
  <c r="Z107" i="13" s="1"/>
  <c r="AB107" i="13" s="1"/>
  <c r="W79" i="13"/>
  <c r="V85" i="13"/>
  <c r="V32" i="13"/>
  <c r="W140" i="13"/>
  <c r="Z140" i="13" s="1"/>
  <c r="AB140" i="13" s="1"/>
  <c r="V117" i="13"/>
  <c r="V35" i="13"/>
  <c r="V47" i="13"/>
  <c r="V90" i="13"/>
  <c r="Y56" i="13"/>
  <c r="V120" i="13"/>
  <c r="V57" i="13"/>
  <c r="Q103" i="13"/>
  <c r="Q74" i="13"/>
  <c r="Q62" i="13"/>
  <c r="Q44" i="13"/>
  <c r="Q29" i="13"/>
  <c r="Q86" i="13"/>
  <c r="Q49" i="13"/>
  <c r="Q20" i="13"/>
  <c r="Q59" i="13"/>
  <c r="AE79" i="13"/>
  <c r="M85" i="11" s="1"/>
  <c r="AE43" i="13"/>
  <c r="M49" i="11" s="1"/>
  <c r="AE99" i="13"/>
  <c r="M105" i="11" s="1"/>
  <c r="AE10" i="13"/>
  <c r="M16" i="11" s="1"/>
  <c r="AE105" i="13"/>
  <c r="M111" i="11" s="1"/>
  <c r="Q36" i="13"/>
  <c r="AA19" i="13"/>
  <c r="Z19" i="13" s="1"/>
  <c r="Q131" i="13"/>
  <c r="AE7" i="13"/>
  <c r="M13" i="11" s="1"/>
  <c r="AE39" i="13"/>
  <c r="M45" i="11" s="1"/>
  <c r="AE104" i="13"/>
  <c r="M110" i="11" s="1"/>
  <c r="AE84" i="13"/>
  <c r="M90" i="11" s="1"/>
  <c r="AE93" i="13"/>
  <c r="M99" i="11" s="1"/>
  <c r="AE129" i="13"/>
  <c r="M135" i="11" s="1"/>
  <c r="AE64" i="13"/>
  <c r="M70" i="11" s="1"/>
  <c r="AE90" i="13"/>
  <c r="M96" i="11" s="1"/>
  <c r="AE95" i="13"/>
  <c r="M101" i="11" s="1"/>
  <c r="Q107" i="13"/>
  <c r="Q40" i="13"/>
  <c r="Q30" i="13"/>
  <c r="Q98" i="13"/>
  <c r="Q134" i="13"/>
  <c r="Q48" i="13"/>
  <c r="Q33" i="13"/>
  <c r="Q37" i="13"/>
  <c r="Q133" i="13"/>
  <c r="Q66" i="13"/>
  <c r="Q24" i="13"/>
  <c r="Q73" i="13"/>
  <c r="Q108" i="13"/>
  <c r="Q52" i="13"/>
  <c r="Q70" i="13"/>
  <c r="Q127" i="13"/>
  <c r="AE107" i="13"/>
  <c r="M113" i="11" s="1"/>
  <c r="AE40" i="13"/>
  <c r="M46" i="11" s="1"/>
  <c r="AE30" i="13"/>
  <c r="M36" i="11" s="1"/>
  <c r="AE98" i="13"/>
  <c r="M104" i="11" s="1"/>
  <c r="AE134" i="13"/>
  <c r="M140" i="11" s="1"/>
  <c r="AE38" i="13"/>
  <c r="M44" i="11" s="1"/>
  <c r="AE18" i="13"/>
  <c r="M24" i="11" s="1"/>
  <c r="AE126" i="13"/>
  <c r="M132" i="11" s="1"/>
  <c r="AE5" i="13"/>
  <c r="M11" i="11" s="1"/>
  <c r="AE82" i="13"/>
  <c r="M88" i="11" s="1"/>
  <c r="AE42" i="13"/>
  <c r="M48" i="11" s="1"/>
  <c r="AE106" i="13"/>
  <c r="M112" i="11" s="1"/>
  <c r="AE76" i="13"/>
  <c r="M82" i="11" s="1"/>
  <c r="AE11" i="13"/>
  <c r="M17" i="11" s="1"/>
  <c r="AE6" i="13"/>
  <c r="M12" i="11" s="1"/>
  <c r="AE15" i="13"/>
  <c r="M21" i="11" s="1"/>
  <c r="Q96" i="13"/>
  <c r="Q56" i="13"/>
  <c r="Q94" i="13"/>
  <c r="AE121" i="13"/>
  <c r="M127" i="11" s="1"/>
  <c r="Q102" i="13"/>
  <c r="Q34" i="13"/>
  <c r="Q58" i="13"/>
  <c r="Q71" i="13"/>
  <c r="Q65" i="13"/>
  <c r="Q136" i="13"/>
  <c r="Q46" i="13"/>
  <c r="Q91" i="13"/>
  <c r="Q63" i="13"/>
  <c r="Q125" i="13"/>
  <c r="Q137" i="13"/>
  <c r="Q31" i="13"/>
  <c r="AE112" i="13"/>
  <c r="M118" i="11" s="1"/>
  <c r="AE96" i="13"/>
  <c r="M102" i="11" s="1"/>
  <c r="AE8" i="13"/>
  <c r="M14" i="11" s="1"/>
  <c r="AE17" i="13"/>
  <c r="M23" i="11" s="1"/>
  <c r="AE110" i="13"/>
  <c r="M116" i="11" s="1"/>
  <c r="Q45" i="13"/>
  <c r="Q130" i="13"/>
  <c r="AE103" i="13"/>
  <c r="M109" i="11" s="1"/>
  <c r="AE74" i="13"/>
  <c r="M80" i="11" s="1"/>
  <c r="AE62" i="13"/>
  <c r="M68" i="11" s="1"/>
  <c r="AE44" i="13"/>
  <c r="M50" i="11" s="1"/>
  <c r="AE29" i="13"/>
  <c r="M35" i="11" s="1"/>
  <c r="AE86" i="13"/>
  <c r="M92" i="11" s="1"/>
  <c r="AE49" i="13"/>
  <c r="M55" i="11" s="1"/>
  <c r="AE20" i="13"/>
  <c r="M26" i="11" s="1"/>
  <c r="AE59" i="13"/>
  <c r="M65" i="11" s="1"/>
  <c r="Q22" i="13"/>
  <c r="Q128" i="13"/>
  <c r="Q89" i="13"/>
  <c r="Q114" i="13"/>
  <c r="Q97" i="13"/>
  <c r="Q18" i="13"/>
  <c r="Q126" i="13"/>
  <c r="Q5" i="13"/>
  <c r="Q82" i="13"/>
  <c r="Q42" i="13"/>
  <c r="Q106" i="13"/>
  <c r="Q76" i="13"/>
  <c r="Q11" i="13"/>
  <c r="Q6" i="13"/>
  <c r="Q69" i="13"/>
  <c r="Q15" i="13"/>
  <c r="AE22" i="13"/>
  <c r="M28" i="11" s="1"/>
  <c r="AE128" i="13"/>
  <c r="M134" i="11" s="1"/>
  <c r="AE89" i="13"/>
  <c r="M95" i="11" s="1"/>
  <c r="AE114" i="13"/>
  <c r="M120" i="11" s="1"/>
  <c r="AE97" i="13"/>
  <c r="M103" i="11" s="1"/>
  <c r="AE123" i="13"/>
  <c r="M129" i="11" s="1"/>
  <c r="AE138" i="13"/>
  <c r="M144" i="11" s="1"/>
  <c r="AE120" i="13"/>
  <c r="M126" i="11" s="1"/>
  <c r="AE78" i="13"/>
  <c r="M84" i="11" s="1"/>
  <c r="AE51" i="13"/>
  <c r="M57" i="11" s="1"/>
  <c r="AE109" i="13"/>
  <c r="M115" i="11" s="1"/>
  <c r="Q13" i="13"/>
  <c r="AE21" i="13"/>
  <c r="M27" i="11" s="1"/>
  <c r="AE115" i="13"/>
  <c r="M121" i="11" s="1"/>
  <c r="AE118" i="13"/>
  <c r="M124" i="11" s="1"/>
  <c r="AE57" i="13"/>
  <c r="M63" i="11" s="1"/>
  <c r="Q25" i="13"/>
  <c r="Q110" i="13"/>
  <c r="Q77" i="13"/>
  <c r="Q117" i="13"/>
  <c r="Q47" i="13"/>
  <c r="Q72" i="13"/>
  <c r="Q9" i="13"/>
  <c r="Q28" i="13"/>
  <c r="Q80" i="13"/>
  <c r="Q88" i="13"/>
  <c r="Q119" i="13"/>
  <c r="AE60" i="13"/>
  <c r="M66" i="11" s="1"/>
  <c r="AE50" i="13"/>
  <c r="M56" i="11" s="1"/>
  <c r="AE102" i="13"/>
  <c r="M108" i="11" s="1"/>
  <c r="AE132" i="13"/>
  <c r="M138" i="11" s="1"/>
  <c r="AE83" i="13"/>
  <c r="M89" i="11" s="1"/>
  <c r="AE58" i="13"/>
  <c r="M64" i="11" s="1"/>
  <c r="AE71" i="13"/>
  <c r="M77" i="11" s="1"/>
  <c r="AE65" i="13"/>
  <c r="M71" i="11" s="1"/>
  <c r="AE136" i="13"/>
  <c r="M142" i="11" s="1"/>
  <c r="AE46" i="13"/>
  <c r="M52" i="11" s="1"/>
  <c r="AE91" i="13"/>
  <c r="M97" i="11" s="1"/>
  <c r="AE63" i="13"/>
  <c r="M69" i="11" s="1"/>
  <c r="AE125" i="13"/>
  <c r="M131" i="11" s="1"/>
  <c r="AE137" i="13"/>
  <c r="M143" i="11" s="1"/>
  <c r="AE31" i="13"/>
  <c r="M37" i="11" s="1"/>
  <c r="Q12" i="13"/>
  <c r="Q75" i="13"/>
  <c r="Q14" i="13"/>
  <c r="Q87" i="13"/>
  <c r="Q53" i="13"/>
  <c r="Q120" i="13"/>
  <c r="Q78" i="13"/>
  <c r="Q51" i="13"/>
  <c r="Q109" i="13"/>
  <c r="AE13" i="13"/>
  <c r="M19" i="11" s="1"/>
  <c r="Q21" i="13"/>
  <c r="Q115" i="13"/>
  <c r="Q118" i="13"/>
  <c r="Q57" i="13"/>
  <c r="Q61" i="13"/>
  <c r="AE12" i="13"/>
  <c r="M18" i="11" s="1"/>
  <c r="AE75" i="13"/>
  <c r="M81" i="11" s="1"/>
  <c r="AE14" i="13"/>
  <c r="M20" i="11" s="1"/>
  <c r="AE87" i="13"/>
  <c r="M93" i="11" s="1"/>
  <c r="AE53" i="13"/>
  <c r="M59" i="11" s="1"/>
  <c r="AE48" i="13"/>
  <c r="M54" i="11" s="1"/>
  <c r="AE45" i="13"/>
  <c r="M51" i="11" s="1"/>
  <c r="AE100" i="13"/>
  <c r="M106" i="11" s="1"/>
  <c r="AE55" i="13"/>
  <c r="M61" i="11" s="1"/>
  <c r="AE54" i="13"/>
  <c r="M60" i="11" s="1"/>
  <c r="AE124" i="13"/>
  <c r="M130" i="11" s="1"/>
  <c r="AE135" i="13"/>
  <c r="M141" i="11" s="1"/>
  <c r="AE67" i="13"/>
  <c r="M73" i="11" s="1"/>
  <c r="AE116" i="13"/>
  <c r="M122" i="11" s="1"/>
  <c r="AE139" i="13"/>
  <c r="M145" i="11" s="1"/>
  <c r="AE68" i="13"/>
  <c r="M74" i="11" s="1"/>
  <c r="Q32" i="13"/>
  <c r="Q41" i="13"/>
  <c r="Q122" i="13"/>
  <c r="Q132" i="13"/>
  <c r="Q10" i="13"/>
  <c r="Q83" i="13"/>
  <c r="Q105" i="13"/>
  <c r="AE26" i="13"/>
  <c r="M32" i="11" s="1"/>
  <c r="AE23" i="13"/>
  <c r="M29" i="11" s="1"/>
  <c r="Q123" i="13"/>
  <c r="Q50" i="13"/>
  <c r="Q16" i="13"/>
  <c r="AE81" i="13"/>
  <c r="M87" i="11" s="1"/>
  <c r="Q7" i="13"/>
  <c r="Q39" i="13"/>
  <c r="Q104" i="13"/>
  <c r="Q84" i="13"/>
  <c r="Q93" i="13"/>
  <c r="Q129" i="13"/>
  <c r="Q64" i="13"/>
  <c r="Q90" i="13"/>
  <c r="Q95" i="13"/>
  <c r="AE32" i="13"/>
  <c r="M38" i="11" s="1"/>
  <c r="AE41" i="13"/>
  <c r="M47" i="11" s="1"/>
  <c r="AE122" i="13"/>
  <c r="M128" i="11" s="1"/>
  <c r="AE56" i="13"/>
  <c r="M62" i="11" s="1"/>
  <c r="AE35" i="13"/>
  <c r="M41" i="11" s="1"/>
  <c r="Q38" i="13"/>
  <c r="AE77" i="13"/>
  <c r="M83" i="11" s="1"/>
  <c r="AE117" i="13"/>
  <c r="M123" i="11" s="1"/>
  <c r="AE47" i="13"/>
  <c r="M53" i="11" s="1"/>
  <c r="AE72" i="13"/>
  <c r="M78" i="11" s="1"/>
  <c r="AE9" i="13"/>
  <c r="M15" i="11" s="1"/>
  <c r="AE28" i="13"/>
  <c r="M34" i="11" s="1"/>
  <c r="AE80" i="13"/>
  <c r="M86" i="11" s="1"/>
  <c r="AE88" i="13"/>
  <c r="M94" i="11" s="1"/>
  <c r="AE119" i="13"/>
  <c r="M125" i="11" s="1"/>
  <c r="Q27" i="13"/>
  <c r="Q113" i="13"/>
  <c r="Q101" i="13"/>
  <c r="Q140" i="13"/>
  <c r="Q85" i="13"/>
  <c r="Q111" i="13"/>
  <c r="Q100" i="13"/>
  <c r="Q55" i="13"/>
  <c r="Q54" i="13"/>
  <c r="Q124" i="13"/>
  <c r="Q135" i="13"/>
  <c r="Q67" i="13"/>
  <c r="Q116" i="13"/>
  <c r="Q139" i="13"/>
  <c r="Q68" i="13"/>
  <c r="AE27" i="13"/>
  <c r="M33" i="11" s="1"/>
  <c r="AE113" i="13"/>
  <c r="M119" i="11" s="1"/>
  <c r="AE101" i="13"/>
  <c r="M107" i="11" s="1"/>
  <c r="AE140" i="13"/>
  <c r="M146" i="11" s="1"/>
  <c r="AE85" i="13"/>
  <c r="M91" i="11" s="1"/>
  <c r="AE111" i="13"/>
  <c r="M117" i="11" s="1"/>
  <c r="AE36" i="13"/>
  <c r="M42" i="11" s="1"/>
  <c r="AE37" i="13"/>
  <c r="M43" i="11" s="1"/>
  <c r="AE133" i="13"/>
  <c r="M139" i="11" s="1"/>
  <c r="AE66" i="13"/>
  <c r="M72" i="11" s="1"/>
  <c r="AE24" i="13"/>
  <c r="M30" i="11" s="1"/>
  <c r="AE73" i="13"/>
  <c r="M79" i="11" s="1"/>
  <c r="AE108" i="13"/>
  <c r="M114" i="11" s="1"/>
  <c r="AE52" i="13"/>
  <c r="M58" i="11" s="1"/>
  <c r="AE70" i="13"/>
  <c r="M76" i="11" s="1"/>
  <c r="AE127" i="13"/>
  <c r="M133" i="11" s="1"/>
  <c r="Q79" i="13"/>
  <c r="Q43" i="13"/>
  <c r="Q99" i="13"/>
  <c r="Q19" i="13"/>
  <c r="Q26" i="13"/>
  <c r="Q121" i="13"/>
  <c r="Q23" i="13"/>
  <c r="AE25" i="13"/>
  <c r="M31" i="11" s="1"/>
  <c r="AE34" i="13"/>
  <c r="M40" i="11" s="1"/>
  <c r="AE94" i="13"/>
  <c r="M100" i="11" s="1"/>
  <c r="AE69" i="13"/>
  <c r="M75" i="11" s="1"/>
  <c r="Q112" i="13"/>
  <c r="Q8" i="13"/>
  <c r="Q17" i="13"/>
  <c r="Q35" i="13"/>
  <c r="AE19" i="13"/>
  <c r="M25" i="11" s="1"/>
  <c r="Q60" i="13"/>
  <c r="Q81" i="13"/>
  <c r="Q138" i="13"/>
  <c r="AE16" i="13"/>
  <c r="M22" i="11" s="1"/>
  <c r="Z79" i="13" l="1"/>
  <c r="Z57" i="13"/>
  <c r="AB57" i="13" s="1"/>
  <c r="Z120" i="13"/>
  <c r="AB120" i="13" s="1"/>
  <c r="Z90" i="13"/>
  <c r="AB90" i="13" s="1"/>
  <c r="Z32" i="13"/>
  <c r="AB32" i="13" s="1"/>
  <c r="Z109" i="13"/>
  <c r="AB109" i="13" s="1"/>
  <c r="Z55" i="13"/>
  <c r="Z63" i="13"/>
  <c r="AB63" i="13" s="1"/>
  <c r="Z30" i="13"/>
  <c r="AB30" i="13" s="1"/>
  <c r="Z59" i="13"/>
  <c r="Z51" i="13"/>
  <c r="AB51" i="13" s="1"/>
  <c r="Z112" i="13"/>
  <c r="AB112" i="13" s="1"/>
  <c r="Z132" i="13"/>
  <c r="AB132" i="13" s="1"/>
  <c r="Z43" i="13"/>
  <c r="AB43" i="13" s="1"/>
  <c r="Z133" i="13"/>
  <c r="AB133" i="13" s="1"/>
  <c r="Z80" i="13"/>
  <c r="AB80" i="13" s="1"/>
  <c r="Z67" i="13"/>
  <c r="AB67" i="13" s="1"/>
  <c r="Z88" i="13"/>
  <c r="AB88" i="13" s="1"/>
  <c r="Z83" i="13"/>
  <c r="AB83" i="13" s="1"/>
  <c r="Z53" i="13"/>
  <c r="AB53" i="13" s="1"/>
  <c r="Z49" i="13"/>
  <c r="Z82" i="13"/>
  <c r="AB82" i="13" s="1"/>
  <c r="Z101" i="13"/>
  <c r="AB101" i="13" s="1"/>
  <c r="AB84" i="13"/>
  <c r="Z124" i="13"/>
  <c r="AB124" i="13" s="1"/>
  <c r="Z72" i="13"/>
  <c r="AB72" i="13" s="1"/>
  <c r="Z33" i="13"/>
  <c r="AB33" i="13" s="1"/>
  <c r="Z121" i="13"/>
  <c r="AB121" i="13" s="1"/>
  <c r="Z125" i="13"/>
  <c r="AB125" i="13" s="1"/>
  <c r="Z137" i="13"/>
  <c r="AB137" i="13" s="1"/>
  <c r="Z104" i="13"/>
  <c r="Z17" i="13"/>
  <c r="AB17" i="13" s="1"/>
  <c r="Z74" i="13"/>
  <c r="AB74" i="13" s="1"/>
  <c r="Z81" i="13"/>
  <c r="AB81" i="13" s="1"/>
  <c r="Z45" i="13"/>
  <c r="AB45" i="13" s="1"/>
  <c r="Z106" i="13"/>
  <c r="AB106" i="13" s="1"/>
  <c r="Z114" i="13"/>
  <c r="AB114" i="13" s="1"/>
  <c r="Z115" i="13"/>
  <c r="AB115" i="13" s="1"/>
  <c r="AB19" i="13"/>
  <c r="AD56" i="13"/>
  <c r="AD40" i="13"/>
  <c r="AA43" i="13"/>
  <c r="AA67" i="13"/>
  <c r="AA65" i="13"/>
  <c r="Z65" i="13" s="1"/>
  <c r="AB65" i="13" s="1"/>
  <c r="AD11" i="13"/>
  <c r="AA82" i="13"/>
  <c r="AA124" i="13"/>
  <c r="AD36" i="13"/>
  <c r="AA121" i="13"/>
  <c r="AA137" i="13"/>
  <c r="AA104" i="13"/>
  <c r="AA45" i="13"/>
  <c r="AC126" i="13"/>
  <c r="AA57" i="13"/>
  <c r="AA55" i="13"/>
  <c r="AA30" i="13"/>
  <c r="AA59" i="13"/>
  <c r="AA39" i="13"/>
  <c r="Z39" i="13" s="1"/>
  <c r="AB39" i="13" s="1"/>
  <c r="AA15" i="13"/>
  <c r="AA83" i="13"/>
  <c r="AA37" i="13"/>
  <c r="Z37" i="13" s="1"/>
  <c r="AB37" i="13" s="1"/>
  <c r="AD48" i="13"/>
  <c r="AA84" i="13"/>
  <c r="AA41" i="13"/>
  <c r="Z41" i="13" s="1"/>
  <c r="AB41" i="13" s="1"/>
  <c r="AA125" i="13"/>
  <c r="AA17" i="13"/>
  <c r="AA96" i="13"/>
  <c r="Z96" i="13" s="1"/>
  <c r="AB96" i="13" s="1"/>
  <c r="AA81" i="13"/>
  <c r="AA115" i="13"/>
  <c r="AA90" i="13"/>
  <c r="AA35" i="13"/>
  <c r="Z35" i="13" s="1"/>
  <c r="AB35" i="13" s="1"/>
  <c r="AA32" i="13"/>
  <c r="AA109" i="13"/>
  <c r="AD64" i="13"/>
  <c r="AD52" i="13"/>
  <c r="AA132" i="13"/>
  <c r="AA88" i="13"/>
  <c r="AA49" i="13"/>
  <c r="AD130" i="13"/>
  <c r="AA101" i="13"/>
  <c r="AD100" i="13"/>
  <c r="AA72" i="13"/>
  <c r="AA33" i="13"/>
  <c r="AA77" i="13"/>
  <c r="Z77" i="13" s="1"/>
  <c r="AB77" i="13" s="1"/>
  <c r="AD44" i="13"/>
  <c r="AA106" i="13"/>
  <c r="AA120" i="13"/>
  <c r="AA47" i="13"/>
  <c r="Z47" i="13" s="1"/>
  <c r="AA117" i="13"/>
  <c r="Z117" i="13" s="1"/>
  <c r="AB117" i="13" s="1"/>
  <c r="AA85" i="13"/>
  <c r="Z85" i="13" s="1"/>
  <c r="AB85" i="13" s="1"/>
  <c r="AC73" i="13"/>
  <c r="AA63" i="13"/>
  <c r="AA51" i="13"/>
  <c r="AA112" i="13"/>
  <c r="AA133" i="13"/>
  <c r="AA93" i="13"/>
  <c r="Z93" i="13" s="1"/>
  <c r="AB93" i="13" s="1"/>
  <c r="AA53" i="13"/>
  <c r="AD97" i="13"/>
  <c r="AD60" i="13"/>
  <c r="Z129" i="13"/>
  <c r="AD138" i="13"/>
  <c r="AC108" i="13"/>
  <c r="AA74" i="13"/>
  <c r="AA98" i="13"/>
  <c r="Z98" i="13" s="1"/>
  <c r="AB98" i="13" s="1"/>
  <c r="AA114" i="13"/>
  <c r="G31" i="12" l="1"/>
  <c r="F33" i="12" s="1"/>
  <c r="F35" i="12" s="1"/>
  <c r="Z15" i="13"/>
  <c r="AB15" i="13" s="1"/>
  <c r="F31" i="12" s="1"/>
  <c r="J31" i="12" s="1"/>
  <c r="I33" i="12" s="1"/>
  <c r="I3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B44" authorId="0" shapeId="0" xr:uid="{EF98B9C2-3707-49E0-A77A-F907D04B5D3B}">
      <text>
        <r>
          <rPr>
            <b/>
            <sz val="9"/>
            <color indexed="81"/>
            <rFont val="Tahoma"/>
            <charset val="1"/>
          </rPr>
          <t xml:space="preserve">Programado II TRIM
</t>
        </r>
      </text>
    </comment>
  </commentList>
</comments>
</file>

<file path=xl/sharedStrings.xml><?xml version="1.0" encoding="utf-8"?>
<sst xmlns="http://schemas.openxmlformats.org/spreadsheetml/2006/main" count="1806" uniqueCount="676">
  <si>
    <t>x</t>
  </si>
  <si>
    <t xml:space="preserve">PLAN DE ACCIÓN MODELO INTEGRADO DE PLANEACIÓN Y GESTIÓN MIPG 2021 - 2022
ALCALDÍA DE BUCARAMANGA
</t>
  </si>
  <si>
    <t>Código: F-MC-1000-238,37-064</t>
  </si>
  <si>
    <t>Versión: 2.0</t>
  </si>
  <si>
    <t>Fecha aprobación: Agosto-12-2021</t>
  </si>
  <si>
    <t>Página: 1 de 1</t>
  </si>
  <si>
    <t xml:space="preserve">Fecha Aprobación / Actualización Plan: </t>
  </si>
  <si>
    <t xml:space="preserve">DIMENSIÓN </t>
  </si>
  <si>
    <t>POLÍTICAS</t>
  </si>
  <si>
    <t>RESULTADO FURAG VIGENCIA ANTERIOR</t>
  </si>
  <si>
    <t>RECOMENDACIÓN DAFP</t>
  </si>
  <si>
    <t>ACTIVIDAD DE TRABAJO</t>
  </si>
  <si>
    <t>PRODUCTO / ENTREGABLE</t>
  </si>
  <si>
    <t>META</t>
  </si>
  <si>
    <t>LOGRO</t>
  </si>
  <si>
    <t>CUMPLIMIENTO ACUMULADO</t>
  </si>
  <si>
    <t>OBSERVACIONES</t>
  </si>
  <si>
    <t>RECURSOS</t>
  </si>
  <si>
    <t>RESPONSABLE</t>
  </si>
  <si>
    <t>CRONOGRAMA DE TRABAJO</t>
  </si>
  <si>
    <t>AÑO 2022</t>
  </si>
  <si>
    <t>AÑO 2021</t>
  </si>
  <si>
    <t>III Trim</t>
  </si>
  <si>
    <t>IV Trim</t>
  </si>
  <si>
    <t>I Trim</t>
  </si>
  <si>
    <t>II Trim</t>
  </si>
  <si>
    <t>Talento Humano</t>
  </si>
  <si>
    <t>Gestión estratégica del talento humano</t>
  </si>
  <si>
    <t>78,1
(FURAG 2020)</t>
  </si>
  <si>
    <t>NA</t>
  </si>
  <si>
    <t>Analizar puestos de trabajo e identificarlos para vincular personal con discapacidad.</t>
  </si>
  <si>
    <t>Puestos de trabajo identificados en donde se pueda vincular personas con discapacidad.</t>
  </si>
  <si>
    <t>La actividad se cumplirá en el primer trimestre de 2022, de acuerdo con el cronograma establecido en el presente plan.</t>
  </si>
  <si>
    <t>Talento Humano, Recursos Físicos y Tecnológicos</t>
  </si>
  <si>
    <t>Profesional Especializado - TH
(Secretaría Administrativa)</t>
  </si>
  <si>
    <t>Establecer espacios para resaltar y estimular a los servidores públicos.</t>
  </si>
  <si>
    <t>Espacios que permitan resaltar y estimular a los servidores públicos como reconocimiento a sus labores.</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</si>
  <si>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</si>
  <si>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</si>
  <si>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</si>
  <si>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Consolidar  estadísticas de la información del talento humano.</t>
  </si>
  <si>
    <t>Estadísticas de la información de Gestión Estratégica de Talento Humano consolidadas.</t>
  </si>
  <si>
    <t>Técnico Operativo
(Secretaría Administrativa)</t>
  </si>
  <si>
    <t>CI-R6</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</si>
  <si>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</si>
  <si>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</si>
  <si>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TH-R13
SC-R51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</si>
  <si>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</si>
  <si>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</si>
  <si>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CI-R4, TH-R1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</si>
  <si>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</si>
  <si>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</si>
  <si>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t>
  </si>
  <si>
    <t>TH-R6
TH-R17
SC-R41
SC-R65
PC-R6
PC-R17</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</si>
  <si>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</si>
  <si>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</si>
  <si>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GESCO-R13
TH-R23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</si>
  <si>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</si>
  <si>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</si>
  <si>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Integridad</t>
  </si>
  <si>
    <t>70,7
(FURAG 2020)</t>
  </si>
  <si>
    <t>CI-R62, CI-R69, CI-R62, INT-R13</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</si>
  <si>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</si>
  <si>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</si>
  <si>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*Viernes de Valores
*Muro de integridad 
*Reto Digital con cada uno de los valores del código de integridad</t>
  </si>
  <si>
    <t>CI-R62, CI-R16, INT-R9</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</si>
  <si>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</si>
  <si>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</si>
  <si>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t xml:space="preserve">A través del correo cod.integridad@bucaramanga.gov.co se ha enviado mensajes a los servidores públicos y contratistas de la alcaldía, informando que a través de este medio pueden realizar las denuncias sobre faltas al código de integridad.
También se ha utilizado para realizar los Retos digitales  de los valores del código de integridad. </t>
  </si>
  <si>
    <t>CI-R62
INT-R15
INT-R25</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</si>
  <si>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</si>
  <si>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</si>
  <si>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 xml:space="preserve">Direccionamiento Estratégico y Planeación </t>
  </si>
  <si>
    <t>Planeación institucional</t>
  </si>
  <si>
    <t>74,3
(FURAG 2020)</t>
  </si>
  <si>
    <t>PI-R1, PI-R2, PI-R4</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</si>
  <si>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</si>
  <si>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</si>
  <si>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Profesional Especializado
(Secretaría de Planeación)</t>
  </si>
  <si>
    <t>PI-R1, PI-R2</t>
  </si>
  <si>
    <t>Planes de Acción por dependencia.</t>
  </si>
  <si>
    <t>PI-R1, PI-R2, PI-R14, PI-R26, GP-R4</t>
  </si>
  <si>
    <t>Plan Operativo Anual de Inversiones .</t>
  </si>
  <si>
    <t>La Secretaría de Planeación cuenta con el Plan Operativo Anual de Inversiones, el cual se encuetra  publicado e la página web institucional.</t>
  </si>
  <si>
    <t>PI-R1, PI-R2, GP-R3</t>
  </si>
  <si>
    <t>Seguimientos al Plan de Desarrollo 2020 - 2023.</t>
  </si>
  <si>
    <t>PI-R7, PI-R11, P, PI-R7, IE-R7I-R12, SE-R9</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</si>
  <si>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</si>
  <si>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</si>
  <si>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</si>
  <si>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PI-R2, IE-R8, IE-R13</t>
  </si>
  <si>
    <t xml:space="preserve">Realizar el seguimiento a las Políticas Públicas (PIIAF, Discapacidad) identificando las acciones realizadas que impactan a la población con enfoque diferencial (Grupos étnicos). </t>
  </si>
  <si>
    <t>Seguimiento a Políticas Públicas (PIIAFF, Discapacidad)</t>
  </si>
  <si>
    <t>PI-R5, PI-R6</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</si>
  <si>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</si>
  <si>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Informes cumplimiento Plan Anticorrupción 2021</t>
  </si>
  <si>
    <t>La Secretaría de Planeación realizó el informe de avance del PAAC correspondiente a la Secretaría de Planeación, con corte a 31 de agosto de 2021 de acuerdo a lo estípulado en la ley. El informe de seguimiento se encuentra publicado en la página web.</t>
  </si>
  <si>
    <t xml:space="preserve">Monitoreos al Mapa de Riesgos de Corrupción 2021 </t>
  </si>
  <si>
    <t>Se realizó seguimiento al PAAC 2021 en lo relacionado a la Secretaría de Planeación, se cuenta con una programación para el próximo mes a fin de monitorear los controles de los riesgos a cargo de las demás dependencias.</t>
  </si>
  <si>
    <t>PI-R5, PI-R6, GD-R25, GD-R27, GD-R48, CI-R72</t>
  </si>
  <si>
    <t>Política de Administración de Riesgos 2021 actualizada</t>
  </si>
  <si>
    <t>La Política de Administración de Riesgos se actualizó en el mes de julio de 2021 de acuerdo a los lineamientos del DAFP.</t>
  </si>
  <si>
    <t>PI-R5, PI-R6, GD-R25, GD-R27, GD-R48</t>
  </si>
  <si>
    <t xml:space="preserve">Mapa de Riesgos de Gestión 2021 por proceso aprobados </t>
  </si>
  <si>
    <t>Los Mapa de Riesgos de Gestión fueron aprobados por el Comité de Coordinación Institucional de Control Interno y por el Comité Institución de Gestión y desempeño - MIPG.</t>
  </si>
  <si>
    <t>PI-R5, PI-R6, CI-R17, CI-R18</t>
  </si>
  <si>
    <t>Monitoreos al Mapa de Riesgos de Gestión 2021</t>
  </si>
  <si>
    <t>La Secretaría de Planeación realizó el monitoreo a los 24 Mapas de Riesgos de Gestión por proceso de acuerdo a los lineamientos del DAFP y la Política de Administración de Riesgos.</t>
  </si>
  <si>
    <t>PI-R3, PI-R5, PI-R6, CI-R5</t>
  </si>
  <si>
    <t>Plan Anticorrupción y Atención al Ciudadano - PAAC 2022</t>
  </si>
  <si>
    <t>La Secretaría de Planeación realizó capacitación en Administración de Riesgos y controles dirigido a Funcionarios de la Administración Central con el objetivo de iniciar la construcción del PAAC 2022</t>
  </si>
  <si>
    <t>PI-R5, PI-R6, PI-R19, CI-R41, CI-R59</t>
  </si>
  <si>
    <t xml:space="preserve">Mapa de Riesgos de Gestión 2022 por proceso aprobados </t>
  </si>
  <si>
    <t>PI-R4, PI-R31</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</si>
  <si>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</si>
  <si>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</si>
  <si>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Todas las publicaciones de los planes estratégicos sectoriales e interinstucionales están publicados en la página web de la alcaldía en el link : https://www.bucaramanga.gov.co/planes-institucionales-mipg/</t>
  </si>
  <si>
    <t>Asesor TIC
(Oficina de las TIC)</t>
  </si>
  <si>
    <t>Gestión presupuestal y eficiencia en el gasto público</t>
  </si>
  <si>
    <t>68,1
(FURAG 2020)</t>
  </si>
  <si>
    <t>GP-R1</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</si>
  <si>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</si>
  <si>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</si>
  <si>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Oficina de Presupuesto
(Secretaría de Hacienda)</t>
  </si>
  <si>
    <t>GP-R2</t>
  </si>
  <si>
    <t>Seguimiento a la implementación del procedimiento de deterioro de cartera dentro del aplicativo “coactivo”.</t>
  </si>
  <si>
    <t>Procedimiento de deterioro de cartera implementado y mantenido.</t>
  </si>
  <si>
    <t>Tesorero
(Secretaría de Hacienda)</t>
  </si>
  <si>
    <t>Matriz de deterioro incorporada al procedimiento de cobro coactivo, en desarrollo tecnológico, implementada.</t>
  </si>
  <si>
    <t>El desarrollo de este requerimiento se tiene planteado para dar inicio en el mes de noviembre, esto de acuerdo con las documentación y a la disponibilidad del recurso humano, es una meta planteada para estar finalizada durante el primer trimestre de 2022.</t>
  </si>
  <si>
    <t>Elaborar la información contable de manera oportuna</t>
  </si>
  <si>
    <t>Información Contable Oportuna.</t>
  </si>
  <si>
    <t>Profesional Especializado
(Secretaría de Hacienda)</t>
  </si>
  <si>
    <t>Gestión con valores para resultados</t>
  </si>
  <si>
    <t>Fortalecimiento organizacional y simplificación de procesos</t>
  </si>
  <si>
    <t>76,6
(FURAG 2020)</t>
  </si>
  <si>
    <t>FO-R5
TH-R12</t>
  </si>
  <si>
    <t>Establecer en la planta de personal de la entidad (o documento que contempla los empleos de la entidad) los empleos suficientes para cumplir con los planes y proyectos.</t>
  </si>
  <si>
    <t>Fase III del diseño del proceso de modernización Alcaldía de Bucaramanga.</t>
  </si>
  <si>
    <t>Subsecretario de Bienes y Servicios
(Secretaría Administrativa)</t>
  </si>
  <si>
    <t xml:space="preserve">Gestión para Resultados con Valores </t>
  </si>
  <si>
    <t>FO-R1</t>
  </si>
  <si>
    <t>Adoptar acciones o planes para optimizar el uso de vehículos institucionales.</t>
  </si>
  <si>
    <t>Informe de instalación de horómetros a  las 5 volquetas de la Alcaldía de Bucaramanga.</t>
  </si>
  <si>
    <t>FO-R10</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</si>
  <si>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</si>
  <si>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</si>
  <si>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</si>
  <si>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</si>
  <si>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FO-R6</t>
  </si>
  <si>
    <t>Establecer la política o lineamientos para el uso de bienes con material reciclado.</t>
  </si>
  <si>
    <t>Lineamientos para el uso de bienes con material reciclado formulados y socializados.</t>
  </si>
  <si>
    <t>Subsecretario de Medio Ambiente
(Subsecretaría de Medio Ambiente)</t>
  </si>
  <si>
    <t>Gobierno digital</t>
  </si>
  <si>
    <t>75,8
(FURAG 2020)</t>
  </si>
  <si>
    <t>PI-R23, PI-R24, PI-R25, PI-R27</t>
  </si>
  <si>
    <t>Actualizar  el plan Estratégico de Tecnologías de Información del Municipio de Bucaramanga  2020-2023.</t>
  </si>
  <si>
    <t>PETI (Plan Estratégico de Tecnologías de Información del Municipio de Bucaramanga) actualizado vigencia 2020-2023.</t>
  </si>
  <si>
    <t>Asesor Despacho
(Oficina TIC)</t>
  </si>
  <si>
    <t>GD-R4</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</si>
  <si>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</si>
  <si>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</si>
  <si>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 xml:space="preserve">Desarrollar el Piloto de servicios ciudadanos digitales alineado con el marco de interoperabilidad X-Road </t>
  </si>
  <si>
    <t>Piloto de servicios ciudadanos digitales alineado al marco de interoperabilidad X-Road desarrollado.</t>
  </si>
  <si>
    <t>SC-R28, SC-R54</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</si>
  <si>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</si>
  <si>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</si>
  <si>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Implementar primera fase proyecto de ciudades inteligentes en tema de conectividad.</t>
  </si>
  <si>
    <t>Primera fase proyecto de ciudades inteligentes en tema de conectividad implementada.</t>
  </si>
  <si>
    <t>GD-R5, GD-R39, GD-R40, GD-R41, GD-R42</t>
  </si>
  <si>
    <t>Implementar piloto de prueba para la transición del protocolo IPV6 en la entidad.</t>
  </si>
  <si>
    <t>Piloto de prueba para la transición del protocolo IPv4 a IPv6 implementada.</t>
  </si>
  <si>
    <t>GD-R31, GD-R42, GD-R66-GD-R70</t>
  </si>
  <si>
    <t>Implementar el Sistema de Gestión de Documentos Electrónicos de Archivo -SGDEA en la entidad.</t>
  </si>
  <si>
    <t>Plataforma de PQRSD adecuada ligada a la implementación del sistema de Gestión de Documento Electrónico de Archivo.</t>
  </si>
  <si>
    <t>El proyecto de SGDEA se iniciará de nuevo en el año 2022, ya que por razones administrativas no fue posible adjudicarlo en el tercer trimestre del año 2021.</t>
  </si>
  <si>
    <t>T-R1, GD-R1</t>
  </si>
  <si>
    <t>Actualizar el catálogo de todos los sistemas de información.</t>
  </si>
  <si>
    <t>Catálogo de sistemas de información actualizado</t>
  </si>
  <si>
    <t>El catálogo de sistema de información se encuentra actualizado a septiembre 30 de 2021.</t>
  </si>
  <si>
    <t>GD-R36</t>
  </si>
  <si>
    <t>Actualizar y aprobar el inventario de activos de seguridad y privacidad de la información de la entidad, de acuerdo con los criterios establecidos.</t>
  </si>
  <si>
    <t>Inventario de seguridad y privacidad de la información de la entidad actualizado y aprobado.</t>
  </si>
  <si>
    <t>GD-R50</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</si>
  <si>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</si>
  <si>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</si>
  <si>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Secretario de Salud y Ambiente 
(Secretaría de Salud y Ambiente)</t>
  </si>
  <si>
    <t>GD-R2, GD-R3, GD-R43</t>
  </si>
  <si>
    <t>Mantener actualizada la documentación técnica y funcional para cada uno de los sistemas de información de la entidad.</t>
  </si>
  <si>
    <t>Documentación técnica y funcional para cada uno de los sistemas de información de la entidad actualizada.</t>
  </si>
  <si>
    <t>GDR6-GDR20</t>
  </si>
  <si>
    <t>Actualización de la página web de la Alcaldía para que cumpla con la normatividad A y AA de acuerdo a la norma NTC5854</t>
  </si>
  <si>
    <t>Página web de la Alcaldía actualizada y con cumplimiento de normatividad A y AA de acuerdo a la norma NTC5854</t>
  </si>
  <si>
    <t>La página web de la alcaldía ya se encuentra actualizada y cumple con los estándares de accesibilidad de acuerdo a la norma NTC5854</t>
  </si>
  <si>
    <t>GD-R21, GD-R22, GD-R23</t>
  </si>
  <si>
    <t>Implementar criterios de usabilidad para vínculos visitados, campos de formulario y ventanas emergentes en el sitio web</t>
  </si>
  <si>
    <t>Criterios de usabilidad para vínculos visitados, campos de formulario y ventanas emergentes en el sitio web implementados.</t>
  </si>
  <si>
    <t>La página web ya cuenta con criterios de usabilidad implementados en conjunto con los estándares de gov.co, como parte del proceso de mejora continua los mismos serán revisados de manera periódica y ajustados de ser necesarios.</t>
  </si>
  <si>
    <t>GD-R24</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</si>
  <si>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</si>
  <si>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</si>
  <si>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Cada uno de los contratos realizados con terceros, así como las licitaciones que se realizan se hacen incluyendo acuerdos de niveles de servicio (ANS) que permitan garantizar que los procesos contratados se ejecuten de la mejor manera posible.</t>
  </si>
  <si>
    <t>GD-R28</t>
  </si>
  <si>
    <t>Mantener el procedimiento para atender los incidentes y requerimientos de soporte de los servicios de TI, tipo mesa de ayuda.</t>
  </si>
  <si>
    <t>Procedimiento para atender requerimientos de soporte de los servicios de TI mantenido.</t>
  </si>
  <si>
    <t>El procedimiento P-TIC-1400-170-009 Req Soporte Técnico, para atender los requerimientos de servicios de TI fue revisado y actualizado, el mismo se aplica y gestiona por medio de la plataforma sts.bucaramanga.gov.co</t>
  </si>
  <si>
    <t>GD-R33</t>
  </si>
  <si>
    <t>Actualizar el catálogo de servicios de TI para la gestión de tecnologías de la información (TI) de la entidad.</t>
  </si>
  <si>
    <t>Catálogo de servicios de TI actualizado.</t>
  </si>
  <si>
    <t>Seguridad digital</t>
  </si>
  <si>
    <t>66,8
(FURAG 2020)</t>
  </si>
  <si>
    <t>GD-R38</t>
  </si>
  <si>
    <t>Elaborar informes de actualización de políticas de seguridad para la implementación del Protocolo de Internet versión 6 (IPV6) en la entidad.</t>
  </si>
  <si>
    <t>Política de Seguridad y Privacidad de la Información actualizada.</t>
  </si>
  <si>
    <t>GD-R17</t>
  </si>
  <si>
    <t>Implementar un Sistema de Gestión de Seguridad de la Información (SGSI) en la entidad a partir de las necesidades identificadas, y formalizarlo mediante un acto administrativo.</t>
  </si>
  <si>
    <t>Sistema de Gestión de Seguridad de la Información (SGSI)</t>
  </si>
  <si>
    <t>GD-R59</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</si>
  <si>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</si>
  <si>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</si>
  <si>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Actualmente se encuentra actualizados en el portal de datos abiertos www.datos.gov.co la información de la entidad de acuerdo a las bases de datos entregadas por cada una de las áreas responsables del envío de dicha información.</t>
  </si>
  <si>
    <t>GD-R37</t>
  </si>
  <si>
    <t>Actualizar e implementar el plan operacional de seguridad y privacidad de la información de la entidad</t>
  </si>
  <si>
    <t>Plan operacional de seguridad y privacidad de la información de la entidad implementado.</t>
  </si>
  <si>
    <t>IE-R11</t>
  </si>
  <si>
    <t>Fortalecer las capacidades en seguridad digital de la entidad a través de ejercicios de simulación de incidentes de seguridad digital al interior de la entidad.</t>
  </si>
  <si>
    <t>Documentos de resultados de análisis de vulnerabilidad realizados.</t>
  </si>
  <si>
    <t>Defensa Jurídica</t>
  </si>
  <si>
    <t>99
(FURAG 2020)</t>
  </si>
  <si>
    <t>DJ-R1</t>
  </si>
  <si>
    <t>Continuar trabajando para mantener los resultados alcanzados y propender por un mejoramiento continuo.</t>
  </si>
  <si>
    <t>Tasa de éxito procesal.</t>
  </si>
  <si>
    <t>Asesor de Despacho 
(Secretaría Jurídica)</t>
  </si>
  <si>
    <t>Plan de acción del comité de conciliación vigencia 2022.</t>
  </si>
  <si>
    <t>Profesional Especializado
(Secretaría Jurídica)</t>
  </si>
  <si>
    <t>Servicio al ciudadano</t>
  </si>
  <si>
    <t>91,8
(FURAG 2020)</t>
  </si>
  <si>
    <t>SC-R92</t>
  </si>
  <si>
    <t xml:space="preserve">Realizar de forma periódica un análisis de la suficiencia del talento humano asignado a cada uno de los canales de atención. </t>
  </si>
  <si>
    <t>Diagnóstico de talento humano y/o herramientas para los diferentes canales de atención.</t>
  </si>
  <si>
    <t>La actividad se cumplirá en el primer semestre de 2022, de acuerdo con el cronograma establecido en el presente plan.</t>
  </si>
  <si>
    <t>X</t>
  </si>
  <si>
    <t>T-R7, SC-R4, SC-R5</t>
  </si>
  <si>
    <t>Alinear la política o estrategia de servicio al ciudadano con el plan sectorial, Plan Nacional de Desarrollo y/o Plan de Desarrollo Territorial.</t>
  </si>
  <si>
    <t>Estrategia de servicio al ciudadano articulada con el Plan de Desarrollo Municipal e implementada.</t>
  </si>
  <si>
    <t>Secretario Administrativo 
(Secretaría Administrativa)</t>
  </si>
  <si>
    <t>SC-R8
GESCO-R18</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</si>
  <si>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</si>
  <si>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</si>
  <si>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SC-R7</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</si>
  <si>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</si>
  <si>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</si>
  <si>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SE-R8, SC-R45</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</si>
  <si>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</si>
  <si>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</si>
  <si>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SC-R48
SC-R98</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</si>
  <si>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</si>
  <si>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</si>
  <si>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 xml:space="preserve">SC-R1
SC-R86
</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</si>
  <si>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</si>
  <si>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</si>
  <si>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SC-R3, SC-R47</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</si>
  <si>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</si>
  <si>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</si>
  <si>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SC-R26, SC-R35</t>
  </si>
  <si>
    <t>Contar con aplicaciones móviles, de acuerdo con las capacidades de la entidad, como estrategia para interactuar de manera virtual con los ciudadanos.</t>
  </si>
  <si>
    <t>Aplicación móvil implementada para interactuar con los ciudadanos.</t>
  </si>
  <si>
    <t>Aun no se ha avanzado en este ítem debido a que esta planeado para ser realizado en el segundo trimestre del 2022.</t>
  </si>
  <si>
    <t>Racionalización de trámites</t>
  </si>
  <si>
    <t>93,9
(FURAG 2020)</t>
  </si>
  <si>
    <t>RT-R5, RT-R8</t>
  </si>
  <si>
    <t>Implementar la estrategia de racionalización de trámites – Plan Anticorrupción y Atención al Ciudadano para la vigencia 2021 y se encuentra registrada en la plataforma del SUIT.</t>
  </si>
  <si>
    <t>Seguimiento en el SUIT a las actividades a realizar para el cumplimiento de los trámites y procedimientos (OPAS) priorizados para la racionalización.</t>
  </si>
  <si>
    <t>Profesional Universitario
(Secretaría de Planeación)</t>
  </si>
  <si>
    <t>Módulo del SUIT diligenciado de acuerdo a la estrategia anti-trámite incluido en el PAAC 2021 y PAAC 2022</t>
  </si>
  <si>
    <t>GD-R32, GD-R58, RT-R7</t>
  </si>
  <si>
    <t>Disponer en línea los trámites de la entidad, que sean susceptibles de disponerse en línea.</t>
  </si>
  <si>
    <t>Diagnóstico de los trámites de la entidad, susceptibles de disponerse en línea.</t>
  </si>
  <si>
    <t>RT-R7</t>
  </si>
  <si>
    <t>Implementar acciones de racionalización que permitan reducir los pasos de los trámites / otros procedimientos administrativos de la entidad.</t>
  </si>
  <si>
    <t>Estrategia de racionalización de trámites y procedimientos de la entidad fortalecida.</t>
  </si>
  <si>
    <t>Implementar la Guía metodológica de buenas prácticas de racionalización de trámites .</t>
  </si>
  <si>
    <t>Guía metodológica de buenas prácticas de racionalización de trámites implementada.</t>
  </si>
  <si>
    <t>RT-R3</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</si>
  <si>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</si>
  <si>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</si>
  <si>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Jefe de Prensa y Comunicaciones
(Oficina de Prensa y Comunicaciones)</t>
  </si>
  <si>
    <t>Participación ciudadana en la gestión pública</t>
  </si>
  <si>
    <t>83,7
(FURAG 2020)</t>
  </si>
  <si>
    <t>PI-R13</t>
  </si>
  <si>
    <t>Emplear diferentes medios digitales en los ejercicios de participación realizados por la entidad.</t>
  </si>
  <si>
    <t>Viabilidad técnica de obras de presupuestos participativos 2021</t>
  </si>
  <si>
    <t>Talento Humano, Recursos Financieros, Físicos y Tecnológicos</t>
  </si>
  <si>
    <t>Subsecretario de Despacho
(Secretaría de Planeación)</t>
  </si>
  <si>
    <t>Viabilidad técnica de obras de presupuestos participativos 2022</t>
  </si>
  <si>
    <t>PC-R9</t>
  </si>
  <si>
    <t>Establecer actividades para informar directamente a los grupos de valor sobre los resultados de su participación en la gestión mediante el envío de información o la realización de reuniones o encuentros.</t>
  </si>
  <si>
    <t>Obras adjudicadas del ejercicio de presupuestos participativos vigencia 2020.</t>
  </si>
  <si>
    <t>Secretario de Despacho
(Secretaría de Infraestructura)</t>
  </si>
  <si>
    <t>Ejecutar el cronograma de acuerdos escolares, recepción de documentación, visitas a las instituciones educativas, formulación del proyecto para la posterior emisión de la resolución de transferencia.</t>
  </si>
  <si>
    <t>Resolución de transferencia de los recursos del presupuesto a las IE beneficiadas de los proyectos viabilizados de Acuerdos Escolares 2020.</t>
  </si>
  <si>
    <t>Secretario de Despacho
(Secretaría de Educación)</t>
  </si>
  <si>
    <t>PC-R2, PC-R9, PC-R15, PC-R18, PC-R20, PC-R8</t>
  </si>
  <si>
    <t>Considerar los resultados de los espacios de participación y/o rendición de cuentas con ciudadanos para llevar a cabo mejoras a los procesos y procedimientos de la entidad.</t>
  </si>
  <si>
    <t>Rendición de cuentas de la implementación de la estrategia general de presupuestos participativos realizada.</t>
  </si>
  <si>
    <t>PC-R11</t>
  </si>
  <si>
    <t>Formular planes de mejora eficaces que contribuyan a satisfacer las necesidades identificadas y priorizadas por los diferentes grupos de valor.</t>
  </si>
  <si>
    <t>Acuerdos de comuna y/o escolares vigencia 2021 formulados.</t>
  </si>
  <si>
    <t>GD-R44, PC-R8, PC-R13</t>
  </si>
  <si>
    <t>Mecanismo digital de participación ciudadana implementado.</t>
  </si>
  <si>
    <t>Asesor de despacho 
(Oficina TIC)</t>
  </si>
  <si>
    <t>Mejora normativa</t>
  </si>
  <si>
    <t>42,2
(FURAG 2019)</t>
  </si>
  <si>
    <t>MN-R1 - MN-R26</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</si>
  <si>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</si>
  <si>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</si>
  <si>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Subsecretario Jurídico
(Secretaría Jurídica)</t>
  </si>
  <si>
    <t>MN-R3 - MN-R11</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</si>
  <si>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</si>
  <si>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</si>
  <si>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MN-R27 - MN-R38</t>
  </si>
  <si>
    <t xml:space="preserve">Revisar durante el proceso de formulación de proyectos normativos las temáticas relevantes. </t>
  </si>
  <si>
    <t>Lista de chequeo de revisión de actos administrativos.</t>
  </si>
  <si>
    <t>Evaluación de Resultados</t>
  </si>
  <si>
    <t xml:space="preserve">Seguimiento y evaluación del desempeño institucional </t>
  </si>
  <si>
    <t>79,1
(FURAG 2020)</t>
  </si>
  <si>
    <t>Realizar el seguimiento al Plan de Desarrollo Municipal en cumplimiento al Acuerdo 013 del 10 de junio de 2020 que establece la metodología de seguimiento, así como el cumplimiento a las directrices del DNP y del DAFP.</t>
  </si>
  <si>
    <t>Matriz Seguimiento Plan de Desarrollo 2020 - 2023</t>
  </si>
  <si>
    <t>Profesional Especializado
(Secretaría Planeación)</t>
  </si>
  <si>
    <t xml:space="preserve">Mesas Seguimiento al Cumplimiento del Plan de Desarrollo 2020 - 2023 </t>
  </si>
  <si>
    <t>Seguimiento al Plan de Desarrollo con corte a junio 30 de 2021.  Fecha de publicación:  Agosto 2021</t>
  </si>
  <si>
    <t>Jefe de Oficina
(Oficina Control Interno de Gestión)</t>
  </si>
  <si>
    <t>FURAG 2021</t>
  </si>
  <si>
    <t>SE-R12</t>
  </si>
  <si>
    <t>Informar a los grupos de valor los resultados de su participación en la gestión, mediante el envío de información y/o la realización de reuniones o encuentros.</t>
  </si>
  <si>
    <t>Actas, correos electrónicos, oficios en envío de información a los grupos de valor.</t>
  </si>
  <si>
    <t>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t>
  </si>
  <si>
    <t xml:space="preserve">Información y Comunicación </t>
  </si>
  <si>
    <t>Administración y archivos y Gestión documental</t>
  </si>
  <si>
    <t>74,5
(FURAG 2020)</t>
  </si>
  <si>
    <t xml:space="preserve">
GD-R8
GD-R9
GD-R18
GD-R30
GD-R45
</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</si>
  <si>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</si>
  <si>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</si>
  <si>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</si>
  <si>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 xml:space="preserve">
GD-R8
GD-R9
GD-R18
</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</si>
  <si>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</si>
  <si>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</si>
  <si>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</si>
  <si>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GD-R19</t>
  </si>
  <si>
    <t>Desarrollar los anexos, para elaborar las Tablas de Valoración Documental - TVD para organizar el Fondo Documental Acumulado de la entidad.</t>
  </si>
  <si>
    <t>Informe historia institucional con fines archivísticos (anexo a TVD).</t>
  </si>
  <si>
    <t>Matriz de estructura orgánica reconstruida para los diferentes periodos de historia de la entidad (anexo a TVD).</t>
  </si>
  <si>
    <t>GD-R14
GD-R15</t>
  </si>
  <si>
    <t>Definir e implementar un proceso para la entrega de archivos por culminación de obligaciones contractuales.</t>
  </si>
  <si>
    <t>Procedimiento para la entrega de archivos por culminación de actividades contractuales.</t>
  </si>
  <si>
    <t>Se lleva un 90% de avance en la elaboración del Procedimiento para definir  la entrega de archivo de gestión por culminación de actividades contractuales, terminado el procedimiento se dará inicio a la implementación del proceso.</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</si>
  <si>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</si>
  <si>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</si>
  <si>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GD-R26</t>
  </si>
  <si>
    <t>Identificar los Fondos Documentales Acumulados de la entidad -FDA.</t>
  </si>
  <si>
    <t>Diagnóstico integral de archivo.</t>
  </si>
  <si>
    <t>GD-R51
GD-R54</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</si>
  <si>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</si>
  <si>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</si>
  <si>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</si>
  <si>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GD-R61</t>
  </si>
  <si>
    <t>Realizar la eliminación de documentos, aplicando criterios técnicos.</t>
  </si>
  <si>
    <t>Acta de eliminación documental evidenciando la aplicación de los criterios técnicos archivísticos.</t>
  </si>
  <si>
    <t>Transparencia, acceso a la información pública y lucha contra la corrupción</t>
  </si>
  <si>
    <t>74,7
(FURAG 2020)</t>
  </si>
  <si>
    <t>T-R6</t>
  </si>
  <si>
    <t>Ajustar el mapa de riesgos de corrupción por la materialización de estos.</t>
  </si>
  <si>
    <t>Plan Anticorrupción y de Atención al Ciudadano con apoyo en su formulación.</t>
  </si>
  <si>
    <t>Secretario de Despacho
(Secretaría Jurídica)</t>
  </si>
  <si>
    <t>CI-R12</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</si>
  <si>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</si>
  <si>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</si>
  <si>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Jefe de Prensa
(Oficina de Prensa y Comunicaciones)</t>
  </si>
  <si>
    <t>CI-R13</t>
  </si>
  <si>
    <t>Comunicar la información relevante de manera oportuna, confiable y segura, por parte de los líderes de los programas, proyectos, o procesos de la entidad en coordinación con sus equipos de trabajo. Desde el sistema de control interno efectuar su verificación.</t>
  </si>
  <si>
    <t>Información pública de interés de la ciudadanía publicada proactivamente, de acuerdo a las solicitudes realizadas por las Dependencias.</t>
  </si>
  <si>
    <t>R-42</t>
  </si>
  <si>
    <t>Formular planes de mejora que promuevan una gestión transparente y efectiva y además contribuyan a la mitigación de los riesgos de corrupción.</t>
  </si>
  <si>
    <t>Socializaciones de la Estrategia de Transparencia y Acceso a la Información Pública a los servidores públicos y contratistas desde el compromiso personal para el fortalecimiento institucional.</t>
  </si>
  <si>
    <t>Secretario de Despacho
(Secretaría Jurídica)
Transparencia</t>
  </si>
  <si>
    <t>R-28-29-30</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</si>
  <si>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</si>
  <si>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</si>
  <si>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t>Diagnóstico de los criterios diferenciales de accesibilidad con los que cuenta la entidad respecto de lo establecido por el ordenamiento jurídico.</t>
  </si>
  <si>
    <t>R-32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</si>
  <si>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</si>
  <si>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 xml:space="preserve">Instrumentos de gestión de información pública actualizado. </t>
  </si>
  <si>
    <t>R-58</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</si>
  <si>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</si>
  <si>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</si>
  <si>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t>
  </si>
  <si>
    <t>R-68-72-84</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</si>
  <si>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</si>
  <si>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</si>
  <si>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</si>
  <si>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</si>
  <si>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Socialización sobre la importancia de la protección del derecho fundamental de petición con enfoque de prevención del daño antijurídico.</t>
  </si>
  <si>
    <t>R-8-9-19-38-61</t>
  </si>
  <si>
    <t>Crear e implementar la Comisión Territorial Ciudadana para la Lucha contra la Corrupción.</t>
  </si>
  <si>
    <t>Comisión Territorial Ciudadana para la Lucha contra la Corrupción creado e implementado.</t>
  </si>
  <si>
    <t>R-13</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</si>
  <si>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</si>
  <si>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</si>
  <si>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R-17-52-101-102</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</si>
  <si>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</si>
  <si>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 xml:space="preserve">Canal antifraude y de denuncia segura creado para el ciudadano, protegiendo al denunciante. </t>
  </si>
  <si>
    <t>R-36-53</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</si>
  <si>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</si>
  <si>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</si>
  <si>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t>
  </si>
  <si>
    <t>R-82</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</si>
  <si>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</si>
  <si>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</si>
  <si>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R-37-44-52-57-59-60-64-97-104</t>
  </si>
  <si>
    <t>Actualizar el código de integridad.</t>
  </si>
  <si>
    <t>Código de integridad actualizado.</t>
  </si>
  <si>
    <t>PC-R20, PC-R8, PC-R19</t>
  </si>
  <si>
    <t>Elaborar la Estrategia de rendición de cuentas para la vigencia 2022 a partir de un ejercicio diagnóstico.</t>
  </si>
  <si>
    <t>Estrategia de Rendición de Cuentas vigencia 2022</t>
  </si>
  <si>
    <t>Elaborar el Manual de rendición de cuentas.</t>
  </si>
  <si>
    <t>Manual Rendición de Cuentas</t>
  </si>
  <si>
    <t>PC-R16, PC-R18</t>
  </si>
  <si>
    <t>Convocar y desarrollar la audiencia pública de rendición de cuentas.</t>
  </si>
  <si>
    <t>Audiencia Pública de Rendición de Cuentas</t>
  </si>
  <si>
    <t>Gestión de la Información estadística</t>
  </si>
  <si>
    <t>87,9
(FURAG 2020)</t>
  </si>
  <si>
    <t>IE-R1, IE-R3, IE-R9</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</si>
  <si>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</si>
  <si>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</si>
  <si>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Asesor TIC
(Oficina TIC)</t>
  </si>
  <si>
    <t>IE-R2, IE-R9</t>
  </si>
  <si>
    <t>Analizar si los recursos financieros asignado en la entidad, para la generación, procesamiento, análisis y difusión de información estadística, son suficientes y establecer las acciones necesarias para su disponibilidad en el corto, mediano y largo plazo.</t>
  </si>
  <si>
    <t>Observatorio del delito y de paz mantenido.</t>
  </si>
  <si>
    <t>Secretario de Despacho                          (Secretaría del Interior)</t>
  </si>
  <si>
    <t>IE-R5</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</si>
  <si>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</si>
  <si>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</si>
  <si>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Gestión del Conocimiento y la innovación</t>
  </si>
  <si>
    <t>Gestión del conocimiento y la innovación</t>
  </si>
  <si>
    <t>71,8
(FURAG 2020)</t>
  </si>
  <si>
    <t>GESCO R-24</t>
  </si>
  <si>
    <t>Fomentar la transferencia del conocimiento hacia adentro de la entidad.</t>
  </si>
  <si>
    <t>Campaña de divulgación de la gestión del conocimiento.</t>
  </si>
  <si>
    <t>Gestión del Conocimiento</t>
  </si>
  <si>
    <t>GESCO-R1</t>
  </si>
  <si>
    <t>Apoyar los procesos de comunicación de la entidad para conservar su memoria institucional.</t>
  </si>
  <si>
    <t>Estrategia establecida para articular el inventario de conocimiento explícito de la entidad con la política de gestión documental, implementada.</t>
  </si>
  <si>
    <t xml:space="preserve">GESCO-R2
GESCO-R27
GESCO-R28
GESCO-R29
GESCO-R60
PC-R4
</t>
  </si>
  <si>
    <t>Consultar las necesidades y expectativas a sus grupos de valor para identificar las necesidades de conocimiento e innovación.</t>
  </si>
  <si>
    <t>Mesas  de trabajo con las diferentes dependencias de la Alcaldía de Bucaramanga, para consultar las necesidades y expectativas a sus grupos de valor.</t>
  </si>
  <si>
    <t>GESCO-R5
GESCO-R33</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</si>
  <si>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</si>
  <si>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</si>
  <si>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GESCO-R24
GESCO-R57
GESCO-R58
</t>
  </si>
  <si>
    <t>Fomentar la transferencia del conocimiento hacia adentro y hacia afuera de la entidad.</t>
  </si>
  <si>
    <t>Inventario de las herramientas de uso y apropiación del conocimiento con los que cuenta la Entidad, socializado hacia dentro y fuera de la administración.</t>
  </si>
  <si>
    <t>GESCO-R25</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</si>
  <si>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</si>
  <si>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</si>
  <si>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GESCO-R39</t>
  </si>
  <si>
    <t>Identificar, clasificar y actualizar el conocimiento tácito de la entidad para establecer necesidades de nuevo conocimiento.</t>
  </si>
  <si>
    <t>Formato que permita identificar el conocimiento tácito de la entidad.</t>
  </si>
  <si>
    <t>GESCO-R55
GESCO-R57</t>
  </si>
  <si>
    <t>Priorizar la necesidad de contar con herramientas para una adecuada gestión del conocimiento y la innovación en la entidad.</t>
  </si>
  <si>
    <t>Formato que permita identificar el conocimiento explícito por dependencia.</t>
  </si>
  <si>
    <t xml:space="preserve">Control Interno </t>
  </si>
  <si>
    <t xml:space="preserve">Control interno </t>
  </si>
  <si>
    <t>68,5
(FURAG 2020)</t>
  </si>
  <si>
    <t>PI-R28</t>
  </si>
  <si>
    <t>Monitorear el cumplimiento de la política de administración de riesgos de la entidad, por parte del comité institucional de coordinación de control interno.</t>
  </si>
  <si>
    <t>Política de administración de riesgos monitoreada.</t>
  </si>
  <si>
    <t>Secretario de Planeación
(Secretaría de Planeación)</t>
  </si>
  <si>
    <t>PI-R29, PI-R30</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</si>
  <si>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</si>
  <si>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</si>
  <si>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PI-R16</t>
  </si>
  <si>
    <t>Capacitar a líderes de procesos y sus equipos de trabajo sobre la metodología de gestión del riesgo</t>
  </si>
  <si>
    <t>Capacitación sobre la metodología de gestión del riesgo realizada.</t>
  </si>
  <si>
    <t>PI-R15</t>
  </si>
  <si>
    <t>Evidenciar la divulgación e implementación de la política de administración de riesgos.</t>
  </si>
  <si>
    <t>Política de administración de riesgos implementada.</t>
  </si>
  <si>
    <t>CI-R1, CI-R5, CI-R68, CI-R75, CI-R80, CI-R94, CI-R138.</t>
  </si>
  <si>
    <t>Presentar el resultado de las auditorías internas y seguimientos a procesos institucionales a los líderes de procesos auditados y realizar la socialización en el marco del Comité Institucional de Coordinación de Control Interno.</t>
  </si>
  <si>
    <t>Informes Radicados a líderes de procesos auditados.
Actas de Comité Institucional de Coordinación de Control Interno.</t>
  </si>
  <si>
    <t>CI-R15</t>
  </si>
  <si>
    <t>Evaluación de la Audiencia de Rendición de Cuentas</t>
  </si>
  <si>
    <t>Informe de Evaluación de la Audiencia Anual de Rendición de Cuentas</t>
  </si>
  <si>
    <t>CI-R64</t>
  </si>
  <si>
    <t>Evaluación Semestral de Coordinación del Sistema de Control Interno.</t>
  </si>
  <si>
    <t>Informe Semestral de Coordinación del Sistema de Control Interno.</t>
  </si>
  <si>
    <t>Informe de Evaluación Independiente del Estado del Sistema de Control Interno con corte a junio 30 de 2021, publicado en la página web institucional el 30 de julio de 2021.</t>
  </si>
  <si>
    <t>CI-R79</t>
  </si>
  <si>
    <t>Socializar ante el Comité Institucional de Coordinación de Control Interno la evaluación Semestral de Coordinación de del sistema de Control interno.</t>
  </si>
  <si>
    <t>Acta de Comité Institucional de Coordinación de Control Interno</t>
  </si>
  <si>
    <t>CI-R65, CI-R68, CI-R87, CI-R112, PI-R18, CI-R5, PC-R12, CI-R17, CI-R18</t>
  </si>
  <si>
    <t>Seguimiento periódico (Cuatrimestral) al PAAC y Mapas de riesgos de Corrupción.</t>
  </si>
  <si>
    <t>Informe de seguimiento al PAAC y Mapas de riesgos de Corrupción.</t>
  </si>
  <si>
    <t>CI-R65, CI-R68, CI-R87, CI-R112, PI-R18, CI-R5, PC-R12, CI-R17</t>
  </si>
  <si>
    <t>Seguimiento periódico (Corte a diciembre de la vigencia anterior y un segundo seguimiento de la vigencia en curso) al Mapas de Riesgos de Gestión por procesos.</t>
  </si>
  <si>
    <t>Informe de seguimiento al Mapas de Riesgos de Gestión por procesos.</t>
  </si>
  <si>
    <t>CI-R67</t>
  </si>
  <si>
    <t>Seguimiento a los Planes de Mejoramiento Suscritos con los Entes de Control Externo.</t>
  </si>
  <si>
    <t>Informe con sus respectivos soportes del seguimiento a los Planes de Mejoramiento suscritos con la Contraloría Municipal de Bucaramanga y Contraloría General de la Republica.</t>
  </si>
  <si>
    <t>OATIC</t>
  </si>
  <si>
    <t>OCIG</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</si>
  <si>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</si>
  <si>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</si>
  <si>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</si>
  <si>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</si>
  <si>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</si>
  <si>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</si>
  <si>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</si>
  <si>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</si>
  <si>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</si>
  <si>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</si>
  <si>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</si>
  <si>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PROGRAMACIÓN DESAGREGADA</t>
  </si>
  <si>
    <t>PROGRAMACIÓN TRIMESTRAL</t>
  </si>
  <si>
    <t>CUMPLIMIENTO</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</si>
  <si>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</si>
  <si>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</si>
  <si>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</si>
  <si>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</si>
  <si>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</si>
  <si>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</si>
  <si>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</si>
  <si>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</si>
  <si>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</si>
  <si>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</si>
  <si>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</si>
  <si>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</si>
  <si>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</si>
  <si>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</si>
  <si>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</si>
  <si>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</si>
  <si>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</si>
  <si>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</si>
  <si>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</si>
  <si>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 III TRIM 20217</t>
  </si>
  <si>
    <t xml:space="preserve"> IV TRIM 20218</t>
  </si>
  <si>
    <t>I TRIM 20229</t>
  </si>
  <si>
    <t xml:space="preserve"> II TRIM 202210</t>
  </si>
  <si>
    <t>ACUMULADO 2021 -2022</t>
  </si>
  <si>
    <t>DEPENDENCIA</t>
  </si>
  <si>
    <t>INCREMENTO</t>
  </si>
  <si>
    <t>MANTENIMIENTO</t>
  </si>
  <si>
    <r>
      <rPr>
        <b/>
        <sz val="11"/>
        <rFont val="Bahnschrift Light Condensed"/>
        <family val="2"/>
      </rPr>
      <t xml:space="preserve">LINK </t>
    </r>
    <r>
      <rPr>
        <b/>
        <sz val="11"/>
        <color theme="9" tint="-0.249977111117893"/>
        <rFont val="Bahnschrift Light Condensed"/>
        <family val="2"/>
      </rPr>
      <t>TABLERO DE CONTROL MIPG</t>
    </r>
  </si>
  <si>
    <r>
      <t xml:space="preserve">AVANCE EN CUMPLIMIENTO 
</t>
    </r>
    <r>
      <rPr>
        <b/>
        <sz val="14"/>
        <color theme="0"/>
        <rFont val="Bahnschrift"/>
        <family val="2"/>
      </rPr>
      <t>PLAN DE ACCIÓN MIPG (2021 - 2022)</t>
    </r>
  </si>
  <si>
    <t>https://datastudio.google.com/reporting/1d8cb0d4-6fe1-4c8c-880f-cd93c2e8e3fb/page/IXgVC</t>
  </si>
  <si>
    <t>VIGENCIA</t>
  </si>
  <si>
    <t>DEFICIENTE</t>
  </si>
  <si>
    <t>ACEPTABLE</t>
  </si>
  <si>
    <t>BUENO</t>
  </si>
  <si>
    <t>EXCELENTE</t>
  </si>
  <si>
    <t xml:space="preserve">TOTAL </t>
  </si>
  <si>
    <t xml:space="preserve">VALOR </t>
  </si>
  <si>
    <t>ANTES</t>
  </si>
  <si>
    <t>PUNTERO</t>
  </si>
  <si>
    <t>DESPUÉS</t>
  </si>
  <si>
    <t xml:space="preserve">AVANCE EN CUMPLIMIENTO </t>
  </si>
  <si>
    <t xml:space="preserve">TALENTO HUMANO </t>
  </si>
  <si>
    <t>DIRECCIONAMIENTO ESTRATÉGICO Y PLANEACIÓN</t>
  </si>
  <si>
    <t>GESTIÓN CON VALORES PARA RESULTADOS</t>
  </si>
  <si>
    <t xml:space="preserve">EVALUACIÓN DE RESULTADOS </t>
  </si>
  <si>
    <t>INFORMACIÓN Y COMUNICACIÓN</t>
  </si>
  <si>
    <t xml:space="preserve">GESTIÓN DEL CONOCIMIENTO Y LA INOVACIÓN </t>
  </si>
  <si>
    <t xml:space="preserve">CONTROL INTERNO </t>
  </si>
  <si>
    <t>Fortalecimiento institucional y simplificación de procesos</t>
  </si>
  <si>
    <t>Defensa jurídica</t>
  </si>
  <si>
    <t>Seguimiento y evaluación del desempeño institucional </t>
  </si>
  <si>
    <t>Gestión Documental</t>
  </si>
  <si>
    <t>Control interno </t>
  </si>
  <si>
    <t xml:space="preserve">Calculo1 </t>
  </si>
  <si>
    <t>Calculo2</t>
  </si>
  <si>
    <t>Calculo3</t>
  </si>
  <si>
    <t>Calculo4</t>
  </si>
  <si>
    <t>Calculo5</t>
  </si>
  <si>
    <t>Columna1</t>
  </si>
  <si>
    <t>Columna2</t>
  </si>
  <si>
    <t>En cumplimiento de la meta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 Resolución No. 2764  del  26 de noviembre  de 2021</t>
  </si>
  <si>
    <t xml:space="preserve">Se Programa para el mes de febrero de 2022 una mesa de trabajo con la Oficina Asesora TIC, Almacén e inventarios y la Subsecretaría de Medio Ambiente para finiquitar detalles sobre los lineamientos a seguir al momento de la disposición final de los equipos de cómputos y/o tecnológicos con los que cuenta el municipio de Bucaramanga. </t>
  </si>
  <si>
    <t xml:space="preserve">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recepciona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t>
  </si>
  <si>
    <t>Se atendieron 7 requerimientos para comunicar gráficamente el nuevo canal de atención al ciudadano del INVISBU, el punto de atención de la Dirección de Tránsito e Imebu en el Centro de Atención Municipal Especializado CAME, el trámite en línea de categorización de parqueaderos de la Secretaría del Interior, el nuevo punto de información en el Centro de Atención Municipal Especializado CAME sur, el tablero digital correspondiente a consulta de procesos de despachos comisorios de las diferentes inspecciones de Policía, y el cambio de dirección de la sede principal del Sisbén.</t>
  </si>
  <si>
    <t>Entre julio y diciembre de 2021, se enviaron por correo institucional 74 comunicaciones relacionadas con información pública de interés de la ciudadanía.</t>
  </si>
  <si>
    <t>Se continuo con la elaboración del documento de arquitectura de referencia  en  conjunto con  metodología de desarrollo de software de la entidad. Durante el primer trimestre del 2022 se espera tener una  versión para revisión.</t>
  </si>
  <si>
    <t>Se finalizo no solo el piloto sino tambien se formalizo ante el MINTIC  el proceso de X-ROAD , logrando la certificacion de Nivel 3 por parte de la AND.</t>
  </si>
  <si>
    <t>Se ha avanzado en el ajuste del sitio web de la entidad  para el tramite de PQRs con respecto a la validacion de los 32 controles mecionados en el anexo 1 de la resolucion 1519 de 2020 con respecto a accesibilidad.</t>
  </si>
  <si>
    <t>En el proyecto de cidudades inteligentes se avanzo en la conectividad a nivel de puntos de conexión y zonas Wifi.</t>
  </si>
  <si>
    <t>Se finalizo la fase de diagnostico , diseño y estructuración del documento del plan de implementación del proyecto de transicion del IPv4 a IPv6. Durante el 2022 se finalizara la implementacion del mismo de acuerdo a los requerimientos del MINTIC.</t>
  </si>
  <si>
    <t>Durante la ejecución del proyecto de diagnostico de IPv6, se continuo con la actualizacion del inventario de seguridad y privacidad de la información.</t>
  </si>
  <si>
    <t>El documento del plan estratégico de tecnologías de información se actualizo y fue aprobado tanto en el comité interno como en el comité de MIPG, el mismo ya fue publicado en la pagina Web y avalado por el sistema de calidad.</t>
  </si>
  <si>
    <t>Cada uno de los nuevos sistemas de información se esta actualizando tanto técnica como funcionalmente, los manuales de los sistemas ya implementados se encuentran actualizados.</t>
  </si>
  <si>
    <t>Se ha continuado con la actualziación del catalogo de servicios de TI, se tiene proyectado para mes de marzo tener finalizada dicha actualización.</t>
  </si>
  <si>
    <t>La política de seguridad y privacidad de la información fue actualizada y aprobada tanto por el comité de control interno como el de MIPG, se está avanzado en la actualización del decreto.</t>
  </si>
  <si>
    <t>Se esta avanzando en el diseño de la estrategia de implementación del SGSI, se ha establecido una ruta de trabajo la cual se iniciara a implementar el año 2022.</t>
  </si>
  <si>
    <t>Se ha establecido la hoja de ruta para la implementación del plan operacional de seguridad y privacidad de la información y durante el primer semestre del 2022 se espera avanzar en la implementacion de la misma.</t>
  </si>
  <si>
    <t>Se realizó un analisis de vulnerabilidades al interior de la entidad y de acuerdo al informe se generaron algunas recomendaciones las cuales seran revisadas y validadas durante el primer semestre del 2022.</t>
  </si>
  <si>
    <t>Actualmetne no se ha avanzado en este aspecto ya que es necesario generar una mesa de  trabajo con algunas secretarias de la entidad ára definir lo alcances y diseño de este canal.</t>
  </si>
  <si>
    <t>Despues de realizar la validacion del avance e implementacion de los tramites relacionadas en el PAAC , solo fue posible racionalizar 5 de los 10, aunque los faltantes ya estan en linea desarrollados aun falta un % de implementacion de los mismos para poder ponerlos a disposicion del ciudadano. Se espera que esten 100% disponibles a finales del mes de febrero.</t>
  </si>
  <si>
    <t>Este avance depende de la implementación de la estrategia de racionalización de tramites que debe implementar la entidad, se organizarán mesas de trabajo con la Secretaría de Planeación para poder unificar criterios y establecer la estrategia de avance. Hasta el momento se han realizado mesas de trabajo, pero aún no se cuenta con la documentacin para revisión.</t>
  </si>
  <si>
    <t>Se implemento a través de la plataforma  bga400.bucaramanga.gov.co un mecanismo de participación ciudadana, donde los ciudadanos planteaban sus ideas de proyectos relacionados con diversas áreas del municipio. Https://bga400.bucaramanga.gov.co</t>
  </si>
  <si>
    <t>Las diferentes solicitudes de publicación de información que las áreas realizan han sido publicadas de acuerdo a los tiempos y en las secciones requeridas.</t>
  </si>
  <si>
    <t xml:space="preserve">Se ha avanzado en el diseño y alcance del centro de analítica de datos de Bucaramanga y se esta diseñando una Hoja de ruta para su posterior implementación. Se ha avanzado en la contratacion de personal para avanzar en la implementacion de la Hoja de ruta y durante el primer trimestre de 2022 se espera avanzar en la formalizacion del CAAB. </t>
  </si>
  <si>
    <t>Durante la reuniones y mesas de trabajo que se realizaron con la secretaria de planeacion se apoyó y se hizo difusión en el proceso de difusión de información estadística y se realizó el documento de autodiagnóstico referente a la política de estadística.</t>
  </si>
  <si>
    <t>Se realizó la adjudicación de la adecuación de andenes, escaleras y pasamanos, viabilizados por el ejercicio de presupuestos participativos, mediante el proceso de contratación SI-LP-003-2020, el cual fue adjudicado el 4 de diciembre de 2020 dentro del proceso se encuentra el contrato de obra 271 de 2020 el cual se encuentra  en recibo final y esta en proceso de liquidacion el contrato  175 de 2020 interventoria del contrato de obra, Se realizó la adjudicación de mejoramiento y adecuación de equipamientos urbanos, mediente el ejercicio de presupuestos participativos, mediente le proceso de contratación SI-LP-004-2020, el cual fue adjudicado el 11 de diciembre de 2020 el contrato 301 de 2020 se encuentra actualmente en ejecucion. Se adjudicó el proceso de contratación SI-LP-001-2021 para el mejoramiento de la red víal urbana en el municipio de Bucaramanga, el cual incluye presupuestos participativos actualmente se encuentran dentro del proceso los contratos de obra No 82 de 2021, No 81 de 2021 y  No 84 de 2021  con un porcentaje de ejecucion de aproximadamente de 73% 74% y 78%, de igual forma se está estructurando  los docuementos bases para el proceso licitatorio que tiene como obejto el mantenimiento del acueducto veredal,  finalmente el  proceso de  equipamiento urbano  SI-LP-15-2021  esta en etapa de adjudicacion y sera contratado entre la primera semana de febrero, con lo cual se daría por terminada la adjudicación de los presupuestos participativos vigencia 2020.</t>
  </si>
  <si>
    <t>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t>
  </si>
  <si>
    <t>Conforme al Componente 3 - Rendición de Cuentas - , Subcomponente 4 - Evaluación y retroalimentación de la gestión Institucional -, la Oficina de Control Interno realizó la publicación del Informe el día 30 de diciembre de 2021.  https://www.bucaramanga.gov.co/wp-content/uploads/2021/12/Informe-Evaluacion-Rendicion-de-Cuentas.pdf</t>
  </si>
  <si>
    <t xml:space="preserve">En cumplimiento de este producto se realizó acta de Comité Institucional de Coordinación de Control Interno con fecha 20 de septiembre de 2021. </t>
  </si>
  <si>
    <t>La Oficina de Control interno realizó el seguimiento al Mapa de Riesgos de Gestión por Proceso con corte a Septiembre de 2021.   Enlace publicación página web:   https://www.bucaramanga.gov.co/oficinas/control-interno-de-gestion/plan-anticorrupcion-y-de-atencion-al-ciudadano/</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</si>
  <si>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</si>
  <si>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Se realizó informe de razones de retiro de servidores públicos</t>
  </si>
  <si>
    <t>Se realizó encuesta "Maestro de empleados" que contiene información de los servidores públicos de planta, se presenta informe con los resultados de la encuesta maestra de empleados</t>
  </si>
  <si>
    <t>Se realizó estudio de medición del clima laboral, y se socializó de acuerdo con el cronograma establecido en el presente plan.</t>
  </si>
  <si>
    <t xml:space="preserve">Se realizó el reconocimiento a tres personas que prestan el servicio en el  CAME de acuerdo con la evaluación de satisfacción realizada por los usuarios.  </t>
  </si>
  <si>
    <t>Se realizó capacitación en temas de rendición de cuentas, participación ciudadana a los servidores públicos y contratistas de la administración.</t>
  </si>
  <si>
    <t>Se estableció en el formato F-GAT-8100-238,37-036,la inclusión del formato F-GAT-8100-238,37-195  como uno de los requisitos de entrega de puesto de trabajo el cual todos los servidores los cuales se retiraron diligenciaron a cabalidad el formato</t>
  </si>
  <si>
    <t>Desde el proceso de mejoramiento continuo se ha trabajado en el tablero de indicadores de los procesos, por cuanto el tablero se encuentra en un avance del 80% construído</t>
  </si>
  <si>
    <t>En cuando a la Fase III del diseño del proceso de modernización de la Alcaldía de Bucaramanga se cumplió con el 100% en el tercer trimestre de 2021.</t>
  </si>
  <si>
    <t>Se elabora un informe con la instalación de 3 horómetros a las volquetas de la administración municipal, en el III trimestre de 2021 se cumplió al 100% la meta de la instalación de los 5 horómetros.</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</si>
  <si>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t>
  </si>
  <si>
    <t>Se aprobó el proyecto BPIN No. 2021680010139, para realizar la contratación de prestación de servicios para 2 personas (interprete de lengua de señas colombiana). contrato 273 del 14 de octubre del 2021</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</si>
  <si>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</si>
  <si>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Se aplicaron las encuestas de caracterización del 16 de septiembre al 01 de octubre del 2021, elaborandose un informe consolidado el 17 de noviembre del 2021</t>
  </si>
  <si>
    <t>Se elaboró un informe con corte a 30 de septiembre y otro a 30 de noviembre de 2021.</t>
  </si>
  <si>
    <t>Se aprobó el proyecto BPIN No. 2021680010139, para realizar la contratación de "COMPRA E INSTALACION DE SEÑALETICA PARA EL CENTRO ADMINISTRATIVO MUNICIPAL Y DEMÁS CENTROS EXTERNOS DE LA ALCALDIA DE BUCARAMANGA QUE LO REQUIERAN" señalética para realizar las adecuaciones en el Centro de Atención Municipal especializado CAME, para facilitar el ingreso y la atención a los ciudadanos en condición de discapacidad y fue ejecutado mediante contrato 273 del 14 de octubre del 2021</t>
  </si>
  <si>
    <t>Se lleva un 100% de avance en la elaboración del Informe de la Historia Institucional con fines archivísticos de gran importancia para la elaboración de las TVD.</t>
  </si>
  <si>
    <t>Se lleva un 100% de avance en la elaboración de la Matriz de estructura orgánica reconstruida para los diferentes periodos de Historia de la entidad, documento  de gran importancia para la elaboración de las TVD.</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</si>
  <si>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</si>
  <si>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</si>
  <si>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Se lleva un 30% de avance en la elaboración de inventarios de series sensibles a eliminación documental con aplicación de criterios técnicos archivísticos y se cumplirá con el cronograma establecido en el presente plan.</t>
  </si>
  <si>
    <t>Se realizó una campaña para la divulgación de la gestión del conocimiento a través de piezas comunicativas que se enviaron a través del correo institucional a los servidores públicos y/o contratistas</t>
  </si>
  <si>
    <t xml:space="preserve">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t>
  </si>
  <si>
    <t>Se realizó mesa de trabajo con las diferentes dependencias de la administración municipal para consultar las necesidades y expectativas de los grupos de valor</t>
  </si>
  <si>
    <t>Se realizó capacitación a las dependencias de la administración brindandole los lineamientos que permiten realizar la caracterización de las necesidades</t>
  </si>
  <si>
    <t xml:space="preserve">Se socializó el inventario de herramientas de uso y apropiación del conocimiento con los que cuenta la entidad, asi mismo se encuentra publicado en la nube de Gestión del conocimiento. </t>
  </si>
  <si>
    <t>La Secretaría Jurídica cuenta con indicadores adoptador en el SIGC, para la medición de la tasa de éxito procesal, los cuales se miden semestral y anualmente, por tanto se realizará el cálculo del indicador  con corte a 31 de diciembre de 2021 para reportar en calidad en el mes de enero de 2022 como se establece en el cronograma.</t>
  </si>
  <si>
    <t xml:space="preserve">El plan de acción del comité de conciliaciones para la vigencia 2022 se realizó durante el último trimestre de 2021 como lo establece el cronograma del presente plan. </t>
  </si>
  <si>
    <t>La Secretaría Jurídica elaboró la GUÍAPARA ELABORACIÓN Y TRAMITE DE ACTOS ADMINISTRATIVOS dando cumplimiento a lo establecido en el cronograma del presente plan.  Esta se encuentra publicado en nube mediante el código G-GJ-1110-170-001.</t>
  </si>
  <si>
    <t>La Secretaría Jurídica creó la Agenda Regulatoria, documento en el cual se presenta la herramienta de planeación normativa el cual contiene el cronograma que se ejecutó, las etapas y el documento final con los proyectos (Evidencia radicado y documento final)</t>
  </si>
  <si>
    <t>La Secretaría Jurídica presenta como evidencia LISTA DE CHEQUEO DE ELABORACIÓN Y REVISIÓN DE ACTO ADMINISTRATIVO PARA LA PREVENCIÓN DEL DAÑO ANTIJURÍDICO MUNICIPIO DE BUCARAMANGA, código No.F-GJ-1110-238,37-004 que se le está dando aplicación a los actos administrativos que revisan en la dependenica, las cuales quedan  archivados en la oficina de posesiones con los actos administrativos aprobados.</t>
  </si>
  <si>
    <t>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para la formulación del PAAC y MRC, vigencia 2022 al cual se realizarán ajustes definitivos durante el mes de enero de 2022 en conjunto con la secretaría de planeación, quienes realizarán la consolidación y presentación ante el  comité institucional de MIPG del mes de enero de 2022 para su aprobación y posterior publicación en página web.</t>
  </si>
  <si>
    <t>Se realizaron socializaciones de la Estrategia de Transparencia durante el último trimestre de 2021, cumpliendo con el cronograma establecido en el presente plan.</t>
  </si>
  <si>
    <t>Se realizaron reuniones de socialización y seguimiento a la resolución 1519 de 2020 con los entes descentralizados y se generaron oficios para administración central de la Alcaldía de Bucaramanga, cumpliendo con el 100% del indicador establecido.</t>
  </si>
  <si>
    <t>Se han expedido y comunicado dos circulares a las diferentes Secretarías de la alcaldía con información sobre estándares de criterios diferenciales en le mes de mayo de 2021 y para el 2022 se realizará una  reunión con el proceso de las TIC para iniciar el diagnóstico de los criterios diferenciales de accesibilidad con los que cuenta la entidad.</t>
  </si>
  <si>
    <t>Se cuenta con el cumplimiento del 100%, los instrumentos de gestión pública se encuentran actualizados y se enviaron a la secretaría de transparencia de la presidencia de la república para revisión.</t>
  </si>
  <si>
    <t>Se llevaron a cabo socializaciones a diferentes dependencias sobre derecho de petición durante el primer semestre de 2021 y se continuarán desarrollando para la vigencia 2022 como establece el cronograma del presente plan en cumplimiento de la estrategia de prevención del daño antijurídico.</t>
  </si>
  <si>
    <t>Se cumplirá la actividad durante el primer semestre de 2022, cumpliendo con el cronograma establecido en el presente plan.</t>
  </si>
  <si>
    <t>Se llevó a cabo reunión el día 10 de diciembre de 2021 para el análisis de los 10 temas con mayor frecuencia en las PQRSD que presentaron los ciudadanos durante el tercer trimestre de 2021 a la administración municipal.</t>
  </si>
  <si>
    <t>Se llevó a cabo reunión virtual con la secretaría administrativa para revisar  la  actualización del Código de integridad el cual ha venido liderando dicha secretaría y para la vigencia 2022 se continuará analizando para la actualización</t>
  </si>
  <si>
    <t xml:space="preserve">Para el mes de noviembre/2021 se realiza un envió general a todas las Secretarías y ordenadores de gasto con el seguimiento de saldo y porcentaje de ejecución de las reservas junto con una ejecución de reservas en general.  Así mismo, se realiza el seguimiento a las ejecuciones presupuestales por medio de los informes de gestión que se han venido socializando en el Consejo Superior de Política fiscal (CONFIS), con el fin de dar a conocer al Consejo Superior de Política Fiscal los avances presupuestales y porcentajes ejecutados a la fecha, a fin de fijar fechas y metas para dar cumplimiento a las disponibilidades presupuestales pendientes de ejecución. Se adjunta 12 archivos en pdf y 1 excel de Reservas presupuestales.                                                                                                                                  
Cabe resaltar que el comportamiento del porcentaje de ejecución ha sido favorable y aun no se han enviado las cartas de seguimiento con corte a diciembre debido a que en estos momentos nos encontramos en elaboración del cierres fiscal de la vigencia 2021 y posteriores ejecuciones. </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</si>
  <si>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31/Dic/2021..</t>
  </si>
  <si>
    <t>La información contable es subida trimestralmente en la plataforma CHIP de la Contaduría General CGN conforme al cronograma establecido por dicha entidad, quien es la Autoridad nacional contable. Presentamos rendición oportuna de la Información Contable a corte 30/sept/2021 y como evidencia se adjunta correo de aceptación de la CGN. Evidencia: 2 archivos en pdf</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</si>
  <si>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___________________________________________________________________
A corte de 31 diciembre la secretaría del interior realizó los reportes necesarios para la actualización de los observaroios de paz y del delito que se encuentran a cargo de las misma. Como soporte se adjunta la siguiente información:
Observatorio del delito: Correo electronico de envio de información de los meses de septiembre, octubre y noviembre del año 2021, así mismo se adjunta las bases de datos en formato excel de cada mes correspondiente.
Observatorio de Paz: Correo electronico de envio de información de los meses de octubre y noviembre del año 2021, así mismo se adjunta las bases de datos en formato excel de cada mes correspondiente.
</t>
  </si>
  <si>
    <t>La Secretaría de Planeación cuenta con los 21 planes de acción por dependencia con corte a 31 de diciembre de 2021, los cuales se encuentran publicados en la página web de la entidad.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</si>
  <si>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t>
  </si>
  <si>
    <t xml:space="preserve">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Se realizó y publicó el informe de percepción ciudadana sobre el ejercicio de rendición de cuentas correspondiente a </t>
  </si>
  <si>
    <t>Se elaboró y aprobó por Calidad el Manual de Rendición de Cuentas, a su vez, se elaboró el Procedimiento para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</si>
  <si>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</si>
  <si>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La Secretaría de Planeación realizó seguimientos durante el IV trimiestres al estrategia de racionalización de trámites.  Igualmente, la Secretaría de Planeación realizó el monitoreo a la estrategia durante la semana del 13 al 17 de diciembre, de acuerdo al cronograma.  Se tiene como evidencia, actas de las reuniones organizadas con OATIC, correos y matriz de seguimiento diligenciada del componente 2, oficio enviado a Control Interno acerca de la fecha de realización del monitoreo.</t>
  </si>
  <si>
    <t xml:space="preserve">La Secretaría de Planeación realizó ajuste al cronograma de finalización de la estrategia de Racionalización de trámite, el cual fue presentado y aprobado en el Comité Institucional de Gestión y Desempeño MIPG. Se cuenta como evidencia el PAAC 2021 ajustado 5, link de publicación y acta.  </t>
  </si>
  <si>
    <t>La Secretaría de Planeación, realizó el monitoreo a la estrategia de racionalización del componente 2 del PAAC, como evidencia de cuenta con el documento Seguimiento Estrategia de Racionalización y trámites racionalizados, extraidos de la plataforma SUIT</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</si>
  <si>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elaboró el ejercicio de Acuerdo de Comuna y corregimiento.</t>
  </si>
  <si>
    <t>Se realizó la priorización de barrios y veredas por parte de las JAL para el desarrollo del ejercicio de Presupuestos Participativos de la vigencia 2021. Se priorizaron 54 proyectos.</t>
  </si>
  <si>
    <t xml:space="preserve">La Secretaría de Planeación ha monitoreado la Política de Administración de Riesgos, a través de los mapas de riesgos de gestión por procesos y mapas de riesgos de corrupción por procesos. </t>
  </si>
  <si>
    <t>La Secretaría de Planeación ha realizado la aplicación de acciones de mejora en PAAC y mapa de riesgos de corrupción con respecto a  la identificación de riesgos.</t>
  </si>
  <si>
    <t xml:space="preserve">La implementación de la Política de administración de riesgos se ha realizado en los Mapas de Riesgos de gestión por procesos y mapas de riesgos de corrupción por procesos. </t>
  </si>
  <si>
    <t>La Secretaría de Planeación  ha realizado el seguimeinto al  Plan de Desarrollo 2020 - 2023 en todos los meses, a la fecha está pendiente el reporte de Hacienda de la ejecución presupuestal a 31 de diciembre de 2021.</t>
  </si>
  <si>
    <t>Se cuenta con la matriz de Seguimiento Plan de Desarrollo 2020 - 2023 con corte a 31 de diciembre de 2021, a la fecha está pendiente el reporte de Hacienda de la ejecución presupuestal a 31 de diciembre de 2021.</t>
  </si>
  <si>
    <t>Las diferentes dependencias de la administración se encuentran validando la información del formato de conocimiento tácito. La actividad se cumplirá en el primer trimestre del año 2022.</t>
  </si>
  <si>
    <t xml:space="preserve">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t>
  </si>
  <si>
    <t xml:space="preserve">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realizo seguimiento con corte a diciembre 31 de 2021 a los planes de mejoramiento de la Contraloria General de la Respública y la Contraloria Municipal de Bucaramanga, el cuál se reportará en el avance del primer trimestre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</si>
</sst>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6"/>
      <color theme="1"/>
      <name val="Arial Narrow"/>
      <family val="2"/>
    </font>
    <font>
      <sz val="16"/>
      <color theme="1"/>
      <name val="Arial Narrow"/>
      <family val="2"/>
    </font>
    <font>
      <sz val="16"/>
      <name val="Arial Narrow"/>
      <family val="2"/>
    </font>
    <font>
      <sz val="16"/>
      <color rgb="FF000000"/>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b/>
      <sz val="16"/>
      <color theme="1"/>
      <name val="Calibri"/>
      <family val="2"/>
      <scheme val="minor"/>
    </font>
    <font>
      <sz val="18"/>
      <color theme="1"/>
      <name val="Calibri"/>
      <family val="2"/>
      <scheme val="minor"/>
    </font>
    <font>
      <sz val="18"/>
      <color theme="0"/>
      <name val="Calibri"/>
      <family val="2"/>
      <scheme val="minor"/>
    </font>
    <font>
      <sz val="11"/>
      <color theme="0" tint="-0.14999847407452621"/>
      <name val="Calibri"/>
      <family val="2"/>
      <scheme val="minor"/>
    </font>
    <font>
      <sz val="11"/>
      <color theme="6" tint="0.39997558519241921"/>
      <name val="Calibri"/>
      <family val="2"/>
      <scheme val="minor"/>
    </font>
    <font>
      <u/>
      <sz val="11"/>
      <color theme="10"/>
      <name val="Calibri"/>
      <family val="2"/>
      <scheme val="minor"/>
    </font>
    <font>
      <sz val="11"/>
      <name val="Calibri"/>
      <family val="2"/>
      <scheme val="minor"/>
    </font>
    <font>
      <b/>
      <sz val="11"/>
      <color theme="1"/>
      <name val="Calibri"/>
      <family val="2"/>
      <scheme val="minor"/>
    </font>
    <font>
      <sz val="10"/>
      <color theme="1"/>
      <name val="Bahnschrift Light"/>
      <family val="2"/>
    </font>
    <font>
      <b/>
      <sz val="10"/>
      <color theme="1"/>
      <name val="Bahnschrift Light"/>
      <family val="2"/>
    </font>
    <font>
      <sz val="10"/>
      <color theme="1"/>
      <name val="Calibri"/>
      <family val="2"/>
      <scheme val="minor"/>
    </font>
    <font>
      <sz val="9"/>
      <color theme="1"/>
      <name val="Bahnschrift Light Condensed"/>
      <family val="2"/>
    </font>
    <font>
      <sz val="10"/>
      <name val="Bahnschrift Light"/>
      <family val="2"/>
    </font>
    <font>
      <sz val="11"/>
      <name val="Arial Narrow"/>
      <family val="2"/>
    </font>
    <font>
      <sz val="9"/>
      <name val="Arial Narrow"/>
      <family val="2"/>
    </font>
    <font>
      <b/>
      <sz val="11"/>
      <name val="Arial Narrow"/>
      <family val="2"/>
    </font>
    <font>
      <b/>
      <sz val="14"/>
      <color theme="1"/>
      <name val="Calibri"/>
      <family val="2"/>
      <scheme val="minor"/>
    </font>
    <font>
      <b/>
      <sz val="11"/>
      <name val="Bahnschrift Light Condensed"/>
      <family val="2"/>
    </font>
    <font>
      <b/>
      <sz val="14"/>
      <color theme="0"/>
      <name val="Bahnschrift"/>
      <family val="2"/>
    </font>
    <font>
      <b/>
      <sz val="14"/>
      <name val="Bahnschrift"/>
      <family val="2"/>
    </font>
    <font>
      <sz val="11"/>
      <name val="Bahnschrift"/>
      <family val="2"/>
    </font>
    <font>
      <sz val="9"/>
      <name val="Bahnschrift Light Condensed"/>
      <family val="2"/>
    </font>
    <font>
      <sz val="8"/>
      <name val="Bahnschrift Light Condensed"/>
      <family val="2"/>
    </font>
    <font>
      <b/>
      <sz val="11"/>
      <color theme="9" tint="-0.249977111117893"/>
      <name val="Bahnschrift Light Condensed"/>
      <family val="2"/>
    </font>
    <font>
      <b/>
      <u/>
      <sz val="11"/>
      <color theme="5"/>
      <name val="Calibri"/>
      <family val="2"/>
      <scheme val="minor"/>
    </font>
    <font>
      <b/>
      <sz val="9"/>
      <color indexed="81"/>
      <name val="Tahoma"/>
      <charset val="1"/>
    </font>
    <font>
      <sz val="16"/>
      <name val="Arial"/>
      <family val="2"/>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9"/>
        <bgColor indexed="64"/>
      </patternFill>
    </fill>
    <fill>
      <patternFill patternType="solid">
        <fgColor theme="2" tint="-0.249977111117893"/>
        <bgColor indexed="64"/>
      </patternFill>
    </fill>
    <fill>
      <patternFill patternType="solid">
        <fgColor theme="6" tint="0.79998168889431442"/>
        <bgColor indexed="64"/>
      </patternFill>
    </fill>
  </fills>
  <borders count="79">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indexed="64"/>
      </bottom>
      <diagonal/>
    </border>
    <border>
      <left style="medium">
        <color indexed="64"/>
      </left>
      <right style="thin">
        <color auto="1"/>
      </right>
      <top style="thin">
        <color auto="1"/>
      </top>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style="thin">
        <color auto="1"/>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dashed">
        <color theme="0" tint="-0.499984740745262"/>
      </left>
      <right style="thin">
        <color auto="1"/>
      </right>
      <top/>
      <bottom/>
      <diagonal/>
    </border>
    <border>
      <left style="dashed">
        <color theme="9" tint="-0.499984740745262"/>
      </left>
      <right style="thin">
        <color auto="1"/>
      </right>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1" fillId="0" borderId="0"/>
    <xf numFmtId="0" fontId="9" fillId="0" borderId="0"/>
    <xf numFmtId="43" fontId="1" fillId="0" borderId="0" applyFont="0" applyFill="0" applyBorder="0" applyAlignment="0" applyProtection="0"/>
    <xf numFmtId="0" fontId="17" fillId="0" borderId="0" applyNumberFormat="0" applyFill="0" applyBorder="0" applyAlignment="0" applyProtection="0"/>
  </cellStyleXfs>
  <cellXfs count="489">
    <xf numFmtId="0" fontId="0" fillId="0" borderId="0" xfId="0"/>
    <xf numFmtId="9" fontId="0" fillId="0" borderId="0" xfId="0" applyNumberFormat="1"/>
    <xf numFmtId="9" fontId="0" fillId="0" borderId="0" xfId="1" applyFont="1"/>
    <xf numFmtId="0" fontId="6" fillId="0" borderId="26" xfId="0" applyFont="1" applyBorder="1"/>
    <xf numFmtId="9" fontId="7" fillId="5" borderId="26" xfId="0" applyNumberFormat="1" applyFont="1" applyFill="1" applyBorder="1" applyAlignment="1">
      <alignment vertical="center"/>
    </xf>
    <xf numFmtId="9" fontId="7" fillId="0" borderId="24" xfId="1" applyFont="1" applyBorder="1" applyAlignment="1">
      <alignment vertical="center"/>
    </xf>
    <xf numFmtId="0" fontId="6" fillId="0" borderId="23" xfId="0" applyFont="1" applyBorder="1"/>
    <xf numFmtId="9" fontId="7" fillId="5" borderId="23" xfId="0" applyNumberFormat="1" applyFont="1" applyFill="1" applyBorder="1" applyAlignment="1">
      <alignment vertical="center"/>
    </xf>
    <xf numFmtId="9" fontId="7" fillId="0" borderId="22" xfId="1" applyFont="1" applyBorder="1" applyAlignment="1">
      <alignment vertical="center"/>
    </xf>
    <xf numFmtId="0" fontId="6" fillId="0" borderId="27" xfId="0" applyFont="1" applyBorder="1"/>
    <xf numFmtId="9" fontId="7" fillId="0" borderId="27" xfId="0" applyNumberFormat="1" applyFont="1" applyBorder="1" applyAlignment="1">
      <alignment vertical="center"/>
    </xf>
    <xf numFmtId="9" fontId="7" fillId="0" borderId="29" xfId="0" applyNumberFormat="1" applyFont="1" applyBorder="1" applyAlignment="1">
      <alignment vertical="center"/>
    </xf>
    <xf numFmtId="0" fontId="7" fillId="0" borderId="23" xfId="0" applyFont="1" applyBorder="1" applyAlignment="1">
      <alignment vertical="center"/>
    </xf>
    <xf numFmtId="0" fontId="7" fillId="0" borderId="22" xfId="0" applyFont="1" applyBorder="1" applyAlignment="1">
      <alignment vertical="center"/>
    </xf>
    <xf numFmtId="0" fontId="6" fillId="0" borderId="20" xfId="0" applyFont="1" applyBorder="1"/>
    <xf numFmtId="0" fontId="7" fillId="0" borderId="20" xfId="0" applyFont="1" applyBorder="1" applyAlignment="1">
      <alignment vertical="center"/>
    </xf>
    <xf numFmtId="9" fontId="7" fillId="0" borderId="4" xfId="0" applyNumberFormat="1" applyFont="1" applyBorder="1" applyAlignment="1">
      <alignment vertical="center"/>
    </xf>
    <xf numFmtId="9" fontId="7" fillId="0" borderId="26" xfId="1" applyFont="1" applyBorder="1" applyAlignment="1">
      <alignment vertical="center"/>
    </xf>
    <xf numFmtId="0" fontId="0" fillId="0" borderId="24" xfId="0" applyBorder="1" applyAlignment="1">
      <alignment vertical="center"/>
    </xf>
    <xf numFmtId="9" fontId="7" fillId="0" borderId="23" xfId="1" applyFont="1"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0" xfId="0" applyAlignment="1">
      <alignment horizontal="left" vertical="center"/>
    </xf>
    <xf numFmtId="0" fontId="10" fillId="3" borderId="0" xfId="0" applyFont="1" applyFill="1"/>
    <xf numFmtId="0" fontId="0" fillId="0" borderId="0" xfId="0" applyAlignment="1">
      <alignment horizontal="center" wrapText="1"/>
    </xf>
    <xf numFmtId="0" fontId="0" fillId="0" borderId="0" xfId="0" applyAlignment="1">
      <alignment wrapText="1"/>
    </xf>
    <xf numFmtId="0" fontId="3" fillId="3" borderId="18" xfId="0" applyFont="1" applyFill="1" applyBorder="1" applyAlignment="1">
      <alignment horizontal="center" vertical="center" wrapText="1"/>
    </xf>
    <xf numFmtId="0" fontId="3" fillId="3" borderId="8" xfId="0" applyFont="1" applyFill="1" applyBorder="1" applyAlignment="1">
      <alignment horizontal="center" vertical="center" wrapText="1"/>
    </xf>
    <xf numFmtId="3" fontId="3" fillId="3" borderId="37" xfId="0" applyNumberFormat="1" applyFont="1" applyFill="1" applyBorder="1" applyAlignment="1">
      <alignment horizontal="center" vertical="center" wrapText="1"/>
    </xf>
    <xf numFmtId="3" fontId="3" fillId="3" borderId="48"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48" xfId="0" applyNumberFormat="1" applyFont="1" applyFill="1" applyBorder="1" applyAlignment="1">
      <alignment horizontal="left" vertical="center" wrapText="1"/>
    </xf>
    <xf numFmtId="3" fontId="3" fillId="3" borderId="35" xfId="0" applyNumberFormat="1" applyFont="1" applyFill="1" applyBorder="1" applyAlignment="1">
      <alignment horizontal="center" vertical="center" wrapText="1"/>
    </xf>
    <xf numFmtId="0" fontId="8" fillId="4" borderId="28" xfId="0" applyFont="1" applyFill="1" applyBorder="1" applyAlignment="1">
      <alignment horizontal="left" vertical="center" wrapText="1"/>
    </xf>
    <xf numFmtId="0" fontId="13" fillId="0" borderId="0" xfId="0" applyFont="1"/>
    <xf numFmtId="0" fontId="14" fillId="3" borderId="0" xfId="0" applyFont="1" applyFill="1"/>
    <xf numFmtId="0" fontId="8" fillId="2" borderId="39"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3" xfId="0" applyFont="1" applyFill="1" applyBorder="1" applyAlignment="1">
      <alignment horizontal="center" vertical="center"/>
    </xf>
    <xf numFmtId="0" fontId="3" fillId="0" borderId="0" xfId="0" applyFont="1"/>
    <xf numFmtId="0" fontId="3" fillId="3" borderId="18" xfId="0" applyFont="1" applyFill="1" applyBorder="1"/>
    <xf numFmtId="0" fontId="3" fillId="3" borderId="11" xfId="0" applyFont="1" applyFill="1" applyBorder="1" applyAlignment="1">
      <alignment horizontal="center" vertical="center" wrapText="1"/>
    </xf>
    <xf numFmtId="164" fontId="3" fillId="3" borderId="18" xfId="0" applyNumberFormat="1" applyFont="1" applyFill="1" applyBorder="1" applyAlignment="1">
      <alignment horizontal="center" vertical="center" wrapText="1"/>
    </xf>
    <xf numFmtId="164" fontId="3" fillId="3" borderId="42" xfId="0" applyNumberFormat="1" applyFont="1" applyFill="1" applyBorder="1" applyAlignment="1">
      <alignment horizontal="left" vertical="center" wrapText="1"/>
    </xf>
    <xf numFmtId="0" fontId="3" fillId="3" borderId="7" xfId="0" applyFont="1" applyFill="1" applyBorder="1" applyAlignment="1">
      <alignment horizontal="center" vertical="center" wrapText="1"/>
    </xf>
    <xf numFmtId="3" fontId="4" fillId="3" borderId="48"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3" borderId="37" xfId="0" applyNumberFormat="1" applyFont="1" applyFill="1" applyBorder="1" applyAlignment="1">
      <alignment horizontal="left" vertical="center" wrapText="1"/>
    </xf>
    <xf numFmtId="164" fontId="3" fillId="3" borderId="9" xfId="0" applyNumberFormat="1" applyFont="1" applyFill="1" applyBorder="1" applyAlignment="1">
      <alignment horizontal="center" vertical="center" wrapText="1"/>
    </xf>
    <xf numFmtId="164" fontId="3" fillId="3" borderId="35" xfId="0" applyNumberFormat="1" applyFont="1" applyFill="1" applyBorder="1" applyAlignment="1">
      <alignment horizontal="left" vertical="center" wrapText="1"/>
    </xf>
    <xf numFmtId="164" fontId="3" fillId="3" borderId="48" xfId="0" applyNumberFormat="1" applyFont="1" applyFill="1" applyBorder="1" applyAlignment="1">
      <alignment vertical="center" wrapText="1"/>
    </xf>
    <xf numFmtId="164" fontId="3" fillId="3" borderId="37" xfId="0" applyNumberFormat="1" applyFont="1" applyFill="1" applyBorder="1" applyAlignment="1">
      <alignment vertical="center" wrapText="1"/>
    </xf>
    <xf numFmtId="164" fontId="3" fillId="3" borderId="35" xfId="0" applyNumberFormat="1" applyFont="1" applyFill="1" applyBorder="1" applyAlignment="1">
      <alignment vertical="center" wrapText="1"/>
    </xf>
    <xf numFmtId="3" fontId="4" fillId="3" borderId="37" xfId="0" applyNumberFormat="1" applyFont="1" applyFill="1" applyBorder="1" applyAlignment="1">
      <alignment horizontal="center" vertical="center" wrapText="1"/>
    </xf>
    <xf numFmtId="164" fontId="4" fillId="3" borderId="48" xfId="0" applyNumberFormat="1"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3" fillId="3" borderId="37" xfId="0" applyFont="1" applyFill="1" applyBorder="1" applyAlignment="1">
      <alignment horizontal="left" vertical="center" wrapText="1"/>
    </xf>
    <xf numFmtId="164" fontId="5" fillId="3" borderId="7" xfId="0" applyNumberFormat="1" applyFont="1" applyFill="1" applyBorder="1" applyAlignment="1">
      <alignment horizontal="center" vertical="center" wrapText="1"/>
    </xf>
    <xf numFmtId="3" fontId="3" fillId="3" borderId="7"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164" fontId="3" fillId="3" borderId="8" xfId="0" applyNumberFormat="1" applyFont="1" applyFill="1" applyBorder="1" applyAlignment="1">
      <alignment horizontal="center" vertical="center"/>
    </xf>
    <xf numFmtId="0" fontId="4" fillId="3" borderId="8" xfId="0"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0" fontId="4" fillId="3" borderId="9" xfId="0"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164" fontId="3" fillId="3" borderId="46" xfId="0" applyNumberFormat="1" applyFont="1" applyFill="1" applyBorder="1" applyAlignment="1">
      <alignment horizontal="left" vertical="center" wrapText="1"/>
    </xf>
    <xf numFmtId="164" fontId="5" fillId="3" borderId="8" xfId="0" applyNumberFormat="1" applyFont="1" applyFill="1" applyBorder="1" applyAlignment="1">
      <alignment horizontal="center" vertical="center" wrapText="1"/>
    </xf>
    <xf numFmtId="164" fontId="5" fillId="3" borderId="8" xfId="0" applyNumberFormat="1" applyFont="1" applyFill="1" applyBorder="1" applyAlignment="1">
      <alignment horizontal="center" vertical="center"/>
    </xf>
    <xf numFmtId="164" fontId="5" fillId="3" borderId="37" xfId="0" applyNumberFormat="1" applyFont="1" applyFill="1" applyBorder="1" applyAlignment="1">
      <alignment horizontal="left" vertical="center" wrapText="1"/>
    </xf>
    <xf numFmtId="164" fontId="5" fillId="3" borderId="37" xfId="0" applyNumberFormat="1" applyFont="1" applyFill="1" applyBorder="1" applyAlignment="1">
      <alignment horizontal="left" vertical="center"/>
    </xf>
    <xf numFmtId="164" fontId="5" fillId="3" borderId="35" xfId="0" applyNumberFormat="1"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3" borderId="19" xfId="0" applyFont="1" applyFill="1" applyBorder="1"/>
    <xf numFmtId="0" fontId="3" fillId="3" borderId="8" xfId="0" applyFont="1" applyFill="1" applyBorder="1"/>
    <xf numFmtId="0" fontId="2" fillId="3" borderId="1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0" fillId="0" borderId="0" xfId="0" applyAlignment="1">
      <alignment vertical="top"/>
    </xf>
    <xf numFmtId="0" fontId="3" fillId="3" borderId="46" xfId="0" applyFont="1" applyFill="1" applyBorder="1" applyAlignment="1">
      <alignment horizontal="left" vertical="center" wrapText="1"/>
    </xf>
    <xf numFmtId="0" fontId="3" fillId="3" borderId="35"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top" wrapText="1"/>
    </xf>
    <xf numFmtId="3" fontId="0" fillId="0" borderId="0" xfId="0" applyNumberFormat="1" applyAlignment="1">
      <alignment wrapText="1"/>
    </xf>
    <xf numFmtId="1" fontId="0" fillId="0" borderId="0" xfId="0" applyNumberFormat="1" applyAlignment="1">
      <alignment wrapText="1"/>
    </xf>
    <xf numFmtId="0" fontId="19" fillId="0" borderId="0" xfId="0" applyFont="1"/>
    <xf numFmtId="0" fontId="22" fillId="0" borderId="0" xfId="0" applyFont="1" applyAlignment="1">
      <alignment horizontal="center" vertical="center"/>
    </xf>
    <xf numFmtId="0" fontId="19" fillId="0" borderId="25" xfId="0" applyFont="1" applyBorder="1" applyAlignment="1">
      <alignment horizontal="center"/>
    </xf>
    <xf numFmtId="3" fontId="22" fillId="0" borderId="47" xfId="0" applyNumberFormat="1" applyFont="1" applyBorder="1" applyAlignment="1">
      <alignment horizontal="center" vertical="center" wrapText="1"/>
    </xf>
    <xf numFmtId="3" fontId="22" fillId="0" borderId="36" xfId="0" applyNumberFormat="1" applyFont="1" applyBorder="1" applyAlignment="1">
      <alignment horizontal="center" vertical="center" wrapText="1"/>
    </xf>
    <xf numFmtId="3" fontId="22" fillId="0" borderId="34" xfId="0" applyNumberFormat="1" applyFont="1" applyBorder="1" applyAlignment="1">
      <alignment horizontal="center" vertical="center" wrapText="1"/>
    </xf>
    <xf numFmtId="0" fontId="20" fillId="3" borderId="69"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71" xfId="0" applyFont="1" applyFill="1" applyBorder="1" applyAlignment="1">
      <alignment horizontal="center" vertical="center" wrapText="1"/>
    </xf>
    <xf numFmtId="0" fontId="20" fillId="3" borderId="72" xfId="0" applyFont="1" applyFill="1" applyBorder="1" applyAlignment="1">
      <alignment horizontal="center" vertical="center" wrapText="1"/>
    </xf>
    <xf numFmtId="0" fontId="21" fillId="4" borderId="73" xfId="0" applyFont="1" applyFill="1" applyBorder="1" applyAlignment="1">
      <alignment horizontal="center" vertical="center" wrapText="1"/>
    </xf>
    <xf numFmtId="0" fontId="21" fillId="4" borderId="69"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0" fillId="3" borderId="74"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0" xfId="0" applyFont="1" applyFill="1" applyAlignment="1">
      <alignment horizontal="center" vertical="center" wrapText="1"/>
    </xf>
    <xf numFmtId="0" fontId="0" fillId="0" borderId="0" xfId="0" applyAlignment="1">
      <alignment horizontal="center"/>
    </xf>
    <xf numFmtId="0" fontId="23" fillId="0" borderId="0" xfId="0" applyFont="1" applyAlignment="1">
      <alignment vertical="top"/>
    </xf>
    <xf numFmtId="0" fontId="24" fillId="3" borderId="39"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4" xfId="0" applyFont="1" applyBorder="1" applyAlignment="1">
      <alignment horizontal="left" vertical="top" wrapText="1"/>
    </xf>
    <xf numFmtId="3" fontId="25" fillId="0" borderId="15" xfId="0" applyNumberFormat="1" applyFont="1" applyBorder="1" applyAlignment="1">
      <alignment horizontal="center" vertical="center" wrapText="1"/>
    </xf>
    <xf numFmtId="1" fontId="25" fillId="0" borderId="1" xfId="0" applyNumberFormat="1" applyFont="1" applyBorder="1" applyAlignment="1">
      <alignment horizontal="center" vertical="center" wrapText="1"/>
    </xf>
    <xf numFmtId="0" fontId="25" fillId="6" borderId="50"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26" fillId="0" borderId="4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9" fontId="26" fillId="0" borderId="50" xfId="0" applyNumberFormat="1" applyFont="1" applyBorder="1" applyAlignment="1">
      <alignment horizontal="left" vertical="top" wrapText="1"/>
    </xf>
    <xf numFmtId="0" fontId="25" fillId="0" borderId="1"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1" xfId="0" applyFont="1" applyBorder="1" applyAlignment="1">
      <alignment horizontal="left" vertical="top" wrapText="1"/>
    </xf>
    <xf numFmtId="3" fontId="25" fillId="0" borderId="33" xfId="0" applyNumberFormat="1" applyFont="1" applyBorder="1" applyAlignment="1">
      <alignment horizontal="center" vertical="center" wrapText="1"/>
    </xf>
    <xf numFmtId="0" fontId="25" fillId="6" borderId="32" xfId="0" applyFont="1" applyFill="1" applyBorder="1" applyAlignment="1">
      <alignment horizontal="center" vertical="center" wrapText="1"/>
    </xf>
    <xf numFmtId="0" fontId="25" fillId="6" borderId="21" xfId="0" applyFont="1" applyFill="1" applyBorder="1" applyAlignment="1">
      <alignment horizontal="center" vertical="center" wrapText="1"/>
    </xf>
    <xf numFmtId="0" fontId="25" fillId="6" borderId="36" xfId="0" applyFont="1" applyFill="1" applyBorder="1" applyAlignment="1">
      <alignment horizontal="center" vertical="center" wrapText="1"/>
    </xf>
    <xf numFmtId="0" fontId="26" fillId="0" borderId="36"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3" xfId="0" applyFont="1" applyBorder="1" applyAlignment="1">
      <alignment horizontal="center" vertical="center" wrapText="1"/>
    </xf>
    <xf numFmtId="9" fontId="26" fillId="0" borderId="32" xfId="0" applyNumberFormat="1" applyFont="1" applyBorder="1" applyAlignment="1">
      <alignment horizontal="left" vertical="top" wrapText="1"/>
    </xf>
    <xf numFmtId="0" fontId="25" fillId="7" borderId="21" xfId="0" applyFont="1" applyFill="1" applyBorder="1" applyAlignment="1">
      <alignment horizontal="center" vertical="center" wrapText="1"/>
    </xf>
    <xf numFmtId="9" fontId="25" fillId="0" borderId="33" xfId="1" applyFont="1" applyBorder="1" applyAlignment="1">
      <alignment horizontal="center" vertical="center" wrapText="1"/>
    </xf>
    <xf numFmtId="9" fontId="25" fillId="0" borderId="21" xfId="1" applyFont="1" applyBorder="1" applyAlignment="1">
      <alignment horizontal="center" vertical="center" wrapText="1"/>
    </xf>
    <xf numFmtId="9" fontId="25" fillId="6" borderId="32" xfId="1" applyFont="1" applyFill="1" applyBorder="1" applyAlignment="1">
      <alignment horizontal="center" vertical="center" wrapText="1"/>
    </xf>
    <xf numFmtId="9" fontId="25" fillId="6" borderId="21" xfId="1" applyFont="1" applyFill="1" applyBorder="1" applyAlignment="1">
      <alignment horizontal="center" vertical="center" wrapText="1"/>
    </xf>
    <xf numFmtId="9" fontId="25" fillId="6" borderId="36" xfId="1" applyFont="1" applyFill="1" applyBorder="1" applyAlignment="1">
      <alignment horizontal="center" vertical="center" wrapText="1"/>
    </xf>
    <xf numFmtId="0" fontId="25" fillId="0" borderId="21" xfId="0" applyFont="1" applyBorder="1" applyAlignment="1">
      <alignment horizontal="center" vertical="center"/>
    </xf>
    <xf numFmtId="0" fontId="25" fillId="7" borderId="21" xfId="0" applyFont="1" applyFill="1" applyBorder="1" applyAlignment="1">
      <alignment horizontal="center" vertical="center"/>
    </xf>
    <xf numFmtId="9" fontId="25" fillId="6" borderId="21" xfId="0" applyNumberFormat="1" applyFont="1" applyFill="1" applyBorder="1" applyAlignment="1">
      <alignment horizontal="center" vertical="center" wrapText="1"/>
    </xf>
    <xf numFmtId="9" fontId="25" fillId="6" borderId="36" xfId="0" applyNumberFormat="1" applyFont="1" applyFill="1" applyBorder="1" applyAlignment="1">
      <alignment horizontal="center" vertical="center" wrapText="1"/>
    </xf>
    <xf numFmtId="0" fontId="25" fillId="3" borderId="21" xfId="0" applyFont="1" applyFill="1" applyBorder="1" applyAlignment="1">
      <alignment horizontal="left" vertical="top" wrapText="1"/>
    </xf>
    <xf numFmtId="9" fontId="25" fillId="6" borderId="32" xfId="0" applyNumberFormat="1" applyFont="1" applyFill="1" applyBorder="1" applyAlignment="1">
      <alignment horizontal="center" vertical="center" wrapText="1"/>
    </xf>
    <xf numFmtId="0" fontId="25" fillId="6" borderId="32" xfId="0" applyFont="1" applyFill="1" applyBorder="1" applyAlignment="1">
      <alignment horizontal="center" vertical="center"/>
    </xf>
    <xf numFmtId="0" fontId="25" fillId="6" borderId="21" xfId="0" applyFont="1" applyFill="1" applyBorder="1" applyAlignment="1">
      <alignment horizontal="center" vertical="center"/>
    </xf>
    <xf numFmtId="0" fontId="25" fillId="6" borderId="36" xfId="0" applyFont="1" applyFill="1" applyBorder="1" applyAlignment="1">
      <alignment horizontal="center" vertical="center"/>
    </xf>
    <xf numFmtId="9" fontId="25" fillId="6" borderId="32" xfId="1" applyFont="1" applyFill="1" applyBorder="1" applyAlignment="1">
      <alignment horizontal="center" vertical="center"/>
    </xf>
    <xf numFmtId="9" fontId="25" fillId="6" borderId="21" xfId="1" applyFont="1" applyFill="1" applyBorder="1" applyAlignment="1">
      <alignment horizontal="center" vertical="center"/>
    </xf>
    <xf numFmtId="9" fontId="25" fillId="6" borderId="36" xfId="1" applyFont="1" applyFill="1" applyBorder="1" applyAlignment="1">
      <alignment horizontal="center" vertical="center"/>
    </xf>
    <xf numFmtId="0" fontId="25" fillId="0" borderId="3" xfId="0" applyFont="1" applyBorder="1" applyAlignment="1">
      <alignment horizontal="center" vertical="center" wrapText="1"/>
    </xf>
    <xf numFmtId="0" fontId="25" fillId="0" borderId="16" xfId="0" applyFont="1" applyBorder="1" applyAlignment="1">
      <alignment horizontal="center" vertical="center"/>
    </xf>
    <xf numFmtId="0" fontId="25" fillId="0" borderId="16" xfId="0" applyFont="1" applyBorder="1" applyAlignment="1">
      <alignment horizontal="left" vertical="top" wrapText="1"/>
    </xf>
    <xf numFmtId="3" fontId="25" fillId="0" borderId="17" xfId="0" applyNumberFormat="1" applyFont="1" applyBorder="1" applyAlignment="1">
      <alignment horizontal="center" vertical="center" wrapText="1"/>
    </xf>
    <xf numFmtId="1" fontId="25" fillId="0" borderId="3" xfId="0" applyNumberFormat="1" applyFont="1" applyBorder="1" applyAlignment="1">
      <alignment horizontal="center" vertical="center" wrapText="1"/>
    </xf>
    <xf numFmtId="0" fontId="25" fillId="6" borderId="51"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34" xfId="0" applyFont="1" applyFill="1" applyBorder="1" applyAlignment="1">
      <alignment horizontal="center" vertical="center"/>
    </xf>
    <xf numFmtId="0" fontId="26" fillId="0" borderId="34"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9" fontId="26" fillId="0" borderId="51" xfId="0" applyNumberFormat="1" applyFont="1" applyBorder="1" applyAlignment="1">
      <alignment horizontal="left" vertical="top" wrapText="1"/>
    </xf>
    <xf numFmtId="0" fontId="25" fillId="0" borderId="16" xfId="0" applyFont="1" applyBorder="1" applyAlignment="1">
      <alignment horizontal="center" vertical="center" wrapText="1"/>
    </xf>
    <xf numFmtId="0" fontId="18" fillId="3" borderId="0" xfId="0" applyFont="1" applyFill="1"/>
    <xf numFmtId="0" fontId="0" fillId="3" borderId="0" xfId="0" applyFill="1"/>
    <xf numFmtId="0" fontId="16" fillId="3" borderId="0" xfId="0" applyFont="1" applyFill="1"/>
    <xf numFmtId="9" fontId="16" fillId="3" borderId="0" xfId="1" applyFont="1" applyFill="1"/>
    <xf numFmtId="0" fontId="15" fillId="3" borderId="0" xfId="0" applyFont="1" applyFill="1"/>
    <xf numFmtId="9" fontId="15" fillId="3" borderId="0" xfId="1" applyFont="1" applyFill="1"/>
    <xf numFmtId="0" fontId="31" fillId="3" borderId="0" xfId="0" applyFont="1" applyFill="1"/>
    <xf numFmtId="0" fontId="18" fillId="9" borderId="0" xfId="0" applyFont="1" applyFill="1"/>
    <xf numFmtId="0" fontId="0" fillId="9" borderId="0" xfId="0" applyFill="1"/>
    <xf numFmtId="0" fontId="0" fillId="9" borderId="22" xfId="0" applyFill="1" applyBorder="1"/>
    <xf numFmtId="0" fontId="18" fillId="9" borderId="23" xfId="0" applyFont="1" applyFill="1" applyBorder="1"/>
    <xf numFmtId="0" fontId="0" fillId="9" borderId="28" xfId="0" applyFill="1" applyBorder="1"/>
    <xf numFmtId="0" fontId="0" fillId="9" borderId="29" xfId="0" applyFill="1" applyBorder="1"/>
    <xf numFmtId="0" fontId="19" fillId="0" borderId="25" xfId="0" applyFont="1" applyBorder="1" applyAlignment="1">
      <alignment horizontal="center"/>
    </xf>
    <xf numFmtId="9" fontId="25" fillId="3" borderId="21" xfId="1" applyFont="1" applyFill="1" applyBorder="1" applyAlignment="1">
      <alignment horizontal="center" vertical="center" wrapText="1"/>
    </xf>
    <xf numFmtId="0" fontId="27" fillId="3" borderId="18" xfId="0" applyFont="1" applyFill="1" applyBorder="1" applyAlignment="1">
      <alignment horizontal="center" vertical="center" wrapText="1"/>
    </xf>
    <xf numFmtId="1" fontId="19" fillId="0" borderId="0" xfId="0" applyNumberFormat="1" applyFont="1"/>
    <xf numFmtId="1" fontId="19" fillId="0" borderId="25" xfId="0" applyNumberFormat="1" applyFont="1" applyBorder="1" applyAlignment="1">
      <alignment horizontal="center"/>
    </xf>
    <xf numFmtId="1" fontId="20" fillId="3" borderId="0" xfId="0" applyNumberFormat="1" applyFont="1" applyFill="1" applyAlignment="1">
      <alignment horizontal="center" vertical="center" wrapText="1"/>
    </xf>
    <xf numFmtId="1" fontId="27" fillId="3" borderId="18" xfId="1" applyNumberFormat="1" applyFont="1" applyFill="1" applyBorder="1" applyAlignment="1">
      <alignment horizontal="center" vertical="center" wrapText="1"/>
    </xf>
    <xf numFmtId="1" fontId="0" fillId="0" borderId="0" xfId="0" applyNumberFormat="1"/>
    <xf numFmtId="9" fontId="27" fillId="3" borderId="18" xfId="1" applyFont="1" applyFill="1" applyBorder="1" applyAlignment="1">
      <alignment horizontal="center" vertical="center" wrapText="1"/>
    </xf>
    <xf numFmtId="0" fontId="21" fillId="3" borderId="0" xfId="0" applyFont="1" applyFill="1" applyBorder="1" applyAlignment="1">
      <alignment horizontal="center" vertical="center" wrapText="1"/>
    </xf>
    <xf numFmtId="9" fontId="25" fillId="0" borderId="7" xfId="1" applyFont="1" applyBorder="1" applyAlignment="1">
      <alignment horizontal="center" vertical="center" wrapText="1"/>
    </xf>
    <xf numFmtId="9" fontId="25" fillId="0" borderId="8" xfId="1" applyFont="1" applyBorder="1" applyAlignment="1">
      <alignment horizontal="center" vertical="center" wrapText="1"/>
    </xf>
    <xf numFmtId="0" fontId="20" fillId="3" borderId="63" xfId="0" applyFont="1" applyFill="1" applyBorder="1" applyAlignment="1">
      <alignment horizontal="center" vertical="center" wrapText="1"/>
    </xf>
    <xf numFmtId="0" fontId="20" fillId="3" borderId="64" xfId="0" applyFont="1" applyFill="1" applyBorder="1" applyAlignment="1">
      <alignment horizontal="center" vertical="center" wrapText="1"/>
    </xf>
    <xf numFmtId="0" fontId="20" fillId="3" borderId="66" xfId="0" applyFont="1" applyFill="1" applyBorder="1" applyAlignment="1">
      <alignment horizontal="center" vertical="center" wrapText="1"/>
    </xf>
    <xf numFmtId="9" fontId="25" fillId="3" borderId="32" xfId="1" applyFont="1" applyFill="1" applyBorder="1" applyAlignment="1">
      <alignment horizontal="center" vertical="center" wrapText="1"/>
    </xf>
    <xf numFmtId="9" fontId="25" fillId="3" borderId="33" xfId="1" applyFont="1" applyFill="1" applyBorder="1" applyAlignment="1">
      <alignment horizontal="center" vertical="center" wrapText="1"/>
    </xf>
    <xf numFmtId="9" fontId="25" fillId="3" borderId="51" xfId="1" applyFont="1" applyFill="1" applyBorder="1" applyAlignment="1">
      <alignment horizontal="center" vertical="center" wrapText="1"/>
    </xf>
    <xf numFmtId="9" fontId="25" fillId="3" borderId="16" xfId="1" applyFont="1" applyFill="1" applyBorder="1" applyAlignment="1">
      <alignment horizontal="center" vertical="center" wrapText="1"/>
    </xf>
    <xf numFmtId="9" fontId="25" fillId="3" borderId="17" xfId="1" applyFont="1" applyFill="1" applyBorder="1" applyAlignment="1">
      <alignment horizontal="center" vertical="center" wrapText="1"/>
    </xf>
    <xf numFmtId="0" fontId="27" fillId="0" borderId="50" xfId="0" applyFont="1" applyBorder="1" applyAlignment="1">
      <alignment horizontal="center" vertical="center" wrapText="1"/>
    </xf>
    <xf numFmtId="0" fontId="27" fillId="3" borderId="7" xfId="0" applyFont="1" applyFill="1" applyBorder="1" applyAlignment="1">
      <alignment horizontal="center" vertical="center" wrapText="1"/>
    </xf>
    <xf numFmtId="1" fontId="27" fillId="3" borderId="7" xfId="1" applyNumberFormat="1" applyFont="1" applyFill="1" applyBorder="1" applyAlignment="1">
      <alignment horizontal="center" vertical="center" wrapText="1"/>
    </xf>
    <xf numFmtId="9" fontId="25" fillId="3" borderId="50" xfId="1" applyFont="1" applyFill="1" applyBorder="1" applyAlignment="1">
      <alignment horizontal="center" vertical="center" wrapText="1"/>
    </xf>
    <xf numFmtId="9" fontId="25" fillId="3" borderId="14" xfId="1" applyFont="1" applyFill="1" applyBorder="1" applyAlignment="1">
      <alignment horizontal="center" vertical="center" wrapText="1"/>
    </xf>
    <xf numFmtId="9" fontId="25" fillId="3" borderId="15" xfId="1"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51" xfId="0" applyFont="1" applyBorder="1" applyAlignment="1">
      <alignment horizontal="center" vertical="center" wrapText="1"/>
    </xf>
    <xf numFmtId="0" fontId="27" fillId="3" borderId="28" xfId="0" applyFont="1" applyFill="1" applyBorder="1" applyAlignment="1">
      <alignment horizontal="center" vertical="center" wrapText="1"/>
    </xf>
    <xf numFmtId="1" fontId="27" fillId="3" borderId="28" xfId="1" applyNumberFormat="1" applyFont="1" applyFill="1" applyBorder="1" applyAlignment="1">
      <alignment horizontal="center" vertical="center" wrapText="1"/>
    </xf>
    <xf numFmtId="0" fontId="25" fillId="3" borderId="21" xfId="0" applyFont="1" applyFill="1" applyBorder="1" applyAlignment="1">
      <alignment horizontal="center" vertical="center" wrapText="1"/>
    </xf>
    <xf numFmtId="3" fontId="25" fillId="3" borderId="33" xfId="0" applyNumberFormat="1" applyFont="1" applyFill="1" applyBorder="1" applyAlignment="1">
      <alignment horizontal="center" vertical="center" wrapText="1"/>
    </xf>
    <xf numFmtId="1" fontId="25" fillId="0" borderId="51" xfId="0" applyNumberFormat="1" applyFont="1" applyBorder="1" applyAlignment="1">
      <alignment horizontal="center" vertical="center" wrapText="1"/>
    </xf>
    <xf numFmtId="1" fontId="25" fillId="0" borderId="75" xfId="0" applyNumberFormat="1" applyFont="1" applyBorder="1" applyAlignment="1">
      <alignment horizontal="center" vertical="center" wrapText="1"/>
    </xf>
    <xf numFmtId="9" fontId="25" fillId="0" borderId="35" xfId="1" applyFont="1" applyBorder="1" applyAlignment="1">
      <alignment horizontal="center" vertical="center" wrapText="1"/>
    </xf>
    <xf numFmtId="9" fontId="4" fillId="3" borderId="37" xfId="0" applyNumberFormat="1" applyFont="1" applyFill="1" applyBorder="1" applyAlignment="1">
      <alignment horizontal="left" vertical="top" wrapText="1"/>
    </xf>
    <xf numFmtId="164" fontId="25" fillId="0" borderId="1" xfId="0" applyNumberFormat="1" applyFont="1" applyBorder="1" applyAlignment="1">
      <alignment horizontal="center" vertical="center" wrapText="1"/>
    </xf>
    <xf numFmtId="9" fontId="25" fillId="0" borderId="1" xfId="1" applyFont="1" applyBorder="1" applyAlignment="1">
      <alignment horizontal="center" vertical="center" wrapText="1"/>
    </xf>
    <xf numFmtId="0" fontId="25" fillId="5" borderId="32"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36" xfId="0" applyFont="1" applyFill="1" applyBorder="1" applyAlignment="1">
      <alignment horizontal="center" vertical="center" wrapText="1"/>
    </xf>
    <xf numFmtId="9" fontId="25" fillId="10" borderId="21" xfId="1" applyFont="1" applyFill="1" applyBorder="1" applyAlignment="1">
      <alignment horizontal="center" vertical="center" wrapText="1"/>
    </xf>
    <xf numFmtId="9" fontId="25" fillId="10" borderId="32" xfId="1" applyFont="1" applyFill="1" applyBorder="1" applyAlignment="1">
      <alignment horizontal="center" vertical="center" wrapText="1"/>
    </xf>
    <xf numFmtId="9" fontId="4" fillId="3" borderId="35" xfId="0" applyNumberFormat="1" applyFont="1" applyFill="1" applyBorder="1" applyAlignment="1">
      <alignment horizontal="left" vertical="top" wrapText="1"/>
    </xf>
    <xf numFmtId="164" fontId="4" fillId="3" borderId="37" xfId="0" applyNumberFormat="1" applyFont="1" applyFill="1" applyBorder="1" applyAlignment="1">
      <alignment horizontal="left" vertical="center" wrapText="1"/>
    </xf>
    <xf numFmtId="164" fontId="4" fillId="3" borderId="42" xfId="0" applyNumberFormat="1" applyFont="1" applyFill="1" applyBorder="1" applyAlignment="1">
      <alignment horizontal="left" vertical="center" wrapText="1"/>
    </xf>
    <xf numFmtId="1" fontId="4" fillId="3" borderId="51" xfId="4" applyNumberFormat="1" applyFont="1" applyFill="1" applyBorder="1" applyAlignment="1">
      <alignment horizontal="center" vertical="center" wrapText="1"/>
    </xf>
    <xf numFmtId="1" fontId="4" fillId="3" borderId="17" xfId="4" applyNumberFormat="1" applyFont="1" applyFill="1" applyBorder="1" applyAlignment="1">
      <alignment horizontal="center" vertical="center" wrapText="1"/>
    </xf>
    <xf numFmtId="9" fontId="4" fillId="3" borderId="9" xfId="1" applyFont="1" applyFill="1" applyBorder="1" applyAlignment="1">
      <alignment horizontal="center" vertical="center" wrapText="1"/>
    </xf>
    <xf numFmtId="1" fontId="4" fillId="3" borderId="50" xfId="4" applyNumberFormat="1" applyFont="1" applyFill="1" applyBorder="1" applyAlignment="1">
      <alignment horizontal="center" vertical="center" wrapText="1"/>
    </xf>
    <xf numFmtId="1" fontId="4" fillId="3" borderId="15" xfId="4" applyNumberFormat="1" applyFont="1" applyFill="1" applyBorder="1" applyAlignment="1">
      <alignment horizontal="center" vertical="center" wrapText="1"/>
    </xf>
    <xf numFmtId="9" fontId="4" fillId="3" borderId="7" xfId="1" applyFont="1" applyFill="1" applyBorder="1" applyAlignment="1">
      <alignment horizontal="center" vertical="center" wrapText="1"/>
    </xf>
    <xf numFmtId="1" fontId="4" fillId="3" borderId="32" xfId="4" applyNumberFormat="1" applyFont="1" applyFill="1" applyBorder="1" applyAlignment="1">
      <alignment horizontal="center" vertical="center" wrapText="1"/>
    </xf>
    <xf numFmtId="1" fontId="4" fillId="3" borderId="33" xfId="4" applyNumberFormat="1" applyFont="1" applyFill="1" applyBorder="1" applyAlignment="1">
      <alignment horizontal="center" vertical="center" wrapText="1"/>
    </xf>
    <xf numFmtId="9" fontId="4" fillId="3" borderId="8" xfId="1" applyFont="1" applyFill="1" applyBorder="1" applyAlignment="1">
      <alignment horizontal="center" vertical="center" wrapText="1"/>
    </xf>
    <xf numFmtId="1" fontId="4" fillId="3" borderId="47" xfId="4" applyNumberFormat="1" applyFont="1" applyFill="1" applyBorder="1" applyAlignment="1">
      <alignment horizontal="center" vertical="center" wrapText="1"/>
    </xf>
    <xf numFmtId="9" fontId="4" fillId="3" borderId="48" xfId="0" applyNumberFormat="1" applyFont="1" applyFill="1" applyBorder="1" applyAlignment="1">
      <alignment horizontal="left" vertical="top" wrapText="1"/>
    </xf>
    <xf numFmtId="1" fontId="4" fillId="3" borderId="36" xfId="4" applyNumberFormat="1" applyFont="1" applyFill="1" applyBorder="1" applyAlignment="1">
      <alignment horizontal="center" vertical="center" wrapText="1"/>
    </xf>
    <xf numFmtId="164" fontId="4" fillId="3" borderId="36" xfId="4" applyNumberFormat="1" applyFont="1" applyFill="1" applyBorder="1" applyAlignment="1">
      <alignment horizontal="center" vertical="center" wrapText="1"/>
    </xf>
    <xf numFmtId="1" fontId="4" fillId="3" borderId="34" xfId="4" applyNumberFormat="1" applyFont="1" applyFill="1" applyBorder="1" applyAlignment="1">
      <alignment horizontal="center" vertical="center" wrapText="1"/>
    </xf>
    <xf numFmtId="1" fontId="4" fillId="3" borderId="36" xfId="4" applyNumberFormat="1" applyFont="1" applyFill="1" applyBorder="1" applyAlignment="1" applyProtection="1">
      <alignment horizontal="center" vertical="center" wrapText="1"/>
    </xf>
    <xf numFmtId="1" fontId="4" fillId="3" borderId="34" xfId="4" applyNumberFormat="1" applyFont="1" applyFill="1" applyBorder="1" applyAlignment="1" applyProtection="1">
      <alignment horizontal="center" vertical="center" wrapText="1"/>
    </xf>
    <xf numFmtId="9" fontId="4" fillId="3" borderId="34" xfId="1" applyFont="1" applyFill="1" applyBorder="1" applyAlignment="1">
      <alignment horizontal="center" vertical="center" wrapText="1"/>
    </xf>
    <xf numFmtId="9" fontId="4" fillId="3" borderId="51" xfId="1" applyFont="1" applyFill="1" applyBorder="1" applyAlignment="1">
      <alignment horizontal="center" vertical="center" wrapText="1"/>
    </xf>
    <xf numFmtId="9" fontId="4" fillId="3" borderId="17" xfId="1" applyFont="1" applyFill="1" applyBorder="1" applyAlignment="1">
      <alignment horizontal="center" vertical="center" wrapText="1"/>
    </xf>
    <xf numFmtId="9" fontId="4" fillId="3" borderId="5" xfId="0" applyNumberFormat="1" applyFont="1" applyFill="1" applyBorder="1" applyAlignment="1">
      <alignment horizontal="left" vertical="top" wrapText="1"/>
    </xf>
    <xf numFmtId="164" fontId="4" fillId="3" borderId="36" xfId="4" applyNumberFormat="1" applyFont="1" applyFill="1" applyBorder="1" applyAlignment="1" applyProtection="1">
      <alignment horizontal="center" vertical="center"/>
    </xf>
    <xf numFmtId="164" fontId="4" fillId="3" borderId="47" xfId="4" applyNumberFormat="1" applyFont="1" applyFill="1" applyBorder="1" applyAlignment="1">
      <alignment horizontal="center" vertical="center"/>
    </xf>
    <xf numFmtId="1" fontId="4" fillId="3" borderId="50" xfId="4" applyNumberFormat="1" applyFont="1" applyFill="1" applyBorder="1" applyAlignment="1">
      <alignment horizontal="center" vertical="center"/>
    </xf>
    <xf numFmtId="1" fontId="4" fillId="3" borderId="15" xfId="4" applyNumberFormat="1" applyFont="1" applyFill="1" applyBorder="1" applyAlignment="1">
      <alignment horizontal="center" vertical="center"/>
    </xf>
    <xf numFmtId="9" fontId="4" fillId="3" borderId="7" xfId="1" applyFont="1" applyFill="1" applyBorder="1" applyAlignment="1">
      <alignment horizontal="center" vertical="center"/>
    </xf>
    <xf numFmtId="164" fontId="4" fillId="3" borderId="36" xfId="4" applyNumberFormat="1" applyFont="1" applyFill="1" applyBorder="1" applyAlignment="1">
      <alignment horizontal="center" vertical="center"/>
    </xf>
    <xf numFmtId="1" fontId="4" fillId="3" borderId="32" xfId="4" applyNumberFormat="1" applyFont="1" applyFill="1" applyBorder="1" applyAlignment="1">
      <alignment horizontal="center" vertical="center"/>
    </xf>
    <xf numFmtId="1" fontId="4" fillId="3" borderId="33" xfId="4" applyNumberFormat="1" applyFont="1" applyFill="1" applyBorder="1" applyAlignment="1">
      <alignment horizontal="center" vertical="center"/>
    </xf>
    <xf numFmtId="9" fontId="4" fillId="3" borderId="8" xfId="1" applyFont="1" applyFill="1" applyBorder="1" applyAlignment="1">
      <alignment horizontal="center" vertical="center"/>
    </xf>
    <xf numFmtId="2" fontId="4" fillId="3" borderId="36" xfId="4" applyNumberFormat="1" applyFont="1" applyFill="1" applyBorder="1" applyAlignment="1">
      <alignment horizontal="center" vertical="center"/>
    </xf>
    <xf numFmtId="9" fontId="4" fillId="3" borderId="36" xfId="1" applyFont="1" applyFill="1" applyBorder="1" applyAlignment="1">
      <alignment horizontal="center" vertical="center"/>
    </xf>
    <xf numFmtId="9" fontId="4" fillId="3" borderId="32" xfId="1" applyFont="1" applyFill="1" applyBorder="1" applyAlignment="1">
      <alignment horizontal="center" vertical="center"/>
    </xf>
    <xf numFmtId="9" fontId="4" fillId="3" borderId="33" xfId="1" applyFont="1" applyFill="1" applyBorder="1" applyAlignment="1">
      <alignment horizontal="center" vertical="center"/>
    </xf>
    <xf numFmtId="1" fontId="4" fillId="3" borderId="36" xfId="4" applyNumberFormat="1" applyFont="1" applyFill="1" applyBorder="1" applyAlignment="1">
      <alignment horizontal="center" vertical="center"/>
    </xf>
    <xf numFmtId="2" fontId="4" fillId="3" borderId="34" xfId="4" applyNumberFormat="1" applyFont="1" applyFill="1" applyBorder="1" applyAlignment="1">
      <alignment horizontal="center" vertical="center"/>
    </xf>
    <xf numFmtId="1" fontId="4" fillId="3" borderId="51" xfId="4" applyNumberFormat="1" applyFont="1" applyFill="1" applyBorder="1" applyAlignment="1">
      <alignment horizontal="center" vertical="center"/>
    </xf>
    <xf numFmtId="1" fontId="4" fillId="3" borderId="17" xfId="4" applyNumberFormat="1" applyFont="1" applyFill="1" applyBorder="1" applyAlignment="1">
      <alignment horizontal="center" vertical="center"/>
    </xf>
    <xf numFmtId="9" fontId="4" fillId="3" borderId="9" xfId="1" applyFont="1" applyFill="1" applyBorder="1" applyAlignment="1">
      <alignment horizontal="center" vertical="center"/>
    </xf>
    <xf numFmtId="165" fontId="4" fillId="3" borderId="36" xfId="1" applyNumberFormat="1" applyFont="1" applyFill="1" applyBorder="1" applyAlignment="1">
      <alignment horizontal="center" vertical="center"/>
    </xf>
    <xf numFmtId="1" fontId="4" fillId="3" borderId="34" xfId="4" applyNumberFormat="1" applyFont="1" applyFill="1" applyBorder="1" applyAlignment="1">
      <alignment horizontal="center" vertical="center"/>
    </xf>
    <xf numFmtId="1" fontId="4" fillId="3" borderId="47" xfId="4" applyNumberFormat="1" applyFont="1" applyFill="1" applyBorder="1" applyAlignment="1">
      <alignment horizontal="center" vertical="center"/>
    </xf>
    <xf numFmtId="0" fontId="4" fillId="3" borderId="35" xfId="0" applyFont="1" applyFill="1" applyBorder="1" applyAlignment="1">
      <alignment horizontal="left" vertical="top" wrapText="1"/>
    </xf>
    <xf numFmtId="1" fontId="4" fillId="3" borderId="47" xfId="4" applyNumberFormat="1" applyFont="1" applyFill="1" applyBorder="1" applyAlignment="1" applyProtection="1">
      <alignment horizontal="center" vertical="center" wrapText="1"/>
    </xf>
    <xf numFmtId="164" fontId="4" fillId="3" borderId="36" xfId="4" applyNumberFormat="1" applyFont="1" applyFill="1" applyBorder="1" applyAlignment="1" applyProtection="1">
      <alignment horizontal="center" vertical="center" wrapText="1"/>
    </xf>
    <xf numFmtId="9" fontId="4" fillId="3" borderId="36" xfId="1" applyFont="1" applyFill="1" applyBorder="1" applyAlignment="1">
      <alignment horizontal="center" vertical="center" wrapText="1"/>
    </xf>
    <xf numFmtId="9" fontId="4" fillId="3" borderId="32" xfId="1" applyFont="1" applyFill="1" applyBorder="1" applyAlignment="1">
      <alignment horizontal="center" vertical="center" wrapText="1"/>
    </xf>
    <xf numFmtId="9" fontId="4" fillId="3" borderId="33" xfId="1" applyFont="1" applyFill="1" applyBorder="1" applyAlignment="1">
      <alignment horizontal="center" vertical="center" wrapText="1"/>
    </xf>
    <xf numFmtId="9" fontId="38" fillId="3" borderId="35" xfId="0" applyNumberFormat="1" applyFont="1" applyFill="1" applyBorder="1" applyAlignment="1">
      <alignment horizontal="left" vertical="top" wrapText="1"/>
    </xf>
    <xf numFmtId="1" fontId="4" fillId="3" borderId="40" xfId="4" applyNumberFormat="1" applyFont="1" applyFill="1" applyBorder="1" applyAlignment="1">
      <alignment horizontal="center" vertical="center" wrapText="1"/>
    </xf>
    <xf numFmtId="1" fontId="4" fillId="3" borderId="52" xfId="4" applyNumberFormat="1" applyFont="1" applyFill="1" applyBorder="1" applyAlignment="1">
      <alignment horizontal="center" vertical="center" wrapText="1"/>
    </xf>
    <xf numFmtId="1" fontId="4" fillId="3" borderId="30" xfId="4" applyNumberFormat="1" applyFont="1" applyFill="1" applyBorder="1" applyAlignment="1">
      <alignment horizontal="center" vertical="center" wrapText="1"/>
    </xf>
    <xf numFmtId="9" fontId="4" fillId="3" borderId="18" xfId="1" applyFont="1" applyFill="1" applyBorder="1" applyAlignment="1">
      <alignment horizontal="center" vertical="center" wrapText="1"/>
    </xf>
    <xf numFmtId="9" fontId="4" fillId="3" borderId="42" xfId="0" applyNumberFormat="1" applyFont="1" applyFill="1" applyBorder="1" applyAlignment="1">
      <alignment horizontal="left" vertical="top" wrapText="1"/>
    </xf>
    <xf numFmtId="9" fontId="4" fillId="3" borderId="44" xfId="1" applyFont="1" applyFill="1" applyBorder="1" applyAlignment="1">
      <alignment horizontal="center" vertical="center" wrapText="1"/>
    </xf>
    <xf numFmtId="9" fontId="4" fillId="3" borderId="53" xfId="1" applyFont="1" applyFill="1" applyBorder="1" applyAlignment="1">
      <alignment horizontal="center" vertical="center" wrapText="1"/>
    </xf>
    <xf numFmtId="9" fontId="4" fillId="3" borderId="43" xfId="1" applyFont="1" applyFill="1" applyBorder="1" applyAlignment="1">
      <alignment horizontal="center" vertical="center" wrapText="1"/>
    </xf>
    <xf numFmtId="9" fontId="4" fillId="3" borderId="11" xfId="1" applyFont="1" applyFill="1" applyBorder="1" applyAlignment="1">
      <alignment horizontal="center" vertical="center" wrapText="1"/>
    </xf>
    <xf numFmtId="9" fontId="4" fillId="3" borderId="46" xfId="0" applyNumberFormat="1" applyFont="1" applyFill="1" applyBorder="1" applyAlignment="1">
      <alignment horizontal="left" vertical="top" wrapText="1"/>
    </xf>
    <xf numFmtId="164" fontId="4" fillId="3" borderId="47" xfId="4" applyNumberFormat="1" applyFont="1" applyFill="1" applyBorder="1" applyAlignment="1">
      <alignment horizontal="center" vertical="center" wrapText="1"/>
    </xf>
    <xf numFmtId="9" fontId="4" fillId="3" borderId="77" xfId="1" applyFont="1" applyFill="1" applyBorder="1" applyAlignment="1">
      <alignment horizontal="center" vertical="center" wrapText="1"/>
    </xf>
    <xf numFmtId="9" fontId="4" fillId="3" borderId="76" xfId="1" applyFont="1" applyFill="1" applyBorder="1" applyAlignment="1">
      <alignment horizontal="center" vertical="center" wrapText="1"/>
    </xf>
    <xf numFmtId="9" fontId="4" fillId="3" borderId="13" xfId="1" applyFont="1" applyFill="1" applyBorder="1" applyAlignment="1">
      <alignment horizontal="center" vertical="center" wrapText="1"/>
    </xf>
    <xf numFmtId="9" fontId="4" fillId="3" borderId="6" xfId="1" applyFont="1" applyFill="1" applyBorder="1" applyAlignment="1">
      <alignment horizontal="center" vertical="center" wrapText="1"/>
    </xf>
    <xf numFmtId="9" fontId="4" fillId="3" borderId="78" xfId="0" applyNumberFormat="1" applyFont="1" applyFill="1" applyBorder="1" applyAlignment="1">
      <alignment horizontal="left" vertical="top" wrapText="1"/>
    </xf>
    <xf numFmtId="1" fontId="4" fillId="3" borderId="32" xfId="4" applyNumberFormat="1" applyFont="1" applyFill="1" applyBorder="1"/>
    <xf numFmtId="1" fontId="4" fillId="3" borderId="33" xfId="4" applyNumberFormat="1" applyFont="1" applyFill="1" applyBorder="1"/>
    <xf numFmtId="0" fontId="4" fillId="3" borderId="37" xfId="0" applyFont="1" applyFill="1" applyBorder="1" applyAlignment="1">
      <alignment vertical="top" wrapText="1"/>
    </xf>
    <xf numFmtId="1" fontId="4" fillId="3" borderId="44" xfId="4" applyNumberFormat="1" applyFont="1" applyFill="1" applyBorder="1" applyAlignment="1">
      <alignment horizontal="center" vertical="center" wrapText="1"/>
    </xf>
    <xf numFmtId="1" fontId="4" fillId="3" borderId="53" xfId="4" applyNumberFormat="1" applyFont="1" applyFill="1" applyBorder="1" applyAlignment="1">
      <alignment horizontal="center" vertical="center" wrapText="1"/>
    </xf>
    <xf numFmtId="1" fontId="4" fillId="3" borderId="43" xfId="4" applyNumberFormat="1" applyFont="1" applyFill="1" applyBorder="1" applyAlignment="1">
      <alignment horizontal="center" vertical="center" wrapText="1"/>
    </xf>
    <xf numFmtId="164" fontId="4" fillId="3" borderId="7" xfId="0" applyNumberFormat="1" applyFont="1" applyFill="1" applyBorder="1" applyAlignment="1">
      <alignment horizontal="left" vertical="center" wrapText="1"/>
    </xf>
    <xf numFmtId="1" fontId="4" fillId="3" borderId="2" xfId="4" applyNumberFormat="1" applyFont="1" applyFill="1" applyBorder="1" applyAlignment="1">
      <alignment horizontal="center" vertical="center" wrapText="1"/>
    </xf>
    <xf numFmtId="0" fontId="4" fillId="3" borderId="8" xfId="0" applyFont="1" applyFill="1" applyBorder="1" applyAlignment="1">
      <alignment horizontal="left" vertical="center" wrapText="1"/>
    </xf>
    <xf numFmtId="1" fontId="4" fillId="3" borderId="1" xfId="4" applyNumberFormat="1" applyFont="1" applyFill="1" applyBorder="1" applyAlignment="1">
      <alignment horizontal="center" vertical="center" wrapText="1"/>
    </xf>
    <xf numFmtId="164" fontId="4" fillId="3" borderId="8" xfId="0" applyNumberFormat="1" applyFont="1" applyFill="1" applyBorder="1" applyAlignment="1">
      <alignment horizontal="left" vertical="center" wrapText="1"/>
    </xf>
    <xf numFmtId="0" fontId="4" fillId="3" borderId="9" xfId="0" applyFont="1" applyFill="1" applyBorder="1" applyAlignment="1">
      <alignment horizontal="left" vertical="center" wrapText="1"/>
    </xf>
    <xf numFmtId="1" fontId="4" fillId="3" borderId="3" xfId="4" applyNumberFormat="1" applyFont="1" applyFill="1" applyBorder="1" applyAlignment="1">
      <alignment horizontal="center" vertical="center" wrapText="1"/>
    </xf>
    <xf numFmtId="164" fontId="4" fillId="3" borderId="9" xfId="0" applyNumberFormat="1" applyFont="1" applyFill="1" applyBorder="1" applyAlignment="1">
      <alignment horizontal="left" vertical="center" wrapText="1"/>
    </xf>
    <xf numFmtId="164" fontId="4" fillId="3" borderId="1" xfId="4" applyNumberFormat="1" applyFont="1" applyFill="1" applyBorder="1" applyAlignment="1">
      <alignment horizontal="center" vertical="center" wrapText="1"/>
    </xf>
    <xf numFmtId="9" fontId="4" fillId="3" borderId="35" xfId="0" applyNumberFormat="1" applyFont="1" applyFill="1" applyBorder="1" applyAlignment="1">
      <alignment horizontal="center" vertical="center" wrapText="1"/>
    </xf>
    <xf numFmtId="9" fontId="4" fillId="3" borderId="3" xfId="1" applyFont="1" applyFill="1" applyBorder="1" applyAlignment="1">
      <alignment horizontal="center" vertical="center" wrapText="1"/>
    </xf>
    <xf numFmtId="0" fontId="4" fillId="3" borderId="7" xfId="0" applyFont="1" applyFill="1" applyBorder="1" applyAlignment="1">
      <alignment horizontal="left" vertical="center" wrapText="1"/>
    </xf>
    <xf numFmtId="3" fontId="4" fillId="3" borderId="48" xfId="0" applyNumberFormat="1" applyFont="1" applyFill="1" applyBorder="1" applyAlignment="1">
      <alignment horizontal="center" vertical="center"/>
    </xf>
    <xf numFmtId="164" fontId="4" fillId="3" borderId="19" xfId="4" applyNumberFormat="1" applyFont="1" applyFill="1" applyBorder="1" applyAlignment="1">
      <alignment horizontal="center" vertical="center" wrapText="1"/>
    </xf>
    <xf numFmtId="3" fontId="4" fillId="3" borderId="37" xfId="0" applyNumberFormat="1" applyFont="1" applyFill="1" applyBorder="1" applyAlignment="1">
      <alignment horizontal="center" vertical="center"/>
    </xf>
    <xf numFmtId="9" fontId="4" fillId="3" borderId="37" xfId="1" applyFont="1" applyFill="1" applyBorder="1" applyAlignment="1">
      <alignment horizontal="center" vertical="center"/>
    </xf>
    <xf numFmtId="164" fontId="4" fillId="3" borderId="32" xfId="4" applyNumberFormat="1" applyFont="1" applyFill="1" applyBorder="1" applyAlignment="1">
      <alignment horizontal="center" vertical="center" wrapText="1"/>
    </xf>
    <xf numFmtId="1" fontId="4" fillId="3" borderId="19" xfId="4" applyNumberFormat="1" applyFont="1" applyFill="1" applyBorder="1" applyAlignment="1" applyProtection="1">
      <alignment horizontal="center" vertical="center" wrapText="1"/>
    </xf>
    <xf numFmtId="1" fontId="4" fillId="3" borderId="1" xfId="4" applyNumberFormat="1" applyFont="1" applyFill="1" applyBorder="1" applyAlignment="1" applyProtection="1">
      <alignment horizontal="center" vertical="center" wrapText="1"/>
    </xf>
    <xf numFmtId="164" fontId="4" fillId="3" borderId="1" xfId="4" applyNumberFormat="1" applyFont="1" applyFill="1" applyBorder="1" applyAlignment="1" applyProtection="1">
      <alignment horizontal="center" vertical="center" wrapText="1"/>
    </xf>
    <xf numFmtId="9" fontId="4" fillId="3" borderId="1" xfId="1" applyFont="1" applyFill="1" applyBorder="1" applyAlignment="1">
      <alignment horizontal="center" vertical="center"/>
    </xf>
    <xf numFmtId="1" fontId="4" fillId="3" borderId="1" xfId="4" applyNumberFormat="1" applyFont="1" applyFill="1" applyBorder="1" applyAlignment="1">
      <alignment horizontal="center" vertical="center"/>
    </xf>
    <xf numFmtId="3" fontId="4" fillId="3" borderId="35" xfId="0" applyNumberFormat="1" applyFont="1" applyFill="1" applyBorder="1" applyAlignment="1">
      <alignment horizontal="center" vertical="center"/>
    </xf>
    <xf numFmtId="164" fontId="4" fillId="3" borderId="3" xfId="4" applyNumberFormat="1" applyFont="1" applyFill="1" applyBorder="1" applyAlignment="1">
      <alignment horizontal="center" vertical="center"/>
    </xf>
    <xf numFmtId="2" fontId="4" fillId="3" borderId="2" xfId="4" applyNumberFormat="1" applyFont="1" applyFill="1" applyBorder="1" applyAlignment="1">
      <alignment horizontal="center" vertical="center"/>
    </xf>
    <xf numFmtId="1" fontId="4" fillId="3" borderId="3" xfId="4" applyNumberFormat="1" applyFont="1" applyFill="1" applyBorder="1" applyAlignment="1">
      <alignment horizontal="center" vertical="center"/>
    </xf>
    <xf numFmtId="9" fontId="4" fillId="3" borderId="35" xfId="1" applyFont="1" applyFill="1" applyBorder="1" applyAlignment="1">
      <alignment horizontal="center" vertical="center" wrapText="1"/>
    </xf>
    <xf numFmtId="9" fontId="4" fillId="3" borderId="37" xfId="0" applyNumberFormat="1" applyFont="1" applyFill="1" applyBorder="1" applyAlignment="1">
      <alignment horizontal="center" vertical="center" wrapText="1"/>
    </xf>
    <xf numFmtId="9" fontId="4" fillId="3" borderId="1" xfId="1" applyFont="1" applyFill="1" applyBorder="1" applyAlignment="1">
      <alignment horizontal="center" vertical="center" wrapText="1"/>
    </xf>
    <xf numFmtId="164" fontId="4" fillId="3" borderId="8" xfId="0" applyNumberFormat="1" applyFont="1" applyFill="1" applyBorder="1" applyAlignment="1">
      <alignment horizontal="justify" vertical="center" wrapText="1"/>
    </xf>
    <xf numFmtId="164" fontId="4" fillId="3" borderId="7" xfId="0" applyNumberFormat="1" applyFont="1" applyFill="1" applyBorder="1" applyAlignment="1">
      <alignment horizontal="justify" vertical="center" wrapText="1"/>
    </xf>
    <xf numFmtId="164" fontId="4" fillId="3" borderId="9" xfId="0" applyNumberFormat="1" applyFont="1" applyFill="1" applyBorder="1" applyAlignment="1">
      <alignment horizontal="justify" vertical="center" wrapText="1"/>
    </xf>
    <xf numFmtId="164" fontId="4" fillId="3" borderId="3" xfId="4" applyNumberFormat="1" applyFont="1" applyFill="1" applyBorder="1" applyAlignment="1">
      <alignment horizontal="center" vertical="center" wrapText="1"/>
    </xf>
    <xf numFmtId="164" fontId="4" fillId="3" borderId="18" xfId="0" applyNumberFormat="1" applyFont="1" applyFill="1" applyBorder="1" applyAlignment="1">
      <alignment horizontal="left" vertical="center" wrapText="1"/>
    </xf>
    <xf numFmtId="3" fontId="4" fillId="3" borderId="42" xfId="0" applyNumberFormat="1" applyFont="1" applyFill="1" applyBorder="1" applyAlignment="1">
      <alignment horizontal="center" vertical="center" wrapText="1"/>
    </xf>
    <xf numFmtId="1" fontId="4" fillId="3" borderId="19" xfId="4" applyNumberFormat="1" applyFont="1" applyFill="1" applyBorder="1" applyAlignment="1">
      <alignment horizontal="center" vertical="center" wrapText="1"/>
    </xf>
    <xf numFmtId="164" fontId="4" fillId="3" borderId="11" xfId="0" applyNumberFormat="1" applyFont="1" applyFill="1" applyBorder="1" applyAlignment="1">
      <alignment horizontal="left" vertical="center" wrapText="1"/>
    </xf>
    <xf numFmtId="9" fontId="4" fillId="3" borderId="46" xfId="1" applyFont="1" applyFill="1" applyBorder="1" applyAlignment="1">
      <alignment horizontal="center" vertical="center" wrapText="1"/>
    </xf>
    <xf numFmtId="9" fontId="4" fillId="3" borderId="12" xfId="1" applyFont="1" applyFill="1" applyBorder="1" applyAlignment="1">
      <alignment horizontal="center" vertical="center" wrapText="1"/>
    </xf>
    <xf numFmtId="1" fontId="4" fillId="3" borderId="2" xfId="4" applyNumberFormat="1" applyFont="1" applyFill="1" applyBorder="1" applyAlignment="1" applyProtection="1">
      <alignment horizontal="center" vertical="center" wrapText="1"/>
    </xf>
    <xf numFmtId="164" fontId="4" fillId="3" borderId="3" xfId="4" applyNumberFormat="1" applyFont="1" applyFill="1" applyBorder="1" applyAlignment="1" applyProtection="1">
      <alignment horizontal="center" vertical="center" wrapText="1"/>
    </xf>
    <xf numFmtId="164" fontId="4" fillId="3" borderId="2" xfId="4" applyNumberFormat="1" applyFont="1" applyFill="1" applyBorder="1" applyAlignment="1">
      <alignment horizontal="center" vertical="center" wrapText="1"/>
    </xf>
    <xf numFmtId="9" fontId="4" fillId="3" borderId="37" xfId="1" applyFont="1" applyFill="1" applyBorder="1" applyAlignment="1">
      <alignment horizontal="center" vertical="center" wrapText="1"/>
    </xf>
    <xf numFmtId="0" fontId="4" fillId="3" borderId="8" xfId="0" applyFont="1" applyFill="1" applyBorder="1" applyAlignment="1">
      <alignment horizontal="justify" vertical="center" wrapText="1"/>
    </xf>
    <xf numFmtId="2" fontId="4" fillId="3" borderId="1" xfId="4" applyNumberFormat="1" applyFont="1" applyFill="1" applyBorder="1" applyAlignment="1">
      <alignment horizontal="center" vertical="center" wrapText="1"/>
    </xf>
    <xf numFmtId="9" fontId="4" fillId="3" borderId="42" xfId="1" applyFont="1" applyFill="1" applyBorder="1" applyAlignment="1">
      <alignment horizontal="center" vertical="center" wrapText="1"/>
    </xf>
    <xf numFmtId="9" fontId="4" fillId="3" borderId="50" xfId="1" applyFont="1" applyFill="1" applyBorder="1" applyAlignment="1" applyProtection="1">
      <alignment horizontal="center" vertical="center" wrapText="1"/>
    </xf>
    <xf numFmtId="0" fontId="4" fillId="3" borderId="37" xfId="0" applyFont="1" applyFill="1" applyBorder="1" applyAlignment="1">
      <alignment horizontal="center" vertical="center"/>
    </xf>
    <xf numFmtId="0" fontId="4" fillId="3" borderId="11" xfId="0" applyFont="1" applyFill="1" applyBorder="1" applyAlignment="1">
      <alignment horizontal="left" vertical="center" wrapText="1"/>
    </xf>
    <xf numFmtId="0" fontId="4" fillId="3" borderId="46" xfId="0" applyFont="1" applyFill="1" applyBorder="1" applyAlignment="1">
      <alignment horizontal="center" vertical="center"/>
    </xf>
    <xf numFmtId="0" fontId="4" fillId="3" borderId="51" xfId="0" applyFont="1" applyFill="1" applyBorder="1" applyAlignment="1">
      <alignment horizontal="center" vertical="center"/>
    </xf>
    <xf numFmtId="3" fontId="4" fillId="3" borderId="46" xfId="0" applyNumberFormat="1" applyFont="1" applyFill="1" applyBorder="1" applyAlignment="1">
      <alignment horizontal="center" vertical="center" wrapText="1"/>
    </xf>
    <xf numFmtId="1" fontId="4" fillId="3" borderId="12" xfId="4" applyNumberFormat="1" applyFont="1" applyFill="1" applyBorder="1" applyAlignment="1">
      <alignment horizontal="center" vertical="center" wrapText="1"/>
    </xf>
    <xf numFmtId="1" fontId="4" fillId="3" borderId="40" xfId="4" applyNumberFormat="1" applyFont="1" applyFill="1" applyBorder="1" applyAlignment="1" applyProtection="1">
      <alignment horizontal="center" vertical="center" wrapText="1"/>
    </xf>
    <xf numFmtId="9" fontId="4" fillId="3" borderId="48" xfId="1" applyFont="1" applyFill="1" applyBorder="1" applyAlignment="1">
      <alignment horizontal="center" vertical="center"/>
    </xf>
    <xf numFmtId="9" fontId="4" fillId="3" borderId="15" xfId="1" applyFont="1" applyFill="1" applyBorder="1" applyAlignment="1">
      <alignment horizontal="center" vertical="center"/>
    </xf>
    <xf numFmtId="9" fontId="4" fillId="3" borderId="50" xfId="1" applyFont="1" applyFill="1" applyBorder="1"/>
    <xf numFmtId="9" fontId="4" fillId="3" borderId="15" xfId="1" applyFont="1" applyFill="1" applyBorder="1"/>
    <xf numFmtId="1" fontId="4" fillId="3" borderId="51" xfId="4" applyNumberFormat="1" applyFont="1" applyFill="1" applyBorder="1"/>
    <xf numFmtId="1" fontId="4" fillId="3" borderId="17" xfId="4" applyNumberFormat="1" applyFont="1" applyFill="1" applyBorder="1"/>
    <xf numFmtId="9" fontId="4" fillId="3" borderId="35" xfId="1" applyFont="1" applyFill="1" applyBorder="1" applyAlignment="1">
      <alignment horizontal="center" vertical="center"/>
    </xf>
    <xf numFmtId="0" fontId="3" fillId="0" borderId="59"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164" fontId="3" fillId="0" borderId="48" xfId="0" applyNumberFormat="1" applyFont="1" applyBorder="1" applyAlignment="1">
      <alignment horizontal="center" vertical="center" wrapText="1"/>
    </xf>
    <xf numFmtId="164" fontId="3" fillId="0" borderId="37" xfId="0" applyNumberFormat="1" applyFont="1" applyBorder="1" applyAlignment="1">
      <alignment horizontal="center" vertical="center"/>
    </xf>
    <xf numFmtId="164" fontId="3" fillId="0" borderId="35" xfId="0" applyNumberFormat="1"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49" xfId="0" applyFont="1" applyBorder="1" applyAlignment="1">
      <alignment horizontal="center" vertical="center"/>
    </xf>
    <xf numFmtId="0" fontId="3" fillId="0" borderId="56" xfId="0" applyFont="1" applyBorder="1" applyAlignment="1">
      <alignment horizontal="center" vertical="center"/>
    </xf>
    <xf numFmtId="164" fontId="3" fillId="0" borderId="42" xfId="0" applyNumberFormat="1" applyFont="1" applyBorder="1" applyAlignment="1">
      <alignment horizontal="center" vertical="center" wrapText="1"/>
    </xf>
    <xf numFmtId="164" fontId="3" fillId="0" borderId="37" xfId="0" applyNumberFormat="1" applyFont="1" applyBorder="1" applyAlignment="1">
      <alignment horizontal="center" vertical="center" wrapText="1"/>
    </xf>
    <xf numFmtId="164" fontId="3" fillId="0" borderId="46" xfId="0" applyNumberFormat="1" applyFont="1" applyBorder="1" applyAlignment="1">
      <alignment horizontal="center" vertical="center" wrapText="1"/>
    </xf>
    <xf numFmtId="164" fontId="3" fillId="0" borderId="35" xfId="0" applyNumberFormat="1" applyFont="1" applyBorder="1" applyAlignment="1">
      <alignment horizontal="center" vertical="center" wrapText="1"/>
    </xf>
    <xf numFmtId="164" fontId="3" fillId="3" borderId="42" xfId="0" applyNumberFormat="1" applyFont="1" applyFill="1" applyBorder="1" applyAlignment="1">
      <alignment horizontal="left" vertical="center" wrapText="1"/>
    </xf>
    <xf numFmtId="164" fontId="3" fillId="3" borderId="37" xfId="0" applyNumberFormat="1" applyFont="1" applyFill="1" applyBorder="1" applyAlignment="1">
      <alignment horizontal="left" vertical="center" wrapText="1"/>
    </xf>
    <xf numFmtId="164" fontId="5" fillId="3" borderId="8" xfId="0" applyNumberFormat="1" applyFont="1" applyFill="1" applyBorder="1" applyAlignment="1">
      <alignment horizontal="center" vertical="center"/>
    </xf>
    <xf numFmtId="0" fontId="5" fillId="3" borderId="37" xfId="0" applyFont="1" applyFill="1" applyBorder="1" applyAlignment="1">
      <alignment horizontal="left" vertical="center" wrapText="1"/>
    </xf>
    <xf numFmtId="164" fontId="3" fillId="3" borderId="18"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0" fontId="3" fillId="3" borderId="48" xfId="0" applyFont="1" applyFill="1" applyBorder="1" applyAlignment="1">
      <alignment horizontal="left" vertical="center" wrapText="1"/>
    </xf>
    <xf numFmtId="0" fontId="3" fillId="3" borderId="37" xfId="0" applyFont="1" applyFill="1" applyBorder="1" applyAlignment="1">
      <alignment horizontal="left" vertic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21" xfId="0" applyFont="1" applyBorder="1" applyAlignment="1">
      <alignment horizontal="left" vertical="center"/>
    </xf>
    <xf numFmtId="0" fontId="13" fillId="0" borderId="33"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2" fillId="0" borderId="2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9"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4" borderId="27" xfId="0" applyFont="1" applyFill="1" applyBorder="1" applyAlignment="1">
      <alignment horizontal="left" vertical="center"/>
    </xf>
    <xf numFmtId="0" fontId="8" fillId="4" borderId="28" xfId="0" applyFont="1" applyFill="1" applyBorder="1" applyAlignment="1">
      <alignment horizontal="left" vertical="center"/>
    </xf>
    <xf numFmtId="0" fontId="8" fillId="4" borderId="29" xfId="0" applyFont="1" applyFill="1" applyBorder="1" applyAlignment="1">
      <alignment horizontal="left" vertical="center"/>
    </xf>
    <xf numFmtId="0" fontId="12" fillId="2" borderId="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8" fillId="2" borderId="54" xfId="0" applyFont="1" applyFill="1" applyBorder="1" applyAlignment="1">
      <alignment horizontal="center" vertical="center" wrapText="1"/>
    </xf>
    <xf numFmtId="14" fontId="13" fillId="4" borderId="27" xfId="0" applyNumberFormat="1" applyFont="1" applyFill="1" applyBorder="1" applyAlignment="1">
      <alignment horizontal="left" vertical="center"/>
    </xf>
    <xf numFmtId="14" fontId="13" fillId="4" borderId="28" xfId="0" applyNumberFormat="1" applyFont="1" applyFill="1" applyBorder="1" applyAlignment="1">
      <alignment horizontal="left" vertical="center"/>
    </xf>
    <xf numFmtId="14" fontId="13" fillId="4" borderId="28" xfId="0" applyNumberFormat="1" applyFont="1" applyFill="1" applyBorder="1" applyAlignment="1">
      <alignment horizontal="left" vertical="center" wrapText="1"/>
    </xf>
    <xf numFmtId="14" fontId="13" fillId="4" borderId="0" xfId="0" applyNumberFormat="1" applyFont="1" applyFill="1" applyAlignment="1">
      <alignment horizontal="left" vertical="center"/>
    </xf>
    <xf numFmtId="14" fontId="13" fillId="4" borderId="22" xfId="0" applyNumberFormat="1" applyFont="1" applyFill="1" applyBorder="1" applyAlignment="1">
      <alignment horizontal="left" vertical="center"/>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48"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46" xfId="0" applyFont="1" applyFill="1" applyBorder="1" applyAlignment="1">
      <alignment horizontal="center" vertical="center" wrapText="1"/>
    </xf>
    <xf numFmtId="164" fontId="3" fillId="3" borderId="48" xfId="0" applyNumberFormat="1" applyFont="1" applyFill="1" applyBorder="1" applyAlignment="1">
      <alignment horizontal="left" vertical="center" wrapText="1"/>
    </xf>
    <xf numFmtId="164" fontId="3" fillId="3" borderId="9" xfId="0" applyNumberFormat="1" applyFont="1" applyFill="1" applyBorder="1" applyAlignment="1">
      <alignment horizontal="center" vertical="center" wrapText="1"/>
    </xf>
    <xf numFmtId="0" fontId="3" fillId="3" borderId="35" xfId="0" applyFont="1" applyFill="1" applyBorder="1" applyAlignment="1">
      <alignment horizontal="left" vertical="center" wrapText="1"/>
    </xf>
    <xf numFmtId="0" fontId="28" fillId="2" borderId="61" xfId="0" applyFont="1" applyFill="1" applyBorder="1" applyAlignment="1">
      <alignment horizontal="center" vertical="center" wrapText="1"/>
    </xf>
    <xf numFmtId="0" fontId="28" fillId="2" borderId="60"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6" xfId="0" applyFont="1" applyFill="1" applyBorder="1" applyAlignment="1">
      <alignment horizontal="center" vertical="center" wrapText="1"/>
    </xf>
    <xf numFmtId="0" fontId="0" fillId="0" borderId="0" xfId="0" applyAlignment="1">
      <alignment horizontal="center"/>
    </xf>
    <xf numFmtId="0" fontId="0" fillId="0" borderId="23" xfId="0" applyBorder="1" applyAlignment="1">
      <alignment horizontal="center" vertical="top"/>
    </xf>
    <xf numFmtId="0" fontId="0" fillId="0" borderId="0" xfId="0" applyAlignment="1">
      <alignment horizontal="center" vertical="top"/>
    </xf>
    <xf numFmtId="0" fontId="19" fillId="0" borderId="63" xfId="0" applyFont="1" applyBorder="1" applyAlignment="1">
      <alignment horizontal="center"/>
    </xf>
    <xf numFmtId="0" fontId="19" fillId="0" borderId="64" xfId="0" applyFont="1" applyBorder="1" applyAlignment="1">
      <alignment horizontal="center"/>
    </xf>
    <xf numFmtId="0" fontId="19" fillId="0" borderId="66" xfId="0" applyFont="1" applyBorder="1" applyAlignment="1">
      <alignment horizontal="center"/>
    </xf>
    <xf numFmtId="0" fontId="19" fillId="0" borderId="68" xfId="0" applyFont="1" applyBorder="1" applyAlignment="1">
      <alignment horizontal="center"/>
    </xf>
    <xf numFmtId="0" fontId="19" fillId="6" borderId="67" xfId="0" applyFont="1" applyFill="1" applyBorder="1" applyAlignment="1">
      <alignment horizontal="center"/>
    </xf>
    <xf numFmtId="0" fontId="19" fillId="6" borderId="64" xfId="0" applyFont="1" applyFill="1" applyBorder="1" applyAlignment="1">
      <alignment horizontal="center"/>
    </xf>
    <xf numFmtId="0" fontId="19" fillId="6" borderId="65" xfId="0" applyFont="1" applyFill="1" applyBorder="1" applyAlignment="1">
      <alignment horizontal="center"/>
    </xf>
    <xf numFmtId="0" fontId="19" fillId="0" borderId="25" xfId="0" applyFont="1" applyBorder="1" applyAlignment="1">
      <alignment horizontal="center"/>
    </xf>
    <xf numFmtId="0" fontId="32" fillId="9" borderId="0" xfId="0" applyFont="1" applyFill="1" applyAlignment="1">
      <alignment horizontal="center"/>
    </xf>
    <xf numFmtId="0" fontId="33" fillId="9" borderId="23" xfId="0" applyFont="1" applyFill="1" applyBorder="1" applyAlignment="1">
      <alignment horizontal="right" wrapText="1"/>
    </xf>
    <xf numFmtId="0" fontId="34" fillId="9" borderId="0" xfId="0" applyFont="1" applyFill="1" applyAlignment="1">
      <alignment horizontal="right" wrapText="1"/>
    </xf>
    <xf numFmtId="0" fontId="34" fillId="9" borderId="27" xfId="0" applyFont="1" applyFill="1" applyBorder="1" applyAlignment="1">
      <alignment horizontal="right" wrapText="1"/>
    </xf>
    <xf numFmtId="0" fontId="34" fillId="9" borderId="28" xfId="0" applyFont="1" applyFill="1" applyBorder="1" applyAlignment="1">
      <alignment horizontal="right" wrapText="1"/>
    </xf>
    <xf numFmtId="0" fontId="31" fillId="8" borderId="25" xfId="0" applyFont="1" applyFill="1" applyBorder="1" applyAlignment="1">
      <alignment horizontal="center" wrapText="1"/>
    </xf>
    <xf numFmtId="0" fontId="31" fillId="8" borderId="24" xfId="0" applyFont="1" applyFill="1" applyBorder="1" applyAlignment="1">
      <alignment horizontal="center" wrapText="1"/>
    </xf>
    <xf numFmtId="0" fontId="31" fillId="8" borderId="28" xfId="0" applyFont="1" applyFill="1" applyBorder="1" applyAlignment="1">
      <alignment horizontal="center" wrapText="1"/>
    </xf>
    <xf numFmtId="0" fontId="31" fillId="8" borderId="29" xfId="0" applyFont="1" applyFill="1" applyBorder="1" applyAlignment="1">
      <alignment horizontal="center" wrapText="1"/>
    </xf>
    <xf numFmtId="0" fontId="35" fillId="3" borderId="26" xfId="0" applyFont="1" applyFill="1" applyBorder="1" applyAlignment="1">
      <alignment horizontal="center"/>
    </xf>
    <xf numFmtId="0" fontId="35" fillId="3" borderId="25" xfId="0" applyFont="1" applyFill="1" applyBorder="1" applyAlignment="1">
      <alignment horizontal="center"/>
    </xf>
    <xf numFmtId="0" fontId="35" fillId="3" borderId="24" xfId="0" applyFont="1" applyFill="1" applyBorder="1" applyAlignment="1">
      <alignment horizontal="center"/>
    </xf>
    <xf numFmtId="0" fontId="36" fillId="3" borderId="23" xfId="5" applyFont="1" applyFill="1" applyBorder="1" applyAlignment="1">
      <alignment horizontal="center" vertical="center"/>
    </xf>
    <xf numFmtId="0" fontId="36" fillId="3" borderId="0" xfId="5" applyFont="1" applyFill="1" applyBorder="1" applyAlignment="1">
      <alignment horizontal="center" vertical="center"/>
    </xf>
    <xf numFmtId="0" fontId="36" fillId="3" borderId="22" xfId="5" applyFont="1" applyFill="1" applyBorder="1" applyAlignment="1">
      <alignment horizontal="center" vertical="center"/>
    </xf>
    <xf numFmtId="0" fontId="36" fillId="3" borderId="27" xfId="5" applyFont="1" applyFill="1" applyBorder="1" applyAlignment="1">
      <alignment horizontal="center" vertical="center"/>
    </xf>
    <xf numFmtId="0" fontId="36" fillId="3" borderId="28" xfId="5" applyFont="1" applyFill="1" applyBorder="1" applyAlignment="1">
      <alignment horizontal="center" vertical="center"/>
    </xf>
    <xf numFmtId="0" fontId="36" fillId="3" borderId="29" xfId="5" applyFont="1" applyFill="1" applyBorder="1" applyAlignment="1">
      <alignment horizontal="center"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cellXfs>
  <cellStyles count="6">
    <cellStyle name="Hipervínculo" xfId="5" builtinId="8"/>
    <cellStyle name="Millares" xfId="4" builtinId="3"/>
    <cellStyle name="Normal" xfId="0" builtinId="0"/>
    <cellStyle name="Normal 2" xfId="3" xr:uid="{00000000-0005-0000-0000-000003000000}"/>
    <cellStyle name="Normal 5" xfId="2" xr:uid="{00000000-0005-0000-0000-000004000000}"/>
    <cellStyle name="Porcentaje" xfId="1" builtinId="5"/>
  </cellStyles>
  <dxfs count="46">
    <dxf>
      <numFmt numFmtId="13" formatCode="0%"/>
    </dxf>
    <dxf>
      <numFmt numFmtId="13" formatCode="0%"/>
    </dxf>
    <dxf>
      <numFmt numFmtId="13" formatCode="0%"/>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strike val="0"/>
        <outline val="0"/>
        <shadow val="0"/>
        <u val="none"/>
        <vertAlign val="baseline"/>
        <color auto="1"/>
        <name val="Arial Narrow"/>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color auto="1"/>
        <name val="Arial Narrow"/>
        <scheme val="none"/>
      </font>
      <numFmt numFmtId="13" formatCode="0%"/>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numFmt numFmtId="13" formatCode="0%"/>
      <alignment horizontal="center" vertical="center" textRotation="0" wrapText="1" indent="0" justifyLastLine="0" shrinkToFit="0" readingOrder="0"/>
      <border diagonalUp="0" diagonalDown="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medium">
          <color indexed="64"/>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Arial Narrow"/>
        <scheme val="none"/>
      </font>
      <numFmt numFmtId="13" formatCode="0%"/>
      <alignment horizontal="center" vertical="center" textRotation="0" wrapText="1" indent="0" justifyLastLine="0" shrinkToFit="0" readingOrder="0"/>
      <border diagonalUp="0" diagonalDown="0">
        <left style="thin">
          <color auto="1"/>
        </left>
        <right style="thin">
          <color auto="1"/>
        </right>
        <top style="thin">
          <color indexed="64"/>
        </top>
        <bottom style="thin">
          <color indexed="64"/>
        </bottom>
        <vertical style="thin">
          <color auto="1"/>
        </vertical>
        <horizontal style="thin">
          <color indexed="64"/>
        </horizontal>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medium">
          <color indexed="64"/>
        </left>
        <right style="thin">
          <color auto="1"/>
        </right>
        <top style="thin">
          <color indexed="64"/>
        </top>
        <bottom style="thin">
          <color indexed="64"/>
        </bottom>
        <vertical style="thin">
          <color auto="1"/>
        </vertical>
      </border>
    </dxf>
    <dxf>
      <font>
        <b/>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Arial Narrow"/>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medium">
          <color indexed="64"/>
        </left>
        <right style="thin">
          <color auto="1"/>
        </right>
        <top style="thin">
          <color auto="1"/>
        </top>
        <bottom style="thin">
          <color auto="1"/>
        </bottom>
      </border>
    </dxf>
    <dxf>
      <font>
        <strike val="0"/>
        <outline val="0"/>
        <shadow val="0"/>
        <u val="none"/>
        <vertAlign val="baseline"/>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medium">
          <color indexed="64"/>
        </right>
        <top style="thin">
          <color auto="1"/>
        </top>
        <bottom style="thin">
          <color auto="1"/>
        </bottom>
      </border>
    </dxf>
    <dxf>
      <font>
        <strike val="0"/>
        <outline val="0"/>
        <shadow val="0"/>
        <u val="none"/>
        <vertAlign val="baseline"/>
        <color auto="1"/>
        <name val="Arial Narrow"/>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Bahnschrift Light"/>
        <scheme val="none"/>
      </font>
      <fill>
        <patternFill patternType="solid">
          <fgColor indexed="64"/>
          <bgColor theme="0"/>
        </patternFill>
      </fill>
      <alignment horizontal="center" vertical="center" textRotation="0" wrapText="1" indent="0" justifyLastLine="0" shrinkToFit="0" readingOrder="0"/>
    </dxf>
    <dxf>
      <fill>
        <patternFill>
          <bgColor theme="7"/>
        </patternFill>
      </fill>
    </dxf>
    <dxf>
      <fill>
        <patternFill>
          <bgColor theme="9" tint="0.39994506668294322"/>
        </patternFill>
      </fill>
    </dxf>
    <dxf>
      <fill>
        <patternFill>
          <bgColor theme="5" tint="-0.24994659260841701"/>
        </patternFill>
      </fill>
    </dxf>
    <dxf>
      <font>
        <color theme="0"/>
      </font>
    </dxf>
    <dxf>
      <font>
        <color theme="0"/>
      </font>
      <fill>
        <patternFill>
          <bgColor rgb="FFC00000"/>
        </patternFill>
      </fill>
    </dxf>
    <dxf>
      <font>
        <color theme="9" tint="0.39994506668294322"/>
      </font>
      <fill>
        <patternFill>
          <bgColor theme="9" tint="0.39994506668294322"/>
        </patternFill>
      </fill>
    </dxf>
    <dxf>
      <numFmt numFmtId="13" formatCode="0%"/>
    </dxf>
  </dxfs>
  <tableStyles count="0" defaultTableStyle="TableStyleMedium2" defaultPivotStyle="PivotStyleLight16"/>
  <colors>
    <mruColors>
      <color rgb="FFFFDDDD"/>
      <color rgb="FFF83A3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75661824812927"/>
          <c:y val="0.11975395810405479"/>
          <c:w val="0.39511758787650131"/>
          <c:h val="0.8789685516379887"/>
        </c:manualLayout>
      </c:layout>
      <c:doughnutChart>
        <c:varyColors val="1"/>
        <c:ser>
          <c:idx val="0"/>
          <c:order val="0"/>
          <c:tx>
            <c:v>BASE</c:v>
          </c:tx>
          <c:spPr>
            <a:scene3d>
              <a:camera prst="orthographicFront"/>
              <a:lightRig rig="threePt" dir="t"/>
            </a:scene3d>
            <a:sp3d>
              <a:bevelT/>
            </a:sp3d>
          </c:spPr>
          <c:dPt>
            <c:idx val="0"/>
            <c:bubble3D val="0"/>
            <c:spPr>
              <a:solidFill>
                <a:srgbClr val="FF0000"/>
              </a:solidFill>
              <a:scene3d>
                <a:camera prst="orthographicFront"/>
                <a:lightRig rig="threePt" dir="t"/>
              </a:scene3d>
              <a:sp3d>
                <a:bevelT/>
              </a:sp3d>
            </c:spPr>
            <c:extLst>
              <c:ext xmlns:c16="http://schemas.microsoft.com/office/drawing/2014/chart" uri="{C3380CC4-5D6E-409C-BE32-E72D297353CC}">
                <c16:uniqueId val="{0000000D-7BF5-4251-915E-24050D29DFF3}"/>
              </c:ext>
            </c:extLst>
          </c:dPt>
          <c:dPt>
            <c:idx val="2"/>
            <c:bubble3D val="0"/>
            <c:spPr>
              <a:solidFill>
                <a:schemeClr val="accent4"/>
              </a:solidFill>
              <a:scene3d>
                <a:camera prst="orthographicFront"/>
                <a:lightRig rig="threePt" dir="t"/>
              </a:scene3d>
              <a:sp3d>
                <a:bevelT/>
              </a:sp3d>
            </c:spPr>
            <c:extLst>
              <c:ext xmlns:c16="http://schemas.microsoft.com/office/drawing/2014/chart" uri="{C3380CC4-5D6E-409C-BE32-E72D297353CC}">
                <c16:uniqueId val="{0000000B-7BF5-4251-915E-24050D29DFF3}"/>
              </c:ext>
            </c:extLst>
          </c:dPt>
          <c:dPt>
            <c:idx val="3"/>
            <c:bubble3D val="0"/>
            <c:spPr>
              <a:solidFill>
                <a:schemeClr val="accent6"/>
              </a:solidFill>
              <a:scene3d>
                <a:camera prst="orthographicFront"/>
                <a:lightRig rig="threePt" dir="t"/>
              </a:scene3d>
              <a:sp3d>
                <a:bevelT/>
              </a:sp3d>
            </c:spPr>
            <c:extLst>
              <c:ext xmlns:c16="http://schemas.microsoft.com/office/drawing/2014/chart" uri="{C3380CC4-5D6E-409C-BE32-E72D297353CC}">
                <c16:uniqueId val="{0000000A-7BF5-4251-915E-24050D29DFF3}"/>
              </c:ext>
            </c:extLst>
          </c:dPt>
          <c:dPt>
            <c:idx val="4"/>
            <c:bubble3D val="0"/>
            <c:spPr>
              <a:noFill/>
              <a:scene3d>
                <a:camera prst="orthographicFront"/>
                <a:lightRig rig="threePt" dir="t"/>
              </a:scene3d>
              <a:sp3d>
                <a:bevelT/>
              </a:sp3d>
            </c:spPr>
            <c:extLst>
              <c:ext xmlns:c16="http://schemas.microsoft.com/office/drawing/2014/chart" uri="{C3380CC4-5D6E-409C-BE32-E72D297353CC}">
                <c16:uniqueId val="{00000001-A72F-4743-A997-190E9F04F4A7}"/>
              </c:ext>
            </c:extLst>
          </c:dPt>
          <c:cat>
            <c:numLit>
              <c:formatCode>General</c:formatCode>
              <c:ptCount val="5"/>
              <c:pt idx="0">
                <c:v>0.5</c:v>
              </c:pt>
              <c:pt idx="1">
                <c:v>0.6</c:v>
              </c:pt>
              <c:pt idx="2">
                <c:v>0.8</c:v>
              </c:pt>
              <c:pt idx="3">
                <c:v>1</c:v>
              </c:pt>
            </c:numLit>
          </c:cat>
          <c:val>
            <c:numRef>
              <c:f>GRÁFICOAVANCE!$F$25:$F$29</c:f>
              <c:numCache>
                <c:formatCode>0%</c:formatCode>
                <c:ptCount val="5"/>
                <c:pt idx="0">
                  <c:v>0.2</c:v>
                </c:pt>
                <c:pt idx="1">
                  <c:v>0.3</c:v>
                </c:pt>
                <c:pt idx="2">
                  <c:v>0.3</c:v>
                </c:pt>
                <c:pt idx="3">
                  <c:v>0.2</c:v>
                </c:pt>
                <c:pt idx="4">
                  <c:v>1</c:v>
                </c:pt>
              </c:numCache>
            </c:numRef>
          </c:val>
          <c:extLst>
            <c:ext xmlns:c16="http://schemas.microsoft.com/office/drawing/2014/chart" uri="{C3380CC4-5D6E-409C-BE32-E72D297353CC}">
              <c16:uniqueId val="{00000002-A72F-4743-A997-190E9F04F4A7}"/>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explosion val="10"/>
          <c:dPt>
            <c:idx val="0"/>
            <c:bubble3D val="0"/>
            <c:spPr>
              <a:noFill/>
            </c:spPr>
            <c:extLst>
              <c:ext xmlns:c16="http://schemas.microsoft.com/office/drawing/2014/chart" uri="{C3380CC4-5D6E-409C-BE32-E72D297353CC}">
                <c16:uniqueId val="{00000004-A72F-4743-A997-190E9F04F4A7}"/>
              </c:ext>
            </c:extLst>
          </c:dPt>
          <c:dPt>
            <c:idx val="1"/>
            <c:bubble3D val="0"/>
            <c:spPr>
              <a:solidFill>
                <a:schemeClr val="tx1"/>
              </a:solidFill>
            </c:spPr>
            <c:extLst>
              <c:ext xmlns:c16="http://schemas.microsoft.com/office/drawing/2014/chart" uri="{C3380CC4-5D6E-409C-BE32-E72D297353CC}">
                <c16:uniqueId val="{00000006-A72F-4743-A997-190E9F04F4A7}"/>
              </c:ext>
            </c:extLst>
          </c:dPt>
          <c:dPt>
            <c:idx val="2"/>
            <c:bubble3D val="0"/>
            <c:spPr>
              <a:noFill/>
            </c:spPr>
            <c:extLst>
              <c:ext xmlns:c16="http://schemas.microsoft.com/office/drawing/2014/chart" uri="{C3380CC4-5D6E-409C-BE32-E72D297353CC}">
                <c16:uniqueId val="{00000008-A72F-4743-A997-190E9F04F4A7}"/>
              </c:ext>
            </c:extLst>
          </c:dPt>
          <c:val>
            <c:numRef>
              <c:f>GRÁFICOAVANCE!$F$33:$F$35</c:f>
              <c:numCache>
                <c:formatCode>General</c:formatCode>
                <c:ptCount val="3"/>
                <c:pt idx="0">
                  <c:v>0.40359225163022633</c:v>
                </c:pt>
                <c:pt idx="1">
                  <c:v>0.01</c:v>
                </c:pt>
                <c:pt idx="2">
                  <c:v>0.58640774836977361</c:v>
                </c:pt>
              </c:numCache>
            </c:numRef>
          </c:val>
          <c:extLst>
            <c:ext xmlns:c16="http://schemas.microsoft.com/office/drawing/2014/chart" uri="{C3380CC4-5D6E-409C-BE32-E72D297353CC}">
              <c16:uniqueId val="{00000009-A72F-4743-A997-190E9F04F4A7}"/>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solidFill>
            <a:schemeClr val="bg1"/>
          </a:solidFill>
        </a:defRPr>
      </a:pPr>
      <a:endParaRPr lang="es-C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75661824812927"/>
          <c:y val="0.11975395810405479"/>
          <c:w val="0.39511758787650131"/>
          <c:h val="0.8789685516379887"/>
        </c:manualLayout>
      </c:layout>
      <c:doughnutChart>
        <c:varyColors val="1"/>
        <c:ser>
          <c:idx val="0"/>
          <c:order val="0"/>
          <c:tx>
            <c:v>BASE</c:v>
          </c:tx>
          <c:spPr>
            <a:scene3d>
              <a:camera prst="orthographicFront"/>
              <a:lightRig rig="threePt" dir="t"/>
            </a:scene3d>
            <a:sp3d>
              <a:bevelT/>
            </a:sp3d>
          </c:spPr>
          <c:dPt>
            <c:idx val="4"/>
            <c:bubble3D val="0"/>
            <c:spPr>
              <a:noFill/>
              <a:scene3d>
                <a:camera prst="orthographicFront"/>
                <a:lightRig rig="threePt" dir="t"/>
              </a:scene3d>
              <a:sp3d>
                <a:bevelT/>
              </a:sp3d>
            </c:spPr>
            <c:extLst>
              <c:ext xmlns:c16="http://schemas.microsoft.com/office/drawing/2014/chart" uri="{C3380CC4-5D6E-409C-BE32-E72D297353CC}">
                <c16:uniqueId val="{00000007-0497-45F4-A61C-4C0654AD925E}"/>
              </c:ext>
            </c:extLst>
          </c:dPt>
          <c:cat>
            <c:numLit>
              <c:formatCode>General</c:formatCode>
              <c:ptCount val="5"/>
              <c:pt idx="0">
                <c:v>0.5</c:v>
              </c:pt>
              <c:pt idx="1">
                <c:v>0.6</c:v>
              </c:pt>
              <c:pt idx="2">
                <c:v>0.8</c:v>
              </c:pt>
              <c:pt idx="3">
                <c:v>1</c:v>
              </c:pt>
            </c:numLit>
          </c:cat>
          <c:val>
            <c:numRef>
              <c:f>GRÁFICOAVANCE!$I$25:$I$29</c:f>
              <c:numCache>
                <c:formatCode>0%</c:formatCode>
                <c:ptCount val="5"/>
                <c:pt idx="0">
                  <c:v>0.2</c:v>
                </c:pt>
                <c:pt idx="1">
                  <c:v>0.3</c:v>
                </c:pt>
                <c:pt idx="2">
                  <c:v>0.3</c:v>
                </c:pt>
                <c:pt idx="3">
                  <c:v>0.2</c:v>
                </c:pt>
                <c:pt idx="4">
                  <c:v>1</c:v>
                </c:pt>
              </c:numCache>
            </c:numRef>
          </c:val>
          <c:extLst>
            <c:ext xmlns:c16="http://schemas.microsoft.com/office/drawing/2014/chart" uri="{C3380CC4-5D6E-409C-BE32-E72D297353CC}">
              <c16:uniqueId val="{00000008-0497-45F4-A61C-4C0654AD925E}"/>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explosion val="10"/>
          <c:dPt>
            <c:idx val="0"/>
            <c:bubble3D val="0"/>
            <c:spPr>
              <a:noFill/>
            </c:spPr>
            <c:extLst>
              <c:ext xmlns:c16="http://schemas.microsoft.com/office/drawing/2014/chart" uri="{C3380CC4-5D6E-409C-BE32-E72D297353CC}">
                <c16:uniqueId val="{0000000A-0497-45F4-A61C-4C0654AD925E}"/>
              </c:ext>
            </c:extLst>
          </c:dPt>
          <c:dPt>
            <c:idx val="1"/>
            <c:bubble3D val="0"/>
            <c:spPr>
              <a:solidFill>
                <a:schemeClr val="tx1"/>
              </a:solidFill>
            </c:spPr>
            <c:extLst>
              <c:ext xmlns:c16="http://schemas.microsoft.com/office/drawing/2014/chart" uri="{C3380CC4-5D6E-409C-BE32-E72D297353CC}">
                <c16:uniqueId val="{0000000C-0497-45F4-A61C-4C0654AD925E}"/>
              </c:ext>
            </c:extLst>
          </c:dPt>
          <c:dPt>
            <c:idx val="2"/>
            <c:bubble3D val="0"/>
            <c:spPr>
              <a:noFill/>
            </c:spPr>
            <c:extLst>
              <c:ext xmlns:c16="http://schemas.microsoft.com/office/drawing/2014/chart" uri="{C3380CC4-5D6E-409C-BE32-E72D297353CC}">
                <c16:uniqueId val="{0000000E-0497-45F4-A61C-4C0654AD925E}"/>
              </c:ext>
            </c:extLst>
          </c:dPt>
          <c:val>
            <c:numRef>
              <c:f>GRÁFICOAVANCE!$I$33:$I$35</c:f>
              <c:numCache>
                <c:formatCode>General</c:formatCode>
                <c:ptCount val="3"/>
                <c:pt idx="0">
                  <c:v>0.46839898989898987</c:v>
                </c:pt>
                <c:pt idx="1">
                  <c:v>0.01</c:v>
                </c:pt>
                <c:pt idx="2">
                  <c:v>0.52160101010101012</c:v>
                </c:pt>
              </c:numCache>
            </c:numRef>
          </c:val>
          <c:extLst>
            <c:ext xmlns:c16="http://schemas.microsoft.com/office/drawing/2014/chart" uri="{C3380CC4-5D6E-409C-BE32-E72D297353CC}">
              <c16:uniqueId val="{0000000F-0497-45F4-A61C-4C0654AD925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solidFill>
            <a:schemeClr val="bg1"/>
          </a:solidFill>
        </a:defRPr>
      </a:pPr>
      <a:endParaRPr lang="es-C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2</xdr:col>
      <xdr:colOff>262853</xdr:colOff>
      <xdr:row>2</xdr:row>
      <xdr:rowOff>61058</xdr:rowOff>
    </xdr:from>
    <xdr:to>
      <xdr:col>2</xdr:col>
      <xdr:colOff>1318845</xdr:colOff>
      <xdr:row>5</xdr:row>
      <xdr:rowOff>229621</xdr:rowOff>
    </xdr:to>
    <xdr:pic>
      <xdr:nvPicPr>
        <xdr:cNvPr id="2" name="Imagen 6" descr="membrete oficio-01">
          <a:extLst>
            <a:ext uri="{FF2B5EF4-FFF2-40B4-BE49-F238E27FC236}">
              <a16:creationId xmlns:a16="http://schemas.microsoft.com/office/drawing/2014/main" id="{6ADF67AD-004D-41FD-81B8-C978DBB49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2439996" y="423915"/>
          <a:ext cx="1055992" cy="8715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177004</xdr:colOff>
      <xdr:row>8</xdr:row>
      <xdr:rowOff>311399</xdr:rowOff>
    </xdr:from>
    <xdr:to>
      <xdr:col>12</xdr:col>
      <xdr:colOff>185854</xdr:colOff>
      <xdr:row>17</xdr:row>
      <xdr:rowOff>278781</xdr:rowOff>
    </xdr:to>
    <xdr:graphicFrame macro="">
      <xdr:nvGraphicFramePr>
        <xdr:cNvPr id="2" name="Gráfico 1">
          <a:extLst>
            <a:ext uri="{FF2B5EF4-FFF2-40B4-BE49-F238E27FC236}">
              <a16:creationId xmlns:a16="http://schemas.microsoft.com/office/drawing/2014/main" id="{26141797-F722-40FC-9430-9FBA84A44E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317969</xdr:colOff>
      <xdr:row>7</xdr:row>
      <xdr:rowOff>38017</xdr:rowOff>
    </xdr:from>
    <xdr:to>
      <xdr:col>9</xdr:col>
      <xdr:colOff>435534</xdr:colOff>
      <xdr:row>8</xdr:row>
      <xdr:rowOff>61953</xdr:rowOff>
    </xdr:to>
    <xdr:sp macro="" textlink="">
      <xdr:nvSpPr>
        <xdr:cNvPr id="5" name="CuadroTexto 4">
          <a:extLst>
            <a:ext uri="{FF2B5EF4-FFF2-40B4-BE49-F238E27FC236}">
              <a16:creationId xmlns:a16="http://schemas.microsoft.com/office/drawing/2014/main" id="{8C069C4E-986B-4F0F-87DC-FBADBEABEE40}"/>
            </a:ext>
          </a:extLst>
        </xdr:cNvPr>
        <xdr:cNvSpPr txBox="1"/>
      </xdr:nvSpPr>
      <xdr:spPr>
        <a:xfrm>
          <a:off x="1936445" y="1393200"/>
          <a:ext cx="3044760" cy="341436"/>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ysClr val="windowText" lastClr="000000"/>
              </a:solidFill>
              <a:latin typeface="Bahnschrift" panose="020B0502040204020203" pitchFamily="34" charset="0"/>
            </a:rPr>
            <a:t>AVANCE ACUMULADO</a:t>
          </a:r>
          <a:r>
            <a:rPr lang="es-CO" sz="1400" baseline="0">
              <a:solidFill>
                <a:sysClr val="windowText" lastClr="000000"/>
              </a:solidFill>
              <a:latin typeface="Bahnschrift" panose="020B0502040204020203" pitchFamily="34" charset="0"/>
            </a:rPr>
            <a:t> </a:t>
          </a:r>
          <a:r>
            <a:rPr lang="es-CO" sz="1100" baseline="0">
              <a:solidFill>
                <a:schemeClr val="dk1"/>
              </a:solidFill>
              <a:effectLst/>
              <a:latin typeface="+mn-lt"/>
              <a:ea typeface="+mn-ea"/>
              <a:cs typeface="+mn-cs"/>
            </a:rPr>
            <a:t>(III TRIM 2021)</a:t>
          </a:r>
          <a:endParaRPr lang="es-CO" sz="1400" baseline="0">
            <a:solidFill>
              <a:sysClr val="windowText" lastClr="000000"/>
            </a:solidFill>
            <a:latin typeface="Bahnschrift" panose="020B0502040204020203" pitchFamily="34" charset="0"/>
          </a:endParaRPr>
        </a:p>
      </xdr:txBody>
    </xdr:sp>
    <xdr:clientData/>
  </xdr:twoCellAnchor>
  <xdr:twoCellAnchor>
    <xdr:from>
      <xdr:col>11</xdr:col>
      <xdr:colOff>356219</xdr:colOff>
      <xdr:row>7</xdr:row>
      <xdr:rowOff>77439</xdr:rowOff>
    </xdr:from>
    <xdr:to>
      <xdr:col>19</xdr:col>
      <xdr:colOff>154877</xdr:colOff>
      <xdr:row>19</xdr:row>
      <xdr:rowOff>147133</xdr:rowOff>
    </xdr:to>
    <xdr:graphicFrame macro="">
      <xdr:nvGraphicFramePr>
        <xdr:cNvPr id="6" name="Gráfico 5">
          <a:extLst>
            <a:ext uri="{FF2B5EF4-FFF2-40B4-BE49-F238E27FC236}">
              <a16:creationId xmlns:a16="http://schemas.microsoft.com/office/drawing/2014/main" id="{D8D41B0B-6656-4321-ACF3-78EBE9C62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571040</xdr:colOff>
      <xdr:row>7</xdr:row>
      <xdr:rowOff>4564</xdr:rowOff>
    </xdr:from>
    <xdr:to>
      <xdr:col>17</xdr:col>
      <xdr:colOff>580190</xdr:colOff>
      <xdr:row>8</xdr:row>
      <xdr:rowOff>28500</xdr:rowOff>
    </xdr:to>
    <xdr:sp macro="" textlink="">
      <xdr:nvSpPr>
        <xdr:cNvPr id="7" name="CuadroTexto 6">
          <a:extLst>
            <a:ext uri="{FF2B5EF4-FFF2-40B4-BE49-F238E27FC236}">
              <a16:creationId xmlns:a16="http://schemas.microsoft.com/office/drawing/2014/main" id="{5D680D9E-C7F0-41C1-BFC8-E12F942AFF15}"/>
            </a:ext>
          </a:extLst>
        </xdr:cNvPr>
        <xdr:cNvSpPr txBox="1"/>
      </xdr:nvSpPr>
      <xdr:spPr>
        <a:xfrm>
          <a:off x="7416650" y="1359747"/>
          <a:ext cx="3044760" cy="341436"/>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a:solidFill>
                <a:sysClr val="windowText" lastClr="000000"/>
              </a:solidFill>
              <a:latin typeface="Bahnschrift" panose="020B0502040204020203" pitchFamily="34" charset="0"/>
            </a:rPr>
            <a:t>AVANCE ACUMULADO</a:t>
          </a:r>
          <a:r>
            <a:rPr lang="es-CO" sz="1400" baseline="0">
              <a:solidFill>
                <a:sysClr val="windowText" lastClr="000000"/>
              </a:solidFill>
              <a:latin typeface="Bahnschrift" panose="020B0502040204020203" pitchFamily="34" charset="0"/>
            </a:rPr>
            <a:t> </a:t>
          </a:r>
          <a:r>
            <a:rPr lang="es-CO" sz="1100" baseline="0">
              <a:solidFill>
                <a:schemeClr val="dk1"/>
              </a:solidFill>
              <a:effectLst/>
              <a:latin typeface="+mn-lt"/>
              <a:ea typeface="+mn-ea"/>
              <a:cs typeface="+mn-cs"/>
            </a:rPr>
            <a:t>(IV TRIM 2021)</a:t>
          </a:r>
          <a:endParaRPr lang="es-CO" sz="1400" baseline="0">
            <a:solidFill>
              <a:sysClr val="windowText" lastClr="000000"/>
            </a:solidFill>
            <a:latin typeface="Bahnschrift" panose="020B0502040204020203" pitchFamily="34"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0.43949</cdr:x>
      <cdr:y>0.64795</cdr:y>
    </cdr:from>
    <cdr:to>
      <cdr:x>0.5564</cdr:x>
      <cdr:y>0.76238</cdr:y>
    </cdr:to>
    <cdr:sp macro="" textlink="GRÁFICOAVANCE!$G$3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82%</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4"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82%</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8"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9"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0"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1"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14"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82%</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1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16"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1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18"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9"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0.43949</cdr:x>
      <cdr:y>0.64795</cdr:y>
    </cdr:from>
    <cdr:to>
      <cdr:x>0.5564</cdr:x>
      <cdr:y>0.76238</cdr:y>
    </cdr:to>
    <cdr:sp macro="" textlink="GRÁFICOAVANCE!$G$31">
      <cdr:nvSpPr>
        <cdr:cNvPr id="20"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88CF80A7-B305-4E19-A193-6498ECA2CA9F}" type="TxLink">
            <a:rPr lang="en-US" sz="1100" b="1" i="0" u="none" strike="noStrike">
              <a:solidFill>
                <a:schemeClr val="bg1"/>
              </a:solidFill>
              <a:latin typeface="Calibri"/>
              <a:cs typeface="Calibri"/>
            </a:rPr>
            <a:pPr algn="ctr"/>
            <a:t>82%</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1"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0.24971</cdr:x>
      <cdr:y>0.20668</cdr:y>
    </cdr:from>
    <cdr:to>
      <cdr:x>0.39193</cdr:x>
      <cdr:y>0.33803</cdr:y>
    </cdr:to>
    <cdr:sp macro="" textlink="GRÁFICOAVANCE!$G$25">
      <cdr:nvSpPr>
        <cdr:cNvPr id="22"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64716" y="412522"/>
          <a:ext cx="606396" cy="2621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23"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0.44795</cdr:x>
      <cdr:y>0.01663</cdr:y>
    </cdr:from>
    <cdr:to>
      <cdr:x>0.56761</cdr:x>
      <cdr:y>0.13212</cdr:y>
    </cdr:to>
    <cdr:sp macro="" textlink="GRÁFICOAVANCE!$G$26">
      <cdr:nvSpPr>
        <cdr:cNvPr id="24"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1909955" y="33195"/>
          <a:ext cx="510207" cy="23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25"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0.43949</cdr:x>
      <cdr:y>0.64795</cdr:y>
    </cdr:from>
    <cdr:to>
      <cdr:x>0.5564</cdr:x>
      <cdr:y>0.76238</cdr:y>
    </cdr:to>
    <cdr:sp macro="" textlink="GRÁFICOAVANCE!$J$3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E582C75C-B58A-4B8A-90EF-50CBEE9EE36F}" type="TxLink">
            <a:rPr lang="en-US" sz="1100" b="1" i="0" u="none" strike="noStrike">
              <a:solidFill>
                <a:schemeClr val="bg1"/>
              </a:solidFill>
              <a:latin typeface="Calibri"/>
              <a:cs typeface="Calibri"/>
            </a:rPr>
            <a:pPr algn="ctr"/>
            <a:t>95%</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0.24058</cdr:x>
      <cdr:y>0.25083</cdr:y>
    </cdr:from>
    <cdr:to>
      <cdr:x>0.3828</cdr:x>
      <cdr:y>0.38218</cdr:y>
    </cdr:to>
    <cdr:sp macro="" textlink="GRÁFICOAVANCE!$G$25">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20194" y="659922"/>
          <a:ext cx="603095" cy="345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0.4615</cdr:x>
      <cdr:y>0.1477</cdr:y>
    </cdr:from>
    <cdr:to>
      <cdr:x>0.58116</cdr:x>
      <cdr:y>0.26319</cdr:y>
    </cdr:to>
    <cdr:sp macro="" textlink="GRÁFICOAVANCE!$G$26">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2655365" y="553578"/>
          <a:ext cx="688490" cy="432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0.21611</cdr:x>
      <cdr:y>0.47534</cdr:y>
    </cdr:from>
    <cdr:to>
      <cdr:x>0.30668</cdr:x>
      <cdr:y>0.61018</cdr:y>
    </cdr:to>
    <cdr:sp macro="" textlink="">
      <cdr:nvSpPr>
        <cdr:cNvPr id="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9"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1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1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21"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23"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529.468946875" createdVersion="7" refreshedVersion="7" minRefreshableVersion="3" recordCount="136" xr:uid="{00000000-000A-0000-FFFF-FFFF08000000}">
  <cacheSource type="worksheet">
    <worksheetSource name="Tabla2"/>
  </cacheSource>
  <cacheFields count="30">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containsInteger="1" minValue="0" maxValue="0"/>
    </cacheField>
    <cacheField name="LOGRO I TRIM 2022" numFmtId="0">
      <sharedItems containsSemiMixedTypes="0" containsString="0" containsNumber="1" containsInteger="1" minValue="0" maxValue="0"/>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olumna6" numFmtId="0">
      <sharedItems/>
    </cacheField>
    <cacheField name=" III TRIM 20217" numFmtId="9">
      <sharedItems containsMixedTypes="1" containsNumber="1" minValue="0.1" maxValue="1" count="17">
        <n v="1"/>
        <s v=""/>
        <n v="0.5"/>
        <n v="0.25"/>
        <n v="0.6"/>
        <n v="0.2"/>
        <n v="0.7"/>
        <s v="100%"/>
        <n v="0.8"/>
        <n v="0.85"/>
        <n v="0.75757575757575757"/>
        <n v="0.1"/>
        <n v="0.4"/>
        <n v="0.75"/>
        <n v="0.9"/>
        <n v="0.3"/>
        <n v="0.15"/>
      </sharedItems>
    </cacheField>
    <cacheField name=" IV TRIM 20218" numFmtId="9">
      <sharedItems containsNonDate="0" containsString="0" containsBlank="1" count="1">
        <m/>
      </sharedItems>
    </cacheField>
    <cacheField name="I TRIM 20229" numFmtId="9">
      <sharedItems containsNonDate="0" containsString="0" containsBlank="1"/>
    </cacheField>
    <cacheField name=" II TRIM 202210" numFmtId="9">
      <sharedItems containsNonDate="0" containsString="0" containsBlank="1"/>
    </cacheField>
    <cacheField name="ACUMULADO 2021 -2022" numFmtId="9">
      <sharedItems containsMixedTypes="1" containsNumber="1" minValue="0" maxValue="1"/>
    </cacheField>
    <cacheField name="OBSERVACIONES" numFmtId="9">
      <sharedItems containsMixedTypes="1" containsNumber="1" containsInteger="1" minValue="0" maxValue="0"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x v="0"/>
    <x v="0"/>
    <m/>
    <m/>
    <n v="1"/>
    <s v="La actividad se cumplirá en el primer trimestre de 2022, de acuerdo con el cronograma establecido en el presente plan."/>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2"/>
    <n v="1"/>
    <n v="0"/>
    <n v="0"/>
    <n v="0"/>
    <n v="0"/>
    <m/>
    <n v="1"/>
    <m/>
    <n v="0"/>
    <s v="SI"/>
    <n v="0"/>
    <s v="x"/>
    <n v="0"/>
    <s v="x"/>
    <s v="4"/>
    <x v="1"/>
    <x v="0"/>
    <m/>
    <m/>
    <n v="0"/>
    <s v="Se programó para el 15 y 29 de octubre la Jornada de Conmemoración y exaltación de los servidores públicos de la Alcaldía de Bucaramanga. La actividad se cumplirá durante el cuarto trimestre del año 2021, en cumplimiento al cronograma establecido en el presente plan."/>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0"/>
    <n v="0"/>
    <n v="0"/>
    <m/>
    <n v="1"/>
    <m/>
    <n v="1"/>
    <s v="SI"/>
    <n v="0"/>
    <s v="x"/>
    <n v="0"/>
    <s v="x"/>
    <s v="4"/>
    <x v="1"/>
    <x v="0"/>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0"/>
    <n v="0"/>
    <n v="0"/>
    <m/>
    <n v="1"/>
    <m/>
    <n v="1"/>
    <s v="SI"/>
    <n v="0"/>
    <s v="x"/>
    <n v="0"/>
    <s v="x"/>
    <s v="4"/>
    <x v="1"/>
    <x v="0"/>
    <m/>
    <m/>
    <n v="0"/>
    <s v="La actividad se cumplirá en el cuarto trimestre del año 2021, de acuerdo con el cronograma establecido en el presente plan."/>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0"/>
    <n v="0"/>
    <n v="0"/>
    <m/>
    <n v="1"/>
    <m/>
    <m/>
    <s v="SI"/>
    <n v="0"/>
    <s v="x"/>
    <n v="0"/>
    <n v="0"/>
    <s v="4"/>
    <x v="1"/>
    <x v="0"/>
    <m/>
    <m/>
    <n v="0"/>
    <s v="Se realizó la medición del clima laboral, el cual se socializará en el cuatro trimestre del año 2021, de acuerdo con el cronograma establecido en el presente plan."/>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0"/>
    <n v="0"/>
    <n v="0"/>
    <m/>
    <n v="1"/>
    <m/>
    <m/>
    <s v="SI"/>
    <n v="0"/>
    <s v="x"/>
    <n v="0"/>
    <n v="0"/>
    <s v="4"/>
    <x v="1"/>
    <x v="0"/>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x v="0"/>
    <x v="0"/>
    <m/>
    <m/>
    <n v="0.5"/>
    <s v="Se realizó el análisis de los resultados de las evaluaciones de desempeño correspondientes al primer semestre del año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0"/>
    <n v="0"/>
    <n v="0"/>
    <m/>
    <n v="1"/>
    <n v="1"/>
    <m/>
    <s v="SI"/>
    <n v="0"/>
    <s v="x"/>
    <s v="x"/>
    <n v="0"/>
    <s v="4"/>
    <x v="1"/>
    <x v="0"/>
    <m/>
    <m/>
    <n v="0"/>
    <s v="La actividad se cumplirá en el cuarto trimestre del año 2021, de acuerdo con el cronograma establecido en el presente plan."/>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0"/>
    <n v="0"/>
    <n v="0"/>
    <m/>
    <n v="1"/>
    <m/>
    <n v="1"/>
    <s v="SI"/>
    <n v="0"/>
    <s v="x"/>
    <n v="0"/>
    <s v="x"/>
    <s v="1"/>
    <x v="0"/>
    <x v="0"/>
    <m/>
    <m/>
    <n v="0.25"/>
    <s v="Se estableció en el formato F-GAT-8100-238,37-036,la inclusión del formato F-GAT-8100-238,37-195  como uno de los requisitos de entrega de puesto de trabaj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x v="0"/>
    <x v="0"/>
    <m/>
    <m/>
    <n v="1"/>
    <s v="Se han realizado Jornadas de capacitación y sensibilización del código de integridad:_x000a_*Viernes de Valores_x000a_*Muro de integridad _x000a_*Reto Digital con cada uno de los valores del código de integridad"/>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0"/>
    <n v="0"/>
    <n v="0"/>
    <m/>
    <n v="1"/>
    <m/>
    <n v="1"/>
    <s v="SI"/>
    <n v="0"/>
    <s v="x"/>
    <n v="0"/>
    <s v="x"/>
    <s v="1"/>
    <x v="2"/>
    <x v="0"/>
    <m/>
    <m/>
    <n v="0.5"/>
    <s v="A través del correo cod.integridad@bucaramanga.gov.co se ha enviado mensajes a los servidores públicos y contratistas de la alcaldía, informando que a través de este medio pueden realizar las denuncias sobre faltas al código de integridad.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0"/>
    <n v="0"/>
    <m/>
    <m/>
    <n v="1"/>
    <m/>
    <s v="SI"/>
    <n v="0"/>
    <n v="0"/>
    <s v="x"/>
    <n v="0"/>
    <s v="4"/>
    <x v="1"/>
    <x v="0"/>
    <m/>
    <m/>
    <n v="0"/>
    <s v="La actividad se cumplirá en el primer trimestre de 2022, de acuerdo con el cronograma establecido en el presente plan."/>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0"/>
    <n v="0"/>
    <m/>
    <m/>
    <n v="1"/>
    <m/>
    <s v="SI"/>
    <n v="0"/>
    <n v="0"/>
    <s v="x"/>
    <n v="0"/>
    <s v="4"/>
    <x v="1"/>
    <x v="0"/>
    <m/>
    <m/>
    <n v="0"/>
    <n v="0"/>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0"/>
    <n v="0"/>
    <n v="0"/>
    <n v="21"/>
    <n v="21"/>
    <n v="21"/>
    <n v="21"/>
    <s v="SI"/>
    <s v="x"/>
    <s v="x"/>
    <s v="x"/>
    <s v="x"/>
    <s v="2"/>
    <x v="0"/>
    <x v="0"/>
    <m/>
    <m/>
    <n v="0.25"/>
    <s v="La Secretaría de Planeación cuenta con los 21 planes de acción por dependencia con corte a 30 de septiembre de 2021, los cuales se encuentran publicados en la página web de la entidad."/>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x v="0"/>
    <x v="0"/>
    <m/>
    <m/>
    <n v="1"/>
    <s v="La Secretaría de Planeación cuenta con el Plan Operativo Anual de Inversiones, el cual se encue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0"/>
    <n v="0"/>
    <n v="0"/>
    <n v="3"/>
    <n v="2"/>
    <n v="2"/>
    <n v="2"/>
    <s v="SI"/>
    <s v="x"/>
    <s v="x"/>
    <s v="x"/>
    <s v="x"/>
    <s v="2"/>
    <x v="0"/>
    <x v="0"/>
    <m/>
    <m/>
    <n v="0.33333333333333331"/>
    <s v="La Secretaría de Planeación  ha realizado el seguimeinto al  Plan de Desarrollo 2020 - 2023 en todos los meses hasta  el  30 de septiembre, los cuales se encuentran publicados en la página web de la entidad. "/>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
    <n v="0"/>
    <n v="0"/>
    <m/>
    <n v="1"/>
    <m/>
    <m/>
    <s v="SI"/>
    <n v="0"/>
    <s v="x"/>
    <n v="0"/>
    <n v="0"/>
    <s v="4"/>
    <x v="1"/>
    <x v="0"/>
    <m/>
    <m/>
    <n v="0"/>
    <s v="Desde el proceso de mejoramiento continuo se ha trabajado en el tablero de indicadores de los procesos y se cumplirá la actividad cumpliendo con el cronograma establecido en el presente plan."/>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0"/>
    <n v="0"/>
    <n v="0"/>
    <n v="2"/>
    <n v="2"/>
    <n v="2"/>
    <n v="2"/>
    <s v="SI"/>
    <s v="x"/>
    <s v="x"/>
    <s v="x"/>
    <s v="x"/>
    <s v="2"/>
    <x v="0"/>
    <x v="0"/>
    <m/>
    <m/>
    <n v="0.25"/>
    <s v="La Secretaría de Planeación realizó seguimiento con corte a 30 de junio del PIIAFF y se presentó a la Mesa Técnica de Infancia y Adolescencia el 29 de septiembre de 2021. Se cuenta como evidencia la matriz, el Tablero de Control y el acta de la Mesa Técnica de Infancia y Adolescencia. _x000a_Así mismo, se consolidó la información del seguimiento a la Política de Discapacidad con corte a 30 de junio consolidada junto con la Secretaría de Salud en mesa de trabajo realizada el día 28 de septiembre. Se cuenta como evidencia la matriz del Plan de acción, Circular 46 y acta de reunión del 28 de septiembre 2021."/>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s v="INCREMENTO"/>
    <n v="2"/>
    <n v="2"/>
    <n v="1"/>
    <n v="0"/>
    <n v="0"/>
    <n v="0"/>
    <n v="1"/>
    <m/>
    <n v="1"/>
    <m/>
    <s v="SI"/>
    <s v="x"/>
    <n v="0"/>
    <s v="x"/>
    <n v="0"/>
    <s v="2"/>
    <x v="0"/>
    <x v="0"/>
    <m/>
    <m/>
    <n v="0.5"/>
    <s v="La Secretaría de Planeación realizó el informe de avance del PAAC correspondiente a la Secretaría de Planeación, con corte a 31 de agosto de 2021 de acuerdo a lo estípulado en la ley. El informe de seguimiento se encuentra publicado en la página web."/>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
    <n v="0"/>
    <n v="0"/>
    <m/>
    <n v="1"/>
    <n v="1"/>
    <m/>
    <s v="SI"/>
    <n v="0"/>
    <s v="x"/>
    <s v="x"/>
    <n v="0"/>
    <s v="1"/>
    <x v="3"/>
    <x v="0"/>
    <m/>
    <m/>
    <n v="0.25"/>
    <s v="Se realizó seguimiento al PAAC 2021 en lo relacionado a la Secretaría de Planeación, se cuenta con una programación para el próximo mes a fin de monitorear los controles de los riesgos a cargo de las demás dependencia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x v="0"/>
    <x v="0"/>
    <m/>
    <m/>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x v="0"/>
    <x v="0"/>
    <m/>
    <m/>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x v="0"/>
    <x v="0"/>
    <m/>
    <m/>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0"/>
    <n v="0"/>
    <m/>
    <m/>
    <n v="1"/>
    <m/>
    <s v="SI"/>
    <n v="0"/>
    <n v="0"/>
    <s v="x"/>
    <n v="0"/>
    <s v="4"/>
    <x v="1"/>
    <x v="0"/>
    <m/>
    <m/>
    <n v="0"/>
    <s v="La Secretaría de Planeación realizó capacitación en Administración de Riesgos y controles dirigido a Funcionarios de la Administración Central con el objetivo de iniciar la construcción del PAAC 202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0"/>
    <n v="0"/>
    <m/>
    <m/>
    <n v="24"/>
    <m/>
    <s v="SI"/>
    <n v="0"/>
    <n v="0"/>
    <s v="x"/>
    <n v="0"/>
    <s v="4"/>
    <x v="1"/>
    <x v="0"/>
    <m/>
    <m/>
    <n v="0"/>
    <n v="0"/>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0"/>
    <n v="0"/>
    <n v="0"/>
    <n v="1"/>
    <n v="1"/>
    <n v="1"/>
    <n v="1"/>
    <s v="SI"/>
    <s v="x"/>
    <s v="x"/>
    <s v="x"/>
    <s v="x"/>
    <s v="2"/>
    <x v="0"/>
    <x v="0"/>
    <m/>
    <m/>
    <n v="0.25"/>
    <s v="Todas las publicaciones de los planes estratégicos sectoriales e interinstucionales están publicados en la página web de la alcaldía en el link : https://www.bucaramanga.gov.co/planes-institucionales-mipg/"/>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0"/>
    <n v="0"/>
    <n v="0"/>
    <n v="3"/>
    <n v="3"/>
    <n v="2"/>
    <n v="2"/>
    <s v="SI"/>
    <s v="x"/>
    <s v="x"/>
    <s v="x"/>
    <s v="x"/>
    <s v="2"/>
    <x v="0"/>
    <x v="0"/>
    <m/>
    <m/>
    <n v="0.3"/>
    <s v="Se efectúa el seguimiento pormenorizado a las ejecuciones presupuestales, por medio de los informes de gestión que desde la Oficina de Presupuesto se socializa a través  del Consejo Superior de Política Fiscal (CONFIS) con todos y cada uno de los Secretarios de Despacho (ordenadores de gasto), con el fin de que se conozca el avance presupuestal y el porcentaje ejecutado a la fecha y se fijen metas, para dar cumplimiento a la disponibilidades presupuestales pendientes de ejecución (Se adjunta evidencias;  informes de ejecución del mes de junio y  agosto de 2021 y Acta de Confis #25 de 2021 donde se presenta el informe presupuestal a 30 de septiembre)."/>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0"/>
    <n v="0"/>
    <n v="0"/>
    <n v="1"/>
    <n v="1"/>
    <n v="1"/>
    <n v="1"/>
    <s v="SI"/>
    <s v="x"/>
    <s v="x"/>
    <s v="x"/>
    <s v="x"/>
    <s v="2"/>
    <x v="0"/>
    <x v="0"/>
    <m/>
    <m/>
    <n v="0.25"/>
    <s v="Este procedimiento comprende: Desde  el  análisis  de  grado  de  cobrabilidad  de  la  cartera  presente,  hasta  la  generación  del informe consolidado de deterioro de cartera de cuentas por cobrar que se envía a Contabilidad. Se anexa procedimiento implementado a partir del mes de junio/2021 a la fecha  e informe generado por la Tesorería General."/>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x v="1"/>
    <x v="0"/>
    <m/>
    <m/>
    <n v="0"/>
    <s v="El desarrollo de este requerimiento se tiene planteado para dar inicio en el mes de noviembre, esto de acuerdo con las documentación y a la disponibilidad del recurso humano, es una meta planteada para estar finalizada durante el primer trimestre de 2022."/>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0"/>
    <n v="0"/>
    <n v="0"/>
    <m/>
    <m/>
    <n v="2"/>
    <n v="2"/>
    <s v="SI"/>
    <n v="0"/>
    <n v="0"/>
    <s v="x"/>
    <s v="x"/>
    <s v="1"/>
    <x v="3"/>
    <x v="0"/>
    <m/>
    <m/>
    <n v="0.25"/>
    <s v="La información contable es subida trimestralmente en la plataforma CHIP de la Contaduría General CGN conforme al cronograma establecido.  Presentamos rendición oportuna de la Información Contable y como evidencia se adjunta correo de aceptación de la CGN."/>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x v="0"/>
    <x v="0"/>
    <m/>
    <m/>
    <n v="1"/>
    <s v="En cuando a la Fase III del diseño del proceso de modernización de la Alcaldía de Bucaramanga se ha avanzado en 72% y se cumplirá en el 100% en el tercer trimestre de 2021."/>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
    <n v="0"/>
    <n v="0"/>
    <m/>
    <n v="0.6"/>
    <n v="0.4"/>
    <m/>
    <s v="SI"/>
    <n v="0"/>
    <s v="x"/>
    <s v="x"/>
    <n v="0"/>
    <s v="1"/>
    <x v="4"/>
    <x v="0"/>
    <m/>
    <m/>
    <n v="0.6"/>
    <s v="Se elabora un informe con la instalación de 3 horómetros a las volquetas de la administración municipal, para el III trimestre de 2021 se cumplirá al 100% la meta de la instalación de los 5 horómetros."/>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2"/>
    <n v="5"/>
    <n v="5"/>
    <n v="0"/>
    <n v="0"/>
    <n v="0"/>
    <m/>
    <n v="5"/>
    <m/>
    <m/>
    <s v="SI"/>
    <n v="0"/>
    <s v="x"/>
    <s v="x"/>
    <n v="0"/>
    <s v="1"/>
    <x v="0"/>
    <x v="0"/>
    <m/>
    <m/>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
    <n v="0"/>
    <n v="0"/>
    <m/>
    <n v="1"/>
    <m/>
    <m/>
    <s v="SI"/>
    <n v="0"/>
    <s v="x"/>
    <n v="0"/>
    <n v="0"/>
    <s v="4"/>
    <x v="1"/>
    <x v="0"/>
    <m/>
    <m/>
    <n v="0"/>
    <n v="0"/>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
    <n v="0"/>
    <n v="0"/>
    <m/>
    <n v="0.8"/>
    <n v="0.2"/>
    <m/>
    <s v="SI"/>
    <n v="0"/>
    <s v="x"/>
    <s v="x"/>
    <n v="0"/>
    <s v="1"/>
    <x v="5"/>
    <x v="0"/>
    <m/>
    <m/>
    <n v="0.2"/>
    <s v="El documento del plan estratégico de tecnologías de información se encuentra en proceso de actualización y será finalizado durante el mes de octubre  en su versión 2, el cual será revisado y ajustado para ser remitido a aprobación por el comité de MIPG en el mes de noviembre."/>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
    <n v="0"/>
    <n v="0"/>
    <m/>
    <n v="1"/>
    <m/>
    <m/>
    <s v="SI"/>
    <n v="0"/>
    <s v="x"/>
    <n v="0"/>
    <n v="0"/>
    <s v="1"/>
    <x v="5"/>
    <x v="0"/>
    <m/>
    <m/>
    <n v="0.2"/>
    <s v="El documento de arquitectura de referencia se encuentra en proceso de elaboración en conjunto con la metodología de desarrollo de software de la entidad, se tiene como fecha de finalización el día 30 de noviembre de 2021."/>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
    <n v="0"/>
    <n v="0"/>
    <m/>
    <m/>
    <n v="1"/>
    <m/>
    <s v="SI"/>
    <n v="0"/>
    <n v="0"/>
    <s v="x"/>
    <n v="0"/>
    <s v="1"/>
    <x v="6"/>
    <x v="0"/>
    <m/>
    <m/>
    <n v="0.7"/>
    <s v="Se avanzó en la configuración e instalación del servidor de XROAD , así como del ajuste y desarrollo de los WebService y pruebas de autenticación con los servidores del MINTIC, al igual que con la Cámara de Comercio de Bucaramanga, ya se han realizado pruebas y se espera que el servicio este operando el 15 de diciembre de 2021."/>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
    <n v="0"/>
    <n v="0"/>
    <m/>
    <n v="1"/>
    <m/>
    <m/>
    <s v="SI"/>
    <n v="0"/>
    <s v="x"/>
    <n v="0"/>
    <n v="0"/>
    <s v="1"/>
    <x v="6"/>
    <x v="0"/>
    <m/>
    <m/>
    <n v="0.7"/>
    <s v="El sitio de pqr.bucaramanga.gov.co ya se encuentra habilitado en modo responsive, el próximo paso es alinearlo con el estándar gov.co, lo cual se espera esté listo para el 15 de diciembre de 2021."/>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
    <n v="0"/>
    <n v="0"/>
    <m/>
    <n v="0.1"/>
    <n v="0.2"/>
    <n v="0.7"/>
    <s v="SI"/>
    <n v="0"/>
    <s v="x"/>
    <s v="x"/>
    <s v="x"/>
    <s v="4"/>
    <x v="1"/>
    <x v="0"/>
    <m/>
    <m/>
    <n v="0"/>
    <s v="Se avanzó en el proyecto de ciudades inteligentes en su primera fase con el inicio de la ejecución de proyecto actualmente se está realizando el proceso de importación de los equipos para iniciar la implementación."/>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
    <n v="0"/>
    <n v="0"/>
    <m/>
    <m/>
    <m/>
    <n v="1"/>
    <s v="SI"/>
    <n v="0"/>
    <n v="0"/>
    <n v="0"/>
    <s v="x"/>
    <s v="1"/>
    <x v="5"/>
    <x v="0"/>
    <m/>
    <m/>
    <n v="0.2"/>
    <s v="Se adjudicó la primera fase del proyecto de IPv6 para la realización del diagnóstico con miras a realizar el piloto en el año 2022."/>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x v="1"/>
    <x v="0"/>
    <m/>
    <m/>
    <n v="0"/>
    <s v="El proyecto de SGDEA se iniciará de nuevo en el año 2022, ya que por razones administrativas no fue posible adjudicarlo en el tercer trimestre del año 2021."/>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x v="0"/>
    <x v="0"/>
    <m/>
    <m/>
    <n v="1"/>
    <s v="El catálogo de sistema de información se encuentra actualizado a septiembre 30 de 2021."/>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
    <n v="0"/>
    <n v="0"/>
    <m/>
    <n v="1"/>
    <m/>
    <m/>
    <s v="SI"/>
    <n v="0"/>
    <s v="x"/>
    <n v="0"/>
    <n v="0"/>
    <s v="1"/>
    <x v="5"/>
    <x v="0"/>
    <m/>
    <m/>
    <n v="0.2"/>
    <s v="Se encuentra en proceso la actualización el inventario de activos de seguridad y privacidad de la entidad, los mismos serán enviados para la aprobación respectiva a finales del mes de noviembre."/>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1"/>
    <n v="0"/>
    <n v="0"/>
    <n v="0"/>
    <n v="1"/>
    <m/>
    <m/>
    <m/>
    <s v="SI"/>
    <s v="x"/>
    <n v="0"/>
    <n v="0"/>
    <n v="0"/>
    <s v="2"/>
    <x v="0"/>
    <x v="0"/>
    <m/>
    <m/>
    <n v="1"/>
    <n v="0"/>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
    <n v="0"/>
    <n v="0"/>
    <n v="0.8"/>
    <n v="0.2"/>
    <m/>
    <m/>
    <s v="SI"/>
    <s v="x"/>
    <s v="x"/>
    <n v="0"/>
    <n v="0"/>
    <s v="2"/>
    <x v="0"/>
    <x v="0"/>
    <m/>
    <m/>
    <n v="0.8"/>
    <s v="Cada uno de los nuevos sistemas de información de esta actualizando tanto técnica como funcionalmente, los manuales de los sistemas ya implementados se encuentra actualizado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
    <n v="0"/>
    <n v="0"/>
    <n v="0.8"/>
    <n v="0.2"/>
    <m/>
    <m/>
    <s v="SI"/>
    <s v="x"/>
    <s v="x"/>
    <n v="0"/>
    <n v="0"/>
    <s v="2"/>
    <x v="0"/>
    <x v="0"/>
    <m/>
    <m/>
    <n v="0.8"/>
    <s v="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
    <n v="0"/>
    <n v="0"/>
    <n v="0.8"/>
    <n v="0.2"/>
    <m/>
    <m/>
    <s v="SI"/>
    <s v="x"/>
    <s v="x"/>
    <n v="0"/>
    <n v="0"/>
    <s v="2"/>
    <x v="0"/>
    <x v="0"/>
    <m/>
    <m/>
    <n v="0.8"/>
    <s v="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x v="7"/>
    <x v="0"/>
    <m/>
    <m/>
    <n v="1"/>
    <s v="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0"/>
    <n v="0"/>
    <n v="0"/>
    <n v="1"/>
    <n v="1"/>
    <n v="1"/>
    <n v="1"/>
    <s v="SI"/>
    <s v="x"/>
    <s v="x"/>
    <s v="x"/>
    <s v="x"/>
    <s v="2"/>
    <x v="0"/>
    <x v="0"/>
    <m/>
    <m/>
    <n v="0.25"/>
    <s v="El procedimiento P-TIC-1400-170-009 Req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
    <n v="0"/>
    <n v="0"/>
    <m/>
    <n v="1"/>
    <m/>
    <m/>
    <s v="SI"/>
    <n v="0"/>
    <s v="x"/>
    <n v="0"/>
    <n v="0"/>
    <s v="1"/>
    <x v="8"/>
    <x v="0"/>
    <m/>
    <m/>
    <n v="0.8"/>
    <s v="El catalogo de servicios de TI se encuentra actualizado a junio de 2021, se realizará una nueva actualización en diciembre de 2021."/>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
    <n v="0"/>
    <n v="0"/>
    <n v="1"/>
    <m/>
    <m/>
    <m/>
    <s v="SI"/>
    <s v="x"/>
    <n v="0"/>
    <n v="0"/>
    <n v="0"/>
    <s v="2"/>
    <x v="9"/>
    <x v="0"/>
    <m/>
    <m/>
    <n v="0.85"/>
    <s v="La política de seguridad y privacidad de la información fue actualizada y esta pendiente por revisión y ser enviada para aprobación."/>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
    <n v="0"/>
    <n v="0"/>
    <n v="0.25"/>
    <n v="0.25"/>
    <n v="0.25"/>
    <n v="0.25"/>
    <s v="SI"/>
    <s v="x"/>
    <s v="x"/>
    <s v="x"/>
    <s v="x"/>
    <s v="2"/>
    <x v="4"/>
    <x v="0"/>
    <m/>
    <m/>
    <n v="0.15"/>
    <s v="Se esta avanzando en el diseño de la estrategia de implementación del SGSI, se ha establecido una ruta de trabajo preliminar para el año 2021."/>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0"/>
    <n v="0"/>
    <n v="0"/>
    <n v="1"/>
    <m/>
    <m/>
    <m/>
    <s v="SI"/>
    <s v="x"/>
    <n v="0"/>
    <n v="0"/>
    <n v="0"/>
    <s v="2"/>
    <x v="0"/>
    <x v="0"/>
    <m/>
    <m/>
    <n v="1"/>
    <s v="Actualmente se encuentra actualizados en el portal de datos abiertos www.datos.gov.co la información de la entidad de acuerdo a las bases de datos entregadas por cada una de las áreas responsables del envío de dicha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
    <n v="0"/>
    <n v="0"/>
    <n v="0.33"/>
    <n v="0.33"/>
    <n v="0.34"/>
    <m/>
    <s v="SI"/>
    <s v="x"/>
    <s v="x"/>
    <s v="x"/>
    <n v="0"/>
    <s v="2"/>
    <x v="10"/>
    <x v="0"/>
    <m/>
    <m/>
    <n v="0.25"/>
    <s v="Se ha establecido la hoja de ruta para la implementación del plan operacional de seguridad y privacidad de la información y se ha avanzado en la ejecución del mismo. "/>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0"/>
    <n v="0"/>
    <n v="0"/>
    <n v="1"/>
    <m/>
    <n v="1"/>
    <m/>
    <s v="SI"/>
    <s v="x"/>
    <n v="0"/>
    <s v="x"/>
    <n v="0"/>
    <s v="2"/>
    <x v="0"/>
    <x v="0"/>
    <m/>
    <m/>
    <n v="0.5"/>
    <s v="Se han realizado un análisis de vulnerabilidades y ajustado e implementado ajustes en la herramientas tecnológicas que posee la entidad para mejora en el aspecto de seguridad."/>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3"/>
    <n v="1"/>
    <n v="0"/>
    <n v="0"/>
    <n v="0"/>
    <n v="0"/>
    <m/>
    <m/>
    <n v="1"/>
    <m/>
    <s v="SI"/>
    <n v="0"/>
    <s v="x"/>
    <s v="x"/>
    <s v="x"/>
    <s v="4"/>
    <x v="1"/>
    <x v="0"/>
    <m/>
    <m/>
    <n v="0"/>
    <s v="La Secretaría Jurídica cuenta con indicadores adoptador en el SIGC, para la medición de la tasa de éxito procesal, los cuales se miden semestral y anualmente, por tanto se realizará el cálculo del indicador en el mes de diciembre de 2021, cumpliendo con el cronograma del presente plan."/>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0"/>
    <n v="0"/>
    <n v="0"/>
    <m/>
    <n v="1"/>
    <m/>
    <m/>
    <s v="SI"/>
    <n v="0"/>
    <s v="x"/>
    <n v="0"/>
    <n v="0"/>
    <s v="4"/>
    <x v="1"/>
    <x v="0"/>
    <m/>
    <m/>
    <n v="0"/>
    <s v="El plan de acción del comité de conciliaciones para la vigencia 2022 se realizará durante el último trimestre de 2021 como lo establece el cronograma del presente plan."/>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0"/>
    <n v="0"/>
    <m/>
    <m/>
    <n v="1"/>
    <m/>
    <s v="SI"/>
    <n v="0"/>
    <n v="0"/>
    <s v="x"/>
    <n v="0"/>
    <s v="4"/>
    <x v="1"/>
    <x v="0"/>
    <m/>
    <m/>
    <n v="0"/>
    <s v="La actividad se cumplirá en el primer semestre de 2022, de acuerdo con el cronograma establecido en el presente plan."/>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0.6"/>
    <n v="0"/>
    <n v="0"/>
    <n v="0"/>
    <n v="1"/>
    <n v="1"/>
    <n v="1"/>
    <n v="1"/>
    <s v="SI"/>
    <s v="x"/>
    <s v="x"/>
    <s v="x"/>
    <s v="x"/>
    <s v="2"/>
    <x v="4"/>
    <x v="0"/>
    <m/>
    <m/>
    <n v="0.15"/>
    <s v="El día 18 de agosto de 2021 se adoptó la estrategia para la implementación de acciones de mejora en la atención y servicio a la ciudadanía de la Alcaldía de Bucaramanga 2021-2013, la cual se encuentra alineada con las metas del plan de desarrollo Bucaramanga, ciudad de oportunidades 2020-2023 y se está implementando."/>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2"/>
    <n v="1"/>
    <n v="0.1"/>
    <n v="0"/>
    <n v="0"/>
    <n v="0"/>
    <m/>
    <n v="1"/>
    <m/>
    <m/>
    <s v="SI"/>
    <n v="0"/>
    <s v="x"/>
    <s v="x"/>
    <n v="0"/>
    <s v="1"/>
    <x v="11"/>
    <x v="0"/>
    <m/>
    <m/>
    <n v="0.1"/>
    <s v="Se aprobó el proyecto BPIN No. 2021680010139, para realizar la contratación de prestación de servicios para 2 personas (interprete de lengua de señas colombiana)."/>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2"/>
    <n v="1"/>
    <n v="0.1"/>
    <n v="0"/>
    <n v="0"/>
    <n v="0"/>
    <m/>
    <n v="1"/>
    <m/>
    <m/>
    <s v="SI"/>
    <n v="0"/>
    <s v="x"/>
    <s v="x"/>
    <n v="0"/>
    <s v="1"/>
    <x v="11"/>
    <x v="0"/>
    <m/>
    <m/>
    <n v="0.1"/>
    <s v="Se aprobó el proyecto BPIN No. 2021680010139, para realizar la contratación de prestación de servicios para 2 personas (intérpretes de lengua de señas colombiana), quienes apoyarán en la traducción de videos en la lengua de señas colombiana."/>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
    <n v="0"/>
    <n v="0"/>
    <m/>
    <n v="1"/>
    <m/>
    <m/>
    <s v="SI"/>
    <n v="0"/>
    <s v="x"/>
    <n v="0"/>
    <n v="0"/>
    <s v="1"/>
    <x v="12"/>
    <x v="0"/>
    <m/>
    <m/>
    <n v="0.4"/>
    <s v="Se aplicaron las encuestas de caracterización y se está realizando la tabulación de los datos para realizar el informe de caracterización de los ciudadanos."/>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0"/>
    <n v="0"/>
    <n v="0"/>
    <n v="1"/>
    <n v="1"/>
    <m/>
    <m/>
    <s v="SI"/>
    <s v="x"/>
    <s v="x"/>
    <n v="0"/>
    <n v="0"/>
    <s v="2"/>
    <x v="0"/>
    <x v="0"/>
    <m/>
    <m/>
    <n v="0.5"/>
    <s v="Se elaboró un informe con corte a 30 de septiembre de 2021, "/>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
    <n v="0"/>
    <n v="0"/>
    <m/>
    <n v="1"/>
    <m/>
    <m/>
    <s v="SI"/>
    <n v="0"/>
    <s v="x"/>
    <n v="0"/>
    <n v="0"/>
    <s v="1"/>
    <x v="11"/>
    <x v="0"/>
    <m/>
    <m/>
    <n v="0.1"/>
    <s v="Se aprobó el proyecto BPIN No. 2021680010139, para realizar la contratación de &quot;COMPRA E INSTALACION DE SEÑALETICA PARA EL CENTRO ADMINISTRATIVO MUNICIPAL Y DEMÁS CENTROS EXTERNOS DE LA ALCALDIA DE BUCARAMANGA QUE LO REQUIERAN&quot; señalética para realizar las adecuaciones en el Centro de Atención Municipal especializado CAME, para facilitar el ingreso y la atención a los ciudadanos en condición de discapacidad."/>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x v="1"/>
    <x v="0"/>
    <m/>
    <m/>
    <n v="0"/>
    <s v="Actualmente se esta en proceso de diseñar un canal de atención virtual que permita mejorar la interacción de estos grupos de ciudadanos con la entidad."/>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x v="1"/>
    <x v="0"/>
    <m/>
    <m/>
    <n v="0"/>
    <s v="Aun no se ha avanzado en este ítem debido a que esta planeado para ser realizado en el segundo trimestre del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0"/>
    <n v="0"/>
    <n v="0"/>
    <n v="1"/>
    <n v="1"/>
    <n v="1"/>
    <n v="1"/>
    <s v="SI"/>
    <s v="x"/>
    <s v="x"/>
    <s v="x"/>
    <s v="x"/>
    <s v="2"/>
    <x v="0"/>
    <x v="0"/>
    <m/>
    <m/>
    <n v="0.25"/>
    <s v="La Secretaría de Planeación realizó el primer seguimiento con corte a 30 de septiembre a la estrategia de racionalización de trámites, la cual contiene 10 trámites y procedimientos (OPAS). De la cual se tiene como evidencia, actas de las reunionenes organizadas con OATIC, correos y matriz de seguimiento diligenciada del componente 2."/>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0"/>
    <n v="0"/>
    <n v="0"/>
    <n v="1"/>
    <n v="1"/>
    <n v="1"/>
    <m/>
    <s v="SI"/>
    <s v="x"/>
    <s v="x"/>
    <s v="x"/>
    <n v="0"/>
    <s v="2"/>
    <x v="0"/>
    <x v="0"/>
    <m/>
    <m/>
    <n v="0.25"/>
    <s v="La Secretaría de Planeación realizó ajuste a 3 trámites de la estrategia de Racionalización, los cuales fueron presentados y aprobados en el Comité Institucional de Gestión y Desempeño MIPG. Se cuenta como evidencia el PAAC 2021 ajustado 4, link de publicación y acta."/>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
    <n v="0"/>
    <n v="0"/>
    <m/>
    <n v="1"/>
    <m/>
    <m/>
    <s v="SI"/>
    <n v="0"/>
    <s v="x"/>
    <n v="0"/>
    <n v="0"/>
    <s v="1"/>
    <x v="2"/>
    <x v="0"/>
    <m/>
    <m/>
    <n v="0.5"/>
    <s v="De acuerdo a lo establecido en el PAAC , los tramites susceptibles de esta en línea son 10, de los cuales actualmente 8 ya se encuentran en línea. De acuerdo a los cronogramas y compromisos establecidos se espera que el total de estos tramites queden implementados a diciembre de 2021."/>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0"/>
    <n v="0"/>
    <n v="0"/>
    <n v="1"/>
    <n v="1"/>
    <n v="1"/>
    <n v="1"/>
    <s v="SI"/>
    <s v="x"/>
    <s v="x"/>
    <s v="x"/>
    <s v="x"/>
    <s v="2"/>
    <x v="0"/>
    <x v="0"/>
    <m/>
    <m/>
    <n v="0.25"/>
    <s v="La Secretaría de Planeación ha venido fortaleciendo la estrategia de racionalización de trámites por medio del seguimiento realizado a las diferentes Secretarías en mesas de trabajo. Se presenta como evidencia actas de reunión.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
    <n v="0"/>
    <n v="0"/>
    <m/>
    <n v="1"/>
    <m/>
    <m/>
    <s v="SI"/>
    <n v="0"/>
    <s v="x"/>
    <n v="0"/>
    <n v="0"/>
    <s v="1"/>
    <x v="11"/>
    <x v="0"/>
    <m/>
    <m/>
    <n v="0.1"/>
    <s v="Se esta avanzando en la estrategia para el diseño e implementación de la guía de buenas practicas, pero este avance depende de que implementación de la estrategia de racionalización de tramites que debe implementar la entidad, se organizaran mesas de trabajo con la Secretaría de Planeación para poder unificar criterios y establecer la estrategia de avance."/>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0"/>
    <n v="0"/>
    <n v="0"/>
    <m/>
    <n v="1"/>
    <m/>
    <n v="1"/>
    <s v="SI"/>
    <n v="0"/>
    <s v="x"/>
    <n v="0"/>
    <s v="x"/>
    <s v="1"/>
    <x v="0"/>
    <x v="0"/>
    <m/>
    <m/>
    <n v="0.25"/>
    <s v="Se atendieron 3 requerimientos para comunicar gráficamente el nuevo canal de atención al ciudadano del INVISBU, el punto de atención de la Dirección de Tránsito en el Centro de Atención Municipal Especializado CAME, y el trámite en línea de categorización de parqueaderos de la Secretaría del Interior."/>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
    <n v="0"/>
    <n v="0"/>
    <m/>
    <n v="1"/>
    <m/>
    <m/>
    <s v="SI"/>
    <n v="0"/>
    <s v="x"/>
    <n v="0"/>
    <n v="0"/>
    <s v="4"/>
    <x v="1"/>
    <x v="0"/>
    <m/>
    <m/>
    <n v="0"/>
    <n v="0"/>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x v="1"/>
    <x v="0"/>
    <m/>
    <m/>
    <n v="0"/>
    <n v="0"/>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
    <n v="0"/>
    <n v="0"/>
    <m/>
    <n v="0.8"/>
    <n v="0.2"/>
    <m/>
    <s v="SI"/>
    <n v="0"/>
    <s v="x"/>
    <s v="x"/>
    <n v="0"/>
    <s v="1"/>
    <x v="13"/>
    <x v="0"/>
    <m/>
    <m/>
    <n v="0.75"/>
    <s v="Se realizó la adjudicación de la adecuación de andenes, escaleras y pasamanos, viabilizados por el ejercicio de presupuestos participativos, mediante el proceso de contratación SI-LP-003-2020, el cual fue adjudicado el 4 de diciembre de 2020. Se realizó la adjudicación de mejoramiento y adecuación de equipamientos urbanos, mediente el ejercicio de presupuestos participativos, mediente le proceso de contratación SI-LP-004-2020, el cual fue adjudicado el 11 de diciembre de 2020. Se adjudicó el proceso de contratación SI-LP-001-2021 para el mejoramiento de la red víal urbana en el municipio de Bucaramanga, el cual incluye presupuestos participativos, de igual forma se está estructurando el proyecto para el mantenimiento de la red de aducción de acueducto veredal, inciará el proceso licitatorio la primera semana del mes de noviembre, y el equipamiento urbano será adjudicado antes de finalizar el año 2021 con vigencias futuras, con lo cual se daría por terminada la adjudicación de los presupuestos participativos vigencia 2020."/>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1"/>
    <n v="0"/>
    <n v="0"/>
    <n v="0"/>
    <m/>
    <n v="2"/>
    <m/>
    <m/>
    <s v="SI"/>
    <n v="0"/>
    <s v="x"/>
    <n v="0"/>
    <n v="0"/>
    <s v="1"/>
    <x v="2"/>
    <x v="0"/>
    <m/>
    <m/>
    <n v="0.5"/>
    <s v="En cumplimiento de la meta se formuló el primer proyecto de inversión denominado &quot;DOTACIÓN DE EQUIPOS, MULTIMEDIA, MATERIAL DIDÁCTICO Y MOBILIARIO ESCOLAR PARA LAS INSTITUCIONES EDUCATIVAS OFICIALES DEL MUNICIPIO&quot; certificado y  registrado en plataforma SUIFP-DNP por parte del Banco de Programas y Proyectos de Inversión Municipal - con  BPPIM 2021680010117 por un valor de $1.157.740.638,05. En el momento se expidieron el plan de compras, CDP, RP  y se  encuentran en proceso de elaboración de la resolución para la realización de la transferencia de los recursos en el marco de este proyecto._x000a__x000a_Queda pendiente la formulación y presentación del segundo proyecto de infraestructura educativa."/>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0"/>
    <n v="0"/>
    <n v="0"/>
    <m/>
    <n v="1"/>
    <n v="1"/>
    <m/>
    <s v="SI"/>
    <n v="0"/>
    <s v="x"/>
    <s v="x"/>
    <n v="0"/>
    <s v="4"/>
    <x v="1"/>
    <x v="0"/>
    <m/>
    <m/>
    <n v="0"/>
    <n v="0"/>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0"/>
    <n v="0"/>
    <n v="0"/>
    <m/>
    <n v="1"/>
    <n v="1"/>
    <m/>
    <s v="SI"/>
    <n v="0"/>
    <s v="x"/>
    <s v="x"/>
    <n v="0"/>
    <s v="4"/>
    <x v="1"/>
    <x v="0"/>
    <m/>
    <m/>
    <n v="0"/>
    <n v="0"/>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x v="0"/>
    <x v="0"/>
    <m/>
    <m/>
    <n v="1"/>
    <s v="Se implemento a través de la plataforma  bga400.bucaramanga.gov.co un mecanismo de participación ciudadana, donde los ciudadanos planteaban sus ideas de proyectos relacionados con diversas área de municipio. Https://bga400.bucaramanga.gov.co"/>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0"/>
    <n v="0"/>
    <n v="0"/>
    <m/>
    <n v="1"/>
    <m/>
    <m/>
    <s v="SI"/>
    <n v="0"/>
    <s v="x"/>
    <n v="0"/>
    <n v="0"/>
    <s v="4"/>
    <x v="1"/>
    <x v="0"/>
    <m/>
    <m/>
    <n v="0"/>
    <s v="La Secretaría Jurídica se encuentra elaborando la guía para la consulta pública en el proceso de producción normativa y se dará el cumplimiento de acuerdo con lo establecido en el cronograma del presente plan."/>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
    <n v="0"/>
    <n v="0"/>
    <m/>
    <n v="1"/>
    <m/>
    <m/>
    <s v="SI"/>
    <n v="0"/>
    <s v="x"/>
    <n v="0"/>
    <n v="0"/>
    <s v="1"/>
    <x v="2"/>
    <x v="0"/>
    <m/>
    <m/>
    <n v="0.5"/>
    <s v="La Secretaría Jurídica se encuentra en el proceso de creación de la Agenda Regulatoria, documento en el cual se han realizado avances y se cuenta con un preliminar, el cual está en revisión y quedará adoptado durante el último trimestre de 2021, como está estipulado en el cronograma del presente plan."/>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0"/>
    <n v="0"/>
    <n v="0"/>
    <m/>
    <n v="1"/>
    <m/>
    <m/>
    <s v="SI"/>
    <n v="0"/>
    <s v="x"/>
    <n v="0"/>
    <n v="0"/>
    <s v="4"/>
    <x v="1"/>
    <x v="0"/>
    <m/>
    <m/>
    <n v="0"/>
    <s v="La Secretaría Jurídica  se encuentra revisando la lista de chequeo con el propósito de realizar los ajustes frente  a los proyectos normativos de temas relevantes, actividad que se cumplirá durante el último trimestre de 2021 como se encuentra establecido en el cronograma del presente plan."/>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0"/>
    <n v="0"/>
    <n v="0"/>
    <n v="1"/>
    <n v="1"/>
    <n v="1"/>
    <n v="1"/>
    <s v="SI"/>
    <s v="x"/>
    <s v="x"/>
    <s v="x"/>
    <s v="x"/>
    <s v="2"/>
    <x v="0"/>
    <x v="0"/>
    <m/>
    <m/>
    <n v="0.25"/>
    <s v="Se cuenta con la matriz de Seguimiento Plan de Desarrollo 2020 - 2023 con corte a 30 de septiembre de 2021, la cual se encuentra publicada en la página web Institucional."/>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0"/>
    <n v="0"/>
    <n v="1"/>
    <m/>
    <n v="1"/>
    <m/>
    <s v="SI"/>
    <s v="x"/>
    <n v="0"/>
    <s v="x"/>
    <n v="0"/>
    <s v="2"/>
    <x v="0"/>
    <x v="0"/>
    <m/>
    <m/>
    <n v="0.5"/>
    <s v="Seguimiento al Plan de Desarrollo con corte a junio 30 de 2021.  Fecha de publicación:  Agosto 2021"/>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0"/>
    <n v="0"/>
    <m/>
    <m/>
    <n v="1"/>
    <m/>
    <s v="SI"/>
    <n v="0"/>
    <n v="0"/>
    <s v="x"/>
    <n v="0"/>
    <s v="4"/>
    <x v="1"/>
    <x v="0"/>
    <m/>
    <m/>
    <n v="0"/>
    <n v="0"/>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0"/>
    <n v="0"/>
    <n v="0"/>
    <n v="1"/>
    <n v="1"/>
    <n v="1"/>
    <n v="1"/>
    <s v="SI"/>
    <s v="x"/>
    <s v="x"/>
    <s v="x"/>
    <s v="x"/>
    <s v="2"/>
    <x v="0"/>
    <x v="0"/>
    <m/>
    <m/>
    <n v="0.2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x v="0"/>
    <x v="0"/>
    <m/>
    <m/>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x v="0"/>
    <x v="0"/>
    <m/>
    <m/>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
    <n v="0"/>
    <n v="0"/>
    <m/>
    <n v="1"/>
    <m/>
    <m/>
    <s v="SI"/>
    <n v="0"/>
    <s v="x"/>
    <n v="0"/>
    <n v="0"/>
    <s v="1"/>
    <x v="6"/>
    <x v="0"/>
    <m/>
    <m/>
    <n v="0.7"/>
    <s v="Se lleva un 70% de avance en la elaboración del Informe de la Historia Institucional con fines archivísticos de gran importancia para la elaboración de las TVD."/>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
    <n v="0"/>
    <n v="0"/>
    <m/>
    <n v="1"/>
    <m/>
    <m/>
    <s v="SI"/>
    <n v="0"/>
    <s v="x"/>
    <n v="0"/>
    <n v="0"/>
    <s v="1"/>
    <x v="6"/>
    <x v="0"/>
    <m/>
    <m/>
    <n v="0.7"/>
    <s v="Se lleva un 70% de avance en la elaboración de la Matriz de estructura orgánica reconstruida para los diferentes periodos de Historia de la entidad, documento  de gran importancia para la elaboración de las TVD."/>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
    <n v="0"/>
    <m/>
    <m/>
    <n v="1"/>
    <m/>
    <s v="SI"/>
    <n v="0"/>
    <n v="0"/>
    <s v="x"/>
    <n v="0"/>
    <s v="1"/>
    <x v="14"/>
    <x v="0"/>
    <m/>
    <m/>
    <n v="0.9"/>
    <s v="Se lleva un 90% de avance en la elaboración del Procedimiento para definir  la entrega de archivo de gestión por culminación de actividades contractuales, terminado el procedimiento se dará inicio a la implementación del proceso."/>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x v="0"/>
    <x v="0"/>
    <m/>
    <m/>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x v="0"/>
    <x v="0"/>
    <m/>
    <m/>
    <n v="1"/>
    <s v="El Diagnóstico Integral de Archivo, fue elabor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x v="0"/>
    <x v="0"/>
    <m/>
    <m/>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
    <n v="0"/>
    <m/>
    <m/>
    <n v="1"/>
    <m/>
    <s v="SI"/>
    <n v="0"/>
    <n v="0"/>
    <s v="x"/>
    <n v="0"/>
    <s v="1"/>
    <x v="15"/>
    <x v="0"/>
    <m/>
    <m/>
    <n v="0.3"/>
    <s v="Se lleva un 30% de avance en la elaboración de inventarios de series sensibles a eliminación documental con aplicación de criterios técnicos archivísticos y se cumplirá cumpliendo con el cronograma establecido en el presente pla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
    <n v="0"/>
    <n v="0"/>
    <m/>
    <n v="0.8"/>
    <n v="0.2"/>
    <m/>
    <s v="SI"/>
    <n v="0"/>
    <s v="x"/>
    <s v="x"/>
    <n v="0"/>
    <s v="1"/>
    <x v="2"/>
    <x v="0"/>
    <m/>
    <m/>
    <n v="0.5"/>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arán las mesas de trabajo en el último trimestre de 2021, que se establezcan desde la secretaría de planeación para la formulación del PAAC y MRC, vigencia 2022."/>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0"/>
    <n v="0"/>
    <n v="0"/>
    <n v="1"/>
    <n v="1"/>
    <n v="1"/>
    <n v="1"/>
    <s v="SI"/>
    <s v="x"/>
    <s v="x"/>
    <s v="x"/>
    <s v="x"/>
    <s v="2"/>
    <x v="0"/>
    <x v="0"/>
    <m/>
    <m/>
    <n v="0.25"/>
    <s v="Entre julio y septiembre de 2021, se enviaron por correo institucional 35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0"/>
    <n v="0"/>
    <n v="0"/>
    <n v="1"/>
    <n v="1"/>
    <n v="1"/>
    <n v="1"/>
    <s v="SI"/>
    <s v="x"/>
    <s v="x"/>
    <s v="x"/>
    <s v="x"/>
    <s v="2"/>
    <x v="0"/>
    <x v="0"/>
    <m/>
    <m/>
    <n v="0.25"/>
    <s v="La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0"/>
    <n v="0"/>
    <n v="0"/>
    <m/>
    <n v="4"/>
    <n v="3"/>
    <n v="3"/>
    <s v="SI"/>
    <n v="0"/>
    <s v="x"/>
    <s v="x"/>
    <s v="x"/>
    <s v="4"/>
    <x v="1"/>
    <x v="0"/>
    <m/>
    <m/>
    <n v="0"/>
    <s v="Las socializaciones de la Estrategia de Transparencia se realizarán durante el último trimestre de 2021, cumpliend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x v="7"/>
    <x v="0"/>
    <m/>
    <m/>
    <n v="1"/>
    <s v="Se realizaron reuniones de socialización y seguimiento a la resolución 1519 de 2020 con los entes descentralizados y se generaron oficios para administración central de la Alcaldía de Bucaramanga, cumpliendo con el 100 del indicador establecido."/>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0"/>
    <n v="0"/>
    <m/>
    <m/>
    <n v="1"/>
    <m/>
    <s v="SI"/>
    <n v="0"/>
    <n v="0"/>
    <s v="x"/>
    <n v="0"/>
    <s v="4"/>
    <x v="1"/>
    <x v="0"/>
    <m/>
    <m/>
    <n v="0"/>
    <s v="Se han expedido y comunicado dos circulares a las diferentes Secretarías de la alcaldía con información sobre estándares de criterios diferenciales y se realizó reunión para iniciar el diagnóstico de los criterios diferenciales de accesibilidad con los que cuenta la entidad."/>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x v="0"/>
    <x v="0"/>
    <m/>
    <m/>
    <n v="1"/>
    <s v="Se cuenta con el cumplimiento del 100%, los instrumentos de gestión pública se encuentran actualizados y publicados en la página web del municipio, en el siguiente link: https://www.bucaramanga.gov.co/transparencia/instrumentos-de-gestion-de-la-informacion/ "/>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0"/>
    <n v="0"/>
    <m/>
    <n v="4"/>
    <n v="3"/>
    <n v="3"/>
    <s v="SI"/>
    <n v="0"/>
    <s v="x"/>
    <s v="x"/>
    <s v="x"/>
    <s v="1"/>
    <x v="0"/>
    <x v="0"/>
    <m/>
    <m/>
    <n v="1"/>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x v="0"/>
    <x v="0"/>
    <m/>
    <m/>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0"/>
    <n v="0"/>
    <m/>
    <m/>
    <n v="1"/>
    <n v="1"/>
    <s v="SI"/>
    <n v="0"/>
    <n v="0"/>
    <s v="x"/>
    <s v="x"/>
    <s v="4"/>
    <x v="1"/>
    <x v="0"/>
    <m/>
    <m/>
    <n v="0"/>
    <s v="Se realizarán las socializaciones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
    <n v="0"/>
    <m/>
    <m/>
    <m/>
    <n v="1"/>
    <s v="SI"/>
    <n v="0"/>
    <n v="0"/>
    <n v="0"/>
    <s v="x"/>
    <s v="4"/>
    <x v="1"/>
    <x v="0"/>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
    <n v="0"/>
    <m/>
    <m/>
    <n v="1"/>
    <m/>
    <s v="SI"/>
    <n v="0"/>
    <n v="0"/>
    <s v="x"/>
    <n v="0"/>
    <s v="4"/>
    <x v="1"/>
    <x v="0"/>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
    <n v="0"/>
    <m/>
    <m/>
    <n v="0.5"/>
    <n v="0.5"/>
    <s v="SI"/>
    <n v="0"/>
    <n v="0"/>
    <s v="x"/>
    <s v="x"/>
    <s v="4"/>
    <x v="1"/>
    <x v="0"/>
    <m/>
    <m/>
    <n v="0"/>
    <s v="Se cumplirá la actividad durante el primer semestre de 2022, cumpliment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x v="7"/>
    <x v="0"/>
    <m/>
    <m/>
    <n v="1"/>
    <s v="Se ha asistido a las ferias institucionales organizadas en la vigencia 2021, desarrolladas en las diferentes comunas de la ciudad de Bucaramanga."/>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0"/>
    <n v="0"/>
    <n v="0"/>
    <m/>
    <n v="5"/>
    <n v="4"/>
    <n v="1"/>
    <s v="SI"/>
    <n v="0"/>
    <s v="x"/>
    <s v="x"/>
    <s v="x"/>
    <s v="4"/>
    <x v="1"/>
    <x v="0"/>
    <m/>
    <m/>
    <n v="0"/>
    <s v="Se dará cumplimiento a la actividad durante el segundo trimestre de 2021, cumpliendo con el cronograma establecido en el presente plan."/>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
    <n v="0"/>
    <n v="0"/>
    <m/>
    <n v="1"/>
    <m/>
    <m/>
    <s v="SI"/>
    <n v="0"/>
    <s v="x"/>
    <n v="0"/>
    <n v="0"/>
    <s v="4"/>
    <x v="1"/>
    <x v="0"/>
    <m/>
    <m/>
    <n v="0"/>
    <s v="Se dará cumplimiento a la actualización del Código de Integridad de conformidad con el cronograma establecido en el presente plan. "/>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n v="1"/>
    <m/>
    <s v="SI"/>
    <n v="0"/>
    <n v="0"/>
    <s v="x"/>
    <n v="0"/>
    <s v="4"/>
    <x v="1"/>
    <x v="0"/>
    <m/>
    <m/>
    <n v="0"/>
    <n v="0"/>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
    <n v="0"/>
    <n v="0"/>
    <m/>
    <n v="1"/>
    <m/>
    <m/>
    <s v="SI"/>
    <n v="0"/>
    <s v="x"/>
    <n v="0"/>
    <n v="0"/>
    <s v="1"/>
    <x v="2"/>
    <x v="0"/>
    <m/>
    <m/>
    <n v="0.5"/>
    <s v="Se elaboró documento preliminar del Manual de Rendición de Cuentas, a su vez, se elaboró  el Procedimiento para Rendición de Cuentas, el cual se encuentra en proceso de revisión. "/>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0"/>
    <n v="0"/>
    <n v="0"/>
    <m/>
    <n v="1"/>
    <m/>
    <m/>
    <s v="SI"/>
    <n v="0"/>
    <s v="x"/>
    <n v="0"/>
    <n v="0"/>
    <s v="4"/>
    <x v="1"/>
    <x v="0"/>
    <m/>
    <m/>
    <n v="0"/>
    <n v="0"/>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
    <n v="0"/>
    <n v="0"/>
    <m/>
    <n v="0.2"/>
    <n v="0.3"/>
    <n v="0.5"/>
    <s v="SI"/>
    <n v="0"/>
    <s v="x"/>
    <s v="x"/>
    <s v="x"/>
    <s v="1"/>
    <x v="16"/>
    <x v="0"/>
    <m/>
    <m/>
    <n v="0.15"/>
    <s v="Se ha avanzado en el diseño y alcance del centro de analítica de datos de Bucaramanga y se esta diseñando una Hoja de ruta para su posterior implementación."/>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0"/>
    <n v="0"/>
    <n v="0"/>
    <n v="2"/>
    <n v="2"/>
    <n v="2"/>
    <n v="2"/>
    <s v="SI"/>
    <s v="x"/>
    <s v="x"/>
    <s v="x"/>
    <s v="x"/>
    <s v="2"/>
    <x v="0"/>
    <x v="0"/>
    <m/>
    <m/>
    <n v="0.2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0"/>
    <n v="0"/>
    <n v="0"/>
    <n v="1"/>
    <n v="1"/>
    <n v="1"/>
    <n v="2"/>
    <s v="SI"/>
    <s v="x"/>
    <s v="x"/>
    <s v="x"/>
    <s v="x"/>
    <s v="2"/>
    <x v="0"/>
    <x v="0"/>
    <m/>
    <m/>
    <n v="0.2"/>
    <s v="Se realizó un primera socialización sobre acciones y mejoras que esta implementando la oficina TIC para el procesamiento y despliegue de información ante el Grupo Primario PAMEC 2021."/>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0"/>
    <n v="0"/>
    <n v="0"/>
    <m/>
    <n v="1"/>
    <m/>
    <m/>
    <s v="SI"/>
    <n v="0"/>
    <s v="x"/>
    <n v="0"/>
    <n v="0"/>
    <s v="4"/>
    <x v="1"/>
    <x v="0"/>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0"/>
    <n v="0"/>
    <n v="0"/>
    <m/>
    <n v="1"/>
    <m/>
    <n v="1"/>
    <s v="SI"/>
    <n v="0"/>
    <s v="x"/>
    <n v="0"/>
    <s v="x"/>
    <s v="1"/>
    <x v="2"/>
    <x v="0"/>
    <m/>
    <m/>
    <n v="0.5"/>
    <s v="Se definió la estrategia para articular el inventario de conocimiento explicito de la entidad y se han realizado actividades para su implementación."/>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0"/>
    <n v="0"/>
    <n v="0"/>
    <m/>
    <n v="1"/>
    <m/>
    <n v="1"/>
    <s v="SI"/>
    <n v="0"/>
    <s v="x"/>
    <n v="0"/>
    <s v="x"/>
    <s v="4"/>
    <x v="1"/>
    <x v="0"/>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
    <n v="0"/>
    <n v="0"/>
    <m/>
    <n v="1"/>
    <m/>
    <m/>
    <s v="SI"/>
    <n v="0"/>
    <s v="x"/>
    <n v="0"/>
    <n v="0"/>
    <s v="4"/>
    <x v="1"/>
    <x v="0"/>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0"/>
    <n v="0"/>
    <n v="0"/>
    <m/>
    <n v="1"/>
    <m/>
    <m/>
    <s v="SI"/>
    <n v="0"/>
    <s v="x"/>
    <n v="0"/>
    <n v="0"/>
    <s v="4"/>
    <x v="1"/>
    <x v="0"/>
    <m/>
    <m/>
    <n v="0"/>
    <s v="La actividad se cumplirá en el cuarto trimestre del año 2021,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x v="1"/>
    <x v="0"/>
    <m/>
    <m/>
    <n v="0"/>
    <s v="La actividad se cumplirá en el primer se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
    <n v="0"/>
    <m/>
    <m/>
    <n v="1"/>
    <m/>
    <s v="SI"/>
    <n v="0"/>
    <n v="0"/>
    <s v="x"/>
    <n v="0"/>
    <s v="1"/>
    <x v="2"/>
    <x v="0"/>
    <m/>
    <m/>
    <n v="0.5"/>
    <s v="Las diferentes dependencias de la administración se encuentran validando la información del formato de conocimiento tácito. El cual deben entregar en el mes de noviembre de 2021, para revisión final y adopción en el SIGC._x000a_La actividad se cumplirá en el cuarto trimestre del año 2021,."/>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
    <n v="0"/>
    <m/>
    <m/>
    <n v="1"/>
    <m/>
    <s v="SI"/>
    <n v="0"/>
    <n v="0"/>
    <s v="x"/>
    <n v="0"/>
    <s v="1"/>
    <x v="2"/>
    <x v="0"/>
    <m/>
    <m/>
    <n v="0.5"/>
    <s v="Las diferentes dependencias de la administración se encuentran validando la información del formato de conocimiento explicito. El cual deben entregar en el mes de noviembre de 2021, para revisión final y adopción en el SIGC._x000a_La actividad se cumplirá en el cuarto trimestre del año 2021,."/>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x v="0"/>
    <x v="0"/>
    <m/>
    <m/>
    <n v="1"/>
    <s v="La Secretaría de Planeación ha monitoreado la Política de Administración de Riesgos, a través de los mapas de riesgos por proceso."/>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0"/>
    <n v="0"/>
    <n v="0"/>
    <m/>
    <n v="0.8"/>
    <n v="0.2"/>
    <m/>
    <s v="SI"/>
    <n v="0"/>
    <s v="x"/>
    <s v="x"/>
    <n v="0"/>
    <s v="4"/>
    <x v="1"/>
    <x v="0"/>
    <m/>
    <m/>
    <n v="0"/>
    <n v="0"/>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0"/>
    <n v="0"/>
    <m/>
    <m/>
    <n v="1"/>
    <m/>
    <s v="SI"/>
    <n v="0"/>
    <n v="0"/>
    <s v="x"/>
    <n v="0"/>
    <s v="4"/>
    <x v="1"/>
    <x v="0"/>
    <m/>
    <m/>
    <n v="0"/>
    <n v="0"/>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0"/>
    <n v="0"/>
    <n v="0"/>
    <n v="1"/>
    <n v="1"/>
    <n v="1"/>
    <n v="1"/>
    <s v="SI"/>
    <s v="x"/>
    <s v="x"/>
    <s v="x"/>
    <s v="x"/>
    <s v="2"/>
    <x v="0"/>
    <x v="0"/>
    <m/>
    <m/>
    <n v="0.25"/>
    <s v="La implementación de la Política de administración de riesgos se ha realizado en los Mapas de Riesgos de Gestión por proceso."/>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0"/>
    <n v="0"/>
    <n v="0"/>
    <m/>
    <m/>
    <n v="1"/>
    <m/>
    <s v="SI"/>
    <n v="0"/>
    <n v="0"/>
    <s v="x"/>
    <n v="0"/>
    <s v="4"/>
    <x v="1"/>
    <x v="0"/>
    <m/>
    <m/>
    <n v="0"/>
    <s v="Auditoría Interna al Proceso de Valorización y Gestión y Desarrollo de la Infraestructura en ejecución.  Actividad prevista para el 2022. Los Informes preliminares de observaciones serán presentados a los líderes de procesos en el IV trimestre de 2021."/>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0"/>
    <n v="0"/>
    <n v="0"/>
    <m/>
    <n v="1"/>
    <m/>
    <m/>
    <s v="SI"/>
    <n v="0"/>
    <n v="0"/>
    <s v="x"/>
    <n v="0"/>
    <s v="4"/>
    <x v="1"/>
    <x v="0"/>
    <m/>
    <m/>
    <n v="0"/>
    <s v="Conforme al Componente 3 - Rendición de Cuentas - , Subcomponente 4 - Evaluación y retroalimentación de la gestión Institucional -, la fecha límite de entrega es el 31 de diciembre de 2021, fecha sujeta a la programación de la Audiencia por parte de la Alta Dirección."/>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0"/>
    <n v="0"/>
    <n v="1"/>
    <m/>
    <n v="1"/>
    <m/>
    <s v="SI"/>
    <s v="x"/>
    <n v="0"/>
    <s v="x"/>
    <n v="0"/>
    <s v="2"/>
    <x v="0"/>
    <x v="0"/>
    <m/>
    <m/>
    <n v="0.5"/>
    <s v="Informe de Evaluación Independiente del Estado del Sistema de Control Interno con corte a junio 30 de 2021, publicado en la página web institucional el 30 de julio de 2021."/>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0"/>
    <n v="0"/>
    <n v="1"/>
    <m/>
    <n v="1"/>
    <m/>
    <s v="SI"/>
    <s v="x"/>
    <n v="0"/>
    <s v="x"/>
    <n v="0"/>
    <s v="2"/>
    <x v="7"/>
    <x v="0"/>
    <m/>
    <m/>
    <s v="100%"/>
    <s v="Se tienen 8 actas de Comité Institucional de Coordinación de Control Interno con corte a 30 de septiembre de 2021. "/>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0"/>
    <n v="0"/>
    <n v="1"/>
    <m/>
    <n v="1"/>
    <n v="1"/>
    <s v="SI"/>
    <s v="x"/>
    <n v="0"/>
    <s v="x"/>
    <s v="x"/>
    <s v="2"/>
    <x v="0"/>
    <x v="0"/>
    <m/>
    <m/>
    <n v="0.33333333333333331"/>
    <s v="Informe de Seguimiento al Plan Anticorrupción y de Atención al Ciudadano y Mapa de Riesgos de Corrupción con corte a agosto 31 de 2021.  "/>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0"/>
    <n v="0"/>
    <n v="0"/>
    <m/>
    <n v="1"/>
    <m/>
    <n v="1"/>
    <s v="SI"/>
    <n v="0"/>
    <s v="x"/>
    <n v="0"/>
    <s v="x"/>
    <s v="4"/>
    <x v="1"/>
    <x v="0"/>
    <m/>
    <m/>
    <n v="0"/>
    <s v="La Oficina de Control internó realizó el seguimiento al Mapa de Riesgos de en el mes de octubre,  se reportará el avance en el último trimestre de 2021"/>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0"/>
    <n v="0"/>
    <n v="1"/>
    <m/>
    <n v="1"/>
    <m/>
    <s v="SI"/>
    <s v="x"/>
    <n v="0"/>
    <s v="x"/>
    <n v="0"/>
    <s v="2"/>
    <x v="0"/>
    <x v="0"/>
    <m/>
    <m/>
    <n v="0.5"/>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 v="Talento Humano, Recursos Físicos y Tecnológicos"/>
    <x v="9"/>
    <s v="Jefe de Oficina_x000a_(Oficina Control Interno de Gest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0"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28"/>
  </colFields>
  <colItems count="12">
    <i>
      <x/>
    </i>
    <i>
      <x v="1"/>
    </i>
    <i>
      <x v="2"/>
    </i>
    <i>
      <x v="3"/>
    </i>
    <i>
      <x v="4"/>
    </i>
    <i>
      <x v="5"/>
    </i>
    <i>
      <x v="6"/>
    </i>
    <i>
      <x v="7"/>
    </i>
    <i>
      <x v="8"/>
    </i>
    <i>
      <x v="9"/>
    </i>
    <i>
      <x v="10"/>
    </i>
    <i t="grand">
      <x/>
    </i>
  </colItems>
  <dataFields count="1">
    <dataField name="Promedio de  III TRIM 20217" fld="21" subtotal="average" baseField="0" baseItem="0"/>
  </dataFields>
  <formats count="1">
    <format dxfId="45">
      <pivotArea outline="0" collapsedLevelsAreSubtotals="1" fieldPosition="0"/>
    </format>
  </formats>
  <chartFormats count="13">
    <chartFormat chart="9" format="47" series="1">
      <pivotArea type="data" outline="0" fieldPosition="0">
        <references count="2">
          <reference field="4294967294" count="1" selected="0">
            <x v="0"/>
          </reference>
          <reference field="28" count="1" selected="0">
            <x v="0"/>
          </reference>
        </references>
      </pivotArea>
    </chartFormat>
    <chartFormat chart="9" format="48" series="1">
      <pivotArea type="data" outline="0" fieldPosition="0">
        <references count="2">
          <reference field="4294967294" count="1" selected="0">
            <x v="0"/>
          </reference>
          <reference field="28" count="1" selected="0">
            <x v="1"/>
          </reference>
        </references>
      </pivotArea>
    </chartFormat>
    <chartFormat chart="9" format="49" series="1">
      <pivotArea type="data" outline="0" fieldPosition="0">
        <references count="2">
          <reference field="4294967294" count="1" selected="0">
            <x v="0"/>
          </reference>
          <reference field="28" count="1" selected="0">
            <x v="2"/>
          </reference>
        </references>
      </pivotArea>
    </chartFormat>
    <chartFormat chart="9" format="50">
      <pivotArea type="data" outline="0" fieldPosition="0">
        <references count="2">
          <reference field="4294967294" count="1" selected="0">
            <x v="0"/>
          </reference>
          <reference field="28" count="1" selected="0">
            <x v="2"/>
          </reference>
        </references>
      </pivotArea>
    </chartFormat>
    <chartFormat chart="9" format="51" series="1">
      <pivotArea type="data" outline="0" fieldPosition="0">
        <references count="2">
          <reference field="4294967294" count="1" selected="0">
            <x v="0"/>
          </reference>
          <reference field="28" count="1" selected="0">
            <x v="3"/>
          </reference>
        </references>
      </pivotArea>
    </chartFormat>
    <chartFormat chart="9" format="52" series="1">
      <pivotArea type="data" outline="0" fieldPosition="0">
        <references count="2">
          <reference field="4294967294" count="1" selected="0">
            <x v="0"/>
          </reference>
          <reference field="28" count="1" selected="0">
            <x v="4"/>
          </reference>
        </references>
      </pivotArea>
    </chartFormat>
    <chartFormat chart="9" format="53" series="1">
      <pivotArea type="data" outline="0" fieldPosition="0">
        <references count="2">
          <reference field="4294967294" count="1" selected="0">
            <x v="0"/>
          </reference>
          <reference field="28" count="1" selected="0">
            <x v="5"/>
          </reference>
        </references>
      </pivotArea>
    </chartFormat>
    <chartFormat chart="9" format="54">
      <pivotArea type="data" outline="0" fieldPosition="0">
        <references count="2">
          <reference field="4294967294" count="1" selected="0">
            <x v="0"/>
          </reference>
          <reference field="28" count="1" selected="0">
            <x v="5"/>
          </reference>
        </references>
      </pivotArea>
    </chartFormat>
    <chartFormat chart="9" format="55" series="1">
      <pivotArea type="data" outline="0" fieldPosition="0">
        <references count="2">
          <reference field="4294967294" count="1" selected="0">
            <x v="0"/>
          </reference>
          <reference field="28" count="1" selected="0">
            <x v="6"/>
          </reference>
        </references>
      </pivotArea>
    </chartFormat>
    <chartFormat chart="9" format="56" series="1">
      <pivotArea type="data" outline="0" fieldPosition="0">
        <references count="2">
          <reference field="4294967294" count="1" selected="0">
            <x v="0"/>
          </reference>
          <reference field="28" count="1" selected="0">
            <x v="7"/>
          </reference>
        </references>
      </pivotArea>
    </chartFormat>
    <chartFormat chart="9" format="57" series="1">
      <pivotArea type="data" outline="0" fieldPosition="0">
        <references count="2">
          <reference field="4294967294" count="1" selected="0">
            <x v="0"/>
          </reference>
          <reference field="28" count="1" selected="0">
            <x v="8"/>
          </reference>
        </references>
      </pivotArea>
    </chartFormat>
    <chartFormat chart="9" format="58" series="1">
      <pivotArea type="data" outline="0" fieldPosition="0">
        <references count="2">
          <reference field="4294967294" count="1" selected="0">
            <x v="0"/>
          </reference>
          <reference field="28" count="1" selected="0">
            <x v="9"/>
          </reference>
        </references>
      </pivotArea>
    </chartFormat>
    <chartFormat chart="9" format="59" series="1">
      <pivotArea type="data" outline="0" fieldPosition="0">
        <references count="2">
          <reference field="4294967294" count="1" selected="0">
            <x v="0"/>
          </reference>
          <reference field="28"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4:AI140" totalsRowShown="0" headerRowDxfId="38" tableBorderDxfId="37">
  <autoFilter ref="B4:AI140" xr:uid="{00000000-0009-0000-0100-000002000000}">
    <filterColumn colId="32">
      <filters>
        <filter val="Sec. Administrativa"/>
      </filters>
    </filterColumn>
  </autoFilter>
  <tableColumns count="34">
    <tableColumn id="1" xr3:uid="{00000000-0010-0000-0000-000001000000}" name="DIMENSIÓN " dataDxfId="36"/>
    <tableColumn id="2" xr3:uid="{00000000-0010-0000-0000-000002000000}" name="POLÍTICA" dataDxfId="35"/>
    <tableColumn id="3" xr3:uid="{00000000-0010-0000-0000-000003000000}" name="ACTIVIDAD" dataDxfId="34">
      <calculatedColumnFormula>'MIPG INSTITUCIONAL'!F11</calculatedColumnFormula>
    </tableColumn>
    <tableColumn id="4" xr3:uid="{00000000-0010-0000-0000-000004000000}" name="PRODUCTO" dataDxfId="33">
      <calculatedColumnFormula>'MIPG INSTITUCIONAL'!G11</calculatedColumnFormula>
    </tableColumn>
    <tableColumn id="5" xr3:uid="{00000000-0010-0000-0000-000005000000}" name="TIPO DE META" dataDxfId="32"/>
    <tableColumn id="6" xr3:uid="{00000000-0010-0000-0000-000006000000}" name="N.X" dataDxfId="31">
      <calculatedColumnFormula>COUNTIF(R5:U5,"x")</calculatedColumnFormula>
    </tableColumn>
    <tableColumn id="7" xr3:uid="{00000000-0010-0000-0000-000007000000}" name="META " dataDxfId="30">
      <calculatedColumnFormula>'MIPG INSTITUCIONAL'!H11</calculatedColumnFormula>
    </tableColumn>
    <tableColumn id="8" xr3:uid="{00000000-0010-0000-0000-000008000000}" name="LOGRO III TRIM 2021" dataDxfId="29">
      <calculatedColumnFormula>'MIPG INSTITUCIONAL'!I11</calculatedColumnFormula>
    </tableColumn>
    <tableColumn id="9" xr3:uid="{00000000-0010-0000-0000-000009000000}" name="LOGRO IV TRIM 2021" dataDxfId="28">
      <calculatedColumnFormula>'MIPG INSTITUCIONAL'!J11</calculatedColumnFormula>
    </tableColumn>
    <tableColumn id="10" xr3:uid="{00000000-0010-0000-0000-00000A000000}" name="LOGRO I TRIM 2022" dataDxfId="27">
      <calculatedColumnFormula>'MIPG INSTITUCIONAL'!K11</calculatedColumnFormula>
    </tableColumn>
    <tableColumn id="11" xr3:uid="{00000000-0010-0000-0000-00000B000000}" name="LOGRO II TRIM 2022" dataDxfId="26">
      <calculatedColumnFormula>'MIPG INSTITUCIONAL'!L11</calculatedColumnFormula>
    </tableColumn>
    <tableColumn id="12" xr3:uid="{00000000-0010-0000-0000-00000C000000}" name=" III TRIM 2021" dataDxfId="25"/>
    <tableColumn id="13" xr3:uid="{00000000-0010-0000-0000-00000D000000}" name=" IV TRIM 2021" dataDxfId="24"/>
    <tableColumn id="14" xr3:uid="{00000000-0010-0000-0000-00000E000000}" name="I TRIM 2022" dataDxfId="23"/>
    <tableColumn id="15" xr3:uid="{00000000-0010-0000-0000-00000F000000}" name=" II TRIM 2022" dataDxfId="22"/>
    <tableColumn id="16" xr3:uid="{00000000-0010-0000-0000-000010000000}" name="VAL" dataDxfId="21">
      <calculatedColumnFormula>_xlfn.IFNA(IF(_xlfn.IFS(F5="MANTENIMIENTO",SUM(M5:P5)/G5,F5="INCREMENTO",SUM(M5:P5))=H5,"SI",""),"")</calculatedColumnFormula>
    </tableColumn>
    <tableColumn id="17" xr3:uid="{00000000-0010-0000-0000-000011000000}" name=" III TRIM 20212" dataDxfId="20">
      <calculatedColumnFormula>'MIPG INSTITUCIONAL'!Q11</calculatedColumnFormula>
    </tableColumn>
    <tableColumn id="18" xr3:uid="{00000000-0010-0000-0000-000012000000}" name=" IV TRIM 20213" dataDxfId="19">
      <calculatedColumnFormula>'MIPG INSTITUCIONAL'!R11</calculatedColumnFormula>
    </tableColumn>
    <tableColumn id="19" xr3:uid="{00000000-0010-0000-0000-000013000000}" name="I TRIM 20224" dataDxfId="18">
      <calculatedColumnFormula>'MIPG INSTITUCIONAL'!S11</calculatedColumnFormula>
    </tableColumn>
    <tableColumn id="20" xr3:uid="{00000000-0010-0000-0000-000014000000}" name=" II TRIM 20225" dataDxfId="17">
      <calculatedColumnFormula>'MIPG INSTITUCIONAL'!T11</calculatedColumnFormula>
    </tableColumn>
    <tableColumn id="21" xr3:uid="{00000000-0010-0000-0000-000015000000}" name="Calculo1 " dataDxfId="16">
      <calculatedColumnFormula>_xlfn.IFNA(_xlfn.IFS(AND(M5="",I5&gt;0.001),"1",AND(M5&gt;0.001,I5&gt;0.001),"2",AND(M5&gt;0.001,I5=0),"3"),"4")</calculatedColumnFormula>
    </tableColumn>
    <tableColumn id="34" xr3:uid="{00000000-0010-0000-0000-000022000000}" name="Calculo2" dataDxfId="15">
      <calculatedColumnFormula>_xlfn.IFNA(_xlfn.IFS(AND(N5="",J5&gt;0.001),"1",AND(N5&gt;0.001,J5&gt;0.001),"2",AND(N5&gt;0.001,J5=0),"3"),"4")</calculatedColumnFormula>
    </tableColumn>
    <tableColumn id="33" xr3:uid="{00000000-0010-0000-0000-000021000000}" name="Calculo3" dataDxfId="14">
      <calculatedColumnFormula>_xlfn.IFNA(_xlfn.IFS(AND(O5="",K5&gt;0.001),"1",AND(O5&gt;0.001,K5&gt;0.001),"2",AND(O5&gt;0.001,K5=0),"3"),"4")</calculatedColumnFormula>
    </tableColumn>
    <tableColumn id="32" xr3:uid="{00000000-0010-0000-0000-000020000000}" name="Calculo4" dataDxfId="13">
      <calculatedColumnFormula>_xlfn.IFNA(_xlfn.IFS(AND(P5="",L5&gt;0.001),"1",AND(P5&gt;0.001,L5&gt;0.001),"2",AND(P5&gt;0.001,L5=0),"3"),"4")</calculatedColumnFormula>
    </tableColumn>
    <tableColumn id="36" xr3:uid="{00000000-0010-0000-0000-000024000000}" name="Calculo5" dataDxfId="12">
      <calculatedColumnFormula>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calculatedColumnFormula>
    </tableColumn>
    <tableColumn id="22" xr3:uid="{00000000-0010-0000-0000-000016000000}" name=" III TRIM 20217" dataDxfId="11" dataCellStyle="Porcentaje">
      <calculatedColumnFormula>_xlfn.IFS(V5="1",IF((I5/H5)&gt;100%,"100%",I5/H5),V5="2",IF((I5/M5)&gt;100%,"100%",I5/M5),V5="3","0%",V5="4","")</calculatedColumnFormula>
    </tableColumn>
    <tableColumn id="23" xr3:uid="{00000000-0010-0000-0000-000017000000}" name=" IV TRIM 20218" dataDxfId="10" dataCellStyle="Porcentaje">
      <calculatedColumnFormula>_xlfn.IFNA(INDEX(Hoja1!$C$3:$C$230,MATCH(Tabla2[[#This Row],[Calculo5]],Hoja1!$B$3:$B$230,0)),"")</calculatedColumnFormula>
    </tableColumn>
    <tableColumn id="24" xr3:uid="{00000000-0010-0000-0000-000018000000}" name="I TRIM 20229" dataDxfId="9" dataCellStyle="Porcentaje">
      <calculatedColumnFormula>_xlfn.IFS(X5="1",IF((K5/J5)&gt;100%,"100%",K5/J5),X5="2",IF((K5/O5)&gt;100%,"100%",K5/O5),X5="3","0%",X5="4","")</calculatedColumnFormula>
    </tableColumn>
    <tableColumn id="25" xr3:uid="{00000000-0010-0000-0000-000019000000}" name=" II TRIM 202210" dataDxfId="8" dataCellStyle="Porcentaje">
      <calculatedColumnFormula>_xlfn.IFS(Y5="1",IF((L5/K5)&gt;100%,"100%",L5/K5),Y5="2",IF((L5/P5)&gt;100%,"100%",L5/P5),Y5="3","0%",Y5="4","")</calculatedColumnFormula>
    </tableColumn>
    <tableColumn id="26" xr3:uid="{00000000-0010-0000-0000-00001A000000}" name="ACUMULADO 2021 -2022" dataDxfId="7" dataCellStyle="Porcentaje">
      <calculatedColumnFormula>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calculatedColumnFormula>
    </tableColumn>
    <tableColumn id="27" xr3:uid="{00000000-0010-0000-0000-00001B000000}" name="OBSERVACIONES" dataDxfId="6">
      <calculatedColumnFormula>'MIPG INSTITUCIONAL'!N11</calculatedColumnFormula>
    </tableColumn>
    <tableColumn id="28" xr3:uid="{00000000-0010-0000-0000-00001C000000}" name="RECURSOS" dataDxfId="5">
      <calculatedColumnFormula>'MIPG INSTITUCIONAL'!O11</calculatedColumnFormula>
    </tableColumn>
    <tableColumn id="29" xr3:uid="{00000000-0010-0000-0000-00001D000000}" name="DEPENDENCIA" dataDxfId="4"/>
    <tableColumn id="30" xr3:uid="{00000000-0010-0000-0000-00001E000000}" name="RESPONSABLE" dataDxfId="3">
      <calculatedColumnFormula>'MIPG INSTITUCIONAL'!P11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B2:C442" totalsRowShown="0" headerRowDxfId="2">
  <autoFilter ref="B2:C442" xr:uid="{00000000-0009-0000-0100-000001000000}"/>
  <tableColumns count="2">
    <tableColumn id="1" xr3:uid="{00000000-0010-0000-0100-000001000000}" name="Columna1" dataDxfId="1"/>
    <tableColumn id="2" xr3:uid="{00000000-0010-0000-0100-000002000000}" name="Columna2"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atastudio.google.com/reporting/1d8cb0d4-6fe1-4c8c-880f-cd93c2e8e3fb/page/IXgVC"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156"/>
  <sheetViews>
    <sheetView showGridLines="0" tabSelected="1" zoomScale="60" zoomScaleNormal="60" workbookViewId="0">
      <selection activeCell="B3" sqref="B3:O6"/>
    </sheetView>
  </sheetViews>
  <sheetFormatPr baseColWidth="10" defaultColWidth="11.42578125" defaultRowHeight="15" x14ac:dyDescent="0.25"/>
  <cols>
    <col min="1" max="1" width="4.28515625" customWidth="1"/>
    <col min="2" max="2" width="27" customWidth="1"/>
    <col min="3" max="3" width="27.7109375" customWidth="1"/>
    <col min="4" max="4" width="25.85546875" customWidth="1"/>
    <col min="5" max="5" width="36.85546875" style="25" customWidth="1"/>
    <col min="6" max="6" width="83.140625" style="24" customWidth="1"/>
    <col min="7" max="7" width="74.28515625" customWidth="1"/>
    <col min="8" max="8" width="13.7109375" customWidth="1"/>
    <col min="9" max="12" width="16.5703125" customWidth="1"/>
    <col min="13" max="13" width="29.7109375" style="104" customWidth="1"/>
    <col min="14" max="14" width="98.140625" style="25" customWidth="1"/>
    <col min="15" max="15" width="40.85546875" customWidth="1"/>
    <col min="16" max="16" width="54.28515625" style="97" customWidth="1"/>
    <col min="17" max="20" width="12.140625" customWidth="1"/>
    <col min="21" max="36" width="0" hidden="1" customWidth="1"/>
  </cols>
  <sheetData>
    <row r="2" spans="2:36" ht="15.75" thickBot="1" x14ac:dyDescent="0.3">
      <c r="AJ2" s="23" t="s">
        <v>0</v>
      </c>
    </row>
    <row r="3" spans="2:36" s="34" customFormat="1" ht="18" customHeight="1" x14ac:dyDescent="0.35">
      <c r="B3" s="413" t="s">
        <v>1</v>
      </c>
      <c r="C3" s="414"/>
      <c r="D3" s="414"/>
      <c r="E3" s="414"/>
      <c r="F3" s="414"/>
      <c r="G3" s="414"/>
      <c r="H3" s="414"/>
      <c r="I3" s="414"/>
      <c r="J3" s="414"/>
      <c r="K3" s="414"/>
      <c r="L3" s="414"/>
      <c r="M3" s="414"/>
      <c r="N3" s="414"/>
      <c r="O3" s="414"/>
      <c r="P3" s="401" t="s">
        <v>2</v>
      </c>
      <c r="Q3" s="401"/>
      <c r="R3" s="401"/>
      <c r="S3" s="401"/>
      <c r="T3" s="402"/>
      <c r="AJ3" s="35"/>
    </row>
    <row r="4" spans="2:36" s="34" customFormat="1" ht="19.149999999999999" customHeight="1" x14ac:dyDescent="0.35">
      <c r="B4" s="415"/>
      <c r="C4" s="416"/>
      <c r="D4" s="416"/>
      <c r="E4" s="416"/>
      <c r="F4" s="416"/>
      <c r="G4" s="416"/>
      <c r="H4" s="416"/>
      <c r="I4" s="416"/>
      <c r="J4" s="416"/>
      <c r="K4" s="416"/>
      <c r="L4" s="416"/>
      <c r="M4" s="416"/>
      <c r="N4" s="416"/>
      <c r="O4" s="416"/>
      <c r="P4" s="403" t="s">
        <v>3</v>
      </c>
      <c r="Q4" s="403"/>
      <c r="R4" s="403"/>
      <c r="S4" s="403"/>
      <c r="T4" s="404"/>
    </row>
    <row r="5" spans="2:36" s="34" customFormat="1" ht="18" customHeight="1" x14ac:dyDescent="0.35">
      <c r="B5" s="415"/>
      <c r="C5" s="416"/>
      <c r="D5" s="416"/>
      <c r="E5" s="416"/>
      <c r="F5" s="416"/>
      <c r="G5" s="416"/>
      <c r="H5" s="416"/>
      <c r="I5" s="416"/>
      <c r="J5" s="416"/>
      <c r="K5" s="416"/>
      <c r="L5" s="416"/>
      <c r="M5" s="416"/>
      <c r="N5" s="416"/>
      <c r="O5" s="416"/>
      <c r="P5" s="403" t="s">
        <v>4</v>
      </c>
      <c r="Q5" s="403"/>
      <c r="R5" s="403"/>
      <c r="S5" s="403"/>
      <c r="T5" s="404"/>
    </row>
    <row r="6" spans="2:36" s="34" customFormat="1" ht="24.75" customHeight="1" thickBot="1" x14ac:dyDescent="0.4">
      <c r="B6" s="417"/>
      <c r="C6" s="418"/>
      <c r="D6" s="418"/>
      <c r="E6" s="418"/>
      <c r="F6" s="418"/>
      <c r="G6" s="418"/>
      <c r="H6" s="418"/>
      <c r="I6" s="418"/>
      <c r="J6" s="418"/>
      <c r="K6" s="418"/>
      <c r="L6" s="418"/>
      <c r="M6" s="418"/>
      <c r="N6" s="418"/>
      <c r="O6" s="418"/>
      <c r="P6" s="405" t="s">
        <v>5</v>
      </c>
      <c r="Q6" s="405"/>
      <c r="R6" s="405"/>
      <c r="S6" s="405"/>
      <c r="T6" s="406"/>
    </row>
    <row r="7" spans="2:36" s="34" customFormat="1" ht="24" thickBot="1" x14ac:dyDescent="0.4">
      <c r="B7" s="419" t="s">
        <v>6</v>
      </c>
      <c r="C7" s="420"/>
      <c r="D7" s="421"/>
      <c r="E7" s="33"/>
      <c r="F7" s="427"/>
      <c r="G7" s="428"/>
      <c r="H7" s="428"/>
      <c r="I7" s="428"/>
      <c r="J7" s="428"/>
      <c r="K7" s="428"/>
      <c r="L7" s="428"/>
      <c r="M7" s="428"/>
      <c r="N7" s="429"/>
      <c r="O7" s="428"/>
      <c r="P7" s="428"/>
      <c r="Q7" s="430"/>
      <c r="R7" s="430"/>
      <c r="S7" s="430"/>
      <c r="T7" s="431"/>
    </row>
    <row r="8" spans="2:36" s="34" customFormat="1" ht="20.25" customHeight="1" thickBot="1" x14ac:dyDescent="0.4">
      <c r="B8" s="449" t="s">
        <v>7</v>
      </c>
      <c r="C8" s="434" t="s">
        <v>8</v>
      </c>
      <c r="D8" s="452" t="s">
        <v>9</v>
      </c>
      <c r="E8" s="455" t="s">
        <v>10</v>
      </c>
      <c r="F8" s="436" t="s">
        <v>11</v>
      </c>
      <c r="G8" s="451" t="s">
        <v>12</v>
      </c>
      <c r="H8" s="432" t="s">
        <v>13</v>
      </c>
      <c r="I8" s="422" t="s">
        <v>14</v>
      </c>
      <c r="J8" s="422"/>
      <c r="K8" s="422"/>
      <c r="L8" s="423"/>
      <c r="M8" s="457" t="s">
        <v>15</v>
      </c>
      <c r="N8" s="432" t="s">
        <v>16</v>
      </c>
      <c r="O8" s="454" t="s">
        <v>17</v>
      </c>
      <c r="P8" s="432" t="s">
        <v>18</v>
      </c>
      <c r="Q8" s="442" t="s">
        <v>19</v>
      </c>
      <c r="R8" s="443"/>
      <c r="S8" s="443" t="s">
        <v>20</v>
      </c>
      <c r="T8" s="444"/>
    </row>
    <row r="9" spans="2:36" s="34" customFormat="1" ht="39.75" customHeight="1" x14ac:dyDescent="0.35">
      <c r="B9" s="450"/>
      <c r="C9" s="435"/>
      <c r="D9" s="453"/>
      <c r="E9" s="456"/>
      <c r="F9" s="437"/>
      <c r="G9" s="451"/>
      <c r="H9" s="433"/>
      <c r="I9" s="424" t="s">
        <v>21</v>
      </c>
      <c r="J9" s="424"/>
      <c r="K9" s="425" t="s">
        <v>20</v>
      </c>
      <c r="L9" s="426"/>
      <c r="M9" s="456"/>
      <c r="N9" s="433"/>
      <c r="O9" s="451"/>
      <c r="P9" s="433"/>
      <c r="Q9" s="445" t="s">
        <v>21</v>
      </c>
      <c r="R9" s="446"/>
      <c r="S9" s="447" t="s">
        <v>20</v>
      </c>
      <c r="T9" s="448"/>
    </row>
    <row r="10" spans="2:36" s="34" customFormat="1" ht="39.75" customHeight="1" thickBot="1" x14ac:dyDescent="0.4">
      <c r="B10" s="450"/>
      <c r="C10" s="435"/>
      <c r="D10" s="453"/>
      <c r="E10" s="456"/>
      <c r="F10" s="438"/>
      <c r="G10" s="451"/>
      <c r="H10" s="433"/>
      <c r="I10" s="36" t="s">
        <v>22</v>
      </c>
      <c r="J10" s="37" t="s">
        <v>23</v>
      </c>
      <c r="K10" s="38" t="s">
        <v>24</v>
      </c>
      <c r="L10" s="39" t="s">
        <v>25</v>
      </c>
      <c r="M10" s="456"/>
      <c r="N10" s="433"/>
      <c r="O10" s="451"/>
      <c r="P10" s="433"/>
      <c r="Q10" s="36" t="s">
        <v>22</v>
      </c>
      <c r="R10" s="37" t="s">
        <v>23</v>
      </c>
      <c r="S10" s="38" t="s">
        <v>24</v>
      </c>
      <c r="T10" s="39" t="s">
        <v>25</v>
      </c>
      <c r="U10"/>
      <c r="V10"/>
      <c r="W10"/>
      <c r="X10"/>
      <c r="Y10"/>
      <c r="Z10"/>
      <c r="AA10"/>
      <c r="AB10"/>
      <c r="AC10"/>
      <c r="AD10"/>
      <c r="AE10"/>
      <c r="AF10"/>
      <c r="AG10"/>
      <c r="AH10"/>
      <c r="AI10"/>
      <c r="AJ10"/>
    </row>
    <row r="11" spans="2:36" s="55" customFormat="1" ht="69.95" customHeight="1" x14ac:dyDescent="0.3">
      <c r="B11" s="407" t="s">
        <v>26</v>
      </c>
      <c r="C11" s="379" t="s">
        <v>27</v>
      </c>
      <c r="D11" s="381" t="s">
        <v>28</v>
      </c>
      <c r="E11" s="30" t="s">
        <v>29</v>
      </c>
      <c r="F11" s="31" t="s">
        <v>30</v>
      </c>
      <c r="G11" s="312" t="s">
        <v>31</v>
      </c>
      <c r="H11" s="61">
        <v>1</v>
      </c>
      <c r="I11" s="313">
        <v>1</v>
      </c>
      <c r="J11" s="284"/>
      <c r="K11" s="245"/>
      <c r="L11" s="246"/>
      <c r="M11" s="247">
        <f>'PROGRAMACIÓN DE META '!AE5</f>
        <v>1</v>
      </c>
      <c r="N11" s="252" t="s">
        <v>32</v>
      </c>
      <c r="O11" s="60" t="s">
        <v>33</v>
      </c>
      <c r="P11" s="29" t="s">
        <v>34</v>
      </c>
      <c r="Q11" s="40"/>
      <c r="R11" s="41"/>
      <c r="S11" s="41" t="s">
        <v>0</v>
      </c>
      <c r="T11" s="42"/>
    </row>
    <row r="12" spans="2:36" s="55" customFormat="1" ht="110.1" customHeight="1" x14ac:dyDescent="0.3">
      <c r="B12" s="408" t="s">
        <v>26</v>
      </c>
      <c r="C12" s="374"/>
      <c r="D12" s="382"/>
      <c r="E12" s="63" t="s">
        <v>29</v>
      </c>
      <c r="F12" s="64" t="s">
        <v>35</v>
      </c>
      <c r="G12" s="314" t="s">
        <v>36</v>
      </c>
      <c r="H12" s="70">
        <v>1</v>
      </c>
      <c r="I12" s="315"/>
      <c r="J12" s="256">
        <v>1</v>
      </c>
      <c r="K12" s="248"/>
      <c r="L12" s="249"/>
      <c r="M12" s="250">
        <f>'PROGRAMACIÓN DE META '!AE6</f>
        <v>1</v>
      </c>
      <c r="N12" s="231" t="s">
        <v>614</v>
      </c>
      <c r="O12" s="27" t="s">
        <v>33</v>
      </c>
      <c r="P12" s="28" t="s">
        <v>37</v>
      </c>
      <c r="Q12" s="43"/>
      <c r="R12" s="44" t="s">
        <v>0</v>
      </c>
      <c r="S12" s="44"/>
      <c r="T12" s="45"/>
    </row>
    <row r="13" spans="2:36" s="55" customFormat="1" ht="69.95" customHeight="1" x14ac:dyDescent="0.3">
      <c r="B13" s="408" t="s">
        <v>26</v>
      </c>
      <c r="C13" s="374"/>
      <c r="D13" s="382"/>
      <c r="E13" s="63" t="s">
        <v>29</v>
      </c>
      <c r="F13" s="64" t="s">
        <v>38</v>
      </c>
      <c r="G13" s="314" t="s">
        <v>39</v>
      </c>
      <c r="H13" s="70">
        <v>2</v>
      </c>
      <c r="I13" s="315"/>
      <c r="J13" s="256">
        <v>1</v>
      </c>
      <c r="K13" s="248"/>
      <c r="L13" s="249"/>
      <c r="M13" s="250">
        <f>'PROGRAMACIÓN DE META '!AE7</f>
        <v>0.5</v>
      </c>
      <c r="N13" s="231" t="s">
        <v>615</v>
      </c>
      <c r="O13" s="27" t="s">
        <v>33</v>
      </c>
      <c r="P13" s="28" t="s">
        <v>34</v>
      </c>
      <c r="Q13" s="43"/>
      <c r="R13" s="44" t="s">
        <v>0</v>
      </c>
      <c r="S13" s="44"/>
      <c r="T13" s="45" t="s">
        <v>0</v>
      </c>
    </row>
    <row r="14" spans="2:36" s="55" customFormat="1" ht="69.95" customHeight="1" x14ac:dyDescent="0.3">
      <c r="B14" s="408" t="s">
        <v>26</v>
      </c>
      <c r="C14" s="374"/>
      <c r="D14" s="382"/>
      <c r="E14" s="63" t="s">
        <v>29</v>
      </c>
      <c r="F14" s="64" t="s">
        <v>40</v>
      </c>
      <c r="G14" s="316" t="s">
        <v>41</v>
      </c>
      <c r="H14" s="70">
        <v>2</v>
      </c>
      <c r="I14" s="315"/>
      <c r="J14" s="256">
        <v>1</v>
      </c>
      <c r="K14" s="248"/>
      <c r="L14" s="249"/>
      <c r="M14" s="250">
        <f>'PROGRAMACIÓN DE META '!AE8</f>
        <v>0.5</v>
      </c>
      <c r="N14" s="231" t="s">
        <v>616</v>
      </c>
      <c r="O14" s="27" t="s">
        <v>33</v>
      </c>
      <c r="P14" s="28" t="s">
        <v>42</v>
      </c>
      <c r="Q14" s="43"/>
      <c r="R14" s="44" t="s">
        <v>0</v>
      </c>
      <c r="S14" s="44"/>
      <c r="T14" s="45" t="s">
        <v>0</v>
      </c>
    </row>
    <row r="15" spans="2:36" s="55" customFormat="1" ht="101.1" customHeight="1" x14ac:dyDescent="0.3">
      <c r="B15" s="408" t="s">
        <v>26</v>
      </c>
      <c r="C15" s="374"/>
      <c r="D15" s="382"/>
      <c r="E15" s="63" t="s">
        <v>43</v>
      </c>
      <c r="F15" s="64" t="s">
        <v>44</v>
      </c>
      <c r="G15" s="316" t="s">
        <v>45</v>
      </c>
      <c r="H15" s="70">
        <v>1</v>
      </c>
      <c r="I15" s="315"/>
      <c r="J15" s="256">
        <v>1</v>
      </c>
      <c r="K15" s="248"/>
      <c r="L15" s="249"/>
      <c r="M15" s="250">
        <f>'PROGRAMACIÓN DE META '!AE9</f>
        <v>1</v>
      </c>
      <c r="N15" s="231" t="s">
        <v>617</v>
      </c>
      <c r="O15" s="27" t="s">
        <v>33</v>
      </c>
      <c r="P15" s="28" t="s">
        <v>37</v>
      </c>
      <c r="Q15" s="43"/>
      <c r="R15" s="44" t="s">
        <v>0</v>
      </c>
      <c r="S15" s="44"/>
      <c r="T15" s="45"/>
    </row>
    <row r="16" spans="2:36" s="55" customFormat="1" ht="117" customHeight="1" x14ac:dyDescent="0.3">
      <c r="B16" s="408"/>
      <c r="C16" s="374"/>
      <c r="D16" s="382"/>
      <c r="E16" s="63" t="s">
        <v>46</v>
      </c>
      <c r="F16" s="64" t="s">
        <v>47</v>
      </c>
      <c r="G16" s="316" t="s">
        <v>48</v>
      </c>
      <c r="H16" s="70">
        <v>1</v>
      </c>
      <c r="I16" s="315"/>
      <c r="J16" s="256">
        <v>1</v>
      </c>
      <c r="K16" s="248"/>
      <c r="L16" s="249"/>
      <c r="M16" s="250">
        <f>'PROGRAMACIÓN DE META '!AE10</f>
        <v>1</v>
      </c>
      <c r="N16" s="231" t="s">
        <v>618</v>
      </c>
      <c r="O16" s="27" t="s">
        <v>33</v>
      </c>
      <c r="P16" s="28" t="s">
        <v>34</v>
      </c>
      <c r="Q16" s="43"/>
      <c r="R16" s="44" t="s">
        <v>0</v>
      </c>
      <c r="S16" s="44"/>
      <c r="T16" s="45"/>
    </row>
    <row r="17" spans="2:20" s="55" customFormat="1" ht="98.45" customHeight="1" x14ac:dyDescent="0.3">
      <c r="B17" s="408"/>
      <c r="C17" s="374"/>
      <c r="D17" s="382"/>
      <c r="E17" s="63" t="s">
        <v>49</v>
      </c>
      <c r="F17" s="64" t="s">
        <v>50</v>
      </c>
      <c r="G17" s="316" t="s">
        <v>51</v>
      </c>
      <c r="H17" s="70">
        <v>2</v>
      </c>
      <c r="I17" s="315">
        <v>1</v>
      </c>
      <c r="J17" s="256"/>
      <c r="K17" s="248"/>
      <c r="L17" s="249"/>
      <c r="M17" s="250">
        <f>'PROGRAMACIÓN DE META '!AE11</f>
        <v>0.5</v>
      </c>
      <c r="N17" s="231" t="s">
        <v>52</v>
      </c>
      <c r="O17" s="27" t="s">
        <v>33</v>
      </c>
      <c r="P17" s="28" t="s">
        <v>34</v>
      </c>
      <c r="Q17" s="43" t="s">
        <v>0</v>
      </c>
      <c r="R17" s="44"/>
      <c r="S17" s="44"/>
      <c r="T17" s="45" t="s">
        <v>0</v>
      </c>
    </row>
    <row r="18" spans="2:20" s="55" customFormat="1" ht="137.25" customHeight="1" x14ac:dyDescent="0.3">
      <c r="B18" s="408"/>
      <c r="C18" s="374"/>
      <c r="D18" s="382"/>
      <c r="E18" s="63" t="s">
        <v>53</v>
      </c>
      <c r="F18" s="64" t="s">
        <v>54</v>
      </c>
      <c r="G18" s="316" t="s">
        <v>55</v>
      </c>
      <c r="H18" s="70">
        <v>2</v>
      </c>
      <c r="I18" s="315"/>
      <c r="J18" s="256">
        <v>1</v>
      </c>
      <c r="K18" s="248"/>
      <c r="L18" s="249"/>
      <c r="M18" s="250">
        <f>'PROGRAMACIÓN DE META '!AE12</f>
        <v>0.5</v>
      </c>
      <c r="N18" s="231" t="s">
        <v>619</v>
      </c>
      <c r="O18" s="27" t="s">
        <v>33</v>
      </c>
      <c r="P18" s="28" t="s">
        <v>34</v>
      </c>
      <c r="Q18" s="43"/>
      <c r="R18" s="44" t="s">
        <v>0</v>
      </c>
      <c r="S18" s="44" t="s">
        <v>0</v>
      </c>
      <c r="T18" s="45"/>
    </row>
    <row r="19" spans="2:20" s="55" customFormat="1" ht="99" customHeight="1" thickBot="1" x14ac:dyDescent="0.35">
      <c r="B19" s="408"/>
      <c r="C19" s="380"/>
      <c r="D19" s="383"/>
      <c r="E19" s="65" t="s">
        <v>56</v>
      </c>
      <c r="F19" s="66" t="s">
        <v>57</v>
      </c>
      <c r="G19" s="317" t="s">
        <v>58</v>
      </c>
      <c r="H19" s="82">
        <v>1</v>
      </c>
      <c r="I19" s="318">
        <v>1</v>
      </c>
      <c r="J19" s="257">
        <v>1</v>
      </c>
      <c r="K19" s="242"/>
      <c r="L19" s="243"/>
      <c r="M19" s="244">
        <f>'PROGRAMACIÓN DE META '!AE13</f>
        <v>1</v>
      </c>
      <c r="N19" s="239" t="s">
        <v>620</v>
      </c>
      <c r="O19" s="62" t="s">
        <v>33</v>
      </c>
      <c r="P19" s="32" t="s">
        <v>34</v>
      </c>
      <c r="Q19" s="46"/>
      <c r="R19" s="47" t="s">
        <v>0</v>
      </c>
      <c r="S19" s="47"/>
      <c r="T19" s="48" t="s">
        <v>0</v>
      </c>
    </row>
    <row r="20" spans="2:20" s="55" customFormat="1" ht="153" customHeight="1" x14ac:dyDescent="0.3">
      <c r="B20" s="408"/>
      <c r="C20" s="379" t="s">
        <v>59</v>
      </c>
      <c r="D20" s="381" t="s">
        <v>60</v>
      </c>
      <c r="E20" s="30" t="s">
        <v>61</v>
      </c>
      <c r="F20" s="67" t="s">
        <v>62</v>
      </c>
      <c r="G20" s="312" t="s">
        <v>63</v>
      </c>
      <c r="H20" s="61">
        <v>2</v>
      </c>
      <c r="I20" s="313">
        <v>2</v>
      </c>
      <c r="J20" s="284"/>
      <c r="K20" s="245"/>
      <c r="L20" s="246"/>
      <c r="M20" s="247">
        <f>'PROGRAMACIÓN DE META '!AE14</f>
        <v>1</v>
      </c>
      <c r="N20" s="252" t="s">
        <v>64</v>
      </c>
      <c r="O20" s="60" t="s">
        <v>33</v>
      </c>
      <c r="P20" s="29" t="s">
        <v>37</v>
      </c>
      <c r="Q20" s="40"/>
      <c r="R20" s="41" t="s">
        <v>0</v>
      </c>
      <c r="S20" s="41"/>
      <c r="T20" s="42" t="s">
        <v>0</v>
      </c>
    </row>
    <row r="21" spans="2:20" s="55" customFormat="1" ht="128.44999999999999" customHeight="1" x14ac:dyDescent="0.3">
      <c r="B21" s="408"/>
      <c r="C21" s="374"/>
      <c r="D21" s="389"/>
      <c r="E21" s="63" t="s">
        <v>65</v>
      </c>
      <c r="F21" s="68" t="s">
        <v>66</v>
      </c>
      <c r="G21" s="316" t="s">
        <v>67</v>
      </c>
      <c r="H21" s="70">
        <v>2</v>
      </c>
      <c r="I21" s="315">
        <v>1</v>
      </c>
      <c r="J21" s="256">
        <v>1</v>
      </c>
      <c r="K21" s="248"/>
      <c r="L21" s="249"/>
      <c r="M21" s="250">
        <f>'PROGRAMACIÓN DE META '!AE15</f>
        <v>1</v>
      </c>
      <c r="N21" s="231" t="s">
        <v>68</v>
      </c>
      <c r="O21" s="27" t="s">
        <v>33</v>
      </c>
      <c r="P21" s="28" t="s">
        <v>37</v>
      </c>
      <c r="Q21" s="43"/>
      <c r="R21" s="44" t="s">
        <v>0</v>
      </c>
      <c r="S21" s="44"/>
      <c r="T21" s="45" t="s">
        <v>0</v>
      </c>
    </row>
    <row r="22" spans="2:20" s="55" customFormat="1" ht="120.95" customHeight="1" thickBot="1" x14ac:dyDescent="0.35">
      <c r="B22" s="409"/>
      <c r="C22" s="380"/>
      <c r="D22" s="391"/>
      <c r="E22" s="65" t="s">
        <v>69</v>
      </c>
      <c r="F22" s="69" t="s">
        <v>70</v>
      </c>
      <c r="G22" s="319" t="s">
        <v>71</v>
      </c>
      <c r="H22" s="82">
        <v>1</v>
      </c>
      <c r="I22" s="318"/>
      <c r="J22" s="257"/>
      <c r="K22" s="242"/>
      <c r="L22" s="243"/>
      <c r="M22" s="244">
        <f>'PROGRAMACIÓN DE META '!AE16</f>
        <v>0</v>
      </c>
      <c r="N22" s="239" t="s">
        <v>32</v>
      </c>
      <c r="O22" s="62" t="s">
        <v>33</v>
      </c>
      <c r="P22" s="32" t="s">
        <v>37</v>
      </c>
      <c r="Q22" s="46"/>
      <c r="R22" s="47"/>
      <c r="S22" s="47" t="s">
        <v>0</v>
      </c>
      <c r="T22" s="48"/>
    </row>
    <row r="23" spans="2:20" s="55" customFormat="1" ht="40.5" x14ac:dyDescent="0.3">
      <c r="B23" s="410" t="s">
        <v>72</v>
      </c>
      <c r="C23" s="379" t="s">
        <v>73</v>
      </c>
      <c r="D23" s="381" t="s">
        <v>74</v>
      </c>
      <c r="E23" s="30" t="s">
        <v>75</v>
      </c>
      <c r="F23" s="439" t="s">
        <v>76</v>
      </c>
      <c r="G23" s="312" t="s">
        <v>77</v>
      </c>
      <c r="H23" s="61">
        <v>1</v>
      </c>
      <c r="I23" s="313"/>
      <c r="J23" s="251"/>
      <c r="K23" s="245"/>
      <c r="L23" s="246"/>
      <c r="M23" s="247">
        <f>'PROGRAMACIÓN DE META '!AE17</f>
        <v>0</v>
      </c>
      <c r="N23" s="252"/>
      <c r="O23" s="60" t="s">
        <v>33</v>
      </c>
      <c r="P23" s="61" t="s">
        <v>78</v>
      </c>
      <c r="Q23" s="40"/>
      <c r="R23" s="41"/>
      <c r="S23" s="41" t="s">
        <v>0</v>
      </c>
      <c r="T23" s="42"/>
    </row>
    <row r="24" spans="2:20" s="55" customFormat="1" ht="65.099999999999994" customHeight="1" x14ac:dyDescent="0.3">
      <c r="B24" s="410" t="s">
        <v>72</v>
      </c>
      <c r="C24" s="374"/>
      <c r="D24" s="382"/>
      <c r="E24" s="63" t="s">
        <v>79</v>
      </c>
      <c r="F24" s="393"/>
      <c r="G24" s="316" t="s">
        <v>80</v>
      </c>
      <c r="H24" s="70">
        <v>21</v>
      </c>
      <c r="I24" s="315">
        <v>21</v>
      </c>
      <c r="J24" s="253">
        <v>21</v>
      </c>
      <c r="K24" s="248"/>
      <c r="L24" s="249"/>
      <c r="M24" s="250">
        <f>'PROGRAMACIÓN DE META '!AE18</f>
        <v>0.5</v>
      </c>
      <c r="N24" s="231" t="s">
        <v>658</v>
      </c>
      <c r="O24" s="27" t="s">
        <v>33</v>
      </c>
      <c r="P24" s="28" t="s">
        <v>78</v>
      </c>
      <c r="Q24" s="43" t="s">
        <v>0</v>
      </c>
      <c r="R24" s="44" t="s">
        <v>0</v>
      </c>
      <c r="S24" s="44" t="s">
        <v>0</v>
      </c>
      <c r="T24" s="45" t="s">
        <v>0</v>
      </c>
    </row>
    <row r="25" spans="2:20" s="55" customFormat="1" ht="62.25" customHeight="1" x14ac:dyDescent="0.3">
      <c r="B25" s="410" t="s">
        <v>72</v>
      </c>
      <c r="C25" s="374"/>
      <c r="D25" s="382"/>
      <c r="E25" s="63" t="s">
        <v>81</v>
      </c>
      <c r="F25" s="393"/>
      <c r="G25" s="316" t="s">
        <v>82</v>
      </c>
      <c r="H25" s="70">
        <v>1</v>
      </c>
      <c r="I25" s="315">
        <v>1</v>
      </c>
      <c r="J25" s="253"/>
      <c r="K25" s="248"/>
      <c r="L25" s="249"/>
      <c r="M25" s="250">
        <f>'PROGRAMACIÓN DE META '!AE19</f>
        <v>1</v>
      </c>
      <c r="N25" s="231" t="s">
        <v>83</v>
      </c>
      <c r="O25" s="27" t="s">
        <v>33</v>
      </c>
      <c r="P25" s="28" t="s">
        <v>78</v>
      </c>
      <c r="Q25" s="43"/>
      <c r="R25" s="44"/>
      <c r="S25" s="44" t="s">
        <v>0</v>
      </c>
      <c r="T25" s="45"/>
    </row>
    <row r="26" spans="2:20" s="55" customFormat="1" ht="63.6" customHeight="1" thickBot="1" x14ac:dyDescent="0.35">
      <c r="B26" s="411" t="s">
        <v>72</v>
      </c>
      <c r="C26" s="374"/>
      <c r="D26" s="382"/>
      <c r="E26" s="63" t="s">
        <v>84</v>
      </c>
      <c r="F26" s="393"/>
      <c r="G26" s="316" t="s">
        <v>85</v>
      </c>
      <c r="H26" s="70">
        <v>9</v>
      </c>
      <c r="I26" s="315">
        <v>3</v>
      </c>
      <c r="J26" s="253">
        <v>3</v>
      </c>
      <c r="K26" s="248"/>
      <c r="L26" s="249"/>
      <c r="M26" s="250">
        <f>'PROGRAMACIÓN DE META '!AE20</f>
        <v>0.66666666666666663</v>
      </c>
      <c r="N26" s="231" t="s">
        <v>671</v>
      </c>
      <c r="O26" s="27" t="s">
        <v>33</v>
      </c>
      <c r="P26" s="28" t="s">
        <v>78</v>
      </c>
      <c r="Q26" s="43" t="s">
        <v>0</v>
      </c>
      <c r="R26" s="44" t="s">
        <v>0</v>
      </c>
      <c r="S26" s="44" t="s">
        <v>0</v>
      </c>
      <c r="T26" s="45" t="s">
        <v>0</v>
      </c>
    </row>
    <row r="27" spans="2:20" s="55" customFormat="1" ht="86.1" customHeight="1" x14ac:dyDescent="0.3">
      <c r="B27" s="412" t="s">
        <v>72</v>
      </c>
      <c r="C27" s="374"/>
      <c r="D27" s="382"/>
      <c r="E27" s="63" t="s">
        <v>86</v>
      </c>
      <c r="F27" s="64" t="s">
        <v>87</v>
      </c>
      <c r="G27" s="316" t="s">
        <v>88</v>
      </c>
      <c r="H27" s="70">
        <v>1</v>
      </c>
      <c r="I27" s="315"/>
      <c r="J27" s="254">
        <v>0.8</v>
      </c>
      <c r="K27" s="248"/>
      <c r="L27" s="249"/>
      <c r="M27" s="250">
        <f>'PROGRAMACIÓN DE META '!AE21</f>
        <v>0.8</v>
      </c>
      <c r="N27" s="231" t="s">
        <v>621</v>
      </c>
      <c r="O27" s="27" t="s">
        <v>33</v>
      </c>
      <c r="P27" s="28" t="s">
        <v>89</v>
      </c>
      <c r="Q27" s="43"/>
      <c r="R27" s="44" t="s">
        <v>0</v>
      </c>
      <c r="S27" s="44"/>
      <c r="T27" s="45"/>
    </row>
    <row r="28" spans="2:20" s="55" customFormat="1" ht="165.6" customHeight="1" x14ac:dyDescent="0.3">
      <c r="B28" s="410" t="s">
        <v>72</v>
      </c>
      <c r="C28" s="374"/>
      <c r="D28" s="382"/>
      <c r="E28" s="63" t="s">
        <v>90</v>
      </c>
      <c r="F28" s="64" t="s">
        <v>91</v>
      </c>
      <c r="G28" s="316" t="s">
        <v>92</v>
      </c>
      <c r="H28" s="70">
        <v>2</v>
      </c>
      <c r="I28" s="315">
        <v>2</v>
      </c>
      <c r="J28" s="253">
        <v>2</v>
      </c>
      <c r="K28" s="248"/>
      <c r="L28" s="249"/>
      <c r="M28" s="250">
        <f>'PROGRAMACIÓN DE META '!AE22</f>
        <v>0.5</v>
      </c>
      <c r="N28" s="231" t="s">
        <v>659</v>
      </c>
      <c r="O28" s="27" t="s">
        <v>33</v>
      </c>
      <c r="P28" s="28" t="s">
        <v>78</v>
      </c>
      <c r="Q28" s="43" t="s">
        <v>0</v>
      </c>
      <c r="R28" s="44" t="s">
        <v>0</v>
      </c>
      <c r="S28" s="44" t="s">
        <v>0</v>
      </c>
      <c r="T28" s="45" t="s">
        <v>0</v>
      </c>
    </row>
    <row r="29" spans="2:20" s="55" customFormat="1" ht="66.599999999999994" customHeight="1" x14ac:dyDescent="0.3">
      <c r="B29" s="410"/>
      <c r="C29" s="374"/>
      <c r="D29" s="382"/>
      <c r="E29" s="63" t="s">
        <v>93</v>
      </c>
      <c r="F29" s="393" t="s">
        <v>94</v>
      </c>
      <c r="G29" s="316" t="s">
        <v>95</v>
      </c>
      <c r="H29" s="70">
        <v>2</v>
      </c>
      <c r="I29" s="315">
        <v>1</v>
      </c>
      <c r="J29" s="253"/>
      <c r="K29" s="248"/>
      <c r="L29" s="249"/>
      <c r="M29" s="250">
        <f>'PROGRAMACIÓN DE META '!AE23</f>
        <v>0.5</v>
      </c>
      <c r="N29" s="231" t="s">
        <v>96</v>
      </c>
      <c r="O29" s="27" t="s">
        <v>33</v>
      </c>
      <c r="P29" s="28" t="s">
        <v>78</v>
      </c>
      <c r="Q29" s="43" t="s">
        <v>0</v>
      </c>
      <c r="R29" s="44"/>
      <c r="S29" s="44" t="s">
        <v>0</v>
      </c>
      <c r="T29" s="45"/>
    </row>
    <row r="30" spans="2:20" s="55" customFormat="1" ht="65.45" customHeight="1" x14ac:dyDescent="0.3">
      <c r="B30" s="410"/>
      <c r="C30" s="374"/>
      <c r="D30" s="382"/>
      <c r="E30" s="63" t="s">
        <v>93</v>
      </c>
      <c r="F30" s="393"/>
      <c r="G30" s="316" t="s">
        <v>97</v>
      </c>
      <c r="H30" s="70">
        <v>2</v>
      </c>
      <c r="I30" s="320">
        <v>0.5</v>
      </c>
      <c r="J30" s="254">
        <v>0.5</v>
      </c>
      <c r="K30" s="248"/>
      <c r="L30" s="249"/>
      <c r="M30" s="250">
        <f>'PROGRAMACIÓN DE META '!AE24</f>
        <v>0.5</v>
      </c>
      <c r="N30" s="231" t="s">
        <v>98</v>
      </c>
      <c r="O30" s="27" t="s">
        <v>33</v>
      </c>
      <c r="P30" s="28" t="s">
        <v>78</v>
      </c>
      <c r="Q30" s="43"/>
      <c r="R30" s="44" t="s">
        <v>0</v>
      </c>
      <c r="S30" s="44" t="s">
        <v>0</v>
      </c>
      <c r="T30" s="45"/>
    </row>
    <row r="31" spans="2:20" s="55" customFormat="1" ht="40.5" x14ac:dyDescent="0.3">
      <c r="B31" s="410"/>
      <c r="C31" s="374"/>
      <c r="D31" s="382"/>
      <c r="E31" s="63" t="s">
        <v>99</v>
      </c>
      <c r="F31" s="393"/>
      <c r="G31" s="316" t="s">
        <v>100</v>
      </c>
      <c r="H31" s="70">
        <v>1</v>
      </c>
      <c r="I31" s="315">
        <v>1</v>
      </c>
      <c r="J31" s="253"/>
      <c r="K31" s="248"/>
      <c r="L31" s="249"/>
      <c r="M31" s="250">
        <f>'PROGRAMACIÓN DE META '!AE25</f>
        <v>1</v>
      </c>
      <c r="N31" s="231" t="s">
        <v>101</v>
      </c>
      <c r="O31" s="27" t="s">
        <v>33</v>
      </c>
      <c r="P31" s="28" t="s">
        <v>78</v>
      </c>
      <c r="Q31" s="43" t="s">
        <v>0</v>
      </c>
      <c r="R31" s="44"/>
      <c r="S31" s="44"/>
      <c r="T31" s="45"/>
    </row>
    <row r="32" spans="2:20" s="55" customFormat="1" ht="60.75" x14ac:dyDescent="0.3">
      <c r="B32" s="410" t="s">
        <v>72</v>
      </c>
      <c r="C32" s="374"/>
      <c r="D32" s="382"/>
      <c r="E32" s="63" t="s">
        <v>102</v>
      </c>
      <c r="F32" s="393"/>
      <c r="G32" s="316" t="s">
        <v>103</v>
      </c>
      <c r="H32" s="70">
        <v>24</v>
      </c>
      <c r="I32" s="315">
        <v>24</v>
      </c>
      <c r="J32" s="253"/>
      <c r="K32" s="248"/>
      <c r="L32" s="249"/>
      <c r="M32" s="250">
        <f>'PROGRAMACIÓN DE META '!AE26</f>
        <v>1</v>
      </c>
      <c r="N32" s="231" t="s">
        <v>104</v>
      </c>
      <c r="O32" s="27" t="s">
        <v>33</v>
      </c>
      <c r="P32" s="28" t="s">
        <v>78</v>
      </c>
      <c r="Q32" s="43" t="s">
        <v>0</v>
      </c>
      <c r="R32" s="44"/>
      <c r="S32" s="44"/>
      <c r="T32" s="45"/>
    </row>
    <row r="33" spans="2:20" s="55" customFormat="1" ht="60.75" x14ac:dyDescent="0.3">
      <c r="B33" s="410" t="s">
        <v>72</v>
      </c>
      <c r="C33" s="374"/>
      <c r="D33" s="382"/>
      <c r="E33" s="63" t="s">
        <v>105</v>
      </c>
      <c r="F33" s="393"/>
      <c r="G33" s="316" t="s">
        <v>106</v>
      </c>
      <c r="H33" s="70">
        <v>1</v>
      </c>
      <c r="I33" s="315">
        <v>1</v>
      </c>
      <c r="J33" s="253"/>
      <c r="K33" s="248"/>
      <c r="L33" s="249"/>
      <c r="M33" s="250">
        <f>'PROGRAMACIÓN DE META '!AE27</f>
        <v>1</v>
      </c>
      <c r="N33" s="231" t="s">
        <v>107</v>
      </c>
      <c r="O33" s="27" t="s">
        <v>33</v>
      </c>
      <c r="P33" s="28" t="s">
        <v>78</v>
      </c>
      <c r="Q33" s="43"/>
      <c r="R33" s="44" t="s">
        <v>0</v>
      </c>
      <c r="S33" s="44"/>
      <c r="T33" s="45"/>
    </row>
    <row r="34" spans="2:20" s="55" customFormat="1" ht="60.75" x14ac:dyDescent="0.3">
      <c r="B34" s="410" t="s">
        <v>72</v>
      </c>
      <c r="C34" s="374"/>
      <c r="D34" s="382"/>
      <c r="E34" s="63" t="s">
        <v>108</v>
      </c>
      <c r="F34" s="393"/>
      <c r="G34" s="316" t="s">
        <v>109</v>
      </c>
      <c r="H34" s="70">
        <v>1</v>
      </c>
      <c r="I34" s="315"/>
      <c r="J34" s="253"/>
      <c r="K34" s="248"/>
      <c r="L34" s="249"/>
      <c r="M34" s="250">
        <f>'PROGRAMACIÓN DE META '!AE28</f>
        <v>0</v>
      </c>
      <c r="N34" s="231" t="s">
        <v>110</v>
      </c>
      <c r="O34" s="27" t="s">
        <v>33</v>
      </c>
      <c r="P34" s="28" t="s">
        <v>78</v>
      </c>
      <c r="Q34" s="43"/>
      <c r="R34" s="44"/>
      <c r="S34" s="44" t="s">
        <v>0</v>
      </c>
      <c r="T34" s="45"/>
    </row>
    <row r="35" spans="2:20" s="55" customFormat="1" ht="41.25" thickBot="1" x14ac:dyDescent="0.35">
      <c r="B35" s="411" t="s">
        <v>72</v>
      </c>
      <c r="C35" s="374"/>
      <c r="D35" s="382"/>
      <c r="E35" s="63" t="s">
        <v>111</v>
      </c>
      <c r="F35" s="393"/>
      <c r="G35" s="316" t="s">
        <v>112</v>
      </c>
      <c r="H35" s="70">
        <v>24</v>
      </c>
      <c r="I35" s="315"/>
      <c r="J35" s="253"/>
      <c r="K35" s="248"/>
      <c r="L35" s="249"/>
      <c r="M35" s="250">
        <f>'PROGRAMACIÓN DE META '!AE29</f>
        <v>0</v>
      </c>
      <c r="N35" s="231"/>
      <c r="O35" s="27" t="s">
        <v>33</v>
      </c>
      <c r="P35" s="28" t="s">
        <v>78</v>
      </c>
      <c r="Q35" s="43"/>
      <c r="R35" s="44"/>
      <c r="S35" s="44" t="s">
        <v>0</v>
      </c>
      <c r="T35" s="45"/>
    </row>
    <row r="36" spans="2:20" s="55" customFormat="1" ht="134.1" customHeight="1" thickBot="1" x14ac:dyDescent="0.35">
      <c r="B36" s="412" t="s">
        <v>72</v>
      </c>
      <c r="C36" s="380"/>
      <c r="D36" s="383"/>
      <c r="E36" s="65" t="s">
        <v>113</v>
      </c>
      <c r="F36" s="66" t="s">
        <v>114</v>
      </c>
      <c r="G36" s="319" t="s">
        <v>115</v>
      </c>
      <c r="H36" s="321">
        <v>1</v>
      </c>
      <c r="I36" s="322">
        <v>1</v>
      </c>
      <c r="J36" s="258">
        <v>1</v>
      </c>
      <c r="K36" s="259"/>
      <c r="L36" s="260"/>
      <c r="M36" s="244">
        <f>'PROGRAMACIÓN DE META '!AE30</f>
        <v>0.5</v>
      </c>
      <c r="N36" s="239" t="s">
        <v>116</v>
      </c>
      <c r="O36" s="62" t="s">
        <v>33</v>
      </c>
      <c r="P36" s="99" t="s">
        <v>117</v>
      </c>
      <c r="Q36" s="46" t="s">
        <v>0</v>
      </c>
      <c r="R36" s="47" t="s">
        <v>0</v>
      </c>
      <c r="S36" s="47" t="s">
        <v>0</v>
      </c>
      <c r="T36" s="48" t="s">
        <v>0</v>
      </c>
    </row>
    <row r="37" spans="2:20" s="55" customFormat="1" ht="182.1" customHeight="1" x14ac:dyDescent="0.3">
      <c r="B37" s="412" t="s">
        <v>72</v>
      </c>
      <c r="C37" s="379" t="s">
        <v>118</v>
      </c>
      <c r="D37" s="381" t="s">
        <v>119</v>
      </c>
      <c r="E37" s="30" t="s">
        <v>120</v>
      </c>
      <c r="F37" s="71" t="s">
        <v>121</v>
      </c>
      <c r="G37" s="312" t="s">
        <v>122</v>
      </c>
      <c r="H37" s="61">
        <v>10</v>
      </c>
      <c r="I37" s="313">
        <v>3</v>
      </c>
      <c r="J37" s="251">
        <v>3</v>
      </c>
      <c r="K37" s="245"/>
      <c r="L37" s="246"/>
      <c r="M37" s="247">
        <f>'PROGRAMACIÓN DE META '!AE31</f>
        <v>0.6</v>
      </c>
      <c r="N37" s="261" t="s">
        <v>654</v>
      </c>
      <c r="O37" s="60" t="s">
        <v>33</v>
      </c>
      <c r="P37" s="100" t="s">
        <v>123</v>
      </c>
      <c r="Q37" s="40" t="s">
        <v>0</v>
      </c>
      <c r="R37" s="41" t="s">
        <v>0</v>
      </c>
      <c r="S37" s="41" t="s">
        <v>0</v>
      </c>
      <c r="T37" s="42" t="s">
        <v>0</v>
      </c>
    </row>
    <row r="38" spans="2:20" s="55" customFormat="1" ht="101.25" x14ac:dyDescent="0.3">
      <c r="B38" s="412" t="s">
        <v>72</v>
      </c>
      <c r="C38" s="374"/>
      <c r="D38" s="389"/>
      <c r="E38" s="397" t="s">
        <v>124</v>
      </c>
      <c r="F38" s="393" t="s">
        <v>125</v>
      </c>
      <c r="G38" s="316" t="s">
        <v>126</v>
      </c>
      <c r="H38" s="70">
        <v>1</v>
      </c>
      <c r="I38" s="315">
        <v>1</v>
      </c>
      <c r="J38" s="253">
        <v>1</v>
      </c>
      <c r="K38" s="248"/>
      <c r="L38" s="249"/>
      <c r="M38" s="250">
        <f>'PROGRAMACIÓN DE META '!AE32</f>
        <v>0.5</v>
      </c>
      <c r="N38" s="240" t="s">
        <v>655</v>
      </c>
      <c r="O38" s="27" t="s">
        <v>33</v>
      </c>
      <c r="P38" s="101" t="s">
        <v>127</v>
      </c>
      <c r="Q38" s="43" t="s">
        <v>0</v>
      </c>
      <c r="R38" s="44" t="s">
        <v>0</v>
      </c>
      <c r="S38" s="44" t="s">
        <v>0</v>
      </c>
      <c r="T38" s="45" t="s">
        <v>0</v>
      </c>
    </row>
    <row r="39" spans="2:20" s="55" customFormat="1" ht="142.5" customHeight="1" thickBot="1" x14ac:dyDescent="0.35">
      <c r="B39" s="412" t="s">
        <v>72</v>
      </c>
      <c r="C39" s="374"/>
      <c r="D39" s="389"/>
      <c r="E39" s="397"/>
      <c r="F39" s="393"/>
      <c r="G39" s="316" t="s">
        <v>128</v>
      </c>
      <c r="H39" s="70">
        <v>1</v>
      </c>
      <c r="I39" s="315"/>
      <c r="J39" s="253"/>
      <c r="K39" s="248"/>
      <c r="L39" s="249"/>
      <c r="M39" s="250">
        <f>'PROGRAMACIÓN DE META '!AE33</f>
        <v>0</v>
      </c>
      <c r="N39" s="241" t="s">
        <v>129</v>
      </c>
      <c r="O39" s="27" t="s">
        <v>33</v>
      </c>
      <c r="P39" s="101" t="s">
        <v>117</v>
      </c>
      <c r="Q39" s="43"/>
      <c r="R39" s="44"/>
      <c r="S39" s="44" t="s">
        <v>0</v>
      </c>
      <c r="T39" s="45"/>
    </row>
    <row r="40" spans="2:20" s="55" customFormat="1" ht="102" thickBot="1" x14ac:dyDescent="0.35">
      <c r="B40" s="408"/>
      <c r="C40" s="380"/>
      <c r="D40" s="391"/>
      <c r="E40" s="65" t="s">
        <v>29</v>
      </c>
      <c r="F40" s="66" t="s">
        <v>130</v>
      </c>
      <c r="G40" s="319" t="s">
        <v>131</v>
      </c>
      <c r="H40" s="82">
        <v>4</v>
      </c>
      <c r="I40" s="318">
        <v>1</v>
      </c>
      <c r="J40" s="255">
        <v>1</v>
      </c>
      <c r="K40" s="242"/>
      <c r="L40" s="243"/>
      <c r="M40" s="244">
        <f>'PROGRAMACIÓN DE META '!AE34</f>
        <v>0.5</v>
      </c>
      <c r="N40" s="71" t="s">
        <v>656</v>
      </c>
      <c r="O40" s="62" t="s">
        <v>33</v>
      </c>
      <c r="P40" s="99" t="s">
        <v>132</v>
      </c>
      <c r="Q40" s="46"/>
      <c r="R40" s="47"/>
      <c r="S40" s="47" t="s">
        <v>0</v>
      </c>
      <c r="T40" s="48" t="s">
        <v>0</v>
      </c>
    </row>
    <row r="41" spans="2:20" s="55" customFormat="1" ht="87.6" customHeight="1" x14ac:dyDescent="0.3">
      <c r="B41" s="407" t="s">
        <v>133</v>
      </c>
      <c r="C41" s="379" t="s">
        <v>134</v>
      </c>
      <c r="D41" s="381" t="s">
        <v>135</v>
      </c>
      <c r="E41" s="30" t="s">
        <v>136</v>
      </c>
      <c r="F41" s="31" t="s">
        <v>137</v>
      </c>
      <c r="G41" s="312" t="s">
        <v>138</v>
      </c>
      <c r="H41" s="61">
        <v>1</v>
      </c>
      <c r="I41" s="313">
        <v>1</v>
      </c>
      <c r="J41" s="251"/>
      <c r="K41" s="245"/>
      <c r="L41" s="246"/>
      <c r="M41" s="247">
        <f>'PROGRAMACIÓN DE META '!AE35</f>
        <v>1</v>
      </c>
      <c r="N41" s="71" t="s">
        <v>622</v>
      </c>
      <c r="O41" s="60" t="s">
        <v>33</v>
      </c>
      <c r="P41" s="29" t="s">
        <v>139</v>
      </c>
      <c r="Q41" s="40"/>
      <c r="R41" s="41"/>
      <c r="S41" s="41" t="s">
        <v>0</v>
      </c>
      <c r="T41" s="42"/>
    </row>
    <row r="42" spans="2:20" s="55" customFormat="1" ht="56.25" customHeight="1" x14ac:dyDescent="0.3">
      <c r="B42" s="408" t="s">
        <v>140</v>
      </c>
      <c r="C42" s="374"/>
      <c r="D42" s="389"/>
      <c r="E42" s="63" t="s">
        <v>141</v>
      </c>
      <c r="F42" s="64" t="s">
        <v>142</v>
      </c>
      <c r="G42" s="316" t="s">
        <v>143</v>
      </c>
      <c r="H42" s="70">
        <v>1</v>
      </c>
      <c r="I42" s="320">
        <v>0.6</v>
      </c>
      <c r="J42" s="254">
        <v>0.4</v>
      </c>
      <c r="K42" s="248"/>
      <c r="L42" s="249"/>
      <c r="M42" s="250">
        <f>'PROGRAMACIÓN DE META '!AE36</f>
        <v>1</v>
      </c>
      <c r="N42" s="240" t="s">
        <v>623</v>
      </c>
      <c r="O42" s="27" t="s">
        <v>33</v>
      </c>
      <c r="P42" s="28" t="s">
        <v>139</v>
      </c>
      <c r="Q42" s="43"/>
      <c r="R42" s="44" t="s">
        <v>0</v>
      </c>
      <c r="S42" s="44" t="s">
        <v>0</v>
      </c>
      <c r="T42" s="45"/>
    </row>
    <row r="43" spans="2:20" s="55" customFormat="1" ht="60.75" x14ac:dyDescent="0.3">
      <c r="B43" s="408" t="s">
        <v>140</v>
      </c>
      <c r="C43" s="374"/>
      <c r="D43" s="389"/>
      <c r="E43" s="63" t="s">
        <v>144</v>
      </c>
      <c r="F43" s="64" t="s">
        <v>145</v>
      </c>
      <c r="G43" s="316" t="s">
        <v>146</v>
      </c>
      <c r="H43" s="70">
        <v>5</v>
      </c>
      <c r="I43" s="315">
        <v>5</v>
      </c>
      <c r="J43" s="253"/>
      <c r="K43" s="248"/>
      <c r="L43" s="249"/>
      <c r="M43" s="250">
        <f>'PROGRAMACIÓN DE META '!AE37</f>
        <v>1</v>
      </c>
      <c r="N43" s="240" t="s">
        <v>147</v>
      </c>
      <c r="O43" s="27" t="s">
        <v>33</v>
      </c>
      <c r="P43" s="28" t="s">
        <v>148</v>
      </c>
      <c r="Q43" s="43"/>
      <c r="R43" s="44" t="s">
        <v>0</v>
      </c>
      <c r="S43" s="44"/>
      <c r="T43" s="45"/>
    </row>
    <row r="44" spans="2:20" s="55" customFormat="1" ht="145.5" customHeight="1" thickBot="1" x14ac:dyDescent="0.35">
      <c r="B44" s="408" t="s">
        <v>140</v>
      </c>
      <c r="C44" s="380"/>
      <c r="D44" s="391"/>
      <c r="E44" s="62" t="s">
        <v>149</v>
      </c>
      <c r="F44" s="72" t="s">
        <v>150</v>
      </c>
      <c r="G44" s="319" t="s">
        <v>151</v>
      </c>
      <c r="H44" s="82">
        <v>1</v>
      </c>
      <c r="I44" s="242"/>
      <c r="J44" s="262">
        <v>0.7</v>
      </c>
      <c r="K44" s="242"/>
      <c r="L44" s="243"/>
      <c r="M44" s="244">
        <f>'PROGRAMACIÓN DE META '!AE38</f>
        <v>0.7</v>
      </c>
      <c r="N44" s="239" t="s">
        <v>586</v>
      </c>
      <c r="O44" s="62" t="s">
        <v>33</v>
      </c>
      <c r="P44" s="32" t="s">
        <v>152</v>
      </c>
      <c r="Q44" s="46"/>
      <c r="R44" s="47" t="s">
        <v>0</v>
      </c>
      <c r="S44" s="47"/>
      <c r="T44" s="48"/>
    </row>
    <row r="45" spans="2:20" s="55" customFormat="1" ht="67.5" customHeight="1" x14ac:dyDescent="0.3">
      <c r="B45" s="408" t="s">
        <v>140</v>
      </c>
      <c r="C45" s="379" t="s">
        <v>153</v>
      </c>
      <c r="D45" s="381" t="s">
        <v>154</v>
      </c>
      <c r="E45" s="30" t="s">
        <v>155</v>
      </c>
      <c r="F45" s="73" t="s">
        <v>156</v>
      </c>
      <c r="G45" s="323" t="s">
        <v>157</v>
      </c>
      <c r="H45" s="324">
        <v>1</v>
      </c>
      <c r="I45" s="325">
        <v>0.2</v>
      </c>
      <c r="J45" s="263">
        <v>0.8</v>
      </c>
      <c r="K45" s="264"/>
      <c r="L45" s="265"/>
      <c r="M45" s="266">
        <f>'PROGRAMACIÓN DE META '!AE39</f>
        <v>1</v>
      </c>
      <c r="N45" s="252" t="s">
        <v>595</v>
      </c>
      <c r="O45" s="60" t="s">
        <v>33</v>
      </c>
      <c r="P45" s="29" t="s">
        <v>158</v>
      </c>
      <c r="Q45" s="40"/>
      <c r="R45" s="41" t="s">
        <v>0</v>
      </c>
      <c r="S45" s="41" t="s">
        <v>0</v>
      </c>
      <c r="T45" s="42"/>
    </row>
    <row r="46" spans="2:20" s="55" customFormat="1" ht="92.1" customHeight="1" x14ac:dyDescent="0.3">
      <c r="B46" s="408" t="s">
        <v>140</v>
      </c>
      <c r="C46" s="374"/>
      <c r="D46" s="382"/>
      <c r="E46" s="63" t="s">
        <v>159</v>
      </c>
      <c r="F46" s="64" t="s">
        <v>160</v>
      </c>
      <c r="G46" s="314" t="s">
        <v>161</v>
      </c>
      <c r="H46" s="326">
        <v>1</v>
      </c>
      <c r="I46" s="320">
        <v>0.2</v>
      </c>
      <c r="J46" s="267">
        <v>0.2</v>
      </c>
      <c r="K46" s="268"/>
      <c r="L46" s="269"/>
      <c r="M46" s="270">
        <f>'PROGRAMACIÓN DE META '!AE40</f>
        <v>0.4</v>
      </c>
      <c r="N46" s="231" t="s">
        <v>589</v>
      </c>
      <c r="O46" s="27" t="s">
        <v>33</v>
      </c>
      <c r="P46" s="28" t="s">
        <v>158</v>
      </c>
      <c r="Q46" s="43"/>
      <c r="R46" s="44" t="s">
        <v>0</v>
      </c>
      <c r="S46" s="44"/>
      <c r="T46" s="45"/>
    </row>
    <row r="47" spans="2:20" s="55" customFormat="1" ht="63.95" customHeight="1" x14ac:dyDescent="0.3">
      <c r="B47" s="408" t="s">
        <v>140</v>
      </c>
      <c r="C47" s="374"/>
      <c r="D47" s="382"/>
      <c r="E47" s="63" t="s">
        <v>29</v>
      </c>
      <c r="F47" s="74" t="s">
        <v>162</v>
      </c>
      <c r="G47" s="314" t="s">
        <v>163</v>
      </c>
      <c r="H47" s="326">
        <v>1</v>
      </c>
      <c r="I47" s="320">
        <v>0.7</v>
      </c>
      <c r="J47" s="267">
        <v>0.3</v>
      </c>
      <c r="K47" s="268"/>
      <c r="L47" s="269"/>
      <c r="M47" s="270">
        <f>'PROGRAMACIÓN DE META '!AE41</f>
        <v>1</v>
      </c>
      <c r="N47" s="231" t="s">
        <v>590</v>
      </c>
      <c r="O47" s="27" t="s">
        <v>33</v>
      </c>
      <c r="P47" s="28" t="s">
        <v>158</v>
      </c>
      <c r="Q47" s="43"/>
      <c r="R47" s="44"/>
      <c r="S47" s="44" t="s">
        <v>0</v>
      </c>
      <c r="T47" s="45"/>
    </row>
    <row r="48" spans="2:20" s="55" customFormat="1" ht="97.5" customHeight="1" x14ac:dyDescent="0.3">
      <c r="B48" s="408" t="s">
        <v>140</v>
      </c>
      <c r="C48" s="374"/>
      <c r="D48" s="382"/>
      <c r="E48" s="27" t="s">
        <v>164</v>
      </c>
      <c r="F48" s="75" t="s">
        <v>165</v>
      </c>
      <c r="G48" s="314" t="s">
        <v>166</v>
      </c>
      <c r="H48" s="326">
        <v>1</v>
      </c>
      <c r="I48" s="320">
        <v>0.7</v>
      </c>
      <c r="J48" s="271">
        <v>0.15</v>
      </c>
      <c r="K48" s="268"/>
      <c r="L48" s="269"/>
      <c r="M48" s="270">
        <f>'PROGRAMACIÓN DE META '!AE42</f>
        <v>0.85</v>
      </c>
      <c r="N48" s="231" t="s">
        <v>591</v>
      </c>
      <c r="O48" s="27" t="s">
        <v>33</v>
      </c>
      <c r="P48" s="28" t="s">
        <v>158</v>
      </c>
      <c r="Q48" s="43"/>
      <c r="R48" s="44" t="s">
        <v>0</v>
      </c>
      <c r="S48" s="44"/>
      <c r="T48" s="45"/>
    </row>
    <row r="49" spans="2:20" s="55" customFormat="1" ht="63.95" customHeight="1" x14ac:dyDescent="0.3">
      <c r="B49" s="408" t="s">
        <v>140</v>
      </c>
      <c r="C49" s="374"/>
      <c r="D49" s="382"/>
      <c r="E49" s="63" t="s">
        <v>29</v>
      </c>
      <c r="F49" s="64" t="s">
        <v>167</v>
      </c>
      <c r="G49" s="314" t="s">
        <v>168</v>
      </c>
      <c r="H49" s="327">
        <v>1</v>
      </c>
      <c r="I49" s="320"/>
      <c r="J49" s="272">
        <v>0.61</v>
      </c>
      <c r="K49" s="273"/>
      <c r="L49" s="274"/>
      <c r="M49" s="270">
        <f>'PROGRAMACIÓN DE META '!AE43</f>
        <v>0.61</v>
      </c>
      <c r="N49" s="231" t="s">
        <v>592</v>
      </c>
      <c r="O49" s="27" t="s">
        <v>33</v>
      </c>
      <c r="P49" s="28" t="s">
        <v>158</v>
      </c>
      <c r="Q49" s="43"/>
      <c r="R49" s="44" t="s">
        <v>0</v>
      </c>
      <c r="S49" s="44" t="s">
        <v>0</v>
      </c>
      <c r="T49" s="45" t="s">
        <v>0</v>
      </c>
    </row>
    <row r="50" spans="2:20" s="55" customFormat="1" ht="63.95" customHeight="1" x14ac:dyDescent="0.3">
      <c r="B50" s="408" t="s">
        <v>140</v>
      </c>
      <c r="C50" s="374"/>
      <c r="D50" s="382"/>
      <c r="E50" s="63" t="s">
        <v>169</v>
      </c>
      <c r="F50" s="64" t="s">
        <v>170</v>
      </c>
      <c r="G50" s="314" t="s">
        <v>171</v>
      </c>
      <c r="H50" s="326">
        <v>1</v>
      </c>
      <c r="I50" s="328">
        <v>0.2</v>
      </c>
      <c r="J50" s="267">
        <v>0.3</v>
      </c>
      <c r="K50" s="268"/>
      <c r="L50" s="269"/>
      <c r="M50" s="270">
        <f>'PROGRAMACIÓN DE META '!AE44</f>
        <v>0.5</v>
      </c>
      <c r="N50" s="231" t="s">
        <v>593</v>
      </c>
      <c r="O50" s="27" t="s">
        <v>33</v>
      </c>
      <c r="P50" s="28" t="s">
        <v>158</v>
      </c>
      <c r="Q50" s="43"/>
      <c r="R50" s="44"/>
      <c r="S50" s="44"/>
      <c r="T50" s="45" t="s">
        <v>0</v>
      </c>
    </row>
    <row r="51" spans="2:20" s="55" customFormat="1" ht="63.95" customHeight="1" x14ac:dyDescent="0.3">
      <c r="B51" s="408" t="s">
        <v>140</v>
      </c>
      <c r="C51" s="374"/>
      <c r="D51" s="382"/>
      <c r="E51" s="63" t="s">
        <v>172</v>
      </c>
      <c r="F51" s="75" t="s">
        <v>173</v>
      </c>
      <c r="G51" s="314" t="s">
        <v>174</v>
      </c>
      <c r="H51" s="327">
        <v>0.5</v>
      </c>
      <c r="I51" s="329"/>
      <c r="J51" s="272">
        <v>0</v>
      </c>
      <c r="K51" s="273"/>
      <c r="L51" s="274"/>
      <c r="M51" s="270">
        <f>'PROGRAMACIÓN DE META '!AE45</f>
        <v>0</v>
      </c>
      <c r="N51" s="231" t="s">
        <v>175</v>
      </c>
      <c r="O51" s="27" t="s">
        <v>33</v>
      </c>
      <c r="P51" s="28" t="s">
        <v>158</v>
      </c>
      <c r="Q51" s="43"/>
      <c r="R51" s="44"/>
      <c r="S51" s="44" t="s">
        <v>0</v>
      </c>
      <c r="T51" s="45" t="s">
        <v>0</v>
      </c>
    </row>
    <row r="52" spans="2:20" s="55" customFormat="1" ht="63.95" customHeight="1" x14ac:dyDescent="0.3">
      <c r="B52" s="408" t="s">
        <v>140</v>
      </c>
      <c r="C52" s="374"/>
      <c r="D52" s="382"/>
      <c r="E52" s="63" t="s">
        <v>176</v>
      </c>
      <c r="F52" s="64" t="s">
        <v>177</v>
      </c>
      <c r="G52" s="316" t="s">
        <v>178</v>
      </c>
      <c r="H52" s="326">
        <v>1</v>
      </c>
      <c r="I52" s="330">
        <v>1</v>
      </c>
      <c r="J52" s="275"/>
      <c r="K52" s="268"/>
      <c r="L52" s="269"/>
      <c r="M52" s="270">
        <f>'PROGRAMACIÓN DE META '!AE46</f>
        <v>1</v>
      </c>
      <c r="N52" s="231" t="s">
        <v>179</v>
      </c>
      <c r="O52" s="27" t="s">
        <v>33</v>
      </c>
      <c r="P52" s="28" t="s">
        <v>158</v>
      </c>
      <c r="Q52" s="43"/>
      <c r="R52" s="44" t="s">
        <v>0</v>
      </c>
      <c r="S52" s="44"/>
      <c r="T52" s="45"/>
    </row>
    <row r="53" spans="2:20" s="55" customFormat="1" ht="67.5" customHeight="1" x14ac:dyDescent="0.3">
      <c r="B53" s="408" t="s">
        <v>140</v>
      </c>
      <c r="C53" s="374"/>
      <c r="D53" s="382"/>
      <c r="E53" s="63" t="s">
        <v>180</v>
      </c>
      <c r="F53" s="64" t="s">
        <v>181</v>
      </c>
      <c r="G53" s="314" t="s">
        <v>182</v>
      </c>
      <c r="H53" s="326">
        <v>1</v>
      </c>
      <c r="I53" s="331">
        <v>0.2</v>
      </c>
      <c r="J53" s="267">
        <v>0.4</v>
      </c>
      <c r="K53" s="268"/>
      <c r="L53" s="269"/>
      <c r="M53" s="270">
        <f>'PROGRAMACIÓN DE META '!AE47</f>
        <v>0.60000000000000009</v>
      </c>
      <c r="N53" s="231" t="s">
        <v>594</v>
      </c>
      <c r="O53" s="27" t="s">
        <v>33</v>
      </c>
      <c r="P53" s="28" t="s">
        <v>158</v>
      </c>
      <c r="Q53" s="43"/>
      <c r="R53" s="44" t="s">
        <v>0</v>
      </c>
      <c r="S53" s="44"/>
      <c r="T53" s="45"/>
    </row>
    <row r="54" spans="2:20" s="55" customFormat="1" ht="106.5" customHeight="1" x14ac:dyDescent="0.3">
      <c r="B54" s="408" t="s">
        <v>140</v>
      </c>
      <c r="C54" s="374"/>
      <c r="D54" s="382"/>
      <c r="E54" s="63" t="s">
        <v>183</v>
      </c>
      <c r="F54" s="64" t="s">
        <v>184</v>
      </c>
      <c r="G54" s="314" t="s">
        <v>185</v>
      </c>
      <c r="H54" s="326">
        <v>1</v>
      </c>
      <c r="I54" s="330">
        <v>1</v>
      </c>
      <c r="J54" s="275">
        <v>1</v>
      </c>
      <c r="K54" s="268"/>
      <c r="L54" s="269"/>
      <c r="M54" s="270" t="str">
        <f>'PROGRAMACIÓN DE META '!AE48</f>
        <v>100%</v>
      </c>
      <c r="N54" s="231" t="s">
        <v>585</v>
      </c>
      <c r="O54" s="27" t="s">
        <v>33</v>
      </c>
      <c r="P54" s="28" t="s">
        <v>186</v>
      </c>
      <c r="Q54" s="43" t="s">
        <v>0</v>
      </c>
      <c r="R54" s="44"/>
      <c r="S54" s="44"/>
      <c r="T54" s="45"/>
    </row>
    <row r="55" spans="2:20" s="55" customFormat="1" ht="67.5" customHeight="1" thickBot="1" x14ac:dyDescent="0.35">
      <c r="B55" s="408"/>
      <c r="C55" s="374"/>
      <c r="D55" s="382"/>
      <c r="E55" s="63" t="s">
        <v>187</v>
      </c>
      <c r="F55" s="64" t="s">
        <v>188</v>
      </c>
      <c r="G55" s="314" t="s">
        <v>189</v>
      </c>
      <c r="H55" s="327">
        <v>1</v>
      </c>
      <c r="I55" s="332">
        <v>0.8</v>
      </c>
      <c r="J55" s="272">
        <v>0.1</v>
      </c>
      <c r="K55" s="273"/>
      <c r="L55" s="274"/>
      <c r="M55" s="270">
        <f>'PROGRAMACIÓN DE META '!AE49</f>
        <v>0.9</v>
      </c>
      <c r="N55" s="239" t="s">
        <v>596</v>
      </c>
      <c r="O55" s="27" t="s">
        <v>33</v>
      </c>
      <c r="P55" s="28" t="s">
        <v>158</v>
      </c>
      <c r="Q55" s="43" t="s">
        <v>0</v>
      </c>
      <c r="R55" s="44" t="s">
        <v>0</v>
      </c>
      <c r="S55" s="44"/>
      <c r="T55" s="45"/>
    </row>
    <row r="56" spans="2:20" s="55" customFormat="1" ht="67.5" customHeight="1" thickBot="1" x14ac:dyDescent="0.35">
      <c r="B56" s="408"/>
      <c r="C56" s="374"/>
      <c r="D56" s="382"/>
      <c r="E56" s="63" t="s">
        <v>190</v>
      </c>
      <c r="F56" s="64" t="s">
        <v>191</v>
      </c>
      <c r="G56" s="314" t="s">
        <v>192</v>
      </c>
      <c r="H56" s="327">
        <v>1</v>
      </c>
      <c r="I56" s="332">
        <v>0.8</v>
      </c>
      <c r="J56" s="272">
        <v>0.2</v>
      </c>
      <c r="K56" s="273"/>
      <c r="L56" s="274"/>
      <c r="M56" s="270">
        <f>'PROGRAMACIÓN DE META '!AE50</f>
        <v>1</v>
      </c>
      <c r="N56" s="239" t="s">
        <v>193</v>
      </c>
      <c r="O56" s="27" t="s">
        <v>33</v>
      </c>
      <c r="P56" s="28" t="s">
        <v>158</v>
      </c>
      <c r="Q56" s="43" t="s">
        <v>0</v>
      </c>
      <c r="R56" s="44" t="s">
        <v>0</v>
      </c>
      <c r="S56" s="44"/>
      <c r="T56" s="45"/>
    </row>
    <row r="57" spans="2:20" s="55" customFormat="1" ht="67.5" customHeight="1" thickBot="1" x14ac:dyDescent="0.35">
      <c r="B57" s="408"/>
      <c r="C57" s="374"/>
      <c r="D57" s="382"/>
      <c r="E57" s="63" t="s">
        <v>194</v>
      </c>
      <c r="F57" s="64" t="s">
        <v>195</v>
      </c>
      <c r="G57" s="314" t="s">
        <v>196</v>
      </c>
      <c r="H57" s="327">
        <v>1</v>
      </c>
      <c r="I57" s="332">
        <v>0.8</v>
      </c>
      <c r="J57" s="272">
        <v>0.2</v>
      </c>
      <c r="K57" s="273"/>
      <c r="L57" s="274"/>
      <c r="M57" s="270">
        <f>'PROGRAMACIÓN DE META '!AE51</f>
        <v>1</v>
      </c>
      <c r="N57" s="239" t="s">
        <v>197</v>
      </c>
      <c r="O57" s="27" t="s">
        <v>33</v>
      </c>
      <c r="P57" s="28" t="s">
        <v>158</v>
      </c>
      <c r="Q57" s="43" t="s">
        <v>0</v>
      </c>
      <c r="R57" s="44" t="s">
        <v>0</v>
      </c>
      <c r="S57" s="44"/>
      <c r="T57" s="45"/>
    </row>
    <row r="58" spans="2:20" s="55" customFormat="1" ht="101.1" customHeight="1" thickBot="1" x14ac:dyDescent="0.35">
      <c r="B58" s="408"/>
      <c r="C58" s="374"/>
      <c r="D58" s="382"/>
      <c r="E58" s="63" t="s">
        <v>198</v>
      </c>
      <c r="F58" s="64" t="s">
        <v>199</v>
      </c>
      <c r="G58" s="314" t="s">
        <v>200</v>
      </c>
      <c r="H58" s="327">
        <v>1</v>
      </c>
      <c r="I58" s="332">
        <v>1</v>
      </c>
      <c r="J58" s="272"/>
      <c r="K58" s="273"/>
      <c r="L58" s="274"/>
      <c r="M58" s="270">
        <f>'PROGRAMACIÓN DE META '!AE52</f>
        <v>1</v>
      </c>
      <c r="N58" s="239" t="s">
        <v>201</v>
      </c>
      <c r="O58" s="27" t="s">
        <v>33</v>
      </c>
      <c r="P58" s="28" t="s">
        <v>158</v>
      </c>
      <c r="Q58" s="43" t="s">
        <v>0</v>
      </c>
      <c r="R58" s="44" t="s">
        <v>0</v>
      </c>
      <c r="S58" s="44"/>
      <c r="T58" s="45"/>
    </row>
    <row r="59" spans="2:20" s="55" customFormat="1" ht="67.5" customHeight="1" thickBot="1" x14ac:dyDescent="0.35">
      <c r="B59" s="408"/>
      <c r="C59" s="374"/>
      <c r="D59" s="382"/>
      <c r="E59" s="63" t="s">
        <v>202</v>
      </c>
      <c r="F59" s="64" t="s">
        <v>203</v>
      </c>
      <c r="G59" s="314" t="s">
        <v>204</v>
      </c>
      <c r="H59" s="326">
        <v>1</v>
      </c>
      <c r="I59" s="333">
        <v>1</v>
      </c>
      <c r="J59" s="275">
        <v>1</v>
      </c>
      <c r="K59" s="268"/>
      <c r="L59" s="269"/>
      <c r="M59" s="270">
        <f>'PROGRAMACIÓN DE META '!AE53</f>
        <v>0.5</v>
      </c>
      <c r="N59" s="239" t="s">
        <v>205</v>
      </c>
      <c r="O59" s="27" t="s">
        <v>33</v>
      </c>
      <c r="P59" s="28" t="s">
        <v>158</v>
      </c>
      <c r="Q59" s="43" t="s">
        <v>0</v>
      </c>
      <c r="R59" s="44" t="s">
        <v>0</v>
      </c>
      <c r="S59" s="44" t="s">
        <v>0</v>
      </c>
      <c r="T59" s="45" t="s">
        <v>0</v>
      </c>
    </row>
    <row r="60" spans="2:20" s="55" customFormat="1" ht="67.5" customHeight="1" thickBot="1" x14ac:dyDescent="0.35">
      <c r="B60" s="408"/>
      <c r="C60" s="380"/>
      <c r="D60" s="383"/>
      <c r="E60" s="65" t="s">
        <v>206</v>
      </c>
      <c r="F60" s="66" t="s">
        <v>207</v>
      </c>
      <c r="G60" s="317" t="s">
        <v>208</v>
      </c>
      <c r="H60" s="334">
        <v>1</v>
      </c>
      <c r="I60" s="335">
        <v>0.8</v>
      </c>
      <c r="J60" s="276">
        <v>0.15</v>
      </c>
      <c r="K60" s="277"/>
      <c r="L60" s="278"/>
      <c r="M60" s="279">
        <f>'PROGRAMACIÓN DE META '!AE54</f>
        <v>0.95000000000000007</v>
      </c>
      <c r="N60" s="239" t="s">
        <v>597</v>
      </c>
      <c r="O60" s="62" t="s">
        <v>33</v>
      </c>
      <c r="P60" s="32" t="s">
        <v>158</v>
      </c>
      <c r="Q60" s="46"/>
      <c r="R60" s="47" t="s">
        <v>0</v>
      </c>
      <c r="S60" s="47"/>
      <c r="T60" s="48"/>
    </row>
    <row r="61" spans="2:20" s="55" customFormat="1" ht="85.5" customHeight="1" thickBot="1" x14ac:dyDescent="0.35">
      <c r="B61" s="408"/>
      <c r="C61" s="379" t="s">
        <v>209</v>
      </c>
      <c r="D61" s="381" t="s">
        <v>210</v>
      </c>
      <c r="E61" s="30" t="s">
        <v>211</v>
      </c>
      <c r="F61" s="31" t="s">
        <v>212</v>
      </c>
      <c r="G61" s="323" t="s">
        <v>213</v>
      </c>
      <c r="H61" s="324">
        <v>1</v>
      </c>
      <c r="I61" s="336">
        <v>0.85</v>
      </c>
      <c r="J61" s="263">
        <v>0.1</v>
      </c>
      <c r="K61" s="264"/>
      <c r="L61" s="265"/>
      <c r="M61" s="266">
        <f>'PROGRAMACIÓN DE META '!AE55</f>
        <v>0.95</v>
      </c>
      <c r="N61" s="239" t="s">
        <v>598</v>
      </c>
      <c r="O61" s="60" t="s">
        <v>33</v>
      </c>
      <c r="P61" s="29" t="s">
        <v>158</v>
      </c>
      <c r="Q61" s="40" t="s">
        <v>0</v>
      </c>
      <c r="R61" s="41"/>
      <c r="S61" s="41"/>
      <c r="T61" s="42"/>
    </row>
    <row r="62" spans="2:20" s="55" customFormat="1" ht="119.1" customHeight="1" thickBot="1" x14ac:dyDescent="0.35">
      <c r="B62" s="408"/>
      <c r="C62" s="374"/>
      <c r="D62" s="389"/>
      <c r="E62" s="63" t="s">
        <v>214</v>
      </c>
      <c r="F62" s="75" t="s">
        <v>215</v>
      </c>
      <c r="G62" s="314" t="s">
        <v>216</v>
      </c>
      <c r="H62" s="327">
        <v>1</v>
      </c>
      <c r="I62" s="332">
        <v>0.15</v>
      </c>
      <c r="J62" s="272">
        <v>0.15</v>
      </c>
      <c r="K62" s="273"/>
      <c r="L62" s="274"/>
      <c r="M62" s="270">
        <f>'PROGRAMACIÓN DE META '!AE56</f>
        <v>0.3</v>
      </c>
      <c r="N62" s="239" t="s">
        <v>599</v>
      </c>
      <c r="O62" s="27" t="s">
        <v>33</v>
      </c>
      <c r="P62" s="28" t="s">
        <v>158</v>
      </c>
      <c r="Q62" s="43" t="s">
        <v>0</v>
      </c>
      <c r="R62" s="44" t="s">
        <v>0</v>
      </c>
      <c r="S62" s="44" t="s">
        <v>0</v>
      </c>
      <c r="T62" s="45" t="s">
        <v>0</v>
      </c>
    </row>
    <row r="63" spans="2:20" s="55" customFormat="1" ht="80.099999999999994" customHeight="1" thickBot="1" x14ac:dyDescent="0.35">
      <c r="B63" s="408"/>
      <c r="C63" s="374"/>
      <c r="D63" s="389"/>
      <c r="E63" s="63" t="s">
        <v>217</v>
      </c>
      <c r="F63" s="75" t="s">
        <v>218</v>
      </c>
      <c r="G63" s="314" t="s">
        <v>219</v>
      </c>
      <c r="H63" s="327">
        <v>1</v>
      </c>
      <c r="I63" s="332">
        <v>1</v>
      </c>
      <c r="J63" s="272">
        <v>1</v>
      </c>
      <c r="K63" s="273"/>
      <c r="L63" s="274"/>
      <c r="M63" s="270" t="str">
        <f>'PROGRAMACIÓN DE META '!AE57</f>
        <v>100%</v>
      </c>
      <c r="N63" s="239" t="s">
        <v>220</v>
      </c>
      <c r="O63" s="27" t="s">
        <v>33</v>
      </c>
      <c r="P63" s="28" t="s">
        <v>158</v>
      </c>
      <c r="Q63" s="43" t="s">
        <v>0</v>
      </c>
      <c r="R63" s="44"/>
      <c r="S63" s="44"/>
      <c r="T63" s="45"/>
    </row>
    <row r="64" spans="2:20" s="55" customFormat="1" ht="80.099999999999994" customHeight="1" thickBot="1" x14ac:dyDescent="0.35">
      <c r="B64" s="408"/>
      <c r="C64" s="374"/>
      <c r="D64" s="389"/>
      <c r="E64" s="63" t="s">
        <v>221</v>
      </c>
      <c r="F64" s="75" t="s">
        <v>222</v>
      </c>
      <c r="G64" s="314" t="s">
        <v>223</v>
      </c>
      <c r="H64" s="327">
        <v>1</v>
      </c>
      <c r="I64" s="332">
        <v>0.25</v>
      </c>
      <c r="J64" s="280">
        <v>0.1</v>
      </c>
      <c r="K64" s="273"/>
      <c r="L64" s="274"/>
      <c r="M64" s="270">
        <f>'PROGRAMACIÓN DE META '!AE58</f>
        <v>0.35</v>
      </c>
      <c r="N64" s="239" t="s">
        <v>600</v>
      </c>
      <c r="O64" s="27" t="s">
        <v>33</v>
      </c>
      <c r="P64" s="28" t="s">
        <v>158</v>
      </c>
      <c r="Q64" s="43" t="s">
        <v>0</v>
      </c>
      <c r="R64" s="44" t="s">
        <v>0</v>
      </c>
      <c r="S64" s="44" t="s">
        <v>0</v>
      </c>
      <c r="T64" s="45"/>
    </row>
    <row r="65" spans="2:20" s="55" customFormat="1" ht="80.099999999999994" customHeight="1" thickBot="1" x14ac:dyDescent="0.35">
      <c r="B65" s="408"/>
      <c r="C65" s="380"/>
      <c r="D65" s="391"/>
      <c r="E65" s="65" t="s">
        <v>224</v>
      </c>
      <c r="F65" s="72" t="s">
        <v>225</v>
      </c>
      <c r="G65" s="317" t="s">
        <v>226</v>
      </c>
      <c r="H65" s="334">
        <v>2</v>
      </c>
      <c r="I65" s="337">
        <v>1</v>
      </c>
      <c r="J65" s="281">
        <v>1</v>
      </c>
      <c r="K65" s="277"/>
      <c r="L65" s="278"/>
      <c r="M65" s="279">
        <f>'PROGRAMACIÓN DE META '!AE59</f>
        <v>1</v>
      </c>
      <c r="N65" s="239" t="s">
        <v>601</v>
      </c>
      <c r="O65" s="62" t="s">
        <v>33</v>
      </c>
      <c r="P65" s="32" t="s">
        <v>158</v>
      </c>
      <c r="Q65" s="46" t="s">
        <v>0</v>
      </c>
      <c r="R65" s="47"/>
      <c r="S65" s="47" t="s">
        <v>0</v>
      </c>
      <c r="T65" s="48"/>
    </row>
    <row r="66" spans="2:20" s="55" customFormat="1" ht="87" customHeight="1" x14ac:dyDescent="0.3">
      <c r="B66" s="408"/>
      <c r="C66" s="379" t="s">
        <v>227</v>
      </c>
      <c r="D66" s="381" t="s">
        <v>228</v>
      </c>
      <c r="E66" s="398" t="s">
        <v>229</v>
      </c>
      <c r="F66" s="399" t="s">
        <v>230</v>
      </c>
      <c r="G66" s="323" t="s">
        <v>231</v>
      </c>
      <c r="H66" s="324">
        <v>1</v>
      </c>
      <c r="I66" s="336"/>
      <c r="J66" s="282"/>
      <c r="K66" s="264"/>
      <c r="L66" s="265"/>
      <c r="M66" s="266">
        <f>'PROGRAMACIÓN DE META '!AE60</f>
        <v>0</v>
      </c>
      <c r="N66" s="252" t="s">
        <v>640</v>
      </c>
      <c r="O66" s="60" t="s">
        <v>33</v>
      </c>
      <c r="P66" s="29" t="s">
        <v>232</v>
      </c>
      <c r="Q66" s="40"/>
      <c r="R66" s="41"/>
      <c r="S66" s="41" t="s">
        <v>0</v>
      </c>
      <c r="T66" s="42"/>
    </row>
    <row r="67" spans="2:20" s="55" customFormat="1" ht="87" customHeight="1" thickBot="1" x14ac:dyDescent="0.35">
      <c r="B67" s="408"/>
      <c r="C67" s="380"/>
      <c r="D67" s="383"/>
      <c r="E67" s="440"/>
      <c r="F67" s="441"/>
      <c r="G67" s="317" t="s">
        <v>233</v>
      </c>
      <c r="H67" s="334">
        <v>1</v>
      </c>
      <c r="I67" s="337"/>
      <c r="J67" s="281">
        <v>1</v>
      </c>
      <c r="K67" s="277"/>
      <c r="L67" s="278"/>
      <c r="M67" s="279">
        <f>'PROGRAMACIÓN DE META '!AE61</f>
        <v>1</v>
      </c>
      <c r="N67" s="283" t="s">
        <v>641</v>
      </c>
      <c r="O67" s="62" t="s">
        <v>33</v>
      </c>
      <c r="P67" s="32" t="s">
        <v>234</v>
      </c>
      <c r="Q67" s="46"/>
      <c r="R67" s="47" t="s">
        <v>0</v>
      </c>
      <c r="S67" s="47"/>
      <c r="T67" s="48"/>
    </row>
    <row r="68" spans="2:20" s="55" customFormat="1" ht="82.5" customHeight="1" x14ac:dyDescent="0.3">
      <c r="B68" s="408"/>
      <c r="C68" s="379" t="s">
        <v>235</v>
      </c>
      <c r="D68" s="381" t="s">
        <v>236</v>
      </c>
      <c r="E68" s="76" t="s">
        <v>237</v>
      </c>
      <c r="F68" s="31" t="s">
        <v>238</v>
      </c>
      <c r="G68" s="312" t="s">
        <v>239</v>
      </c>
      <c r="H68" s="61">
        <v>1</v>
      </c>
      <c r="I68" s="313"/>
      <c r="J68" s="284"/>
      <c r="K68" s="245"/>
      <c r="L68" s="246"/>
      <c r="M68" s="247">
        <f>'PROGRAMACIÓN DE META '!AE62</f>
        <v>0</v>
      </c>
      <c r="N68" s="252" t="s">
        <v>240</v>
      </c>
      <c r="O68" s="60" t="s">
        <v>33</v>
      </c>
      <c r="P68" s="29" t="s">
        <v>89</v>
      </c>
      <c r="Q68" s="40"/>
      <c r="R68" s="41"/>
      <c r="S68" s="41" t="s">
        <v>241</v>
      </c>
      <c r="T68" s="42"/>
    </row>
    <row r="69" spans="2:20" s="55" customFormat="1" ht="82.5" customHeight="1" x14ac:dyDescent="0.3">
      <c r="B69" s="408"/>
      <c r="C69" s="374"/>
      <c r="D69" s="389"/>
      <c r="E69" s="63" t="s">
        <v>242</v>
      </c>
      <c r="F69" s="64" t="s">
        <v>243</v>
      </c>
      <c r="G69" s="316" t="s">
        <v>244</v>
      </c>
      <c r="H69" s="70">
        <v>1</v>
      </c>
      <c r="I69" s="320">
        <v>0.6</v>
      </c>
      <c r="J69" s="256">
        <v>1</v>
      </c>
      <c r="K69" s="248"/>
      <c r="L69" s="249"/>
      <c r="M69" s="250">
        <f>'PROGRAMACIÓN DE META '!AE63</f>
        <v>0.4</v>
      </c>
      <c r="N69" s="231" t="s">
        <v>624</v>
      </c>
      <c r="O69" s="27" t="s">
        <v>33</v>
      </c>
      <c r="P69" s="28" t="s">
        <v>245</v>
      </c>
      <c r="Q69" s="43" t="s">
        <v>0</v>
      </c>
      <c r="R69" s="44" t="s">
        <v>0</v>
      </c>
      <c r="S69" s="44" t="s">
        <v>0</v>
      </c>
      <c r="T69" s="45" t="s">
        <v>0</v>
      </c>
    </row>
    <row r="70" spans="2:20" s="55" customFormat="1" ht="93.6" customHeight="1" x14ac:dyDescent="0.3">
      <c r="B70" s="408"/>
      <c r="C70" s="374"/>
      <c r="D70" s="389"/>
      <c r="E70" s="63" t="s">
        <v>246</v>
      </c>
      <c r="F70" s="64" t="s">
        <v>247</v>
      </c>
      <c r="G70" s="314" t="s">
        <v>248</v>
      </c>
      <c r="H70" s="70">
        <v>1</v>
      </c>
      <c r="I70" s="320">
        <v>0.1</v>
      </c>
      <c r="J70" s="285">
        <v>0.9</v>
      </c>
      <c r="K70" s="248"/>
      <c r="L70" s="249"/>
      <c r="M70" s="250">
        <f>'PROGRAMACIÓN DE META '!AE64</f>
        <v>1</v>
      </c>
      <c r="N70" s="231" t="s">
        <v>625</v>
      </c>
      <c r="O70" s="27" t="s">
        <v>33</v>
      </c>
      <c r="P70" s="28" t="s">
        <v>89</v>
      </c>
      <c r="Q70" s="43"/>
      <c r="R70" s="44" t="s">
        <v>0</v>
      </c>
      <c r="S70" s="44"/>
      <c r="T70" s="45"/>
    </row>
    <row r="71" spans="2:20" s="55" customFormat="1" ht="120.95" customHeight="1" x14ac:dyDescent="0.3">
      <c r="B71" s="408"/>
      <c r="C71" s="374"/>
      <c r="D71" s="389"/>
      <c r="E71" s="63" t="s">
        <v>249</v>
      </c>
      <c r="F71" s="64" t="s">
        <v>250</v>
      </c>
      <c r="G71" s="314" t="s">
        <v>251</v>
      </c>
      <c r="H71" s="70">
        <v>1</v>
      </c>
      <c r="I71" s="320">
        <v>0.1</v>
      </c>
      <c r="J71" s="285">
        <v>0.9</v>
      </c>
      <c r="K71" s="248"/>
      <c r="L71" s="249"/>
      <c r="M71" s="250">
        <f>'PROGRAMACIÓN DE META '!AE65</f>
        <v>1</v>
      </c>
      <c r="N71" s="231" t="s">
        <v>626</v>
      </c>
      <c r="O71" s="27" t="s">
        <v>33</v>
      </c>
      <c r="P71" s="28" t="s">
        <v>89</v>
      </c>
      <c r="Q71" s="43"/>
      <c r="R71" s="44" t="s">
        <v>0</v>
      </c>
      <c r="S71" s="44"/>
      <c r="T71" s="45"/>
    </row>
    <row r="72" spans="2:20" s="55" customFormat="1" ht="110.1" customHeight="1" x14ac:dyDescent="0.3">
      <c r="B72" s="408"/>
      <c r="C72" s="374"/>
      <c r="D72" s="389"/>
      <c r="E72" s="63" t="s">
        <v>252</v>
      </c>
      <c r="F72" s="64" t="s">
        <v>253</v>
      </c>
      <c r="G72" s="314" t="s">
        <v>254</v>
      </c>
      <c r="H72" s="70">
        <v>1</v>
      </c>
      <c r="I72" s="320">
        <v>0.4</v>
      </c>
      <c r="J72" s="285">
        <v>0.6</v>
      </c>
      <c r="K72" s="248"/>
      <c r="L72" s="249"/>
      <c r="M72" s="250">
        <f>'PROGRAMACIÓN DE META '!AE66</f>
        <v>1</v>
      </c>
      <c r="N72" s="231" t="s">
        <v>627</v>
      </c>
      <c r="O72" s="27" t="s">
        <v>33</v>
      </c>
      <c r="P72" s="28" t="s">
        <v>89</v>
      </c>
      <c r="Q72" s="43"/>
      <c r="R72" s="44" t="s">
        <v>0</v>
      </c>
      <c r="S72" s="44"/>
      <c r="T72" s="45"/>
    </row>
    <row r="73" spans="2:20" s="55" customFormat="1" ht="120.6" customHeight="1" x14ac:dyDescent="0.3">
      <c r="B73" s="408"/>
      <c r="C73" s="374"/>
      <c r="D73" s="389"/>
      <c r="E73" s="63" t="s">
        <v>255</v>
      </c>
      <c r="F73" s="64" t="s">
        <v>256</v>
      </c>
      <c r="G73" s="314" t="s">
        <v>257</v>
      </c>
      <c r="H73" s="70">
        <v>2</v>
      </c>
      <c r="I73" s="315">
        <v>1</v>
      </c>
      <c r="J73" s="256">
        <v>1</v>
      </c>
      <c r="K73" s="248"/>
      <c r="L73" s="249"/>
      <c r="M73" s="250">
        <f>'PROGRAMACIÓN DE META '!AE67</f>
        <v>1</v>
      </c>
      <c r="N73" s="231" t="s">
        <v>628</v>
      </c>
      <c r="O73" s="27" t="s">
        <v>33</v>
      </c>
      <c r="P73" s="28" t="s">
        <v>89</v>
      </c>
      <c r="Q73" s="43" t="s">
        <v>0</v>
      </c>
      <c r="R73" s="44" t="s">
        <v>0</v>
      </c>
      <c r="S73" s="44"/>
      <c r="T73" s="45"/>
    </row>
    <row r="74" spans="2:20" s="55" customFormat="1" ht="83.25" customHeight="1" x14ac:dyDescent="0.3">
      <c r="B74" s="408"/>
      <c r="C74" s="374"/>
      <c r="D74" s="389"/>
      <c r="E74" s="63" t="s">
        <v>258</v>
      </c>
      <c r="F74" s="64" t="s">
        <v>259</v>
      </c>
      <c r="G74" s="314" t="s">
        <v>260</v>
      </c>
      <c r="H74" s="70">
        <v>1</v>
      </c>
      <c r="I74" s="320">
        <v>0.1</v>
      </c>
      <c r="J74" s="285">
        <v>0.9</v>
      </c>
      <c r="K74" s="248"/>
      <c r="L74" s="249"/>
      <c r="M74" s="250">
        <f>'PROGRAMACIÓN DE META '!AE68</f>
        <v>1</v>
      </c>
      <c r="N74" s="231" t="s">
        <v>629</v>
      </c>
      <c r="O74" s="27" t="s">
        <v>33</v>
      </c>
      <c r="P74" s="28" t="s">
        <v>89</v>
      </c>
      <c r="Q74" s="43"/>
      <c r="R74" s="44" t="s">
        <v>0</v>
      </c>
      <c r="S74" s="44"/>
      <c r="T74" s="45"/>
    </row>
    <row r="75" spans="2:20" s="55" customFormat="1" ht="75" customHeight="1" x14ac:dyDescent="0.3">
      <c r="B75" s="408"/>
      <c r="C75" s="374"/>
      <c r="D75" s="389"/>
      <c r="E75" s="27" t="s">
        <v>261</v>
      </c>
      <c r="F75" s="75" t="s">
        <v>262</v>
      </c>
      <c r="G75" s="314" t="s">
        <v>263</v>
      </c>
      <c r="H75" s="70">
        <v>1</v>
      </c>
      <c r="I75" s="315"/>
      <c r="J75" s="253">
        <v>0</v>
      </c>
      <c r="K75" s="248"/>
      <c r="L75" s="249"/>
      <c r="M75" s="250">
        <f>'PROGRAMACIÓN DE META '!AE69</f>
        <v>0</v>
      </c>
      <c r="N75" s="231" t="s">
        <v>602</v>
      </c>
      <c r="O75" s="27"/>
      <c r="P75" s="101" t="s">
        <v>158</v>
      </c>
      <c r="Q75" s="43"/>
      <c r="R75" s="44"/>
      <c r="S75" s="44" t="s">
        <v>0</v>
      </c>
      <c r="T75" s="45"/>
    </row>
    <row r="76" spans="2:20" s="55" customFormat="1" ht="93.95" customHeight="1" thickBot="1" x14ac:dyDescent="0.35">
      <c r="B76" s="408"/>
      <c r="C76" s="380"/>
      <c r="D76" s="391"/>
      <c r="E76" s="62" t="s">
        <v>264</v>
      </c>
      <c r="F76" s="72" t="s">
        <v>265</v>
      </c>
      <c r="G76" s="317" t="s">
        <v>266</v>
      </c>
      <c r="H76" s="82">
        <v>1</v>
      </c>
      <c r="I76" s="318"/>
      <c r="J76" s="255">
        <v>0</v>
      </c>
      <c r="K76" s="242"/>
      <c r="L76" s="243"/>
      <c r="M76" s="244">
        <f>'PROGRAMACIÓN DE META '!AE70</f>
        <v>0</v>
      </c>
      <c r="N76" s="239" t="s">
        <v>267</v>
      </c>
      <c r="O76" s="62"/>
      <c r="P76" s="99" t="s">
        <v>158</v>
      </c>
      <c r="Q76" s="46"/>
      <c r="R76" s="47"/>
      <c r="S76" s="47"/>
      <c r="T76" s="48" t="s">
        <v>0</v>
      </c>
    </row>
    <row r="77" spans="2:20" s="55" customFormat="1" ht="141.75" x14ac:dyDescent="0.3">
      <c r="B77" s="408"/>
      <c r="C77" s="379" t="s">
        <v>268</v>
      </c>
      <c r="D77" s="381" t="s">
        <v>269</v>
      </c>
      <c r="E77" s="398" t="s">
        <v>270</v>
      </c>
      <c r="F77" s="399" t="s">
        <v>271</v>
      </c>
      <c r="G77" s="312" t="s">
        <v>272</v>
      </c>
      <c r="H77" s="61">
        <v>4</v>
      </c>
      <c r="I77" s="313">
        <v>1</v>
      </c>
      <c r="J77" s="251">
        <v>1</v>
      </c>
      <c r="K77" s="245"/>
      <c r="L77" s="246"/>
      <c r="M77" s="247">
        <f>'PROGRAMACIÓN DE META '!AE71</f>
        <v>0.5</v>
      </c>
      <c r="N77" s="252" t="s">
        <v>663</v>
      </c>
      <c r="O77" s="60" t="s">
        <v>33</v>
      </c>
      <c r="P77" s="100" t="s">
        <v>273</v>
      </c>
      <c r="Q77" s="40" t="s">
        <v>0</v>
      </c>
      <c r="R77" s="41" t="s">
        <v>0</v>
      </c>
      <c r="S77" s="41" t="s">
        <v>0</v>
      </c>
      <c r="T77" s="42" t="s">
        <v>0</v>
      </c>
    </row>
    <row r="78" spans="2:20" s="55" customFormat="1" ht="81" x14ac:dyDescent="0.3">
      <c r="B78" s="408"/>
      <c r="C78" s="374"/>
      <c r="D78" s="382"/>
      <c r="E78" s="397"/>
      <c r="F78" s="400"/>
      <c r="G78" s="316" t="s">
        <v>274</v>
      </c>
      <c r="H78" s="70">
        <v>1</v>
      </c>
      <c r="I78" s="315">
        <v>1</v>
      </c>
      <c r="J78" s="253">
        <v>1</v>
      </c>
      <c r="K78" s="248"/>
      <c r="L78" s="249"/>
      <c r="M78" s="250">
        <f>'PROGRAMACIÓN DE META '!AE72</f>
        <v>0.66666666666666663</v>
      </c>
      <c r="N78" s="231" t="s">
        <v>664</v>
      </c>
      <c r="O78" s="27" t="s">
        <v>33</v>
      </c>
      <c r="P78" s="101" t="s">
        <v>273</v>
      </c>
      <c r="Q78" s="43" t="s">
        <v>0</v>
      </c>
      <c r="R78" s="44" t="s">
        <v>0</v>
      </c>
      <c r="S78" s="44" t="s">
        <v>0</v>
      </c>
      <c r="T78" s="45"/>
    </row>
    <row r="79" spans="2:20" s="55" customFormat="1" ht="95.1" customHeight="1" x14ac:dyDescent="0.3">
      <c r="B79" s="408"/>
      <c r="C79" s="374"/>
      <c r="D79" s="382"/>
      <c r="E79" s="63" t="s">
        <v>275</v>
      </c>
      <c r="F79" s="64" t="s">
        <v>276</v>
      </c>
      <c r="G79" s="316" t="s">
        <v>277</v>
      </c>
      <c r="H79" s="70">
        <v>1</v>
      </c>
      <c r="I79" s="320">
        <v>0.5</v>
      </c>
      <c r="J79" s="254">
        <v>0.3</v>
      </c>
      <c r="K79" s="248"/>
      <c r="L79" s="249"/>
      <c r="M79" s="250">
        <f>'PROGRAMACIÓN DE META '!AE73</f>
        <v>0.8</v>
      </c>
      <c r="N79" s="231" t="s">
        <v>603</v>
      </c>
      <c r="O79" s="27" t="s">
        <v>33</v>
      </c>
      <c r="P79" s="101" t="s">
        <v>158</v>
      </c>
      <c r="Q79" s="43"/>
      <c r="R79" s="44" t="s">
        <v>0</v>
      </c>
      <c r="S79" s="44"/>
      <c r="T79" s="45"/>
    </row>
    <row r="80" spans="2:20" s="55" customFormat="1" ht="90" customHeight="1" x14ac:dyDescent="0.3">
      <c r="B80" s="408"/>
      <c r="C80" s="374"/>
      <c r="D80" s="382"/>
      <c r="E80" s="63" t="s">
        <v>278</v>
      </c>
      <c r="F80" s="75" t="s">
        <v>279</v>
      </c>
      <c r="G80" s="316" t="s">
        <v>280</v>
      </c>
      <c r="H80" s="70">
        <v>1</v>
      </c>
      <c r="I80" s="315">
        <v>1</v>
      </c>
      <c r="J80" s="253">
        <v>1</v>
      </c>
      <c r="K80" s="248"/>
      <c r="L80" s="249"/>
      <c r="M80" s="250">
        <f>'PROGRAMACIÓN DE META '!AE74</f>
        <v>0.5</v>
      </c>
      <c r="N80" s="231" t="s">
        <v>665</v>
      </c>
      <c r="O80" s="27" t="s">
        <v>33</v>
      </c>
      <c r="P80" s="101" t="s">
        <v>273</v>
      </c>
      <c r="Q80" s="43" t="s">
        <v>0</v>
      </c>
      <c r="R80" s="44" t="s">
        <v>0</v>
      </c>
      <c r="S80" s="44" t="s">
        <v>0</v>
      </c>
      <c r="T80" s="45" t="s">
        <v>0</v>
      </c>
    </row>
    <row r="81" spans="2:20" s="55" customFormat="1" ht="108.6" customHeight="1" x14ac:dyDescent="0.3">
      <c r="B81" s="408"/>
      <c r="C81" s="374"/>
      <c r="D81" s="382"/>
      <c r="E81" s="63" t="s">
        <v>29</v>
      </c>
      <c r="F81" s="64" t="s">
        <v>281</v>
      </c>
      <c r="G81" s="316" t="s">
        <v>282</v>
      </c>
      <c r="H81" s="70">
        <v>1</v>
      </c>
      <c r="I81" s="320">
        <v>0.1</v>
      </c>
      <c r="J81" s="254">
        <v>0.23</v>
      </c>
      <c r="K81" s="248"/>
      <c r="L81" s="249"/>
      <c r="M81" s="250">
        <f>'PROGRAMACIÓN DE META '!AE75</f>
        <v>0.33</v>
      </c>
      <c r="N81" s="231" t="s">
        <v>604</v>
      </c>
      <c r="O81" s="27" t="s">
        <v>33</v>
      </c>
      <c r="P81" s="101" t="s">
        <v>158</v>
      </c>
      <c r="Q81" s="43"/>
      <c r="R81" s="44" t="s">
        <v>0</v>
      </c>
      <c r="S81" s="44"/>
      <c r="T81" s="45"/>
    </row>
    <row r="82" spans="2:20" s="55" customFormat="1" ht="108.95" customHeight="1" thickBot="1" x14ac:dyDescent="0.35">
      <c r="B82" s="408"/>
      <c r="C82" s="380"/>
      <c r="D82" s="383"/>
      <c r="E82" s="65" t="s">
        <v>283</v>
      </c>
      <c r="F82" s="66" t="s">
        <v>284</v>
      </c>
      <c r="G82" s="319" t="s">
        <v>285</v>
      </c>
      <c r="H82" s="338">
        <v>1</v>
      </c>
      <c r="I82" s="322">
        <v>1</v>
      </c>
      <c r="J82" s="258">
        <v>1</v>
      </c>
      <c r="K82" s="259"/>
      <c r="L82" s="260"/>
      <c r="M82" s="250">
        <f>'PROGRAMACIÓN DE META '!AE76</f>
        <v>1</v>
      </c>
      <c r="N82" s="239" t="s">
        <v>587</v>
      </c>
      <c r="O82" s="62" t="s">
        <v>33</v>
      </c>
      <c r="P82" s="32" t="s">
        <v>286</v>
      </c>
      <c r="Q82" s="46"/>
      <c r="R82" s="47" t="s">
        <v>0</v>
      </c>
      <c r="S82" s="47"/>
      <c r="T82" s="48" t="s">
        <v>0</v>
      </c>
    </row>
    <row r="83" spans="2:20" s="55" customFormat="1" ht="66.95" customHeight="1" x14ac:dyDescent="0.3">
      <c r="B83" s="408"/>
      <c r="C83" s="379" t="s">
        <v>287</v>
      </c>
      <c r="D83" s="381" t="s">
        <v>288</v>
      </c>
      <c r="E83" s="398" t="s">
        <v>289</v>
      </c>
      <c r="F83" s="399" t="s">
        <v>290</v>
      </c>
      <c r="G83" s="312" t="s">
        <v>291</v>
      </c>
      <c r="H83" s="61">
        <v>1</v>
      </c>
      <c r="I83" s="313"/>
      <c r="J83" s="251">
        <v>1</v>
      </c>
      <c r="K83" s="245"/>
      <c r="L83" s="246"/>
      <c r="M83" s="247">
        <f>'PROGRAMACIÓN DE META '!AE77</f>
        <v>1</v>
      </c>
      <c r="N83" s="252" t="s">
        <v>667</v>
      </c>
      <c r="O83" s="77" t="s">
        <v>292</v>
      </c>
      <c r="P83" s="100" t="s">
        <v>293</v>
      </c>
      <c r="Q83" s="40"/>
      <c r="R83" s="41" t="s">
        <v>0</v>
      </c>
      <c r="S83" s="41"/>
      <c r="T83" s="42"/>
    </row>
    <row r="84" spans="2:20" s="55" customFormat="1" ht="51.95" customHeight="1" x14ac:dyDescent="0.3">
      <c r="B84" s="408"/>
      <c r="C84" s="374"/>
      <c r="D84" s="382"/>
      <c r="E84" s="397"/>
      <c r="F84" s="400"/>
      <c r="G84" s="316" t="s">
        <v>294</v>
      </c>
      <c r="H84" s="70">
        <v>1</v>
      </c>
      <c r="I84" s="315"/>
      <c r="J84" s="253"/>
      <c r="K84" s="248"/>
      <c r="L84" s="249"/>
      <c r="M84" s="250">
        <f>'PROGRAMACIÓN DE META '!AE78</f>
        <v>0</v>
      </c>
      <c r="N84" s="231"/>
      <c r="O84" s="78" t="s">
        <v>292</v>
      </c>
      <c r="P84" s="101" t="s">
        <v>293</v>
      </c>
      <c r="Q84" s="43"/>
      <c r="R84" s="44"/>
      <c r="S84" s="44" t="s">
        <v>0</v>
      </c>
      <c r="T84" s="45"/>
    </row>
    <row r="85" spans="2:20" s="55" customFormat="1" ht="318.60000000000002" customHeight="1" x14ac:dyDescent="0.3">
      <c r="B85" s="408"/>
      <c r="C85" s="374"/>
      <c r="D85" s="382"/>
      <c r="E85" s="63" t="s">
        <v>295</v>
      </c>
      <c r="F85" s="75" t="s">
        <v>296</v>
      </c>
      <c r="G85" s="316" t="s">
        <v>297</v>
      </c>
      <c r="H85" s="339">
        <v>1</v>
      </c>
      <c r="I85" s="340">
        <v>0.75</v>
      </c>
      <c r="J85" s="286">
        <v>0.1</v>
      </c>
      <c r="K85" s="287"/>
      <c r="L85" s="288"/>
      <c r="M85" s="250">
        <f>'PROGRAMACIÓN DE META '!AE79</f>
        <v>0.85</v>
      </c>
      <c r="N85" s="231" t="s">
        <v>609</v>
      </c>
      <c r="O85" s="78" t="s">
        <v>292</v>
      </c>
      <c r="P85" s="101" t="s">
        <v>298</v>
      </c>
      <c r="Q85" s="43"/>
      <c r="R85" s="44" t="s">
        <v>0</v>
      </c>
      <c r="S85" s="44" t="s">
        <v>0</v>
      </c>
      <c r="T85" s="45"/>
    </row>
    <row r="86" spans="2:20" s="55" customFormat="1" ht="409.5" customHeight="1" x14ac:dyDescent="0.3">
      <c r="B86" s="408"/>
      <c r="C86" s="374"/>
      <c r="D86" s="382"/>
      <c r="E86" s="63" t="s">
        <v>29</v>
      </c>
      <c r="F86" s="64" t="s">
        <v>299</v>
      </c>
      <c r="G86" s="341" t="s">
        <v>300</v>
      </c>
      <c r="H86" s="70">
        <v>2</v>
      </c>
      <c r="I86" s="315"/>
      <c r="J86" s="253">
        <v>4</v>
      </c>
      <c r="K86" s="248"/>
      <c r="L86" s="249"/>
      <c r="M86" s="250" t="str">
        <f>'PROGRAMACIÓN DE META '!AE80</f>
        <v>100%</v>
      </c>
      <c r="N86" s="231" t="s">
        <v>584</v>
      </c>
      <c r="O86" s="27" t="s">
        <v>292</v>
      </c>
      <c r="P86" s="28" t="s">
        <v>301</v>
      </c>
      <c r="Q86" s="43"/>
      <c r="R86" s="44" t="s">
        <v>0</v>
      </c>
      <c r="S86" s="44"/>
      <c r="T86" s="45"/>
    </row>
    <row r="87" spans="2:20" s="55" customFormat="1" ht="98.1" customHeight="1" x14ac:dyDescent="0.3">
      <c r="B87" s="408"/>
      <c r="C87" s="374"/>
      <c r="D87" s="382"/>
      <c r="E87" s="63" t="s">
        <v>302</v>
      </c>
      <c r="F87" s="75" t="s">
        <v>303</v>
      </c>
      <c r="G87" s="316" t="s">
        <v>304</v>
      </c>
      <c r="H87" s="70">
        <v>2</v>
      </c>
      <c r="I87" s="315"/>
      <c r="J87" s="253">
        <v>1</v>
      </c>
      <c r="K87" s="248"/>
      <c r="L87" s="249"/>
      <c r="M87" s="250">
        <f>'PROGRAMACIÓN DE META '!AE81</f>
        <v>0.5</v>
      </c>
      <c r="N87" s="231" t="s">
        <v>660</v>
      </c>
      <c r="O87" s="78" t="s">
        <v>292</v>
      </c>
      <c r="P87" s="101" t="s">
        <v>293</v>
      </c>
      <c r="Q87" s="43"/>
      <c r="R87" s="44" t="s">
        <v>0</v>
      </c>
      <c r="S87" s="44" t="s">
        <v>0</v>
      </c>
      <c r="T87" s="45"/>
    </row>
    <row r="88" spans="2:20" s="55" customFormat="1" ht="101.25" x14ac:dyDescent="0.3">
      <c r="B88" s="408"/>
      <c r="C88" s="374"/>
      <c r="D88" s="382"/>
      <c r="E88" s="63" t="s">
        <v>305</v>
      </c>
      <c r="F88" s="75" t="s">
        <v>306</v>
      </c>
      <c r="G88" s="316" t="s">
        <v>307</v>
      </c>
      <c r="H88" s="70">
        <v>2</v>
      </c>
      <c r="I88" s="315"/>
      <c r="J88" s="253">
        <v>1</v>
      </c>
      <c r="K88" s="248"/>
      <c r="L88" s="249"/>
      <c r="M88" s="250">
        <f>'PROGRAMACIÓN DE META '!AE82</f>
        <v>0.5</v>
      </c>
      <c r="N88" s="231" t="s">
        <v>666</v>
      </c>
      <c r="O88" s="78" t="s">
        <v>292</v>
      </c>
      <c r="P88" s="101" t="s">
        <v>293</v>
      </c>
      <c r="Q88" s="43"/>
      <c r="R88" s="44" t="s">
        <v>0</v>
      </c>
      <c r="S88" s="44" t="s">
        <v>0</v>
      </c>
      <c r="T88" s="45"/>
    </row>
    <row r="89" spans="2:20" s="55" customFormat="1" ht="75" customHeight="1" thickBot="1" x14ac:dyDescent="0.35">
      <c r="B89" s="408" t="s">
        <v>140</v>
      </c>
      <c r="C89" s="380"/>
      <c r="D89" s="383"/>
      <c r="E89" s="65" t="s">
        <v>308</v>
      </c>
      <c r="F89" s="72" t="s">
        <v>290</v>
      </c>
      <c r="G89" s="319" t="s">
        <v>309</v>
      </c>
      <c r="H89" s="82">
        <v>1</v>
      </c>
      <c r="I89" s="318">
        <v>1</v>
      </c>
      <c r="J89" s="255"/>
      <c r="K89" s="242"/>
      <c r="L89" s="243"/>
      <c r="M89" s="244">
        <f>'PROGRAMACIÓN DE META '!AE83</f>
        <v>1</v>
      </c>
      <c r="N89" s="239" t="s">
        <v>605</v>
      </c>
      <c r="O89" s="62" t="s">
        <v>292</v>
      </c>
      <c r="P89" s="32" t="s">
        <v>310</v>
      </c>
      <c r="Q89" s="46" t="s">
        <v>0</v>
      </c>
      <c r="R89" s="47"/>
      <c r="S89" s="47"/>
      <c r="T89" s="48"/>
    </row>
    <row r="90" spans="2:20" s="55" customFormat="1" ht="153" customHeight="1" x14ac:dyDescent="0.3">
      <c r="B90" s="408" t="s">
        <v>140</v>
      </c>
      <c r="C90" s="379" t="s">
        <v>311</v>
      </c>
      <c r="D90" s="381" t="s">
        <v>312</v>
      </c>
      <c r="E90" s="30" t="s">
        <v>313</v>
      </c>
      <c r="F90" s="31" t="s">
        <v>314</v>
      </c>
      <c r="G90" s="342" t="s">
        <v>315</v>
      </c>
      <c r="H90" s="61">
        <v>1</v>
      </c>
      <c r="I90" s="313"/>
      <c r="J90" s="251">
        <v>1</v>
      </c>
      <c r="K90" s="245"/>
      <c r="L90" s="246"/>
      <c r="M90" s="247">
        <f>'PROGRAMACIÓN DE META '!AE84</f>
        <v>1</v>
      </c>
      <c r="N90" s="252" t="s">
        <v>642</v>
      </c>
      <c r="O90" s="79" t="s">
        <v>33</v>
      </c>
      <c r="P90" s="61" t="s">
        <v>316</v>
      </c>
      <c r="Q90" s="40"/>
      <c r="R90" s="41" t="s">
        <v>0</v>
      </c>
      <c r="S90" s="41"/>
      <c r="T90" s="42"/>
    </row>
    <row r="91" spans="2:20" s="55" customFormat="1" ht="148.5" customHeight="1" x14ac:dyDescent="0.3">
      <c r="B91" s="408" t="s">
        <v>140</v>
      </c>
      <c r="C91" s="374"/>
      <c r="D91" s="389"/>
      <c r="E91" s="80" t="s">
        <v>317</v>
      </c>
      <c r="F91" s="64" t="s">
        <v>318</v>
      </c>
      <c r="G91" s="341" t="s">
        <v>319</v>
      </c>
      <c r="H91" s="70">
        <v>1</v>
      </c>
      <c r="I91" s="320">
        <v>0.5</v>
      </c>
      <c r="J91" s="254">
        <v>0.5</v>
      </c>
      <c r="K91" s="248"/>
      <c r="L91" s="249"/>
      <c r="M91" s="250">
        <f>'PROGRAMACIÓN DE META '!AE85</f>
        <v>1</v>
      </c>
      <c r="N91" s="231" t="s">
        <v>643</v>
      </c>
      <c r="O91" s="81" t="s">
        <v>33</v>
      </c>
      <c r="P91" s="70" t="s">
        <v>316</v>
      </c>
      <c r="Q91" s="43"/>
      <c r="R91" s="44" t="s">
        <v>0</v>
      </c>
      <c r="S91" s="44"/>
      <c r="T91" s="45"/>
    </row>
    <row r="92" spans="2:20" s="55" customFormat="1" ht="95.1" customHeight="1" thickBot="1" x14ac:dyDescent="0.35">
      <c r="B92" s="409" t="s">
        <v>140</v>
      </c>
      <c r="C92" s="380"/>
      <c r="D92" s="391"/>
      <c r="E92" s="65" t="s">
        <v>320</v>
      </c>
      <c r="F92" s="66" t="s">
        <v>321</v>
      </c>
      <c r="G92" s="343" t="s">
        <v>322</v>
      </c>
      <c r="H92" s="82">
        <v>1</v>
      </c>
      <c r="I92" s="344"/>
      <c r="J92" s="255">
        <v>1</v>
      </c>
      <c r="K92" s="242"/>
      <c r="L92" s="243"/>
      <c r="M92" s="244">
        <f>'PROGRAMACIÓN DE META '!AE86</f>
        <v>1</v>
      </c>
      <c r="N92" s="289" t="s">
        <v>644</v>
      </c>
      <c r="O92" s="83" t="s">
        <v>33</v>
      </c>
      <c r="P92" s="82" t="s">
        <v>316</v>
      </c>
      <c r="Q92" s="46"/>
      <c r="R92" s="47" t="s">
        <v>0</v>
      </c>
      <c r="S92" s="47"/>
      <c r="T92" s="48"/>
    </row>
    <row r="93" spans="2:20" s="55" customFormat="1" ht="83.45" customHeight="1" x14ac:dyDescent="0.3">
      <c r="B93" s="408" t="s">
        <v>323</v>
      </c>
      <c r="C93" s="373" t="s">
        <v>324</v>
      </c>
      <c r="D93" s="388" t="s">
        <v>325</v>
      </c>
      <c r="E93" s="396" t="s">
        <v>29</v>
      </c>
      <c r="F93" s="392" t="s">
        <v>326</v>
      </c>
      <c r="G93" s="345" t="s">
        <v>327</v>
      </c>
      <c r="H93" s="346">
        <v>1</v>
      </c>
      <c r="I93" s="347">
        <v>1</v>
      </c>
      <c r="J93" s="290">
        <v>1</v>
      </c>
      <c r="K93" s="291"/>
      <c r="L93" s="292"/>
      <c r="M93" s="293">
        <f>'PROGRAMACIÓN DE META '!AE87</f>
        <v>0.5</v>
      </c>
      <c r="N93" s="294" t="s">
        <v>672</v>
      </c>
      <c r="O93" s="26" t="s">
        <v>33</v>
      </c>
      <c r="P93" s="102" t="s">
        <v>328</v>
      </c>
      <c r="Q93" s="49" t="s">
        <v>0</v>
      </c>
      <c r="R93" s="50" t="s">
        <v>0</v>
      </c>
      <c r="S93" s="50" t="s">
        <v>0</v>
      </c>
      <c r="T93" s="51" t="s">
        <v>0</v>
      </c>
    </row>
    <row r="94" spans="2:20" s="55" customFormat="1" ht="59.1" customHeight="1" x14ac:dyDescent="0.3">
      <c r="B94" s="408" t="s">
        <v>323</v>
      </c>
      <c r="C94" s="374"/>
      <c r="D94" s="389"/>
      <c r="E94" s="397"/>
      <c r="F94" s="393"/>
      <c r="G94" s="316" t="s">
        <v>329</v>
      </c>
      <c r="H94" s="70">
        <v>2</v>
      </c>
      <c r="I94" s="315">
        <v>1</v>
      </c>
      <c r="J94" s="253"/>
      <c r="K94" s="248"/>
      <c r="L94" s="249"/>
      <c r="M94" s="250">
        <f>'PROGRAMACIÓN DE META '!AE88</f>
        <v>0.5</v>
      </c>
      <c r="N94" s="231" t="s">
        <v>330</v>
      </c>
      <c r="O94" s="27" t="s">
        <v>33</v>
      </c>
      <c r="P94" s="101" t="s">
        <v>331</v>
      </c>
      <c r="Q94" s="43" t="s">
        <v>0</v>
      </c>
      <c r="R94" s="44"/>
      <c r="S94" s="44" t="s">
        <v>0</v>
      </c>
      <c r="T94" s="45"/>
    </row>
    <row r="95" spans="2:20" s="55" customFormat="1" ht="47.25" customHeight="1" x14ac:dyDescent="0.3">
      <c r="B95" s="408" t="s">
        <v>323</v>
      </c>
      <c r="C95" s="374"/>
      <c r="D95" s="389"/>
      <c r="E95" s="397"/>
      <c r="F95" s="393"/>
      <c r="G95" s="316" t="s">
        <v>332</v>
      </c>
      <c r="H95" s="70">
        <v>1</v>
      </c>
      <c r="I95" s="315"/>
      <c r="J95" s="253"/>
      <c r="K95" s="248"/>
      <c r="L95" s="249"/>
      <c r="M95" s="250">
        <f>'PROGRAMACIÓN DE META '!AE89</f>
        <v>0</v>
      </c>
      <c r="N95" s="231"/>
      <c r="O95" s="27" t="s">
        <v>33</v>
      </c>
      <c r="P95" s="101" t="s">
        <v>328</v>
      </c>
      <c r="Q95" s="43"/>
      <c r="R95" s="44"/>
      <c r="S95" s="44" t="s">
        <v>0</v>
      </c>
      <c r="T95" s="45"/>
    </row>
    <row r="96" spans="2:20" s="55" customFormat="1" ht="114" customHeight="1" thickBot="1" x14ac:dyDescent="0.35">
      <c r="B96" s="408" t="s">
        <v>323</v>
      </c>
      <c r="C96" s="375"/>
      <c r="D96" s="390"/>
      <c r="E96" s="84" t="s">
        <v>333</v>
      </c>
      <c r="F96" s="85" t="s">
        <v>334</v>
      </c>
      <c r="G96" s="348" t="s">
        <v>335</v>
      </c>
      <c r="H96" s="349">
        <v>1</v>
      </c>
      <c r="I96" s="350">
        <v>1</v>
      </c>
      <c r="J96" s="295">
        <v>1</v>
      </c>
      <c r="K96" s="296"/>
      <c r="L96" s="297"/>
      <c r="M96" s="298">
        <f>'PROGRAMACIÓN DE META '!AE90</f>
        <v>0.5</v>
      </c>
      <c r="N96" s="299" t="s">
        <v>336</v>
      </c>
      <c r="O96" s="57" t="s">
        <v>33</v>
      </c>
      <c r="P96" s="103" t="s">
        <v>328</v>
      </c>
      <c r="Q96" s="52" t="s">
        <v>0</v>
      </c>
      <c r="R96" s="53" t="s">
        <v>0</v>
      </c>
      <c r="S96" s="53" t="s">
        <v>0</v>
      </c>
      <c r="T96" s="54" t="s">
        <v>0</v>
      </c>
    </row>
    <row r="97" spans="2:20" s="55" customFormat="1" ht="146.44999999999999" customHeight="1" x14ac:dyDescent="0.3">
      <c r="B97" s="407" t="s">
        <v>337</v>
      </c>
      <c r="C97" s="379" t="s">
        <v>338</v>
      </c>
      <c r="D97" s="381" t="s">
        <v>339</v>
      </c>
      <c r="E97" s="30" t="s">
        <v>340</v>
      </c>
      <c r="F97" s="31" t="s">
        <v>341</v>
      </c>
      <c r="G97" s="312" t="s">
        <v>342</v>
      </c>
      <c r="H97" s="61">
        <v>1</v>
      </c>
      <c r="I97" s="351">
        <v>1</v>
      </c>
      <c r="J97" s="251"/>
      <c r="K97" s="245"/>
      <c r="L97" s="246"/>
      <c r="M97" s="247">
        <f>'PROGRAMACIÓN DE META '!AE91</f>
        <v>1</v>
      </c>
      <c r="N97" s="252" t="s">
        <v>343</v>
      </c>
      <c r="O97" s="60" t="s">
        <v>33</v>
      </c>
      <c r="P97" s="100" t="s">
        <v>42</v>
      </c>
      <c r="Q97" s="40"/>
      <c r="R97" s="41" t="s">
        <v>0</v>
      </c>
      <c r="S97" s="41"/>
      <c r="T97" s="42"/>
    </row>
    <row r="98" spans="2:20" s="55" customFormat="1" ht="121.5" x14ac:dyDescent="0.3">
      <c r="B98" s="408" t="s">
        <v>337</v>
      </c>
      <c r="C98" s="374"/>
      <c r="D98" s="389"/>
      <c r="E98" s="63" t="s">
        <v>344</v>
      </c>
      <c r="F98" s="64" t="s">
        <v>345</v>
      </c>
      <c r="G98" s="316" t="s">
        <v>346</v>
      </c>
      <c r="H98" s="70">
        <v>1</v>
      </c>
      <c r="I98" s="330">
        <v>1</v>
      </c>
      <c r="J98" s="253"/>
      <c r="K98" s="248"/>
      <c r="L98" s="249"/>
      <c r="M98" s="250">
        <f>'PROGRAMACIÓN DE META '!AE92</f>
        <v>1</v>
      </c>
      <c r="N98" s="231" t="s">
        <v>347</v>
      </c>
      <c r="O98" s="27" t="s">
        <v>33</v>
      </c>
      <c r="P98" s="101" t="s">
        <v>42</v>
      </c>
      <c r="Q98" s="43"/>
      <c r="R98" s="44" t="s">
        <v>0</v>
      </c>
      <c r="S98" s="44"/>
      <c r="T98" s="45"/>
    </row>
    <row r="99" spans="2:20" s="55" customFormat="1" ht="81.95" customHeight="1" x14ac:dyDescent="0.3">
      <c r="B99" s="408" t="s">
        <v>337</v>
      </c>
      <c r="C99" s="374"/>
      <c r="D99" s="389"/>
      <c r="E99" s="63" t="s">
        <v>348</v>
      </c>
      <c r="F99" s="64" t="s">
        <v>349</v>
      </c>
      <c r="G99" s="316" t="s">
        <v>350</v>
      </c>
      <c r="H99" s="70">
        <v>1</v>
      </c>
      <c r="I99" s="331">
        <v>0.7</v>
      </c>
      <c r="J99" s="254">
        <v>0.3</v>
      </c>
      <c r="K99" s="248"/>
      <c r="L99" s="249"/>
      <c r="M99" s="250">
        <f>'PROGRAMACIÓN DE META '!AE93</f>
        <v>1</v>
      </c>
      <c r="N99" s="231" t="s">
        <v>630</v>
      </c>
      <c r="O99" s="27" t="s">
        <v>33</v>
      </c>
      <c r="P99" s="101" t="s">
        <v>42</v>
      </c>
      <c r="Q99" s="43"/>
      <c r="R99" s="44" t="s">
        <v>0</v>
      </c>
      <c r="S99" s="44"/>
      <c r="T99" s="45"/>
    </row>
    <row r="100" spans="2:20" s="55" customFormat="1" ht="81.95" customHeight="1" x14ac:dyDescent="0.3">
      <c r="B100" s="408" t="s">
        <v>337</v>
      </c>
      <c r="C100" s="374"/>
      <c r="D100" s="389"/>
      <c r="E100" s="63" t="s">
        <v>348</v>
      </c>
      <c r="F100" s="64" t="s">
        <v>349</v>
      </c>
      <c r="G100" s="316" t="s">
        <v>351</v>
      </c>
      <c r="H100" s="70">
        <v>1</v>
      </c>
      <c r="I100" s="331">
        <v>0.7</v>
      </c>
      <c r="J100" s="254">
        <v>0.3</v>
      </c>
      <c r="K100" s="248"/>
      <c r="L100" s="249"/>
      <c r="M100" s="250">
        <f>'PROGRAMACIÓN DE META '!AE94</f>
        <v>1</v>
      </c>
      <c r="N100" s="231" t="s">
        <v>631</v>
      </c>
      <c r="O100" s="27" t="s">
        <v>33</v>
      </c>
      <c r="P100" s="101" t="s">
        <v>42</v>
      </c>
      <c r="Q100" s="43"/>
      <c r="R100" s="44" t="s">
        <v>0</v>
      </c>
      <c r="S100" s="44"/>
      <c r="T100" s="45"/>
    </row>
    <row r="101" spans="2:20" s="55" customFormat="1" ht="81.95" customHeight="1" x14ac:dyDescent="0.3">
      <c r="B101" s="408"/>
      <c r="C101" s="374"/>
      <c r="D101" s="389"/>
      <c r="E101" s="63" t="s">
        <v>352</v>
      </c>
      <c r="F101" s="64" t="s">
        <v>353</v>
      </c>
      <c r="G101" s="316" t="s">
        <v>354</v>
      </c>
      <c r="H101" s="70">
        <v>1</v>
      </c>
      <c r="I101" s="331">
        <v>0.9</v>
      </c>
      <c r="J101" s="253"/>
      <c r="K101" s="248"/>
      <c r="L101" s="249"/>
      <c r="M101" s="250">
        <f>'PROGRAMACIÓN DE META '!AE95</f>
        <v>0.9</v>
      </c>
      <c r="N101" s="231" t="s">
        <v>355</v>
      </c>
      <c r="O101" s="27" t="s">
        <v>33</v>
      </c>
      <c r="P101" s="101" t="s">
        <v>42</v>
      </c>
      <c r="Q101" s="43"/>
      <c r="R101" s="44"/>
      <c r="S101" s="44" t="s">
        <v>0</v>
      </c>
      <c r="T101" s="45"/>
    </row>
    <row r="102" spans="2:20" s="55" customFormat="1" ht="144" customHeight="1" x14ac:dyDescent="0.3">
      <c r="B102" s="408"/>
      <c r="C102" s="374"/>
      <c r="D102" s="389"/>
      <c r="E102" s="63" t="s">
        <v>198</v>
      </c>
      <c r="F102" s="64" t="s">
        <v>356</v>
      </c>
      <c r="G102" s="316" t="s">
        <v>357</v>
      </c>
      <c r="H102" s="70">
        <v>1</v>
      </c>
      <c r="I102" s="330">
        <v>1</v>
      </c>
      <c r="J102" s="253"/>
      <c r="K102" s="248"/>
      <c r="L102" s="249"/>
      <c r="M102" s="250">
        <f>'PROGRAMACIÓN DE META '!AE96</f>
        <v>1</v>
      </c>
      <c r="N102" s="231" t="s">
        <v>632</v>
      </c>
      <c r="O102" s="27" t="s">
        <v>33</v>
      </c>
      <c r="P102" s="101" t="s">
        <v>42</v>
      </c>
      <c r="Q102" s="43"/>
      <c r="R102" s="44" t="s">
        <v>0</v>
      </c>
      <c r="S102" s="44"/>
      <c r="T102" s="45"/>
    </row>
    <row r="103" spans="2:20" s="55" customFormat="1" ht="72" customHeight="1" x14ac:dyDescent="0.3">
      <c r="B103" s="408"/>
      <c r="C103" s="374"/>
      <c r="D103" s="389"/>
      <c r="E103" s="63" t="s">
        <v>358</v>
      </c>
      <c r="F103" s="64" t="s">
        <v>359</v>
      </c>
      <c r="G103" s="316" t="s">
        <v>360</v>
      </c>
      <c r="H103" s="70">
        <v>1</v>
      </c>
      <c r="I103" s="330">
        <v>1</v>
      </c>
      <c r="J103" s="253"/>
      <c r="K103" s="248"/>
      <c r="L103" s="249"/>
      <c r="M103" s="250">
        <f>'PROGRAMACIÓN DE META '!AE97</f>
        <v>1</v>
      </c>
      <c r="N103" s="231" t="s">
        <v>633</v>
      </c>
      <c r="O103" s="27" t="s">
        <v>33</v>
      </c>
      <c r="P103" s="101" t="s">
        <v>42</v>
      </c>
      <c r="Q103" s="43"/>
      <c r="R103" s="44" t="s">
        <v>0</v>
      </c>
      <c r="S103" s="44"/>
      <c r="T103" s="45"/>
    </row>
    <row r="104" spans="2:20" s="55" customFormat="1" ht="107.45" customHeight="1" x14ac:dyDescent="0.3">
      <c r="B104" s="408"/>
      <c r="C104" s="374"/>
      <c r="D104" s="389"/>
      <c r="E104" s="63" t="s">
        <v>361</v>
      </c>
      <c r="F104" s="64" t="s">
        <v>362</v>
      </c>
      <c r="G104" s="316" t="s">
        <v>363</v>
      </c>
      <c r="H104" s="70">
        <v>2</v>
      </c>
      <c r="I104" s="330">
        <v>2</v>
      </c>
      <c r="J104" s="253"/>
      <c r="K104" s="248"/>
      <c r="L104" s="249"/>
      <c r="M104" s="250">
        <f>'PROGRAMACIÓN DE META '!AE98</f>
        <v>1</v>
      </c>
      <c r="N104" s="231" t="s">
        <v>364</v>
      </c>
      <c r="O104" s="27" t="s">
        <v>33</v>
      </c>
      <c r="P104" s="101" t="s">
        <v>42</v>
      </c>
      <c r="Q104" s="43"/>
      <c r="R104" s="44" t="s">
        <v>0</v>
      </c>
      <c r="S104" s="44"/>
      <c r="T104" s="45"/>
    </row>
    <row r="105" spans="2:20" s="55" customFormat="1" ht="74.099999999999994" customHeight="1" thickBot="1" x14ac:dyDescent="0.35">
      <c r="B105" s="408"/>
      <c r="C105" s="380"/>
      <c r="D105" s="391"/>
      <c r="E105" s="65" t="s">
        <v>365</v>
      </c>
      <c r="F105" s="66" t="s">
        <v>366</v>
      </c>
      <c r="G105" s="319" t="s">
        <v>367</v>
      </c>
      <c r="H105" s="82">
        <v>1</v>
      </c>
      <c r="I105" s="352">
        <v>0.3</v>
      </c>
      <c r="J105" s="255"/>
      <c r="K105" s="242"/>
      <c r="L105" s="243"/>
      <c r="M105" s="244">
        <f>'PROGRAMACIÓN DE META '!AE99</f>
        <v>0.3</v>
      </c>
      <c r="N105" s="239" t="s">
        <v>634</v>
      </c>
      <c r="O105" s="62" t="s">
        <v>33</v>
      </c>
      <c r="P105" s="99" t="s">
        <v>42</v>
      </c>
      <c r="Q105" s="46"/>
      <c r="R105" s="47"/>
      <c r="S105" s="47" t="s">
        <v>0</v>
      </c>
      <c r="T105" s="48"/>
    </row>
    <row r="106" spans="2:20" s="55" customFormat="1" ht="147" customHeight="1" x14ac:dyDescent="0.3">
      <c r="B106" s="408"/>
      <c r="C106" s="379" t="s">
        <v>368</v>
      </c>
      <c r="D106" s="381" t="s">
        <v>369</v>
      </c>
      <c r="E106" s="30" t="s">
        <v>370</v>
      </c>
      <c r="F106" s="31" t="s">
        <v>371</v>
      </c>
      <c r="G106" s="323" t="s">
        <v>372</v>
      </c>
      <c r="H106" s="61">
        <v>1</v>
      </c>
      <c r="I106" s="353">
        <v>0.5</v>
      </c>
      <c r="J106" s="300">
        <v>0.3</v>
      </c>
      <c r="K106" s="245"/>
      <c r="L106" s="246"/>
      <c r="M106" s="247">
        <f>'PROGRAMACIÓN DE META '!AE100</f>
        <v>0.8</v>
      </c>
      <c r="N106" s="252" t="s">
        <v>645</v>
      </c>
      <c r="O106" s="60" t="s">
        <v>33</v>
      </c>
      <c r="P106" s="29" t="s">
        <v>373</v>
      </c>
      <c r="Q106" s="40"/>
      <c r="R106" s="41" t="s">
        <v>0</v>
      </c>
      <c r="S106" s="41" t="s">
        <v>0</v>
      </c>
      <c r="T106" s="42"/>
    </row>
    <row r="107" spans="2:20" s="55" customFormat="1" ht="153.6" customHeight="1" thickBot="1" x14ac:dyDescent="0.35">
      <c r="B107" s="408"/>
      <c r="C107" s="374"/>
      <c r="D107" s="389"/>
      <c r="E107" s="63" t="s">
        <v>374</v>
      </c>
      <c r="F107" s="64" t="s">
        <v>375</v>
      </c>
      <c r="G107" s="314" t="s">
        <v>376</v>
      </c>
      <c r="H107" s="354">
        <v>1</v>
      </c>
      <c r="I107" s="340">
        <v>1</v>
      </c>
      <c r="J107" s="286">
        <v>1</v>
      </c>
      <c r="K107" s="248"/>
      <c r="L107" s="249"/>
      <c r="M107" s="250">
        <f>'PROGRAMACIÓN DE META '!AE101</f>
        <v>0.5</v>
      </c>
      <c r="N107" s="231" t="s">
        <v>588</v>
      </c>
      <c r="O107" s="27" t="s">
        <v>33</v>
      </c>
      <c r="P107" s="28" t="s">
        <v>377</v>
      </c>
      <c r="Q107" s="43" t="s">
        <v>0</v>
      </c>
      <c r="R107" s="44" t="s">
        <v>0</v>
      </c>
      <c r="S107" s="44" t="s">
        <v>0</v>
      </c>
      <c r="T107" s="45" t="s">
        <v>0</v>
      </c>
    </row>
    <row r="108" spans="2:20" s="55" customFormat="1" ht="125.45" customHeight="1" thickBot="1" x14ac:dyDescent="0.35">
      <c r="B108" s="408" t="s">
        <v>337</v>
      </c>
      <c r="C108" s="374"/>
      <c r="D108" s="389"/>
      <c r="E108" s="63" t="s">
        <v>378</v>
      </c>
      <c r="F108" s="75" t="s">
        <v>379</v>
      </c>
      <c r="G108" s="314" t="s">
        <v>380</v>
      </c>
      <c r="H108" s="354">
        <v>1</v>
      </c>
      <c r="I108" s="340">
        <v>1</v>
      </c>
      <c r="J108" s="301">
        <v>1</v>
      </c>
      <c r="K108" s="302"/>
      <c r="L108" s="303"/>
      <c r="M108" s="304">
        <f>'PROGRAMACIÓN DE META '!AE102</f>
        <v>0.5</v>
      </c>
      <c r="N108" s="305" t="s">
        <v>606</v>
      </c>
      <c r="O108" s="27" t="s">
        <v>33</v>
      </c>
      <c r="P108" s="28" t="s">
        <v>117</v>
      </c>
      <c r="Q108" s="43" t="s">
        <v>0</v>
      </c>
      <c r="R108" s="44" t="s">
        <v>0</v>
      </c>
      <c r="S108" s="44" t="s">
        <v>0</v>
      </c>
      <c r="T108" s="45" t="s">
        <v>0</v>
      </c>
    </row>
    <row r="109" spans="2:20" s="55" customFormat="1" ht="111.6" customHeight="1" x14ac:dyDescent="0.3">
      <c r="B109" s="408"/>
      <c r="C109" s="374"/>
      <c r="D109" s="389"/>
      <c r="E109" s="86" t="s">
        <v>381</v>
      </c>
      <c r="F109" s="74" t="s">
        <v>382</v>
      </c>
      <c r="G109" s="355" t="s">
        <v>383</v>
      </c>
      <c r="H109" s="70">
        <v>10</v>
      </c>
      <c r="I109" s="315"/>
      <c r="J109" s="253">
        <v>3</v>
      </c>
      <c r="K109" s="248"/>
      <c r="L109" s="249"/>
      <c r="M109" s="250">
        <f>'PROGRAMACIÓN DE META '!AE103</f>
        <v>0.3</v>
      </c>
      <c r="N109" s="231" t="s">
        <v>646</v>
      </c>
      <c r="O109" s="81" t="s">
        <v>33</v>
      </c>
      <c r="P109" s="70" t="s">
        <v>384</v>
      </c>
      <c r="Q109" s="43"/>
      <c r="R109" s="44" t="s">
        <v>0</v>
      </c>
      <c r="S109" s="44" t="s">
        <v>0</v>
      </c>
      <c r="T109" s="45" t="s">
        <v>0</v>
      </c>
    </row>
    <row r="110" spans="2:20" s="55" customFormat="1" ht="101.45" customHeight="1" x14ac:dyDescent="0.3">
      <c r="B110" s="408"/>
      <c r="C110" s="374"/>
      <c r="D110" s="389"/>
      <c r="E110" s="394" t="s">
        <v>385</v>
      </c>
      <c r="F110" s="395" t="s">
        <v>386</v>
      </c>
      <c r="G110" s="314" t="s">
        <v>387</v>
      </c>
      <c r="H110" s="70">
        <v>4</v>
      </c>
      <c r="I110" s="315">
        <v>4</v>
      </c>
      <c r="J110" s="253"/>
      <c r="K110" s="248"/>
      <c r="L110" s="249"/>
      <c r="M110" s="250">
        <f>'PROGRAMACIÓN DE META '!AE104</f>
        <v>1</v>
      </c>
      <c r="N110" s="231" t="s">
        <v>647</v>
      </c>
      <c r="O110" s="81" t="s">
        <v>33</v>
      </c>
      <c r="P110" s="70" t="s">
        <v>384</v>
      </c>
      <c r="Q110" s="43" t="s">
        <v>0</v>
      </c>
      <c r="R110" s="44" t="s">
        <v>0</v>
      </c>
      <c r="S110" s="44" t="s">
        <v>0</v>
      </c>
      <c r="T110" s="45" t="s">
        <v>0</v>
      </c>
    </row>
    <row r="111" spans="2:20" s="55" customFormat="1" ht="94.5" customHeight="1" x14ac:dyDescent="0.3">
      <c r="B111" s="408"/>
      <c r="C111" s="374"/>
      <c r="D111" s="389"/>
      <c r="E111" s="394"/>
      <c r="F111" s="395"/>
      <c r="G111" s="314" t="s">
        <v>388</v>
      </c>
      <c r="H111" s="70">
        <v>1</v>
      </c>
      <c r="I111" s="356"/>
      <c r="J111" s="253"/>
      <c r="K111" s="248"/>
      <c r="L111" s="249"/>
      <c r="M111" s="250">
        <f>'PROGRAMACIÓN DE META '!AE105</f>
        <v>0</v>
      </c>
      <c r="N111" s="231" t="s">
        <v>648</v>
      </c>
      <c r="O111" s="81" t="s">
        <v>33</v>
      </c>
      <c r="P111" s="70" t="s">
        <v>384</v>
      </c>
      <c r="Q111" s="43"/>
      <c r="R111" s="44"/>
      <c r="S111" s="44" t="s">
        <v>0</v>
      </c>
      <c r="T111" s="45"/>
    </row>
    <row r="112" spans="2:20" s="55" customFormat="1" ht="142.5" customHeight="1" x14ac:dyDescent="0.3">
      <c r="B112" s="408"/>
      <c r="C112" s="374"/>
      <c r="D112" s="389"/>
      <c r="E112" s="87" t="s">
        <v>389</v>
      </c>
      <c r="F112" s="74" t="s">
        <v>390</v>
      </c>
      <c r="G112" s="314" t="s">
        <v>391</v>
      </c>
      <c r="H112" s="70">
        <v>1</v>
      </c>
      <c r="I112" s="315">
        <v>1</v>
      </c>
      <c r="J112" s="253"/>
      <c r="K112" s="248"/>
      <c r="L112" s="249"/>
      <c r="M112" s="250">
        <f>'PROGRAMACIÓN DE META '!AE106</f>
        <v>1</v>
      </c>
      <c r="N112" s="231" t="s">
        <v>649</v>
      </c>
      <c r="O112" s="81" t="s">
        <v>33</v>
      </c>
      <c r="P112" s="70" t="s">
        <v>384</v>
      </c>
      <c r="Q112" s="43" t="s">
        <v>0</v>
      </c>
      <c r="R112" s="44"/>
      <c r="S112" s="44"/>
      <c r="T112" s="45"/>
    </row>
    <row r="113" spans="2:20" s="55" customFormat="1" ht="131.44999999999999" customHeight="1" x14ac:dyDescent="0.3">
      <c r="B113" s="408"/>
      <c r="C113" s="374"/>
      <c r="D113" s="389"/>
      <c r="E113" s="87" t="s">
        <v>392</v>
      </c>
      <c r="F113" s="74" t="s">
        <v>393</v>
      </c>
      <c r="G113" s="314" t="s">
        <v>394</v>
      </c>
      <c r="H113" s="70">
        <v>10</v>
      </c>
      <c r="I113" s="315">
        <v>10</v>
      </c>
      <c r="J113" s="253"/>
      <c r="K113" s="248"/>
      <c r="L113" s="249"/>
      <c r="M113" s="250">
        <f>'PROGRAMACIÓN DE META '!AE107</f>
        <v>1</v>
      </c>
      <c r="N113" s="231" t="s">
        <v>395</v>
      </c>
      <c r="O113" s="81" t="s">
        <v>33</v>
      </c>
      <c r="P113" s="70" t="s">
        <v>384</v>
      </c>
      <c r="Q113" s="43"/>
      <c r="R113" s="44" t="s">
        <v>0</v>
      </c>
      <c r="S113" s="44" t="s">
        <v>0</v>
      </c>
      <c r="T113" s="45" t="s">
        <v>0</v>
      </c>
    </row>
    <row r="114" spans="2:20" s="55" customFormat="1" ht="93.6" customHeight="1" x14ac:dyDescent="0.3">
      <c r="B114" s="408"/>
      <c r="C114" s="374"/>
      <c r="D114" s="389"/>
      <c r="E114" s="87" t="s">
        <v>396</v>
      </c>
      <c r="F114" s="74" t="s">
        <v>397</v>
      </c>
      <c r="G114" s="314" t="s">
        <v>398</v>
      </c>
      <c r="H114" s="70">
        <v>1</v>
      </c>
      <c r="I114" s="315">
        <v>1</v>
      </c>
      <c r="J114" s="253"/>
      <c r="K114" s="248"/>
      <c r="L114" s="249"/>
      <c r="M114" s="250">
        <f>'PROGRAMACIÓN DE META '!AE108</f>
        <v>1</v>
      </c>
      <c r="N114" s="231" t="s">
        <v>399</v>
      </c>
      <c r="O114" s="81" t="s">
        <v>33</v>
      </c>
      <c r="P114" s="70" t="s">
        <v>384</v>
      </c>
      <c r="Q114" s="43" t="s">
        <v>0</v>
      </c>
      <c r="R114" s="44"/>
      <c r="S114" s="44"/>
      <c r="T114" s="45"/>
    </row>
    <row r="115" spans="2:20" s="55" customFormat="1" ht="90" customHeight="1" x14ac:dyDescent="0.3">
      <c r="B115" s="408"/>
      <c r="C115" s="374"/>
      <c r="D115" s="389"/>
      <c r="E115" s="87" t="s">
        <v>29</v>
      </c>
      <c r="F115" s="88" t="s">
        <v>400</v>
      </c>
      <c r="G115" s="314" t="s">
        <v>401</v>
      </c>
      <c r="H115" s="70">
        <v>2</v>
      </c>
      <c r="I115" s="320"/>
      <c r="J115" s="253"/>
      <c r="K115" s="248"/>
      <c r="L115" s="249"/>
      <c r="M115" s="250">
        <f>'PROGRAMACIÓN DE META '!AE109</f>
        <v>0</v>
      </c>
      <c r="N115" s="231" t="s">
        <v>650</v>
      </c>
      <c r="O115" s="81" t="s">
        <v>33</v>
      </c>
      <c r="P115" s="70" t="s">
        <v>384</v>
      </c>
      <c r="Q115" s="43"/>
      <c r="R115" s="44"/>
      <c r="S115" s="44" t="s">
        <v>0</v>
      </c>
      <c r="T115" s="45" t="s">
        <v>0</v>
      </c>
    </row>
    <row r="116" spans="2:20" s="55" customFormat="1" ht="60.75" x14ac:dyDescent="0.3">
      <c r="B116" s="408"/>
      <c r="C116" s="374"/>
      <c r="D116" s="389"/>
      <c r="E116" s="87" t="s">
        <v>402</v>
      </c>
      <c r="F116" s="88" t="s">
        <v>403</v>
      </c>
      <c r="G116" s="314" t="s">
        <v>404</v>
      </c>
      <c r="H116" s="70">
        <v>1</v>
      </c>
      <c r="I116" s="320"/>
      <c r="J116" s="253"/>
      <c r="K116" s="248"/>
      <c r="L116" s="249"/>
      <c r="M116" s="250">
        <f>'PROGRAMACIÓN DE META '!AE110</f>
        <v>0</v>
      </c>
      <c r="N116" s="231" t="s">
        <v>651</v>
      </c>
      <c r="O116" s="81" t="s">
        <v>33</v>
      </c>
      <c r="P116" s="70" t="s">
        <v>384</v>
      </c>
      <c r="Q116" s="43"/>
      <c r="R116" s="44"/>
      <c r="S116" s="44"/>
      <c r="T116" s="45" t="s">
        <v>0</v>
      </c>
    </row>
    <row r="117" spans="2:20" s="55" customFormat="1" ht="110.1" customHeight="1" x14ac:dyDescent="0.3">
      <c r="B117" s="408"/>
      <c r="C117" s="374"/>
      <c r="D117" s="389"/>
      <c r="E117" s="87" t="s">
        <v>405</v>
      </c>
      <c r="F117" s="74" t="s">
        <v>406</v>
      </c>
      <c r="G117" s="314" t="s">
        <v>407</v>
      </c>
      <c r="H117" s="70">
        <v>1</v>
      </c>
      <c r="I117" s="320"/>
      <c r="J117" s="253"/>
      <c r="K117" s="248"/>
      <c r="L117" s="249"/>
      <c r="M117" s="250">
        <f>'PROGRAMACIÓN DE META '!AE111</f>
        <v>0</v>
      </c>
      <c r="N117" s="231" t="s">
        <v>651</v>
      </c>
      <c r="O117" s="81" t="s">
        <v>33</v>
      </c>
      <c r="P117" s="70" t="s">
        <v>384</v>
      </c>
      <c r="Q117" s="43"/>
      <c r="R117" s="44"/>
      <c r="S117" s="44" t="s">
        <v>0</v>
      </c>
      <c r="T117" s="45"/>
    </row>
    <row r="118" spans="2:20" s="55" customFormat="1" ht="224.1" customHeight="1" x14ac:dyDescent="0.3">
      <c r="B118" s="408"/>
      <c r="C118" s="374"/>
      <c r="D118" s="389"/>
      <c r="E118" s="87" t="s">
        <v>408</v>
      </c>
      <c r="F118" s="88" t="s">
        <v>409</v>
      </c>
      <c r="G118" s="314" t="s">
        <v>410</v>
      </c>
      <c r="H118" s="70">
        <v>1</v>
      </c>
      <c r="I118" s="320"/>
      <c r="J118" s="253"/>
      <c r="K118" s="248"/>
      <c r="L118" s="249"/>
      <c r="M118" s="250">
        <f>'PROGRAMACIÓN DE META '!AE112</f>
        <v>0</v>
      </c>
      <c r="N118" s="231" t="s">
        <v>651</v>
      </c>
      <c r="O118" s="81" t="s">
        <v>33</v>
      </c>
      <c r="P118" s="70" t="s">
        <v>384</v>
      </c>
      <c r="Q118" s="43"/>
      <c r="R118" s="44"/>
      <c r="S118" s="44" t="s">
        <v>0</v>
      </c>
      <c r="T118" s="45" t="s">
        <v>0</v>
      </c>
    </row>
    <row r="119" spans="2:20" s="55" customFormat="1" ht="98.1" customHeight="1" x14ac:dyDescent="0.3">
      <c r="B119" s="408"/>
      <c r="C119" s="374"/>
      <c r="D119" s="389"/>
      <c r="E119" s="87" t="s">
        <v>411</v>
      </c>
      <c r="F119" s="74" t="s">
        <v>412</v>
      </c>
      <c r="G119" s="314" t="s">
        <v>413</v>
      </c>
      <c r="H119" s="70">
        <v>4</v>
      </c>
      <c r="I119" s="315">
        <v>4</v>
      </c>
      <c r="J119" s="253"/>
      <c r="K119" s="248"/>
      <c r="L119" s="249"/>
      <c r="M119" s="250">
        <f>'PROGRAMACIÓN DE META '!AE113</f>
        <v>1</v>
      </c>
      <c r="N119" s="231" t="s">
        <v>414</v>
      </c>
      <c r="O119" s="81" t="s">
        <v>33</v>
      </c>
      <c r="P119" s="70" t="s">
        <v>384</v>
      </c>
      <c r="Q119" s="43" t="s">
        <v>0</v>
      </c>
      <c r="R119" s="44" t="s">
        <v>0</v>
      </c>
      <c r="S119" s="44" t="s">
        <v>0</v>
      </c>
      <c r="T119" s="45" t="s">
        <v>0</v>
      </c>
    </row>
    <row r="120" spans="2:20" s="55" customFormat="1" ht="133.5" customHeight="1" x14ac:dyDescent="0.3">
      <c r="B120" s="408"/>
      <c r="C120" s="374"/>
      <c r="D120" s="389"/>
      <c r="E120" s="87" t="s">
        <v>415</v>
      </c>
      <c r="F120" s="74" t="s">
        <v>416</v>
      </c>
      <c r="G120" s="314" t="s">
        <v>417</v>
      </c>
      <c r="H120" s="70">
        <v>10</v>
      </c>
      <c r="I120" s="320"/>
      <c r="J120" s="253">
        <v>10</v>
      </c>
      <c r="K120" s="248"/>
      <c r="L120" s="249"/>
      <c r="M120" s="250">
        <f>'PROGRAMACIÓN DE META '!AE114</f>
        <v>1</v>
      </c>
      <c r="N120" s="231" t="s">
        <v>652</v>
      </c>
      <c r="O120" s="81" t="s">
        <v>33</v>
      </c>
      <c r="P120" s="70" t="s">
        <v>384</v>
      </c>
      <c r="Q120" s="43"/>
      <c r="R120" s="44" t="s">
        <v>0</v>
      </c>
      <c r="S120" s="44" t="s">
        <v>0</v>
      </c>
      <c r="T120" s="45" t="s">
        <v>0</v>
      </c>
    </row>
    <row r="121" spans="2:20" s="55" customFormat="1" ht="93" customHeight="1" x14ac:dyDescent="0.3">
      <c r="B121" s="408" t="s">
        <v>337</v>
      </c>
      <c r="C121" s="374"/>
      <c r="D121" s="389"/>
      <c r="E121" s="86" t="s">
        <v>418</v>
      </c>
      <c r="F121" s="89" t="s">
        <v>419</v>
      </c>
      <c r="G121" s="314" t="s">
        <v>420</v>
      </c>
      <c r="H121" s="70">
        <v>1</v>
      </c>
      <c r="I121" s="320"/>
      <c r="J121" s="254">
        <v>0.2</v>
      </c>
      <c r="K121" s="248"/>
      <c r="L121" s="249"/>
      <c r="M121" s="250">
        <f>'PROGRAMACIÓN DE META '!AE115</f>
        <v>0.2</v>
      </c>
      <c r="N121" s="231" t="s">
        <v>653</v>
      </c>
      <c r="O121" s="81" t="s">
        <v>33</v>
      </c>
      <c r="P121" s="70" t="s">
        <v>384</v>
      </c>
      <c r="Q121" s="43"/>
      <c r="R121" s="44" t="s">
        <v>0</v>
      </c>
      <c r="S121" s="44"/>
      <c r="T121" s="45"/>
    </row>
    <row r="122" spans="2:20" s="55" customFormat="1" ht="93" customHeight="1" x14ac:dyDescent="0.3">
      <c r="B122" s="408" t="s">
        <v>337</v>
      </c>
      <c r="C122" s="374"/>
      <c r="D122" s="389"/>
      <c r="E122" s="63" t="s">
        <v>421</v>
      </c>
      <c r="F122" s="88" t="s">
        <v>422</v>
      </c>
      <c r="G122" s="314" t="s">
        <v>423</v>
      </c>
      <c r="H122" s="70">
        <v>1</v>
      </c>
      <c r="I122" s="315"/>
      <c r="J122" s="253"/>
      <c r="K122" s="248"/>
      <c r="L122" s="249"/>
      <c r="M122" s="250">
        <f>'PROGRAMACIÓN DE META '!AE116</f>
        <v>0</v>
      </c>
      <c r="N122" s="231"/>
      <c r="O122" s="81" t="s">
        <v>33</v>
      </c>
      <c r="P122" s="70" t="s">
        <v>328</v>
      </c>
      <c r="Q122" s="43"/>
      <c r="R122" s="44"/>
      <c r="S122" s="44" t="s">
        <v>0</v>
      </c>
      <c r="T122" s="45"/>
    </row>
    <row r="123" spans="2:20" s="55" customFormat="1" ht="82.5" customHeight="1" x14ac:dyDescent="0.3">
      <c r="B123" s="408" t="s">
        <v>337</v>
      </c>
      <c r="C123" s="374"/>
      <c r="D123" s="389"/>
      <c r="E123" s="87" t="s">
        <v>29</v>
      </c>
      <c r="F123" s="88" t="s">
        <v>424</v>
      </c>
      <c r="G123" s="314" t="s">
        <v>425</v>
      </c>
      <c r="H123" s="70">
        <v>1</v>
      </c>
      <c r="I123" s="320">
        <v>0.5</v>
      </c>
      <c r="J123" s="254">
        <v>0.5</v>
      </c>
      <c r="K123" s="248"/>
      <c r="L123" s="249"/>
      <c r="M123" s="250">
        <f>'PROGRAMACIÓN DE META '!AE117</f>
        <v>1</v>
      </c>
      <c r="N123" s="231" t="s">
        <v>661</v>
      </c>
      <c r="O123" s="81" t="s">
        <v>33</v>
      </c>
      <c r="P123" s="70" t="s">
        <v>328</v>
      </c>
      <c r="Q123" s="43"/>
      <c r="R123" s="44" t="s">
        <v>0</v>
      </c>
      <c r="S123" s="44"/>
      <c r="T123" s="45"/>
    </row>
    <row r="124" spans="2:20" s="55" customFormat="1" ht="82.5" customHeight="1" thickBot="1" x14ac:dyDescent="0.35">
      <c r="B124" s="408" t="s">
        <v>337</v>
      </c>
      <c r="C124" s="380"/>
      <c r="D124" s="391"/>
      <c r="E124" s="65" t="s">
        <v>426</v>
      </c>
      <c r="F124" s="90" t="s">
        <v>427</v>
      </c>
      <c r="G124" s="317" t="s">
        <v>428</v>
      </c>
      <c r="H124" s="82">
        <v>1</v>
      </c>
      <c r="I124" s="318"/>
      <c r="J124" s="255">
        <v>1</v>
      </c>
      <c r="K124" s="242"/>
      <c r="L124" s="243"/>
      <c r="M124" s="244">
        <f>'PROGRAMACIÓN DE META '!AE118</f>
        <v>1</v>
      </c>
      <c r="N124" s="239" t="s">
        <v>662</v>
      </c>
      <c r="O124" s="83" t="s">
        <v>33</v>
      </c>
      <c r="P124" s="82" t="s">
        <v>328</v>
      </c>
      <c r="Q124" s="46"/>
      <c r="R124" s="47" t="s">
        <v>0</v>
      </c>
      <c r="S124" s="47"/>
      <c r="T124" s="48"/>
    </row>
    <row r="125" spans="2:20" s="55" customFormat="1" ht="120" customHeight="1" x14ac:dyDescent="0.3">
      <c r="B125" s="408" t="s">
        <v>337</v>
      </c>
      <c r="C125" s="373" t="s">
        <v>429</v>
      </c>
      <c r="D125" s="376" t="s">
        <v>430</v>
      </c>
      <c r="E125" s="26" t="s">
        <v>431</v>
      </c>
      <c r="F125" s="91" t="s">
        <v>432</v>
      </c>
      <c r="G125" s="345" t="s">
        <v>433</v>
      </c>
      <c r="H125" s="357">
        <v>1</v>
      </c>
      <c r="I125" s="358">
        <v>0.15</v>
      </c>
      <c r="J125" s="367">
        <v>0.15</v>
      </c>
      <c r="K125" s="368"/>
      <c r="L125" s="369"/>
      <c r="M125" s="366">
        <f>'PROGRAMACIÓN DE META '!AE119</f>
        <v>0.3</v>
      </c>
      <c r="N125" s="252" t="s">
        <v>607</v>
      </c>
      <c r="O125" s="26" t="s">
        <v>33</v>
      </c>
      <c r="P125" s="102" t="s">
        <v>434</v>
      </c>
      <c r="Q125" s="92"/>
      <c r="R125" s="50" t="s">
        <v>241</v>
      </c>
      <c r="S125" s="50" t="s">
        <v>241</v>
      </c>
      <c r="T125" s="51" t="s">
        <v>241</v>
      </c>
    </row>
    <row r="126" spans="2:20" s="55" customFormat="1" ht="306.95" customHeight="1" x14ac:dyDescent="0.3">
      <c r="B126" s="408"/>
      <c r="C126" s="374"/>
      <c r="D126" s="377"/>
      <c r="E126" s="27" t="s">
        <v>435</v>
      </c>
      <c r="F126" s="75" t="s">
        <v>436</v>
      </c>
      <c r="G126" s="316" t="s">
        <v>437</v>
      </c>
      <c r="H126" s="359">
        <v>2</v>
      </c>
      <c r="I126" s="268">
        <v>2</v>
      </c>
      <c r="J126" s="269">
        <v>2</v>
      </c>
      <c r="K126" s="306"/>
      <c r="L126" s="307"/>
      <c r="M126" s="327">
        <f>'PROGRAMACIÓN DE META '!AE120</f>
        <v>0.5</v>
      </c>
      <c r="N126" s="308" t="s">
        <v>657</v>
      </c>
      <c r="O126" s="93"/>
      <c r="P126" s="101" t="s">
        <v>438</v>
      </c>
      <c r="Q126" s="43" t="s">
        <v>241</v>
      </c>
      <c r="R126" s="44" t="s">
        <v>241</v>
      </c>
      <c r="S126" s="44" t="s">
        <v>241</v>
      </c>
      <c r="T126" s="45" t="s">
        <v>241</v>
      </c>
    </row>
    <row r="127" spans="2:20" s="55" customFormat="1" ht="111.95" customHeight="1" thickBot="1" x14ac:dyDescent="0.35">
      <c r="B127" s="409"/>
      <c r="C127" s="375"/>
      <c r="D127" s="378"/>
      <c r="E127" s="57" t="s">
        <v>439</v>
      </c>
      <c r="F127" s="98" t="s">
        <v>440</v>
      </c>
      <c r="G127" s="360" t="s">
        <v>441</v>
      </c>
      <c r="H127" s="361">
        <v>5</v>
      </c>
      <c r="I127" s="362">
        <v>1</v>
      </c>
      <c r="J127" s="278">
        <v>1</v>
      </c>
      <c r="K127" s="370"/>
      <c r="L127" s="371"/>
      <c r="M127" s="372">
        <f>'PROGRAMACIÓN DE META '!AE121</f>
        <v>0.4</v>
      </c>
      <c r="N127" s="239" t="s">
        <v>608</v>
      </c>
      <c r="O127" s="57" t="s">
        <v>33</v>
      </c>
      <c r="P127" s="103" t="s">
        <v>434</v>
      </c>
      <c r="Q127" s="94" t="s">
        <v>0</v>
      </c>
      <c r="R127" s="95" t="s">
        <v>0</v>
      </c>
      <c r="S127" s="95" t="s">
        <v>0</v>
      </c>
      <c r="T127" s="96" t="s">
        <v>0</v>
      </c>
    </row>
    <row r="128" spans="2:20" s="55" customFormat="1" ht="62.45" customHeight="1" x14ac:dyDescent="0.3">
      <c r="B128" s="408" t="s">
        <v>442</v>
      </c>
      <c r="C128" s="379" t="s">
        <v>443</v>
      </c>
      <c r="D128" s="381" t="s">
        <v>444</v>
      </c>
      <c r="E128" s="30" t="s">
        <v>445</v>
      </c>
      <c r="F128" s="31" t="s">
        <v>446</v>
      </c>
      <c r="G128" s="312" t="s">
        <v>447</v>
      </c>
      <c r="H128" s="61">
        <v>1</v>
      </c>
      <c r="I128" s="347"/>
      <c r="J128" s="365">
        <v>1</v>
      </c>
      <c r="K128" s="291"/>
      <c r="L128" s="292"/>
      <c r="M128" s="293">
        <f>'PROGRAMACIÓN DE META '!AE122</f>
        <v>1</v>
      </c>
      <c r="N128" s="294" t="s">
        <v>635</v>
      </c>
      <c r="O128" s="60" t="s">
        <v>33</v>
      </c>
      <c r="P128" s="29" t="s">
        <v>37</v>
      </c>
      <c r="Q128" s="40"/>
      <c r="R128" s="41" t="s">
        <v>0</v>
      </c>
      <c r="S128" s="41"/>
      <c r="T128" s="42"/>
    </row>
    <row r="129" spans="2:20" s="55" customFormat="1" ht="81" x14ac:dyDescent="0.3">
      <c r="B129" s="408" t="s">
        <v>448</v>
      </c>
      <c r="C129" s="374"/>
      <c r="D129" s="382"/>
      <c r="E129" s="63" t="s">
        <v>449</v>
      </c>
      <c r="F129" s="64" t="s">
        <v>450</v>
      </c>
      <c r="G129" s="316" t="s">
        <v>451</v>
      </c>
      <c r="H129" s="70">
        <v>2</v>
      </c>
      <c r="I129" s="315">
        <v>1</v>
      </c>
      <c r="J129" s="256">
        <v>1</v>
      </c>
      <c r="K129" s="248"/>
      <c r="L129" s="249"/>
      <c r="M129" s="250">
        <f>'PROGRAMACIÓN DE META '!AE123</f>
        <v>1</v>
      </c>
      <c r="N129" s="231" t="s">
        <v>636</v>
      </c>
      <c r="O129" s="27" t="s">
        <v>33</v>
      </c>
      <c r="P129" s="28" t="s">
        <v>37</v>
      </c>
      <c r="Q129" s="43"/>
      <c r="R129" s="44" t="s">
        <v>0</v>
      </c>
      <c r="S129" s="44"/>
      <c r="T129" s="45" t="s">
        <v>0</v>
      </c>
    </row>
    <row r="130" spans="2:20" s="55" customFormat="1" ht="141.75" x14ac:dyDescent="0.3">
      <c r="B130" s="408"/>
      <c r="C130" s="374"/>
      <c r="D130" s="382"/>
      <c r="E130" s="63" t="s">
        <v>452</v>
      </c>
      <c r="F130" s="64" t="s">
        <v>453</v>
      </c>
      <c r="G130" s="316" t="s">
        <v>454</v>
      </c>
      <c r="H130" s="70">
        <v>2</v>
      </c>
      <c r="I130" s="315"/>
      <c r="J130" s="256">
        <v>1</v>
      </c>
      <c r="K130" s="248"/>
      <c r="L130" s="249"/>
      <c r="M130" s="250">
        <f>'PROGRAMACIÓN DE META '!AE124</f>
        <v>0.5</v>
      </c>
      <c r="N130" s="231" t="s">
        <v>637</v>
      </c>
      <c r="O130" s="27" t="s">
        <v>33</v>
      </c>
      <c r="P130" s="28" t="s">
        <v>37</v>
      </c>
      <c r="Q130" s="43"/>
      <c r="R130" s="44" t="s">
        <v>0</v>
      </c>
      <c r="S130" s="44"/>
      <c r="T130" s="45" t="s">
        <v>0</v>
      </c>
    </row>
    <row r="131" spans="2:20" s="55" customFormat="1" ht="96.6" customHeight="1" x14ac:dyDescent="0.3">
      <c r="B131" s="408"/>
      <c r="C131" s="374"/>
      <c r="D131" s="382"/>
      <c r="E131" s="63" t="s">
        <v>455</v>
      </c>
      <c r="F131" s="64" t="s">
        <v>456</v>
      </c>
      <c r="G131" s="316" t="s">
        <v>457</v>
      </c>
      <c r="H131" s="70">
        <v>1</v>
      </c>
      <c r="I131" s="315"/>
      <c r="J131" s="285">
        <v>0.5</v>
      </c>
      <c r="K131" s="248"/>
      <c r="L131" s="249"/>
      <c r="M131" s="250">
        <f>'PROGRAMACIÓN DE META '!AE125</f>
        <v>0.5</v>
      </c>
      <c r="N131" s="231" t="s">
        <v>638</v>
      </c>
      <c r="O131" s="27" t="s">
        <v>33</v>
      </c>
      <c r="P131" s="28" t="s">
        <v>37</v>
      </c>
      <c r="Q131" s="43"/>
      <c r="R131" s="44" t="s">
        <v>0</v>
      </c>
      <c r="S131" s="44"/>
      <c r="T131" s="45"/>
    </row>
    <row r="132" spans="2:20" s="55" customFormat="1" ht="81" x14ac:dyDescent="0.3">
      <c r="B132" s="408"/>
      <c r="C132" s="374"/>
      <c r="D132" s="382"/>
      <c r="E132" s="63" t="s">
        <v>458</v>
      </c>
      <c r="F132" s="64" t="s">
        <v>459</v>
      </c>
      <c r="G132" s="316" t="s">
        <v>460</v>
      </c>
      <c r="H132" s="70">
        <v>1</v>
      </c>
      <c r="I132" s="315"/>
      <c r="J132" s="256">
        <v>1</v>
      </c>
      <c r="K132" s="248"/>
      <c r="L132" s="249"/>
      <c r="M132" s="250">
        <f>'PROGRAMACIÓN DE META '!AE126</f>
        <v>1</v>
      </c>
      <c r="N132" s="231" t="s">
        <v>639</v>
      </c>
      <c r="O132" s="27" t="s">
        <v>33</v>
      </c>
      <c r="P132" s="28" t="s">
        <v>37</v>
      </c>
      <c r="Q132" s="43"/>
      <c r="R132" s="44" t="s">
        <v>0</v>
      </c>
      <c r="S132" s="44"/>
      <c r="T132" s="45"/>
    </row>
    <row r="133" spans="2:20" s="55" customFormat="1" ht="131.44999999999999" customHeight="1" x14ac:dyDescent="0.3">
      <c r="B133" s="408"/>
      <c r="C133" s="374"/>
      <c r="D133" s="382"/>
      <c r="E133" s="63" t="s">
        <v>461</v>
      </c>
      <c r="F133" s="64" t="s">
        <v>462</v>
      </c>
      <c r="G133" s="316" t="s">
        <v>463</v>
      </c>
      <c r="H133" s="70">
        <v>1</v>
      </c>
      <c r="I133" s="315"/>
      <c r="J133" s="256"/>
      <c r="K133" s="248"/>
      <c r="L133" s="249"/>
      <c r="M133" s="250">
        <f>'PROGRAMACIÓN DE META '!AE127</f>
        <v>0</v>
      </c>
      <c r="N133" s="231" t="s">
        <v>240</v>
      </c>
      <c r="O133" s="27" t="s">
        <v>33</v>
      </c>
      <c r="P133" s="28" t="s">
        <v>37</v>
      </c>
      <c r="Q133" s="43"/>
      <c r="R133" s="44"/>
      <c r="S133" s="44"/>
      <c r="T133" s="45" t="s">
        <v>0</v>
      </c>
    </row>
    <row r="134" spans="2:20" s="55" customFormat="1" ht="96.6" customHeight="1" thickBot="1" x14ac:dyDescent="0.35">
      <c r="B134" s="408"/>
      <c r="C134" s="374"/>
      <c r="D134" s="382"/>
      <c r="E134" s="63" t="s">
        <v>464</v>
      </c>
      <c r="F134" s="64" t="s">
        <v>465</v>
      </c>
      <c r="G134" s="316" t="s">
        <v>466</v>
      </c>
      <c r="H134" s="70">
        <v>1</v>
      </c>
      <c r="I134" s="320">
        <v>0.5</v>
      </c>
      <c r="J134" s="256"/>
      <c r="K134" s="248"/>
      <c r="L134" s="249"/>
      <c r="M134" s="250">
        <f>'PROGRAMACIÓN DE META '!AE128</f>
        <v>0.5</v>
      </c>
      <c r="N134" s="239" t="s">
        <v>673</v>
      </c>
      <c r="O134" s="27" t="s">
        <v>33</v>
      </c>
      <c r="P134" s="28" t="s">
        <v>37</v>
      </c>
      <c r="Q134" s="43"/>
      <c r="R134" s="44"/>
      <c r="S134" s="44" t="s">
        <v>0</v>
      </c>
      <c r="T134" s="45"/>
    </row>
    <row r="135" spans="2:20" s="55" customFormat="1" ht="99" customHeight="1" thickBot="1" x14ac:dyDescent="0.35">
      <c r="B135" s="408"/>
      <c r="C135" s="380"/>
      <c r="D135" s="383"/>
      <c r="E135" s="65" t="s">
        <v>467</v>
      </c>
      <c r="F135" s="66" t="s">
        <v>468</v>
      </c>
      <c r="G135" s="319" t="s">
        <v>469</v>
      </c>
      <c r="H135" s="82">
        <v>1</v>
      </c>
      <c r="I135" s="344">
        <v>0.5</v>
      </c>
      <c r="J135" s="257"/>
      <c r="K135" s="242"/>
      <c r="L135" s="243"/>
      <c r="M135" s="244">
        <f>'PROGRAMACIÓN DE META '!AE129</f>
        <v>0.5</v>
      </c>
      <c r="N135" s="239" t="s">
        <v>673</v>
      </c>
      <c r="O135" s="62" t="s">
        <v>33</v>
      </c>
      <c r="P135" s="32" t="s">
        <v>37</v>
      </c>
      <c r="Q135" s="46"/>
      <c r="R135" s="47"/>
      <c r="S135" s="47" t="s">
        <v>0</v>
      </c>
      <c r="T135" s="48"/>
    </row>
    <row r="136" spans="2:20" s="56" customFormat="1" ht="86.45" customHeight="1" x14ac:dyDescent="0.3">
      <c r="B136" s="407" t="s">
        <v>470</v>
      </c>
      <c r="C136" s="384" t="s">
        <v>471</v>
      </c>
      <c r="D136" s="388" t="s">
        <v>472</v>
      </c>
      <c r="E136" s="58" t="s">
        <v>473</v>
      </c>
      <c r="F136" s="59" t="s">
        <v>474</v>
      </c>
      <c r="G136" s="345" t="s">
        <v>475</v>
      </c>
      <c r="H136" s="346">
        <v>1</v>
      </c>
      <c r="I136" s="347">
        <v>1</v>
      </c>
      <c r="J136" s="290"/>
      <c r="K136" s="291"/>
      <c r="L136" s="292"/>
      <c r="M136" s="293">
        <f>'PROGRAMACIÓN DE META '!AE130</f>
        <v>1</v>
      </c>
      <c r="N136" s="294" t="s">
        <v>668</v>
      </c>
      <c r="O136" s="26" t="s">
        <v>33</v>
      </c>
      <c r="P136" s="102" t="s">
        <v>476</v>
      </c>
      <c r="Q136" s="49"/>
      <c r="R136" s="50" t="s">
        <v>0</v>
      </c>
      <c r="S136" s="50"/>
      <c r="T136" s="51"/>
    </row>
    <row r="137" spans="2:20" s="55" customFormat="1" ht="116.45" customHeight="1" x14ac:dyDescent="0.3">
      <c r="B137" s="408" t="s">
        <v>470</v>
      </c>
      <c r="C137" s="385"/>
      <c r="D137" s="389"/>
      <c r="E137" s="63" t="s">
        <v>477</v>
      </c>
      <c r="F137" s="64" t="s">
        <v>478</v>
      </c>
      <c r="G137" s="316" t="s">
        <v>479</v>
      </c>
      <c r="H137" s="70">
        <v>1</v>
      </c>
      <c r="I137" s="315"/>
      <c r="J137" s="253">
        <v>1</v>
      </c>
      <c r="K137" s="248"/>
      <c r="L137" s="249"/>
      <c r="M137" s="250">
        <f>'PROGRAMACIÓN DE META '!AE131</f>
        <v>1</v>
      </c>
      <c r="N137" s="231" t="s">
        <v>669</v>
      </c>
      <c r="O137" s="27" t="s">
        <v>33</v>
      </c>
      <c r="P137" s="101" t="s">
        <v>476</v>
      </c>
      <c r="Q137" s="43"/>
      <c r="R137" s="44" t="s">
        <v>0</v>
      </c>
      <c r="S137" s="44" t="s">
        <v>0</v>
      </c>
      <c r="T137" s="45"/>
    </row>
    <row r="138" spans="2:20" s="55" customFormat="1" ht="68.45" customHeight="1" x14ac:dyDescent="0.3">
      <c r="B138" s="408" t="s">
        <v>470</v>
      </c>
      <c r="C138" s="385"/>
      <c r="D138" s="389"/>
      <c r="E138" s="63" t="s">
        <v>480</v>
      </c>
      <c r="F138" s="64" t="s">
        <v>481</v>
      </c>
      <c r="G138" s="316" t="s">
        <v>482</v>
      </c>
      <c r="H138" s="70">
        <v>1</v>
      </c>
      <c r="I138" s="315"/>
      <c r="J138" s="253"/>
      <c r="K138" s="248"/>
      <c r="L138" s="249"/>
      <c r="M138" s="250">
        <f>'PROGRAMACIÓN DE META '!AE132</f>
        <v>0</v>
      </c>
      <c r="N138" s="231"/>
      <c r="O138" s="27" t="s">
        <v>33</v>
      </c>
      <c r="P138" s="101" t="s">
        <v>476</v>
      </c>
      <c r="Q138" s="43"/>
      <c r="R138" s="44"/>
      <c r="S138" s="44" t="s">
        <v>0</v>
      </c>
      <c r="T138" s="45"/>
    </row>
    <row r="139" spans="2:20" s="55" customFormat="1" ht="61.5" customHeight="1" x14ac:dyDescent="0.3">
      <c r="B139" s="408" t="s">
        <v>470</v>
      </c>
      <c r="C139" s="385"/>
      <c r="D139" s="389"/>
      <c r="E139" s="63" t="s">
        <v>483</v>
      </c>
      <c r="F139" s="64" t="s">
        <v>484</v>
      </c>
      <c r="G139" s="316" t="s">
        <v>485</v>
      </c>
      <c r="H139" s="70">
        <v>1</v>
      </c>
      <c r="I139" s="315">
        <v>1</v>
      </c>
      <c r="J139" s="253">
        <v>1</v>
      </c>
      <c r="K139" s="248"/>
      <c r="L139" s="249"/>
      <c r="M139" s="250">
        <f>'PROGRAMACIÓN DE META '!AE133</f>
        <v>0.5</v>
      </c>
      <c r="N139" s="231" t="s">
        <v>670</v>
      </c>
      <c r="O139" s="27" t="s">
        <v>33</v>
      </c>
      <c r="P139" s="101" t="s">
        <v>476</v>
      </c>
      <c r="Q139" s="43" t="s">
        <v>0</v>
      </c>
      <c r="R139" s="44" t="s">
        <v>0</v>
      </c>
      <c r="S139" s="44" t="s">
        <v>0</v>
      </c>
      <c r="T139" s="45" t="s">
        <v>0</v>
      </c>
    </row>
    <row r="140" spans="2:20" s="55" customFormat="1" ht="96.6" customHeight="1" x14ac:dyDescent="0.3">
      <c r="B140" s="408"/>
      <c r="C140" s="385"/>
      <c r="D140" s="389"/>
      <c r="E140" s="63" t="s">
        <v>486</v>
      </c>
      <c r="F140" s="64" t="s">
        <v>487</v>
      </c>
      <c r="G140" s="316" t="s">
        <v>488</v>
      </c>
      <c r="H140" s="70">
        <v>1</v>
      </c>
      <c r="I140" s="315"/>
      <c r="J140" s="253">
        <v>1</v>
      </c>
      <c r="K140" s="248"/>
      <c r="L140" s="249"/>
      <c r="M140" s="250">
        <f>'PROGRAMACIÓN DE META '!AE134</f>
        <v>1</v>
      </c>
      <c r="N140" s="231" t="s">
        <v>610</v>
      </c>
      <c r="O140" s="27" t="s">
        <v>33</v>
      </c>
      <c r="P140" s="101" t="s">
        <v>331</v>
      </c>
      <c r="Q140" s="43"/>
      <c r="R140" s="44"/>
      <c r="S140" s="44" t="s">
        <v>0</v>
      </c>
      <c r="T140" s="45"/>
    </row>
    <row r="141" spans="2:20" s="55" customFormat="1" ht="77.099999999999994" customHeight="1" x14ac:dyDescent="0.3">
      <c r="B141" s="408"/>
      <c r="C141" s="385"/>
      <c r="D141" s="389"/>
      <c r="E141" s="63" t="s">
        <v>489</v>
      </c>
      <c r="F141" s="64" t="s">
        <v>490</v>
      </c>
      <c r="G141" s="316" t="s">
        <v>491</v>
      </c>
      <c r="H141" s="70">
        <v>1</v>
      </c>
      <c r="I141" s="315"/>
      <c r="J141" s="253">
        <v>1</v>
      </c>
      <c r="K141" s="248"/>
      <c r="L141" s="249"/>
      <c r="M141" s="250">
        <f>'PROGRAMACIÓN DE META '!AE135</f>
        <v>1</v>
      </c>
      <c r="N141" s="231" t="s">
        <v>611</v>
      </c>
      <c r="O141" s="27" t="s">
        <v>33</v>
      </c>
      <c r="P141" s="101" t="s">
        <v>331</v>
      </c>
      <c r="Q141" s="43"/>
      <c r="R141" s="44" t="s">
        <v>0</v>
      </c>
      <c r="S141" s="44"/>
      <c r="T141" s="45"/>
    </row>
    <row r="142" spans="2:20" s="55" customFormat="1" ht="69.599999999999994" customHeight="1" x14ac:dyDescent="0.3">
      <c r="B142" s="408"/>
      <c r="C142" s="385"/>
      <c r="D142" s="389"/>
      <c r="E142" s="63" t="s">
        <v>492</v>
      </c>
      <c r="F142" s="64" t="s">
        <v>493</v>
      </c>
      <c r="G142" s="316" t="s">
        <v>494</v>
      </c>
      <c r="H142" s="70">
        <v>2</v>
      </c>
      <c r="I142" s="315">
        <v>1</v>
      </c>
      <c r="J142" s="253"/>
      <c r="K142" s="248"/>
      <c r="L142" s="249"/>
      <c r="M142" s="250">
        <f>'PROGRAMACIÓN DE META '!AE136</f>
        <v>0.5</v>
      </c>
      <c r="N142" s="231" t="s">
        <v>495</v>
      </c>
      <c r="O142" s="27" t="s">
        <v>33</v>
      </c>
      <c r="P142" s="101" t="s">
        <v>331</v>
      </c>
      <c r="Q142" s="43" t="s">
        <v>0</v>
      </c>
      <c r="R142" s="44"/>
      <c r="S142" s="44" t="s">
        <v>0</v>
      </c>
      <c r="T142" s="45"/>
    </row>
    <row r="143" spans="2:20" s="55" customFormat="1" ht="99.95" customHeight="1" x14ac:dyDescent="0.3">
      <c r="B143" s="408"/>
      <c r="C143" s="385"/>
      <c r="D143" s="389"/>
      <c r="E143" s="63" t="s">
        <v>496</v>
      </c>
      <c r="F143" s="64" t="s">
        <v>497</v>
      </c>
      <c r="G143" s="316" t="s">
        <v>498</v>
      </c>
      <c r="H143" s="70">
        <v>2</v>
      </c>
      <c r="I143" s="315">
        <v>8</v>
      </c>
      <c r="J143" s="253"/>
      <c r="K143" s="248"/>
      <c r="L143" s="249"/>
      <c r="M143" s="250" t="str">
        <f>'PROGRAMACIÓN DE META '!AE137</f>
        <v>100%</v>
      </c>
      <c r="N143" s="231" t="s">
        <v>612</v>
      </c>
      <c r="O143" s="27" t="s">
        <v>33</v>
      </c>
      <c r="P143" s="101" t="s">
        <v>331</v>
      </c>
      <c r="Q143" s="43" t="s">
        <v>0</v>
      </c>
      <c r="R143" s="44"/>
      <c r="S143" s="44" t="s">
        <v>0</v>
      </c>
      <c r="T143" s="45"/>
    </row>
    <row r="144" spans="2:20" s="55" customFormat="1" ht="86.1" customHeight="1" x14ac:dyDescent="0.3">
      <c r="B144" s="408"/>
      <c r="C144" s="385"/>
      <c r="D144" s="389"/>
      <c r="E144" s="63" t="s">
        <v>499</v>
      </c>
      <c r="F144" s="64" t="s">
        <v>500</v>
      </c>
      <c r="G144" s="316" t="s">
        <v>501</v>
      </c>
      <c r="H144" s="70">
        <v>3</v>
      </c>
      <c r="I144" s="315">
        <v>1</v>
      </c>
      <c r="J144" s="253"/>
      <c r="K144" s="248"/>
      <c r="L144" s="249"/>
      <c r="M144" s="250">
        <f>'PROGRAMACIÓN DE META '!AE138</f>
        <v>0.33333333333333331</v>
      </c>
      <c r="N144" s="231" t="s">
        <v>674</v>
      </c>
      <c r="O144" s="27" t="s">
        <v>33</v>
      </c>
      <c r="P144" s="101" t="s">
        <v>331</v>
      </c>
      <c r="Q144" s="43" t="s">
        <v>0</v>
      </c>
      <c r="R144" s="44"/>
      <c r="S144" s="44" t="s">
        <v>0</v>
      </c>
      <c r="T144" s="45" t="s">
        <v>0</v>
      </c>
    </row>
    <row r="145" spans="2:20" s="55" customFormat="1" ht="81" customHeight="1" x14ac:dyDescent="0.3">
      <c r="B145" s="408"/>
      <c r="C145" s="386"/>
      <c r="D145" s="390"/>
      <c r="E145" s="63" t="s">
        <v>502</v>
      </c>
      <c r="F145" s="64" t="s">
        <v>503</v>
      </c>
      <c r="G145" s="348" t="s">
        <v>504</v>
      </c>
      <c r="H145" s="363">
        <v>2</v>
      </c>
      <c r="I145" s="364"/>
      <c r="J145" s="309">
        <v>1</v>
      </c>
      <c r="K145" s="310"/>
      <c r="L145" s="311"/>
      <c r="M145" s="298">
        <f>'PROGRAMACIÓN DE META '!AE139</f>
        <v>0.5</v>
      </c>
      <c r="N145" s="299" t="s">
        <v>613</v>
      </c>
      <c r="O145" s="27" t="s">
        <v>33</v>
      </c>
      <c r="P145" s="101" t="s">
        <v>331</v>
      </c>
      <c r="Q145" s="52"/>
      <c r="R145" s="53" t="s">
        <v>0</v>
      </c>
      <c r="S145" s="53"/>
      <c r="T145" s="54" t="s">
        <v>0</v>
      </c>
    </row>
    <row r="146" spans="2:20" s="55" customFormat="1" ht="165.75" customHeight="1" thickBot="1" x14ac:dyDescent="0.35">
      <c r="B146" s="409"/>
      <c r="C146" s="387"/>
      <c r="D146" s="391"/>
      <c r="E146" s="65" t="s">
        <v>505</v>
      </c>
      <c r="F146" s="66" t="s">
        <v>506</v>
      </c>
      <c r="G146" s="319" t="s">
        <v>507</v>
      </c>
      <c r="H146" s="82">
        <v>2</v>
      </c>
      <c r="I146" s="318">
        <v>1</v>
      </c>
      <c r="J146" s="255"/>
      <c r="K146" s="242"/>
      <c r="L146" s="243"/>
      <c r="M146" s="244">
        <f>'PROGRAMACIÓN DE META '!AE140</f>
        <v>0.5</v>
      </c>
      <c r="N146" s="239" t="s">
        <v>675</v>
      </c>
      <c r="O146" s="62" t="s">
        <v>33</v>
      </c>
      <c r="P146" s="99" t="s">
        <v>331</v>
      </c>
      <c r="Q146" s="46" t="s">
        <v>0</v>
      </c>
      <c r="R146" s="47"/>
      <c r="S146" s="47" t="s">
        <v>0</v>
      </c>
      <c r="T146" s="48"/>
    </row>
    <row r="147" spans="2:20" x14ac:dyDescent="0.25">
      <c r="B147" s="22"/>
      <c r="C147" s="22"/>
    </row>
    <row r="148" spans="2:20" x14ac:dyDescent="0.25">
      <c r="B148" s="22"/>
      <c r="C148" s="22"/>
    </row>
    <row r="149" spans="2:20" x14ac:dyDescent="0.25">
      <c r="B149" s="22"/>
      <c r="C149" s="22"/>
    </row>
    <row r="150" spans="2:20" x14ac:dyDescent="0.25">
      <c r="B150" s="22"/>
      <c r="C150" s="22"/>
    </row>
    <row r="151" spans="2:20" x14ac:dyDescent="0.25">
      <c r="B151" s="22"/>
      <c r="C151" s="22"/>
    </row>
    <row r="152" spans="2:20" x14ac:dyDescent="0.25">
      <c r="B152" s="22"/>
      <c r="C152" s="22"/>
    </row>
    <row r="153" spans="2:20" x14ac:dyDescent="0.25">
      <c r="B153" s="22"/>
      <c r="C153" s="22"/>
    </row>
    <row r="154" spans="2:20" x14ac:dyDescent="0.25">
      <c r="B154" s="22"/>
      <c r="C154" s="22"/>
    </row>
    <row r="155" spans="2:20" x14ac:dyDescent="0.25">
      <c r="B155" s="22"/>
      <c r="C155" s="22"/>
    </row>
    <row r="156" spans="2:20" x14ac:dyDescent="0.25">
      <c r="B156" s="22"/>
      <c r="C156" s="22"/>
    </row>
  </sheetData>
  <sheetProtection formatCells="0" formatColumns="0" formatRows="0" insertColumns="0" insertRows="0" insertHyperlinks="0" sort="0" autoFilter="0" pivotTables="0"/>
  <protectedRanges>
    <protectedRange sqref="J23:L26 J83:L84 J122:L124 J39:L39 J54:L54 J77:L78 J80:L80 J93:L96 J126:L126 J136:L139 J86:L88 J28:L35 J44:L44" name="LOGRO"/>
    <protectedRange sqref="N82" name="OBSERVACIONES_3"/>
    <protectedRange sqref="J82:L82" name="LOGRO_3"/>
    <protectedRange sqref="N107" name="OBSERVACIONES_4"/>
    <protectedRange sqref="J107:L107" name="LOGRO_4"/>
    <protectedRange sqref="N36" name="OBSERVACIONES_5"/>
    <protectedRange sqref="J36:L36" name="LOGRO_5"/>
    <protectedRange sqref="N45:N53" name="OBSERVACIONES_7"/>
    <protectedRange sqref="J45:L53" name="LOGRO_7"/>
    <protectedRange sqref="N55:N65" name="OBSERVACIONES_8"/>
    <protectedRange sqref="J55:L65" name="LOGRO_8"/>
    <protectedRange sqref="N75:N76" name="OBSERVACIONES_9"/>
    <protectedRange sqref="J75:L76" name="LOGRO_9"/>
    <protectedRange sqref="N79" name="OBSERVACIONES_10"/>
    <protectedRange sqref="J79:L79" name="LOGRO_10"/>
    <protectedRange sqref="N81" name="OBSERVACIONES_11"/>
    <protectedRange sqref="J81:L81" name="LOGRO_11"/>
    <protectedRange sqref="N89" name="OBSERVACIONES_12"/>
    <protectedRange sqref="J89:L89" name="LOGRO_12"/>
    <protectedRange sqref="N108" name="OBSERVACIONES_13"/>
    <protectedRange sqref="J108:L108" name="LOGRO_13"/>
    <protectedRange sqref="N125" name="OBSERVACIONES_15"/>
    <protectedRange sqref="J125:L125" name="LOGRO_15"/>
    <protectedRange sqref="N127" name="OBSERVACIONES_16"/>
    <protectedRange sqref="J127:L127" name="LOGRO_16"/>
    <protectedRange sqref="N85" name="OBSERVACIONES_17"/>
    <protectedRange sqref="J85:L85" name="LOGRO_17"/>
    <protectedRange sqref="N86" name="OBSERVACIONES_18"/>
    <protectedRange sqref="N140:N146" name="Rango2"/>
    <protectedRange sqref="J140:L146" name="LOGRO_18"/>
    <protectedRange sqref="N11:N22" name="OBSERVACIONES_19"/>
    <protectedRange sqref="J11:L22" name="LOGRO_19"/>
    <protectedRange sqref="N27" name="OBSERVACIONES_20"/>
    <protectedRange sqref="J27:L27" name="LOGRO_20"/>
    <protectedRange sqref="N41:N43" name="OBSERVACIONES_21"/>
    <protectedRange sqref="J41:L43" name="LOGRO_21"/>
    <protectedRange sqref="N68:N74" name="OBSERVACIONES_22"/>
    <protectedRange sqref="J68:L74" name="LOGRO_22"/>
    <protectedRange sqref="N97:N105" name="OBSERVACIONES_23"/>
    <protectedRange sqref="J97:L105" name="LOGRO_23"/>
    <protectedRange sqref="N128:N135" name="OBSERVACIONES_24"/>
    <protectedRange sqref="J128:L135" name="LOGRO_24"/>
    <protectedRange sqref="N66:N67" name="OBSERVACIONES_25"/>
    <protectedRange sqref="J66:L67" name="LOGRO_25"/>
    <protectedRange sqref="N90:N92" name="OBSERVACIONES_26"/>
    <protectedRange sqref="J90:L92" name="LOGRO_26"/>
    <protectedRange sqref="N106" name="OBSERVACIONES_27"/>
    <protectedRange sqref="J106:L106" name="LOGRO_27"/>
    <protectedRange sqref="N109:N121" name="OBSERVACIONES_28"/>
    <protectedRange sqref="J109:L121" name="LOGRO_28"/>
    <protectedRange sqref="N37:N38" name="OBSERVACIONES_29"/>
    <protectedRange sqref="J37:L38" name="LOGRO_29"/>
    <protectedRange sqref="N40" name="OBSERVACIONES_30"/>
    <protectedRange sqref="J40:L40" name="LOGRO_30"/>
    <protectedRange sqref="N126" name="OBSERVACIONES_31"/>
  </protectedRanges>
  <autoFilter ref="B10:AJ146" xr:uid="{00000000-0009-0000-0000-000000000000}"/>
  <mergeCells count="81">
    <mergeCell ref="Q8:T8"/>
    <mergeCell ref="Q9:R9"/>
    <mergeCell ref="S9:T9"/>
    <mergeCell ref="B11:B22"/>
    <mergeCell ref="C11:C19"/>
    <mergeCell ref="D11:D19"/>
    <mergeCell ref="C20:C22"/>
    <mergeCell ref="D20:D22"/>
    <mergeCell ref="B8:B10"/>
    <mergeCell ref="G8:G10"/>
    <mergeCell ref="D8:D10"/>
    <mergeCell ref="O8:O10"/>
    <mergeCell ref="P8:P10"/>
    <mergeCell ref="E8:E10"/>
    <mergeCell ref="N8:N10"/>
    <mergeCell ref="M8:M10"/>
    <mergeCell ref="H8:H10"/>
    <mergeCell ref="C8:C10"/>
    <mergeCell ref="F8:F10"/>
    <mergeCell ref="B136:B146"/>
    <mergeCell ref="B128:B135"/>
    <mergeCell ref="F38:F39"/>
    <mergeCell ref="C37:C40"/>
    <mergeCell ref="C23:C36"/>
    <mergeCell ref="D23:D36"/>
    <mergeCell ref="F23:F26"/>
    <mergeCell ref="F29:F35"/>
    <mergeCell ref="C66:C67"/>
    <mergeCell ref="D66:D67"/>
    <mergeCell ref="E66:E67"/>
    <mergeCell ref="F66:F67"/>
    <mergeCell ref="C68:C76"/>
    <mergeCell ref="P3:T3"/>
    <mergeCell ref="P4:T4"/>
    <mergeCell ref="P5:T5"/>
    <mergeCell ref="P6:T6"/>
    <mergeCell ref="B97:B127"/>
    <mergeCell ref="B93:B96"/>
    <mergeCell ref="B23:B40"/>
    <mergeCell ref="B41:B92"/>
    <mergeCell ref="B3:O6"/>
    <mergeCell ref="B7:D7"/>
    <mergeCell ref="I8:L8"/>
    <mergeCell ref="I9:J9"/>
    <mergeCell ref="K9:L9"/>
    <mergeCell ref="F7:T7"/>
    <mergeCell ref="D37:D40"/>
    <mergeCell ref="E38:E39"/>
    <mergeCell ref="C83:C89"/>
    <mergeCell ref="D83:D89"/>
    <mergeCell ref="E83:E84"/>
    <mergeCell ref="F83:F84"/>
    <mergeCell ref="C41:C44"/>
    <mergeCell ref="D41:D44"/>
    <mergeCell ref="C45:C60"/>
    <mergeCell ref="D45:D60"/>
    <mergeCell ref="C61:C65"/>
    <mergeCell ref="D61:D65"/>
    <mergeCell ref="D68:D76"/>
    <mergeCell ref="C77:C82"/>
    <mergeCell ref="D77:D82"/>
    <mergeCell ref="E77:E78"/>
    <mergeCell ref="F77:F78"/>
    <mergeCell ref="C90:C92"/>
    <mergeCell ref="D90:D92"/>
    <mergeCell ref="C93:C96"/>
    <mergeCell ref="D93:D96"/>
    <mergeCell ref="E93:E95"/>
    <mergeCell ref="F93:F95"/>
    <mergeCell ref="C97:C105"/>
    <mergeCell ref="D97:D105"/>
    <mergeCell ref="C106:C124"/>
    <mergeCell ref="D106:D124"/>
    <mergeCell ref="E110:E111"/>
    <mergeCell ref="F110:F111"/>
    <mergeCell ref="C125:C127"/>
    <mergeCell ref="D125:D127"/>
    <mergeCell ref="C128:C135"/>
    <mergeCell ref="D128:D135"/>
    <mergeCell ref="C136:C146"/>
    <mergeCell ref="D136:D146"/>
  </mergeCells>
  <phoneticPr fontId="11" type="noConversion"/>
  <dataValidations count="1">
    <dataValidation type="list" allowBlank="1" showInputMessage="1" showErrorMessage="1" sqref="Q128:T135 Q137:T146 Q11:T124" xr:uid="{00000000-0002-0000-0000-000000000000}">
      <formula1>$AJ$2:$AJ$3</formula1>
    </dataValidation>
  </dataValidations>
  <pageMargins left="0.7" right="0.7" top="0.75" bottom="0.75" header="0.3" footer="0.3"/>
  <pageSetup scale="90"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baseColWidth="10" defaultColWidth="11.42578125" defaultRowHeight="15" x14ac:dyDescent="0.25"/>
  <cols>
    <col min="1" max="1" width="24.5703125" bestFit="1" customWidth="1"/>
    <col min="2" max="2" width="8.28515625" bestFit="1" customWidth="1"/>
    <col min="3" max="3" width="7.42578125" bestFit="1" customWidth="1"/>
    <col min="4" max="4" width="31" bestFit="1" customWidth="1"/>
    <col min="5" max="5" width="16.85546875" bestFit="1" customWidth="1"/>
    <col min="6" max="6" width="15.5703125" bestFit="1" customWidth="1"/>
    <col min="7" max="7" width="14.85546875" bestFit="1" customWidth="1"/>
    <col min="8" max="8" width="19.855468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x14ac:dyDescent="0.25">
      <c r="B3" t="s">
        <v>508</v>
      </c>
      <c r="C3" t="s">
        <v>509</v>
      </c>
      <c r="D3" t="s">
        <v>510</v>
      </c>
      <c r="E3" t="s">
        <v>511</v>
      </c>
      <c r="F3" t="s">
        <v>512</v>
      </c>
      <c r="G3" t="s">
        <v>513</v>
      </c>
      <c r="H3" t="s">
        <v>514</v>
      </c>
      <c r="I3" t="s">
        <v>515</v>
      </c>
      <c r="J3" t="s">
        <v>516</v>
      </c>
      <c r="K3" t="s">
        <v>517</v>
      </c>
      <c r="L3" t="s">
        <v>518</v>
      </c>
      <c r="M3" t="s">
        <v>519</v>
      </c>
    </row>
    <row r="4" spans="1:13" x14ac:dyDescent="0.25">
      <c r="A4" t="s">
        <v>520</v>
      </c>
      <c r="B4" s="1">
        <v>0.70656565656565651</v>
      </c>
      <c r="C4" s="1">
        <v>1</v>
      </c>
      <c r="D4" s="1">
        <v>1</v>
      </c>
      <c r="E4" s="1">
        <v>0.71153846153846145</v>
      </c>
      <c r="F4" s="1">
        <v>0.5</v>
      </c>
      <c r="G4" s="1">
        <v>0.75</v>
      </c>
      <c r="H4" s="1">
        <v>0.75</v>
      </c>
      <c r="I4" s="1">
        <v>1</v>
      </c>
      <c r="J4" s="1">
        <v>0.92647058823529416</v>
      </c>
      <c r="K4" s="1">
        <v>1</v>
      </c>
      <c r="L4" s="1">
        <v>0.8</v>
      </c>
      <c r="M4" s="1">
        <v>0.78479500891265608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B180"/>
  <sheetViews>
    <sheetView showGridLines="0" showZeros="0" topLeftCell="E1" zoomScale="60" zoomScaleNormal="60" workbookViewId="0">
      <selection activeCell="E128" sqref="E128:E129"/>
    </sheetView>
  </sheetViews>
  <sheetFormatPr baseColWidth="10" defaultColWidth="11.42578125" defaultRowHeight="15" x14ac:dyDescent="0.25"/>
  <cols>
    <col min="1" max="1" width="6.85546875" customWidth="1"/>
    <col min="2" max="2" width="14.28515625" style="125" customWidth="1"/>
    <col min="3" max="3" width="15.85546875" style="125" customWidth="1"/>
    <col min="4" max="5" width="42.5703125" style="97" customWidth="1"/>
    <col min="6" max="6" width="20.5703125" customWidth="1"/>
    <col min="7" max="7" width="6.5703125" hidden="1" customWidth="1"/>
    <col min="9" max="12" width="10" customWidth="1"/>
    <col min="13" max="15" width="10.140625" customWidth="1"/>
    <col min="16" max="16" width="14.42578125" customWidth="1"/>
    <col min="17" max="17" width="2" hidden="1" customWidth="1"/>
    <col min="18" max="25" width="10" style="108" hidden="1" customWidth="1"/>
    <col min="26" max="26" width="7.28515625" style="199" hidden="1" customWidth="1"/>
    <col min="27" max="30" width="10" customWidth="1"/>
    <col min="31" max="31" width="25.42578125" customWidth="1"/>
    <col min="32" max="32" width="58.28515625" style="126" customWidth="1"/>
    <col min="33" max="33" width="13.140625" style="97" hidden="1" customWidth="1"/>
    <col min="34" max="34" width="18.85546875" style="104" customWidth="1"/>
    <col min="35" max="35" width="25.140625" style="109" hidden="1" customWidth="1"/>
  </cols>
  <sheetData>
    <row r="2" spans="2:54" ht="15.75" thickBot="1" x14ac:dyDescent="0.3"/>
    <row r="3" spans="2:54" ht="15.75" thickBot="1" x14ac:dyDescent="0.3">
      <c r="B3" s="458"/>
      <c r="C3" s="458"/>
      <c r="D3" s="458"/>
      <c r="E3" s="458"/>
      <c r="F3" s="458"/>
      <c r="G3" s="458"/>
      <c r="H3" s="458"/>
      <c r="I3" s="461" t="s">
        <v>14</v>
      </c>
      <c r="J3" s="462"/>
      <c r="K3" s="462"/>
      <c r="L3" s="463"/>
      <c r="M3" s="465" t="s">
        <v>521</v>
      </c>
      <c r="N3" s="466"/>
      <c r="O3" s="466"/>
      <c r="P3" s="467"/>
      <c r="Q3" s="467"/>
      <c r="R3" s="464" t="s">
        <v>522</v>
      </c>
      <c r="S3" s="462"/>
      <c r="T3" s="462"/>
      <c r="U3" s="463"/>
      <c r="V3" s="110"/>
      <c r="W3" s="196"/>
      <c r="X3" s="196"/>
      <c r="Y3" s="196"/>
      <c r="Z3" s="200"/>
      <c r="AA3" s="468" t="s">
        <v>523</v>
      </c>
      <c r="AB3" s="468"/>
      <c r="AC3" s="468"/>
      <c r="AD3" s="468"/>
      <c r="AE3" s="468"/>
      <c r="AF3" s="459"/>
      <c r="AG3" s="460"/>
      <c r="AH3" s="460"/>
      <c r="AI3" s="460"/>
    </row>
    <row r="4" spans="2:54" s="25" customFormat="1" ht="39" thickBot="1" x14ac:dyDescent="0.3">
      <c r="B4" s="127" t="s">
        <v>7</v>
      </c>
      <c r="C4" s="128" t="s">
        <v>524</v>
      </c>
      <c r="D4" s="128" t="s">
        <v>525</v>
      </c>
      <c r="E4" s="128" t="s">
        <v>526</v>
      </c>
      <c r="F4" s="114" t="s">
        <v>527</v>
      </c>
      <c r="G4" s="115" t="s">
        <v>528</v>
      </c>
      <c r="H4" s="115" t="s">
        <v>529</v>
      </c>
      <c r="I4" s="116" t="s">
        <v>530</v>
      </c>
      <c r="J4" s="117" t="s">
        <v>531</v>
      </c>
      <c r="K4" s="117" t="s">
        <v>532</v>
      </c>
      <c r="L4" s="118" t="s">
        <v>533</v>
      </c>
      <c r="M4" s="119" t="s">
        <v>534</v>
      </c>
      <c r="N4" s="120" t="s">
        <v>535</v>
      </c>
      <c r="O4" s="120" t="s">
        <v>536</v>
      </c>
      <c r="P4" s="120" t="s">
        <v>537</v>
      </c>
      <c r="Q4" s="121" t="s">
        <v>538</v>
      </c>
      <c r="R4" s="122" t="s">
        <v>539</v>
      </c>
      <c r="S4" s="114" t="s">
        <v>540</v>
      </c>
      <c r="T4" s="114" t="s">
        <v>541</v>
      </c>
      <c r="U4" s="123" t="s">
        <v>542</v>
      </c>
      <c r="V4" s="124" t="s">
        <v>577</v>
      </c>
      <c r="W4" s="124" t="s">
        <v>578</v>
      </c>
      <c r="X4" s="124" t="s">
        <v>579</v>
      </c>
      <c r="Y4" s="124" t="s">
        <v>580</v>
      </c>
      <c r="Z4" s="201" t="s">
        <v>581</v>
      </c>
      <c r="AA4" s="208" t="s">
        <v>543</v>
      </c>
      <c r="AB4" s="209" t="s">
        <v>544</v>
      </c>
      <c r="AC4" s="209" t="s">
        <v>545</v>
      </c>
      <c r="AD4" s="210" t="s">
        <v>546</v>
      </c>
      <c r="AE4" s="205" t="s">
        <v>547</v>
      </c>
      <c r="AF4" s="114" t="s">
        <v>16</v>
      </c>
      <c r="AG4" s="114" t="s">
        <v>17</v>
      </c>
      <c r="AH4" s="114" t="s">
        <v>548</v>
      </c>
      <c r="AI4" s="115" t="s">
        <v>18</v>
      </c>
    </row>
    <row r="5" spans="2:54" s="25" customFormat="1" ht="51" customHeight="1" x14ac:dyDescent="0.25">
      <c r="B5" s="129" t="s">
        <v>26</v>
      </c>
      <c r="C5" s="130" t="s">
        <v>27</v>
      </c>
      <c r="D5" s="131" t="str">
        <f>'MIPG INSTITUCIONAL'!F11</f>
        <v>Analizar puestos de trabajo e identificarlos para vincular personal con discapacidad.</v>
      </c>
      <c r="E5" s="131" t="str">
        <f>'MIPG INSTITUCIONAL'!G11</f>
        <v>Puestos de trabajo identificados en donde se pueda vincular personas con discapacidad.</v>
      </c>
      <c r="F5" s="130" t="s">
        <v>549</v>
      </c>
      <c r="G5" s="130">
        <f>COUNTIF(R5:U5,"x")</f>
        <v>1</v>
      </c>
      <c r="H5" s="132">
        <f>'MIPG INSTITUCIONAL'!H11</f>
        <v>1</v>
      </c>
      <c r="I5" s="133">
        <f>'MIPG INSTITUCIONAL'!I11</f>
        <v>1</v>
      </c>
      <c r="J5" s="133">
        <f>'MIPG INSTITUCIONAL'!J11</f>
        <v>0</v>
      </c>
      <c r="K5" s="133">
        <f>'MIPG INSTITUCIONAL'!K11</f>
        <v>0</v>
      </c>
      <c r="L5" s="133">
        <f>'MIPG INSTITUCIONAL'!L11</f>
        <v>0</v>
      </c>
      <c r="M5" s="134"/>
      <c r="N5" s="135"/>
      <c r="O5" s="135">
        <v>1</v>
      </c>
      <c r="P5" s="136"/>
      <c r="Q5" s="137" t="str">
        <f>_xlfn.IFNA(IF(_xlfn.IFS(F5="MANTENIMIENTO",SUM(M5:P5)/G5,F5="INCREMENTO",SUM(M5:P5))=H5,"SI",""),"")</f>
        <v>SI</v>
      </c>
      <c r="R5" s="216">
        <f>'MIPG INSTITUCIONAL'!Q11</f>
        <v>0</v>
      </c>
      <c r="S5" s="138">
        <f>'MIPG INSTITUCIONAL'!R11</f>
        <v>0</v>
      </c>
      <c r="T5" s="138" t="str">
        <f>'MIPG INSTITUCIONAL'!S11</f>
        <v>x</v>
      </c>
      <c r="U5" s="139">
        <f>'MIPG INSTITUCIONAL'!T11</f>
        <v>0</v>
      </c>
      <c r="V5" s="217" t="str">
        <f>_xlfn.IFNA(_xlfn.IFS(AND(M5="",I5&gt;0.001),"1",AND(M5&gt;0.001,I5&gt;0.001),"2",AND(M5&gt;0.001,I5=0),"3"),"4")</f>
        <v>1</v>
      </c>
      <c r="W5" s="217" t="str">
        <f>_xlfn.IFNA(_xlfn.IFS(AND(N5="",J5&gt;0.001),"1",AND(N5&gt;0.001,J5&gt;0.001),"2",AND(N5&gt;0.001,J5=0),"3"),"4")</f>
        <v>4</v>
      </c>
      <c r="X5" s="217" t="str">
        <f>_xlfn.IFNA(_xlfn.IFS(AND(O5="",K5&gt;0.001),"1",AND(O5&gt;0.001,K5&gt;0.001),"2",AND(O5&gt;0.001,K5=0),"3"),"4")</f>
        <v>3</v>
      </c>
      <c r="Y5" s="217" t="str">
        <f>_xlfn.IFNA(_xlfn.IFS(AND(P5="",L5&gt;0.001),"1",AND(P5&gt;0.001,L5&gt;0.001),"2",AND(P5&gt;0.001,L5=0),"3"),"4")</f>
        <v>4</v>
      </c>
      <c r="Z5" s="218">
        <f>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f>
        <v>1</v>
      </c>
      <c r="AA5" s="219">
        <f>_xlfn.IFS(V5="1",IF((I5/H5)&gt;100%,"100%",I5/H5),V5="2",IF((I5/M5)&gt;100%,"100%",I5/M5),V5="3","0%",V5="4","")</f>
        <v>1</v>
      </c>
      <c r="AB5" s="220">
        <f>_xlfn.IFNA(INDEX(Hoja1!$C$3:$C$230,MATCH(Tabla2[[#This Row],[Calculo5]],Hoja1!$B$3:$B$230,0)),"")</f>
        <v>1</v>
      </c>
      <c r="AC5" s="220" t="str">
        <f>_xlfn.IFS(X5="1",IF((K5/J5)&gt;100%,"100%",K5/J5),X5="2",IF((K5/O5)&gt;100%,"100%",K5/O5),X5="3","0%",X5="4","")</f>
        <v>0%</v>
      </c>
      <c r="AD5" s="221" t="str">
        <f>_xlfn.IFS(Y5="1",IF((L5/K5)&gt;100%,"100%",L5/K5),Y5="2",IF((L5/P5)&gt;100%,"100%",L5/P5),Y5="3","0%",Y5="4","")</f>
        <v/>
      </c>
      <c r="AE5" s="206">
        <f>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f>
        <v>1</v>
      </c>
      <c r="AF5" s="140" t="str">
        <f>'MIPG INSTITUCIONAL'!N11</f>
        <v>La actividad se cumplirá en el primer trimestre de 2022, de acuerdo con el cronograma establecido en el presente plan.</v>
      </c>
      <c r="AG5" s="131" t="str">
        <f>'MIPG INSTITUCIONAL'!O11</f>
        <v>Talento Humano, Recursos Físicos y Tecnológicos</v>
      </c>
      <c r="AH5" s="130" t="s">
        <v>511</v>
      </c>
      <c r="AI5" s="111" t="str">
        <f>'MIPG INSTITUCIONAL'!P11</f>
        <v>Profesional Especializado - TH
(Secretaría Administrativa)</v>
      </c>
      <c r="BB5" s="25" t="s">
        <v>549</v>
      </c>
    </row>
    <row r="6" spans="2:54" s="25" customFormat="1" ht="51" customHeight="1" x14ac:dyDescent="0.25">
      <c r="B6" s="141" t="s">
        <v>26</v>
      </c>
      <c r="C6" s="142" t="s">
        <v>27</v>
      </c>
      <c r="D6" s="143" t="str">
        <f>'MIPG INSTITUCIONAL'!F12</f>
        <v>Establecer espacios para resaltar y estimular a los servidores públicos.</v>
      </c>
      <c r="E6" s="143" t="str">
        <f>'MIPG INSTITUCIONAL'!G12</f>
        <v>Espacios que permitan resaltar y estimular a los servidores públicos como reconocimiento a sus labores.</v>
      </c>
      <c r="F6" s="142" t="s">
        <v>549</v>
      </c>
      <c r="G6" s="142">
        <f t="shared" ref="G6:G69" si="0">COUNTIF(R6:U6,"x")</f>
        <v>1</v>
      </c>
      <c r="H6" s="144">
        <f>'MIPG INSTITUCIONAL'!H12</f>
        <v>1</v>
      </c>
      <c r="I6" s="133">
        <f>'MIPG INSTITUCIONAL'!I12</f>
        <v>0</v>
      </c>
      <c r="J6" s="133">
        <f>'MIPG INSTITUCIONAL'!J12</f>
        <v>1</v>
      </c>
      <c r="K6" s="133">
        <f>'MIPG INSTITUCIONAL'!K12</f>
        <v>0</v>
      </c>
      <c r="L6" s="133">
        <f>'MIPG INSTITUCIONAL'!L12</f>
        <v>0</v>
      </c>
      <c r="M6" s="145"/>
      <c r="N6" s="146">
        <v>1</v>
      </c>
      <c r="O6" s="146"/>
      <c r="P6" s="147">
        <v>0</v>
      </c>
      <c r="Q6" s="148" t="str">
        <f t="shared" ref="Q6:Q69" si="1">_xlfn.IFNA(IF(_xlfn.IFS(F6="MANTENIMIENTO",SUM(M6:P6)/G6,F6="INCREMENTO",SUM(M6:P6))=H6,"SI",""),"")</f>
        <v>SI</v>
      </c>
      <c r="R6" s="222">
        <f>'MIPG INSTITUCIONAL'!Q12</f>
        <v>0</v>
      </c>
      <c r="S6" s="149" t="str">
        <f>'MIPG INSTITUCIONAL'!R12</f>
        <v>x</v>
      </c>
      <c r="T6" s="149">
        <f>'MIPG INSTITUCIONAL'!S12</f>
        <v>0</v>
      </c>
      <c r="U6" s="150">
        <f>'MIPG INSTITUCIONAL'!T12</f>
        <v>0</v>
      </c>
      <c r="V6" s="198" t="str">
        <f t="shared" ref="V6:V11" si="2">_xlfn.IFNA(_xlfn.IFS(AND(M6="",I6&gt;0.001),"1",AND(M6&gt;0.001,I6&gt;0.001),"2",AND(M6&gt;0.001,I6=0),"3"),"4")</f>
        <v>4</v>
      </c>
      <c r="W6" s="198" t="str">
        <f t="shared" ref="W6:W12" si="3">_xlfn.IFNA(_xlfn.IFS(AND(N6="",J6&gt;0.001),"1",AND(N6&gt;0.001,J6&gt;0.001),"2",AND(N6&gt;0.001,J6=0),"3"),"4")</f>
        <v>2</v>
      </c>
      <c r="X6" s="198" t="str">
        <f t="shared" ref="X6:X12" si="4">_xlfn.IFNA(_xlfn.IFS(AND(O6="",K6&gt;0.001),"1",AND(O6&gt;0.001,K6&gt;0.001),"2",AND(O6&gt;0.001,K6=0),"3"),"4")</f>
        <v>4</v>
      </c>
      <c r="Y6" s="198" t="str">
        <f t="shared" ref="Y6:Y12" si="5">_xlfn.IFNA(_xlfn.IFS(AND(P6="",L6&gt;0.001),"1",AND(P6&gt;0.001,L6&gt;0.001),"2",AND(P6&gt;0.001,L6=0),"3"),"4")</f>
        <v>4</v>
      </c>
      <c r="Z6" s="204">
        <f>IF((IF(Tabla2[[#This Row],[Calculo1 ]]="1",_xlfn.IFS(W6="1",IF((J6/H6)&gt;100%,100%,J6/H6),W6="2",IF((J6/N6)&gt;100%,100%,J6/N6),W6="3","0%",W6="4","0")+Tabla2[[#This Row],[ III TRIM 20217]],_xlfn.IFS(W6="1",IF((J6/H6)&gt;100%,100%,J6/H6),W6="2",IF((J6/N6)&gt;100%,100%,J6/N6),W6="3","0%",W6="4","")))=100%,100%,(IF(Tabla2[[#This Row],[Calculo1 ]]="1",_xlfn.IFS(W6="1",IF((J6/H6)&gt;100%,100%,J6/H6),W6="2",IF((J6/N6)&gt;100%,100%,J6/N6),W6="3","0%",W6="4","0")+Tabla2[[#This Row],[ III TRIM 20217]],_xlfn.IFS(W6="1",IF((J6/H6)&gt;100%,100%,J6/H6),W6="2",IF((J6/N6)&gt;100%,100%,J6/N6),W6="3","0%",W6="4",""))))</f>
        <v>1</v>
      </c>
      <c r="AA6" s="211" t="str">
        <f t="shared" ref="AA6:AA69" si="6">_xlfn.IFS(V6="1",IF((I6/H6)&gt;100%,"100%",I6/H6),V6="2",IF((I6/M6)&gt;100%,"100%",I6/M6),V6="3","0%",V6="4","")</f>
        <v/>
      </c>
      <c r="AB6" s="197">
        <f>_xlfn.IFNA(INDEX(Hoja1!$C$3:$C$230,MATCH(Tabla2[[#This Row],[Calculo5]],Hoja1!$B$3:$B$230,0)),"")</f>
        <v>1</v>
      </c>
      <c r="AC6" s="197" t="str">
        <f t="shared" ref="AC6:AC69" si="7">_xlfn.IFS(X6="1",IF((K6/J6)&gt;100%,"100%",K6/J6),X6="2",IF((K6/O6)&gt;100%,"100%",K6/O6),X6="3","0%",X6="4","")</f>
        <v/>
      </c>
      <c r="AD6" s="212" t="str">
        <f t="shared" ref="AD6:AD69" si="8">_xlfn.IFS(Y6="1",IF((L6/K6)&gt;100%,"100%",L6/K6),Y6="2",IF((L6/P6)&gt;100%,"100%",L6/P6),Y6="3","0%",Y6="4","")</f>
        <v/>
      </c>
      <c r="AE6" s="207">
        <f>IF(IF(F6="","ESPECÍFICAR TIPO DE META",_xlfn.IFNA(_xlfn.IFS(SUM(I6:L6)=0,0%,SUM(I6:L6)&gt;0.001,(_xlfn.IFS(F6="INCREMENTO",SUM(I6:L6)/H6,F6="MANTENIMIENTO",SUM(I6:L6)/(H6*Tabla2[[#This Row],[N.X]])))),"ESPECÍFICAR TIPO DE META"))&gt;1,"100%",IF(F6="","ESPECÍFICAR TIPO DE META",_xlfn.IFNA(_xlfn.IFS(SUM(I6:L6)=0,0%,SUM(I6:L6)&gt;0.001,(_xlfn.IFS(F6="INCREMENTO",SUM(I6:L6)/H6,F6="MANTENIMIENTO",SUM(I6:L6)/(H6*Tabla2[[#This Row],[N.X]])))),"ESPECÍFICAR TIPO DE META")))</f>
        <v>1</v>
      </c>
      <c r="AF6" s="151" t="str">
        <f>'MIPG INSTITUCIONAL'!N12</f>
        <v>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v>
      </c>
      <c r="AG6" s="143" t="str">
        <f>'MIPG INSTITUCIONAL'!O12</f>
        <v>Talento Humano, Recursos Físicos y Tecnológicos</v>
      </c>
      <c r="AH6" s="142" t="s">
        <v>511</v>
      </c>
      <c r="AI6" s="112" t="str">
        <f>'MIPG INSTITUCIONAL'!P12</f>
        <v>Subsecretario Administrativo - TH
(Secretaría Administrativa)</v>
      </c>
      <c r="BB6" s="25" t="s">
        <v>550</v>
      </c>
    </row>
    <row r="7" spans="2:54" s="25" customFormat="1" ht="51" customHeight="1" x14ac:dyDescent="0.25">
      <c r="B7" s="141" t="s">
        <v>26</v>
      </c>
      <c r="C7" s="142" t="s">
        <v>27</v>
      </c>
      <c r="D7" s="143" t="str">
        <f>'MIPG INSTITUCIONAL'!F13</f>
        <v>Realizar informes sobre las razones de retiro de los servidores públicos.</v>
      </c>
      <c r="E7" s="143" t="str">
        <f>'MIPG INSTITUCIONAL'!G13</f>
        <v xml:space="preserve">Informes analizados acerca de las razones de retiro que genere insumos para el plan de previsión del talento humano. </v>
      </c>
      <c r="F7" s="142" t="s">
        <v>549</v>
      </c>
      <c r="G7" s="142">
        <f t="shared" si="0"/>
        <v>2</v>
      </c>
      <c r="H7" s="144">
        <f>'MIPG INSTITUCIONAL'!H13</f>
        <v>2</v>
      </c>
      <c r="I7" s="133">
        <f>'MIPG INSTITUCIONAL'!I13</f>
        <v>0</v>
      </c>
      <c r="J7" s="133">
        <f>'MIPG INSTITUCIONAL'!J13</f>
        <v>1</v>
      </c>
      <c r="K7" s="133">
        <f>'MIPG INSTITUCIONAL'!K13</f>
        <v>0</v>
      </c>
      <c r="L7" s="133">
        <f>'MIPG INSTITUCIONAL'!L13</f>
        <v>0</v>
      </c>
      <c r="M7" s="145"/>
      <c r="N7" s="146">
        <v>1</v>
      </c>
      <c r="O7" s="146"/>
      <c r="P7" s="147">
        <v>1</v>
      </c>
      <c r="Q7" s="148" t="str">
        <f t="shared" si="1"/>
        <v>SI</v>
      </c>
      <c r="R7" s="222">
        <f>'MIPG INSTITUCIONAL'!Q13</f>
        <v>0</v>
      </c>
      <c r="S7" s="149" t="str">
        <f>'MIPG INSTITUCIONAL'!R13</f>
        <v>x</v>
      </c>
      <c r="T7" s="149">
        <f>'MIPG INSTITUCIONAL'!S13</f>
        <v>0</v>
      </c>
      <c r="U7" s="150" t="str">
        <f>'MIPG INSTITUCIONAL'!T13</f>
        <v>x</v>
      </c>
      <c r="V7" s="198" t="str">
        <f t="shared" si="2"/>
        <v>4</v>
      </c>
      <c r="W7" s="198" t="str">
        <f t="shared" si="3"/>
        <v>2</v>
      </c>
      <c r="X7" s="198" t="str">
        <f t="shared" si="4"/>
        <v>4</v>
      </c>
      <c r="Y7" s="198" t="str">
        <f t="shared" si="5"/>
        <v>3</v>
      </c>
      <c r="Z7" s="204">
        <f>IF((IF(Tabla2[[#This Row],[Calculo1 ]]="1",_xlfn.IFS(W7="1",IF((J7/H7)&gt;100%,100%,J7/H7),W7="2",IF((J7/N7)&gt;100%,100%,J7/N7),W7="3","0%",W7="4","0")+Tabla2[[#This Row],[ III TRIM 20217]],_xlfn.IFS(W7="1",IF((J7/H7)&gt;100%,100%,J7/H7),W7="2",IF((J7/N7)&gt;100%,100%,J7/N7),W7="3","0%",W7="4","")))=100%,100%,(IF(Tabla2[[#This Row],[Calculo1 ]]="1",_xlfn.IFS(W7="1",IF((J7/H7)&gt;100%,100%,J7/H7),W7="2",IF((J7/N7)&gt;100%,100%,J7/N7),W7="3","0%",W7="4","0")+Tabla2[[#This Row],[ III TRIM 20217]],_xlfn.IFS(W7="1",IF((J7/H7)&gt;100%,100%,J7/H7),W7="2",IF((J7/N7)&gt;100%,100%,J7/N7),W7="3","0%",W7="4",""))))</f>
        <v>1</v>
      </c>
      <c r="AA7" s="211" t="str">
        <f t="shared" si="6"/>
        <v/>
      </c>
      <c r="AB7" s="197">
        <f>_xlfn.IFNA(INDEX(Hoja1!$C$3:$C$230,MATCH(Tabla2[[#This Row],[Calculo5]],Hoja1!$B$3:$B$230,0)),"")</f>
        <v>1</v>
      </c>
      <c r="AC7" s="197" t="str">
        <f t="shared" si="7"/>
        <v/>
      </c>
      <c r="AD7" s="212" t="str">
        <f t="shared" si="8"/>
        <v>0%</v>
      </c>
      <c r="AE7" s="207">
        <f>IF(IF(F7="","ESPECÍFICAR TIPO DE META",_xlfn.IFNA(_xlfn.IFS(SUM(I7:L7)=0,0%,SUM(I7:L7)&gt;0.001,(_xlfn.IFS(F7="INCREMENTO",SUM(I7:L7)/H7,F7="MANTENIMIENTO",SUM(I7:L7)/(H7*Tabla2[[#This Row],[N.X]])))),"ESPECÍFICAR TIPO DE META"))&gt;1,"100%",IF(F7="","ESPECÍFICAR TIPO DE META",_xlfn.IFNA(_xlfn.IFS(SUM(I7:L7)=0,0%,SUM(I7:L7)&gt;0.001,(_xlfn.IFS(F7="INCREMENTO",SUM(I7:L7)/H7,F7="MANTENIMIENTO",SUM(I7:L7)/(H7*Tabla2[[#This Row],[N.X]])))),"ESPECÍFICAR TIPO DE META")))</f>
        <v>0.5</v>
      </c>
      <c r="AF7" s="151" t="str">
        <f>'MIPG INSTITUCIONAL'!N13</f>
        <v>Se realizó informe de razones de retiro de servidores públicos</v>
      </c>
      <c r="AG7" s="143" t="str">
        <f>'MIPG INSTITUCIONAL'!O13</f>
        <v>Talento Humano, Recursos Físicos y Tecnológicos</v>
      </c>
      <c r="AH7" s="142" t="s">
        <v>511</v>
      </c>
      <c r="AI7" s="112" t="str">
        <f>'MIPG INSTITUCIONAL'!P13</f>
        <v>Profesional Especializado - TH
(Secretaría Administrativa)</v>
      </c>
    </row>
    <row r="8" spans="2:54" s="25" customFormat="1" ht="51" customHeight="1" x14ac:dyDescent="0.25">
      <c r="B8" s="141" t="s">
        <v>26</v>
      </c>
      <c r="C8" s="142" t="s">
        <v>27</v>
      </c>
      <c r="D8" s="143" t="str">
        <f>'MIPG INSTITUCIONAL'!F14</f>
        <v>Consolidar  estadísticas de la información del talento humano.</v>
      </c>
      <c r="E8" s="143" t="str">
        <f>'MIPG INSTITUCIONAL'!G14</f>
        <v>Estadísticas de la información de Gestión Estratégica de Talento Humano consolidadas.</v>
      </c>
      <c r="F8" s="142" t="s">
        <v>549</v>
      </c>
      <c r="G8" s="142">
        <f t="shared" si="0"/>
        <v>2</v>
      </c>
      <c r="H8" s="144">
        <f>'MIPG INSTITUCIONAL'!H14</f>
        <v>2</v>
      </c>
      <c r="I8" s="133">
        <f>'MIPG INSTITUCIONAL'!I14</f>
        <v>0</v>
      </c>
      <c r="J8" s="133">
        <f>'MIPG INSTITUCIONAL'!J14</f>
        <v>1</v>
      </c>
      <c r="K8" s="133">
        <f>'MIPG INSTITUCIONAL'!K14</f>
        <v>0</v>
      </c>
      <c r="L8" s="133">
        <f>'MIPG INSTITUCIONAL'!L14</f>
        <v>0</v>
      </c>
      <c r="M8" s="145"/>
      <c r="N8" s="146">
        <v>1</v>
      </c>
      <c r="O8" s="146"/>
      <c r="P8" s="147">
        <v>1</v>
      </c>
      <c r="Q8" s="148" t="str">
        <f t="shared" si="1"/>
        <v>SI</v>
      </c>
      <c r="R8" s="222">
        <f>'MIPG INSTITUCIONAL'!Q14</f>
        <v>0</v>
      </c>
      <c r="S8" s="149" t="str">
        <f>'MIPG INSTITUCIONAL'!R14</f>
        <v>x</v>
      </c>
      <c r="T8" s="149">
        <f>'MIPG INSTITUCIONAL'!S14</f>
        <v>0</v>
      </c>
      <c r="U8" s="150" t="str">
        <f>'MIPG INSTITUCIONAL'!T14</f>
        <v>x</v>
      </c>
      <c r="V8" s="198" t="str">
        <f t="shared" si="2"/>
        <v>4</v>
      </c>
      <c r="W8" s="198" t="str">
        <f t="shared" si="3"/>
        <v>2</v>
      </c>
      <c r="X8" s="198" t="str">
        <f t="shared" si="4"/>
        <v>4</v>
      </c>
      <c r="Y8" s="198" t="str">
        <f t="shared" si="5"/>
        <v>3</v>
      </c>
      <c r="Z8" s="204">
        <f>IF((IF(Tabla2[[#This Row],[Calculo1 ]]="1",_xlfn.IFS(W8="1",IF((J8/H8)&gt;100%,100%,J8/H8),W8="2",IF((J8/N8)&gt;100%,100%,J8/N8),W8="3","0%",W8="4","0")+Tabla2[[#This Row],[ III TRIM 20217]],_xlfn.IFS(W8="1",IF((J8/H8)&gt;100%,100%,J8/H8),W8="2",IF((J8/N8)&gt;100%,100%,J8/N8),W8="3","0%",W8="4","")))=100%,100%,(IF(Tabla2[[#This Row],[Calculo1 ]]="1",_xlfn.IFS(W8="1",IF((J8/H8)&gt;100%,100%,J8/H8),W8="2",IF((J8/N8)&gt;100%,100%,J8/N8),W8="3","0%",W8="4","0")+Tabla2[[#This Row],[ III TRIM 20217]],_xlfn.IFS(W8="1",IF((J8/H8)&gt;100%,100%,J8/H8),W8="2",IF((J8/N8)&gt;100%,100%,J8/N8),W8="3","0%",W8="4",""))))</f>
        <v>1</v>
      </c>
      <c r="AA8" s="211" t="str">
        <f t="shared" si="6"/>
        <v/>
      </c>
      <c r="AB8" s="197">
        <f>_xlfn.IFNA(INDEX(Hoja1!$C$3:$C$230,MATCH(Tabla2[[#This Row],[Calculo5]],Hoja1!$B$3:$B$230,0)),"")</f>
        <v>1</v>
      </c>
      <c r="AC8" s="197" t="str">
        <f t="shared" si="7"/>
        <v/>
      </c>
      <c r="AD8" s="212" t="str">
        <f t="shared" si="8"/>
        <v>0%</v>
      </c>
      <c r="AE8" s="207">
        <f>IF(IF(F8="","ESPECÍFICAR TIPO DE META",_xlfn.IFNA(_xlfn.IFS(SUM(I8:L8)=0,0%,SUM(I8:L8)&gt;0.001,(_xlfn.IFS(F8="INCREMENTO",SUM(I8:L8)/H8,F8="MANTENIMIENTO",SUM(I8:L8)/(H8*Tabla2[[#This Row],[N.X]])))),"ESPECÍFICAR TIPO DE META"))&gt;1,"100%",IF(F8="","ESPECÍFICAR TIPO DE META",_xlfn.IFNA(_xlfn.IFS(SUM(I8:L8)=0,0%,SUM(I8:L8)&gt;0.001,(_xlfn.IFS(F8="INCREMENTO",SUM(I8:L8)/H8,F8="MANTENIMIENTO",SUM(I8:L8)/(H8*Tabla2[[#This Row],[N.X]])))),"ESPECÍFICAR TIPO DE META")))</f>
        <v>0.5</v>
      </c>
      <c r="AF8" s="151" t="str">
        <f>'MIPG INSTITUCIONAL'!N14</f>
        <v>Se realizó encuesta "Maestro de empleados" que contiene información de los servidores públicos de planta, se presenta informe con los resultados de la encuesta maestra de empleados</v>
      </c>
      <c r="AG8" s="143" t="str">
        <f>'MIPG INSTITUCIONAL'!O14</f>
        <v>Talento Humano, Recursos Físicos y Tecnológicos</v>
      </c>
      <c r="AH8" s="142" t="s">
        <v>511</v>
      </c>
      <c r="AI8" s="112" t="str">
        <f>'MIPG INSTITUCIONAL'!P14</f>
        <v>Técnico Operativo
(Secretaría Administrativa)</v>
      </c>
    </row>
    <row r="9" spans="2:54" s="25" customFormat="1" ht="51" customHeight="1" x14ac:dyDescent="0.25">
      <c r="B9" s="141" t="s">
        <v>26</v>
      </c>
      <c r="C9" s="142" t="s">
        <v>27</v>
      </c>
      <c r="D9" s="143" t="str">
        <f>'MIPG INSTITUCIONAL'!F15</f>
        <v>Analizar y tomar las medidas de mejora que contribuyan al fortalecimiento del clima laboral en la entidad. Desde el sistema de control interno efectuar su verificación.</v>
      </c>
      <c r="E9" s="143" t="str">
        <f>'MIPG INSTITUCIONAL'!G15</f>
        <v>Socialización de los resultados de la medición del clima laboral vigencia 2021</v>
      </c>
      <c r="F9" s="142" t="s">
        <v>549</v>
      </c>
      <c r="G9" s="142">
        <f t="shared" si="0"/>
        <v>1</v>
      </c>
      <c r="H9" s="144">
        <f>'MIPG INSTITUCIONAL'!H15</f>
        <v>1</v>
      </c>
      <c r="I9" s="133">
        <f>'MIPG INSTITUCIONAL'!I15</f>
        <v>0</v>
      </c>
      <c r="J9" s="133">
        <f>'MIPG INSTITUCIONAL'!J15</f>
        <v>1</v>
      </c>
      <c r="K9" s="133">
        <f>'MIPG INSTITUCIONAL'!K15</f>
        <v>0</v>
      </c>
      <c r="L9" s="133">
        <f>'MIPG INSTITUCIONAL'!L15</f>
        <v>0</v>
      </c>
      <c r="M9" s="145"/>
      <c r="N9" s="146">
        <v>1</v>
      </c>
      <c r="O9" s="146"/>
      <c r="P9" s="147"/>
      <c r="Q9" s="148" t="str">
        <f t="shared" si="1"/>
        <v>SI</v>
      </c>
      <c r="R9" s="222">
        <f>'MIPG INSTITUCIONAL'!Q15</f>
        <v>0</v>
      </c>
      <c r="S9" s="149" t="str">
        <f>'MIPG INSTITUCIONAL'!R15</f>
        <v>x</v>
      </c>
      <c r="T9" s="149">
        <f>'MIPG INSTITUCIONAL'!S15</f>
        <v>0</v>
      </c>
      <c r="U9" s="150">
        <f>'MIPG INSTITUCIONAL'!T15</f>
        <v>0</v>
      </c>
      <c r="V9" s="198" t="str">
        <f t="shared" si="2"/>
        <v>4</v>
      </c>
      <c r="W9" s="198" t="str">
        <f t="shared" si="3"/>
        <v>2</v>
      </c>
      <c r="X9" s="198" t="str">
        <f t="shared" si="4"/>
        <v>4</v>
      </c>
      <c r="Y9" s="198" t="str">
        <f t="shared" si="5"/>
        <v>4</v>
      </c>
      <c r="Z9" s="204">
        <f>IF((IF(Tabla2[[#This Row],[Calculo1 ]]="1",_xlfn.IFS(W9="1",IF((J9/H9)&gt;100%,100%,J9/H9),W9="2",IF((J9/N9)&gt;100%,100%,J9/N9),W9="3","0%",W9="4","0")+Tabla2[[#This Row],[ III TRIM 20217]],_xlfn.IFS(W9="1",IF((J9/H9)&gt;100%,100%,J9/H9),W9="2",IF((J9/N9)&gt;100%,100%,J9/N9),W9="3","0%",W9="4","")))=100%,100%,(IF(Tabla2[[#This Row],[Calculo1 ]]="1",_xlfn.IFS(W9="1",IF((J9/H9)&gt;100%,100%,J9/H9),W9="2",IF((J9/N9)&gt;100%,100%,J9/N9),W9="3","0%",W9="4","0")+Tabla2[[#This Row],[ III TRIM 20217]],_xlfn.IFS(W9="1",IF((J9/H9)&gt;100%,100%,J9/H9),W9="2",IF((J9/N9)&gt;100%,100%,J9/N9),W9="3","0%",W9="4",""))))</f>
        <v>1</v>
      </c>
      <c r="AA9" s="211" t="str">
        <f t="shared" si="6"/>
        <v/>
      </c>
      <c r="AB9" s="197">
        <f>_xlfn.IFNA(INDEX(Hoja1!$C$3:$C$230,MATCH(Tabla2[[#This Row],[Calculo5]],Hoja1!$B$3:$B$230,0)),"")</f>
        <v>1</v>
      </c>
      <c r="AC9" s="197" t="str">
        <f t="shared" si="7"/>
        <v/>
      </c>
      <c r="AD9" s="212" t="str">
        <f t="shared" si="8"/>
        <v/>
      </c>
      <c r="AE9" s="207">
        <f>IF(IF(F9="","ESPECÍFICAR TIPO DE META",_xlfn.IFNA(_xlfn.IFS(SUM(I9:L9)=0,0%,SUM(I9:L9)&gt;0.001,(_xlfn.IFS(F9="INCREMENTO",SUM(I9:L9)/H9,F9="MANTENIMIENTO",SUM(I9:L9)/(H9*Tabla2[[#This Row],[N.X]])))),"ESPECÍFICAR TIPO DE META"))&gt;1,"100%",IF(F9="","ESPECÍFICAR TIPO DE META",_xlfn.IFNA(_xlfn.IFS(SUM(I9:L9)=0,0%,SUM(I9:L9)&gt;0.001,(_xlfn.IFS(F9="INCREMENTO",SUM(I9:L9)/H9,F9="MANTENIMIENTO",SUM(I9:L9)/(H9*Tabla2[[#This Row],[N.X]])))),"ESPECÍFICAR TIPO DE META")))</f>
        <v>1</v>
      </c>
      <c r="AF9" s="151" t="str">
        <f>'MIPG INSTITUCIONAL'!N15</f>
        <v>Se realizó estudio de medición del clima laboral, y se socializó de acuerdo con el cronograma establecido en el presente plan.</v>
      </c>
      <c r="AG9" s="143" t="str">
        <f>'MIPG INSTITUCIONAL'!O15</f>
        <v>Talento Humano, Recursos Físicos y Tecnológicos</v>
      </c>
      <c r="AH9" s="142" t="s">
        <v>511</v>
      </c>
      <c r="AI9" s="112" t="str">
        <f>'MIPG INSTITUCIONAL'!P15</f>
        <v>Subsecretario Administrativo - TH
(Secretaría Administrativa)</v>
      </c>
    </row>
    <row r="10" spans="2:54" s="25" customFormat="1" ht="51" customHeight="1" x14ac:dyDescent="0.25">
      <c r="B10" s="141" t="s">
        <v>26</v>
      </c>
      <c r="C10" s="142" t="s">
        <v>27</v>
      </c>
      <c r="D10" s="143" t="str">
        <f>'MIPG INSTITUCIONAL'!F16</f>
        <v>Establecer incentivos especiales para el personal de servicio al ciudadano y otros estímulos para quienes se encuentren con distinto tipo de vinculación (provisionales, contratistas, etc.) en la entidad.</v>
      </c>
      <c r="E10" s="143" t="str">
        <f>'MIPG INSTITUCIONAL'!G16</f>
        <v>Cuadro de mérito del personal del Centro de Atención Especializado- CAME.</v>
      </c>
      <c r="F10" s="142" t="s">
        <v>549</v>
      </c>
      <c r="G10" s="142">
        <f t="shared" si="0"/>
        <v>1</v>
      </c>
      <c r="H10" s="144">
        <f>'MIPG INSTITUCIONAL'!H16</f>
        <v>1</v>
      </c>
      <c r="I10" s="133">
        <f>'MIPG INSTITUCIONAL'!I16</f>
        <v>0</v>
      </c>
      <c r="J10" s="133">
        <f>'MIPG INSTITUCIONAL'!J16</f>
        <v>1</v>
      </c>
      <c r="K10" s="133">
        <f>'MIPG INSTITUCIONAL'!K16</f>
        <v>0</v>
      </c>
      <c r="L10" s="133">
        <f>'MIPG INSTITUCIONAL'!L16</f>
        <v>0</v>
      </c>
      <c r="M10" s="145"/>
      <c r="N10" s="146">
        <v>1</v>
      </c>
      <c r="O10" s="146"/>
      <c r="P10" s="147"/>
      <c r="Q10" s="148" t="str">
        <f t="shared" si="1"/>
        <v>SI</v>
      </c>
      <c r="R10" s="222">
        <f>'MIPG INSTITUCIONAL'!Q16</f>
        <v>0</v>
      </c>
      <c r="S10" s="149" t="str">
        <f>'MIPG INSTITUCIONAL'!R16</f>
        <v>x</v>
      </c>
      <c r="T10" s="149">
        <f>'MIPG INSTITUCIONAL'!S16</f>
        <v>0</v>
      </c>
      <c r="U10" s="150">
        <f>'MIPG INSTITUCIONAL'!T16</f>
        <v>0</v>
      </c>
      <c r="V10" s="198" t="str">
        <f t="shared" si="2"/>
        <v>4</v>
      </c>
      <c r="W10" s="198" t="str">
        <f t="shared" si="3"/>
        <v>2</v>
      </c>
      <c r="X10" s="198" t="str">
        <f t="shared" si="4"/>
        <v>4</v>
      </c>
      <c r="Y10" s="198" t="str">
        <f t="shared" si="5"/>
        <v>4</v>
      </c>
      <c r="Z10" s="204">
        <f>IF((IF(Tabla2[[#This Row],[Calculo1 ]]="1",_xlfn.IFS(W10="1",IF((J10/H10)&gt;100%,100%,J10/H10),W10="2",IF((J10/N10)&gt;100%,100%,J10/N10),W10="3","0%",W10="4","0")+Tabla2[[#This Row],[ III TRIM 20217]],_xlfn.IFS(W10="1",IF((J10/H10)&gt;100%,100%,J10/H10),W10="2",IF((J10/N10)&gt;100%,100%,J10/N10),W10="3","0%",W10="4","")))=100%,100%,(IF(Tabla2[[#This Row],[Calculo1 ]]="1",_xlfn.IFS(W10="1",IF((J10/H10)&gt;100%,100%,J10/H10),W10="2",IF((J10/N10)&gt;100%,100%,J10/N10),W10="3","0%",W10="4","0")+Tabla2[[#This Row],[ III TRIM 20217]],_xlfn.IFS(W10="1",IF((J10/H10)&gt;100%,100%,J10/H10),W10="2",IF((J10/N10)&gt;100%,100%,J10/N10),W10="3","0%",W10="4",""))))</f>
        <v>1</v>
      </c>
      <c r="AA10" s="211" t="str">
        <f t="shared" si="6"/>
        <v/>
      </c>
      <c r="AB10" s="197">
        <f>_xlfn.IFNA(INDEX(Hoja1!$C$3:$C$230,MATCH(Tabla2[[#This Row],[Calculo5]],Hoja1!$B$3:$B$230,0)),"")</f>
        <v>1</v>
      </c>
      <c r="AC10" s="197" t="str">
        <f t="shared" si="7"/>
        <v/>
      </c>
      <c r="AD10" s="212" t="str">
        <f t="shared" si="8"/>
        <v/>
      </c>
      <c r="AE10" s="207">
        <f>IF(IF(F10="","ESPECÍFICAR TIPO DE META",_xlfn.IFNA(_xlfn.IFS(SUM(I10:L10)=0,0%,SUM(I10:L10)&gt;0.001,(_xlfn.IFS(F10="INCREMENTO",SUM(I10:L10)/H10,F10="MANTENIMIENTO",SUM(I10:L10)/(H10*Tabla2[[#This Row],[N.X]])))),"ESPECÍFICAR TIPO DE META"))&gt;1,"100%",IF(F10="","ESPECÍFICAR TIPO DE META",_xlfn.IFNA(_xlfn.IFS(SUM(I10:L10)=0,0%,SUM(I10:L10)&gt;0.001,(_xlfn.IFS(F10="INCREMENTO",SUM(I10:L10)/H10,F10="MANTENIMIENTO",SUM(I10:L10)/(H10*Tabla2[[#This Row],[N.X]])))),"ESPECÍFICAR TIPO DE META")))</f>
        <v>1</v>
      </c>
      <c r="AF10" s="151" t="str">
        <f>'MIPG INSTITUCIONAL'!N16</f>
        <v xml:space="preserve">Se realizó el reconocimiento a tres personas que prestan el servicio en el  CAME de acuerdo con la evaluación de satisfacción realizada por los usuarios.  </v>
      </c>
      <c r="AG10" s="143" t="str">
        <f>'MIPG INSTITUCIONAL'!O16</f>
        <v>Talento Humano, Recursos Físicos y Tecnológicos</v>
      </c>
      <c r="AH10" s="142" t="s">
        <v>511</v>
      </c>
      <c r="AI10" s="112" t="str">
        <f>'MIPG INSTITUCIONAL'!P16</f>
        <v>Profesional Especializado - TH
(Secretaría Administrativa)</v>
      </c>
    </row>
    <row r="11" spans="2:54" s="25" customFormat="1" ht="51" customHeight="1" x14ac:dyDescent="0.25">
      <c r="B11" s="141" t="s">
        <v>26</v>
      </c>
      <c r="C11" s="142" t="s">
        <v>27</v>
      </c>
      <c r="D11" s="143" t="str">
        <f>'MIPG INSTITUCIONAL'!F17</f>
        <v xml:space="preserve">Analizar que los resultados de la evaluación de desempeño laboral y de los acuerdos de gestión sean coherentes con el cumplimiento de las metas de la entidad. </v>
      </c>
      <c r="E11" s="143" t="str">
        <f>'MIPG INSTITUCIONAL'!G17</f>
        <v>Informe de análisis de los resultados de las evaluaciones de desempeño laboral y los acuerdos de gestión.</v>
      </c>
      <c r="F11" s="142" t="s">
        <v>549</v>
      </c>
      <c r="G11" s="142">
        <f t="shared" si="0"/>
        <v>2</v>
      </c>
      <c r="H11" s="144">
        <f>'MIPG INSTITUCIONAL'!H17</f>
        <v>2</v>
      </c>
      <c r="I11" s="133">
        <f>'MIPG INSTITUCIONAL'!I17</f>
        <v>1</v>
      </c>
      <c r="J11" s="133">
        <f>'MIPG INSTITUCIONAL'!J17</f>
        <v>0</v>
      </c>
      <c r="K11" s="133">
        <f>'MIPG INSTITUCIONAL'!K17</f>
        <v>0</v>
      </c>
      <c r="L11" s="133">
        <f>'MIPG INSTITUCIONAL'!L17</f>
        <v>0</v>
      </c>
      <c r="M11" s="145">
        <v>1</v>
      </c>
      <c r="N11" s="146"/>
      <c r="O11" s="146"/>
      <c r="P11" s="147">
        <v>1</v>
      </c>
      <c r="Q11" s="148" t="str">
        <f t="shared" si="1"/>
        <v>SI</v>
      </c>
      <c r="R11" s="222" t="str">
        <f>'MIPG INSTITUCIONAL'!Q17</f>
        <v>x</v>
      </c>
      <c r="S11" s="149">
        <f>'MIPG INSTITUCIONAL'!R17</f>
        <v>0</v>
      </c>
      <c r="T11" s="149">
        <f>'MIPG INSTITUCIONAL'!S17</f>
        <v>0</v>
      </c>
      <c r="U11" s="150" t="str">
        <f>'MIPG INSTITUCIONAL'!T17</f>
        <v>x</v>
      </c>
      <c r="V11" s="198" t="str">
        <f t="shared" si="2"/>
        <v>2</v>
      </c>
      <c r="W11" s="198" t="str">
        <f t="shared" si="3"/>
        <v>4</v>
      </c>
      <c r="X11" s="198" t="str">
        <f t="shared" si="4"/>
        <v>4</v>
      </c>
      <c r="Y11" s="198" t="str">
        <f t="shared" si="5"/>
        <v>3</v>
      </c>
      <c r="Z11" s="202" t="str">
        <f>IF((IF(Tabla2[[#This Row],[Calculo1 ]]="1",_xlfn.IFS(W11="1",IF((J11/H11)&gt;100%,100%,J11/H11),W11="2",IF((J11/N11)&gt;100%,100%,J11/N11),W11="3","0%",W11="4","0")+Tabla2[[#This Row],[ III TRIM 20217]],_xlfn.IFS(W11="1",IF((J11/H11)&gt;100%,100%,J11/H11),W11="2",IF((J11/N11)&gt;100%,100%,J11/N11),W11="3","0%",W11="4","")))=100%,100%,(IF(Tabla2[[#This Row],[Calculo1 ]]="1",_xlfn.IFS(W11="1",IF((J11/H11)&gt;100%,100%,J11/H11),W11="2",IF((J11/N11)&gt;100%,100%,J11/N11),W11="3","0%",W11="4","0")+Tabla2[[#This Row],[ III TRIM 20217]],_xlfn.IFS(W11="1",IF((J11/H11)&gt;100%,100%,J11/H11),W11="2",IF((J11/N11)&gt;100%,100%,J11/N11),W11="3","0%",W11="4",""))))</f>
        <v/>
      </c>
      <c r="AA11" s="211">
        <f t="shared" si="6"/>
        <v>1</v>
      </c>
      <c r="AB11" s="197" t="str">
        <f>_xlfn.IFNA(INDEX(Hoja1!$C$3:$C$230,MATCH(Tabla2[[#This Row],[Calculo5]],Hoja1!$B$3:$B$230,0)),"")</f>
        <v/>
      </c>
      <c r="AC11" s="197" t="str">
        <f t="shared" si="7"/>
        <v/>
      </c>
      <c r="AD11" s="212" t="str">
        <f t="shared" si="8"/>
        <v>0%</v>
      </c>
      <c r="AE11" s="207">
        <f>IF(IF(F11="","ESPECÍFICAR TIPO DE META",_xlfn.IFNA(_xlfn.IFS(SUM(I11:L11)=0,0%,SUM(I11:L11)&gt;0.001,(_xlfn.IFS(F11="INCREMENTO",SUM(I11:L11)/H11,F11="MANTENIMIENTO",SUM(I11:L11)/(H11*Tabla2[[#This Row],[N.X]])))),"ESPECÍFICAR TIPO DE META"))&gt;1,"100%",IF(F11="","ESPECÍFICAR TIPO DE META",_xlfn.IFNA(_xlfn.IFS(SUM(I11:L11)=0,0%,SUM(I11:L11)&gt;0.001,(_xlfn.IFS(F11="INCREMENTO",SUM(I11:L11)/H11,F11="MANTENIMIENTO",SUM(I11:L11)/(H11*Tabla2[[#This Row],[N.X]])))),"ESPECÍFICAR TIPO DE META")))</f>
        <v>0.5</v>
      </c>
      <c r="AF11" s="151" t="str">
        <f>'MIPG INSTITUCIONAL'!N17</f>
        <v>Se realizó el análisis de los resultados de las evaluaciones de desempeño correspondientes al primer semestre del año 2021.</v>
      </c>
      <c r="AG11" s="143" t="str">
        <f>'MIPG INSTITUCIONAL'!O17</f>
        <v>Talento Humano, Recursos Físicos y Tecnológicos</v>
      </c>
      <c r="AH11" s="142" t="s">
        <v>511</v>
      </c>
      <c r="AI11" s="112" t="str">
        <f>'MIPG INSTITUCIONAL'!P17</f>
        <v>Profesional Especializado - TH
(Secretaría Administrativa)</v>
      </c>
    </row>
    <row r="12" spans="2:54" s="25" customFormat="1" ht="51" customHeight="1" x14ac:dyDescent="0.25">
      <c r="B12" s="141" t="s">
        <v>26</v>
      </c>
      <c r="C12" s="142" t="s">
        <v>27</v>
      </c>
      <c r="D12" s="143" t="str">
        <f>'MIPG INSTITUCIONAL'!F18</f>
        <v>Desarrollar jornadas de capacitación y/o divulgación a sus servidores y contratistas sobre participación ciudadana, rendición de cuentas y control social.</v>
      </c>
      <c r="E12" s="143" t="str">
        <f>'MIPG INSTITUCIONAL'!G18</f>
        <v>Jornadas de capacitación y/o divulgación a los  servidores públicos  y contratistas en los temas de participación ciudadana, rendición de cuentas y control social.</v>
      </c>
      <c r="F12" s="142" t="s">
        <v>549</v>
      </c>
      <c r="G12" s="142">
        <f t="shared" si="0"/>
        <v>2</v>
      </c>
      <c r="H12" s="144">
        <f>'MIPG INSTITUCIONAL'!H18</f>
        <v>2</v>
      </c>
      <c r="I12" s="133">
        <f>'MIPG INSTITUCIONAL'!I18</f>
        <v>0</v>
      </c>
      <c r="J12" s="133">
        <f>'MIPG INSTITUCIONAL'!J18</f>
        <v>1</v>
      </c>
      <c r="K12" s="133">
        <f>'MIPG INSTITUCIONAL'!K18</f>
        <v>0</v>
      </c>
      <c r="L12" s="133">
        <f>'MIPG INSTITUCIONAL'!L18</f>
        <v>0</v>
      </c>
      <c r="M12" s="145"/>
      <c r="N12" s="146">
        <v>1</v>
      </c>
      <c r="O12" s="146">
        <v>1</v>
      </c>
      <c r="P12" s="147"/>
      <c r="Q12" s="148" t="str">
        <f t="shared" si="1"/>
        <v>SI</v>
      </c>
      <c r="R12" s="222">
        <f>'MIPG INSTITUCIONAL'!Q18</f>
        <v>0</v>
      </c>
      <c r="S12" s="149" t="str">
        <f>'MIPG INSTITUCIONAL'!R18</f>
        <v>x</v>
      </c>
      <c r="T12" s="149" t="str">
        <f>'MIPG INSTITUCIONAL'!S18</f>
        <v>x</v>
      </c>
      <c r="U12" s="150">
        <f>'MIPG INSTITUCIONAL'!T18</f>
        <v>0</v>
      </c>
      <c r="V12" s="198" t="str">
        <f t="shared" ref="V12:V75" si="9">_xlfn.IFNA(_xlfn.IFS(AND(M12="",I12&gt;0.001),"1",AND(M12&gt;0.001,I12&gt;0.001),"2",AND(M12&gt;0.001,I12=0),"3"),"4")</f>
        <v>4</v>
      </c>
      <c r="W12" s="198" t="str">
        <f t="shared" si="3"/>
        <v>2</v>
      </c>
      <c r="X12" s="198" t="str">
        <f t="shared" si="4"/>
        <v>3</v>
      </c>
      <c r="Y12" s="198" t="str">
        <f t="shared" si="5"/>
        <v>4</v>
      </c>
      <c r="Z12" s="202">
        <f>IF((IF(Tabla2[[#This Row],[Calculo1 ]]="1",_xlfn.IFS(W12="1",IF((J12/H12)&gt;100%,100%,J12/H12),W12="2",IF((J12/N12)&gt;100%,100%,J12/N12),W12="3","0%",W12="4","0")+Tabla2[[#This Row],[ III TRIM 20217]],_xlfn.IFS(W12="1",IF((J12/H12)&gt;100%,100%,J12/H12),W12="2",IF((J12/N12)&gt;100%,100%,J12/N12),W12="3","0%",W12="4","")))=100%,100%,(IF(Tabla2[[#This Row],[Calculo1 ]]="1",_xlfn.IFS(W12="1",IF((J12/H12)&gt;100%,100%,J12/H12),W12="2",IF((J12/N12)&gt;100%,100%,J12/N12),W12="3","0%",W12="4","0")+Tabla2[[#This Row],[ III TRIM 20217]],_xlfn.IFS(W12="1",IF((J12/H12)&gt;100%,100%,J12/H12),W12="2",IF((J12/N12)&gt;100%,100%,J12/N12),W12="3","0%",W12="4",""))))</f>
        <v>1</v>
      </c>
      <c r="AA12" s="211" t="str">
        <f t="shared" si="6"/>
        <v/>
      </c>
      <c r="AB12" s="197">
        <f>_xlfn.IFNA(INDEX(Hoja1!$C$3:$C$230,MATCH(Tabla2[[#This Row],[Calculo5]],Hoja1!$B$3:$B$230,0)),"")</f>
        <v>1</v>
      </c>
      <c r="AC12" s="197" t="str">
        <f t="shared" si="7"/>
        <v>0%</v>
      </c>
      <c r="AD12" s="212" t="str">
        <f t="shared" si="8"/>
        <v/>
      </c>
      <c r="AE12" s="207">
        <f>IF(IF(F12="","ESPECÍFICAR TIPO DE META",_xlfn.IFNA(_xlfn.IFS(SUM(I12:L12)=0,0%,SUM(I12:L12)&gt;0.001,(_xlfn.IFS(F12="INCREMENTO",SUM(I12:L12)/H12,F12="MANTENIMIENTO",SUM(I12:L12)/(H12*Tabla2[[#This Row],[N.X]])))),"ESPECÍFICAR TIPO DE META"))&gt;1,"100%",IF(F12="","ESPECÍFICAR TIPO DE META",_xlfn.IFNA(_xlfn.IFS(SUM(I12:L12)=0,0%,SUM(I12:L12)&gt;0.001,(_xlfn.IFS(F12="INCREMENTO",SUM(I12:L12)/H12,F12="MANTENIMIENTO",SUM(I12:L12)/(H12*Tabla2[[#This Row],[N.X]])))),"ESPECÍFICAR TIPO DE META")))</f>
        <v>0.5</v>
      </c>
      <c r="AF12" s="151" t="str">
        <f>'MIPG INSTITUCIONAL'!N18</f>
        <v>Se realizó capacitación en temas de rendición de cuentas, participación ciudadana a los servidores públicos y contratistas de la administración.</v>
      </c>
      <c r="AG12" s="143" t="str">
        <f>'MIPG INSTITUCIONAL'!O18</f>
        <v>Talento Humano, Recursos Físicos y Tecnológicos</v>
      </c>
      <c r="AH12" s="142" t="s">
        <v>511</v>
      </c>
      <c r="AI12" s="112" t="str">
        <f>'MIPG INSTITUCIONAL'!P18</f>
        <v>Profesional Especializado - TH
(Secretaría Administrativa)</v>
      </c>
    </row>
    <row r="13" spans="2:54" s="25" customFormat="1" ht="51" customHeight="1" x14ac:dyDescent="0.25">
      <c r="B13" s="141" t="s">
        <v>26</v>
      </c>
      <c r="C13" s="142" t="s">
        <v>27</v>
      </c>
      <c r="D13" s="143" t="str">
        <f>'MIPG INSTITUCIONAL'!F19</f>
        <v>Implementar mecanismos para transferir el conocimiento de las personas que se retiran a quienes continúan vinculados.</v>
      </c>
      <c r="E13" s="143" t="str">
        <f>'MIPG INSTITUCIONAL'!G19</f>
        <v>Herramienta  implementada y mantenida, a través del uso del formato de transferencia de conocimiento o retiro del servicio F-GAT-8100-238,37-195.</v>
      </c>
      <c r="F13" s="226" t="s">
        <v>550</v>
      </c>
      <c r="G13" s="226">
        <f t="shared" si="0"/>
        <v>2</v>
      </c>
      <c r="H13" s="227">
        <f>'MIPG INSTITUCIONAL'!H19</f>
        <v>1</v>
      </c>
      <c r="I13" s="133">
        <f>'MIPG INSTITUCIONAL'!I19</f>
        <v>1</v>
      </c>
      <c r="J13" s="133">
        <f>'MIPG INSTITUCIONAL'!J19</f>
        <v>1</v>
      </c>
      <c r="K13" s="133">
        <f>'MIPG INSTITUCIONAL'!K19</f>
        <v>0</v>
      </c>
      <c r="L13" s="133">
        <f>'MIPG INSTITUCIONAL'!L19</f>
        <v>0</v>
      </c>
      <c r="M13" s="145"/>
      <c r="N13" s="146">
        <v>1</v>
      </c>
      <c r="O13" s="146"/>
      <c r="P13" s="147">
        <v>1</v>
      </c>
      <c r="Q13" s="148" t="str">
        <f>_xlfn.IFNA(IF(_xlfn.IFS(F13="MANTENIMIENTO",SUM(M13:P13)/G13,F13="INCREMENTO",SUM(M13:P13))=H13,"SI",""),"")</f>
        <v>SI</v>
      </c>
      <c r="R13" s="222">
        <f>'MIPG INSTITUCIONAL'!Q19</f>
        <v>0</v>
      </c>
      <c r="S13" s="149" t="str">
        <f>'MIPG INSTITUCIONAL'!R19</f>
        <v>x</v>
      </c>
      <c r="T13" s="149">
        <f>'MIPG INSTITUCIONAL'!S19</f>
        <v>0</v>
      </c>
      <c r="U13" s="150" t="str">
        <f>'MIPG INSTITUCIONAL'!T19</f>
        <v>x</v>
      </c>
      <c r="V13" s="198" t="str">
        <f t="shared" si="9"/>
        <v>1</v>
      </c>
      <c r="W13" s="198" t="str">
        <f t="shared" ref="W13:W76" si="10">_xlfn.IFNA(_xlfn.IFS(AND(N13="",J13&gt;0.001),"1",AND(N13&gt;0.001,J13&gt;0.001),"2",AND(N13&gt;0.001,J13=0),"3"),"4")</f>
        <v>2</v>
      </c>
      <c r="X13" s="198" t="str">
        <f t="shared" ref="X13:X76" si="11">_xlfn.IFNA(_xlfn.IFS(AND(O13="",K13&gt;0.001),"1",AND(O13&gt;0.001,K13&gt;0.001),"2",AND(O13&gt;0.001,K13=0),"3"),"4")</f>
        <v>4</v>
      </c>
      <c r="Y13" s="198" t="str">
        <f t="shared" ref="Y13:Y76" si="12">_xlfn.IFNA(_xlfn.IFS(AND(P13="",L13&gt;0.001),"1",AND(P13&gt;0.001,L13&gt;0.001),"2",AND(P13&gt;0.001,L13=0),"3"),"4")</f>
        <v>3</v>
      </c>
      <c r="Z13" s="202">
        <f>IF((IF(Tabla2[[#This Row],[Calculo1 ]]="1",_xlfn.IFS(W13="1",IF((J13/H13)&gt;100%,100%,J13/H13),W13="2",IF((J13/N13)&gt;100%,100%,J13/N13),W13="3","0%",W13="4","0")+Tabla2[[#This Row],[ III TRIM 20217]],_xlfn.IFS(W13="1",IF((J13/H13)&gt;100%,100%,J13/H13),W13="2",IF((J13/N13)&gt;100%,100%,J13/N13),W13="3","0%",W13="4","")))=100%,100%,(IF(Tabla2[[#This Row],[Calculo1 ]]="1",_xlfn.IFS(W13="1",IF((J13/H13)&gt;100%,100%,J13/H13),W13="2",IF((J13/N13)&gt;100%,100%,J13/N13),W13="3","0%",W13="4","0")+Tabla2[[#This Row],[ III TRIM 20217]],_xlfn.IFS(W13="1",IF((J13/H13)&gt;100%,100%,J13/H13),W13="2",IF((J13/N13)&gt;100%,100%,J13/N13),W13="3","0%",W13="4",""))))</f>
        <v>2</v>
      </c>
      <c r="AA13" s="211">
        <f t="shared" si="6"/>
        <v>1</v>
      </c>
      <c r="AB13" s="197">
        <f>_xlfn.IFNA(INDEX(Hoja1!$C$3:$C$230,MATCH(Tabla2[[#This Row],[Calculo5]],Hoja1!$B$3:$B$230,0)),"")</f>
        <v>1</v>
      </c>
      <c r="AC13" s="197" t="str">
        <f t="shared" si="7"/>
        <v/>
      </c>
      <c r="AD13" s="212" t="str">
        <f t="shared" si="8"/>
        <v>0%</v>
      </c>
      <c r="AE13" s="207">
        <f>IF(IF(F13="","ESPECÍFICAR TIPO DE META",_xlfn.IFNA(_xlfn.IFS(SUM(I13:L13)=0,0%,SUM(I13:L13)&gt;0.001,(_xlfn.IFS(F13="INCREMENTO",SUM(I13:L13)/H13,F13="MANTENIMIENTO",SUM(I13:L13)/(H13*Tabla2[[#This Row],[N.X]])))),"ESPECÍFICAR TIPO DE META"))&gt;1,"100%",IF(F13="","ESPECÍFICAR TIPO DE META",_xlfn.IFNA(_xlfn.IFS(SUM(I13:L13)=0,0%,SUM(I13:L13)&gt;0.001,(_xlfn.IFS(F13="INCREMENTO",SUM(I13:L13)/H13,F13="MANTENIMIENTO",SUM(I13:L13)/(H13*Tabla2[[#This Row],[N.X]])))),"ESPECÍFICAR TIPO DE META")))</f>
        <v>1</v>
      </c>
      <c r="AF13" s="151" t="str">
        <f>'MIPG INSTITUCIONAL'!N19</f>
        <v>Se estableció en el formato F-GAT-8100-238,37-036,la inclusión del formato F-GAT-8100-238,37-195  como uno de los requisitos de entrega de puesto de trabajo el cual todos los servidores los cuales se retiraron diligenciaron a cabalidad el formato</v>
      </c>
      <c r="AG13" s="143" t="str">
        <f>'MIPG INSTITUCIONAL'!O19</f>
        <v>Talento Humano, Recursos Físicos y Tecnológicos</v>
      </c>
      <c r="AH13" s="142" t="s">
        <v>511</v>
      </c>
      <c r="AI13" s="112" t="str">
        <f>'MIPG INSTITUCIONAL'!P19</f>
        <v>Profesional Especializado - TH
(Secretaría Administrativa)</v>
      </c>
    </row>
    <row r="14" spans="2:54" s="25" customFormat="1" ht="51" customHeight="1" x14ac:dyDescent="0.25">
      <c r="B14" s="141" t="s">
        <v>26</v>
      </c>
      <c r="C14" s="142" t="s">
        <v>59</v>
      </c>
      <c r="D14" s="143" t="str">
        <f>'MIPG INSTITUCIONAL'!F20</f>
        <v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v>
      </c>
      <c r="E14" s="143" t="str">
        <f>'MIPG INSTITUCIONAL'!G20</f>
        <v>Jornadas de apropiación del código de integridad.</v>
      </c>
      <c r="F14" s="226" t="s">
        <v>549</v>
      </c>
      <c r="G14" s="226">
        <f t="shared" si="0"/>
        <v>2</v>
      </c>
      <c r="H14" s="227">
        <f>'MIPG INSTITUCIONAL'!H20</f>
        <v>2</v>
      </c>
      <c r="I14" s="133">
        <f>'MIPG INSTITUCIONAL'!I20</f>
        <v>2</v>
      </c>
      <c r="J14" s="133">
        <f>'MIPG INSTITUCIONAL'!J20</f>
        <v>0</v>
      </c>
      <c r="K14" s="133">
        <f>'MIPG INSTITUCIONAL'!K20</f>
        <v>0</v>
      </c>
      <c r="L14" s="133">
        <f>'MIPG INSTITUCIONAL'!L20</f>
        <v>0</v>
      </c>
      <c r="M14" s="145"/>
      <c r="N14" s="146">
        <v>1</v>
      </c>
      <c r="O14" s="146"/>
      <c r="P14" s="147">
        <v>1</v>
      </c>
      <c r="Q14" s="148" t="str">
        <f t="shared" si="1"/>
        <v>SI</v>
      </c>
      <c r="R14" s="222">
        <f>'MIPG INSTITUCIONAL'!Q20</f>
        <v>0</v>
      </c>
      <c r="S14" s="149" t="str">
        <f>'MIPG INSTITUCIONAL'!R20</f>
        <v>x</v>
      </c>
      <c r="T14" s="149">
        <f>'MIPG INSTITUCIONAL'!S20</f>
        <v>0</v>
      </c>
      <c r="U14" s="150" t="str">
        <f>'MIPG INSTITUCIONAL'!T20</f>
        <v>x</v>
      </c>
      <c r="V14" s="198" t="str">
        <f t="shared" si="9"/>
        <v>1</v>
      </c>
      <c r="W14" s="198" t="str">
        <f t="shared" si="10"/>
        <v>3</v>
      </c>
      <c r="X14" s="198" t="str">
        <f t="shared" si="11"/>
        <v>4</v>
      </c>
      <c r="Y14" s="198" t="str">
        <f t="shared" si="12"/>
        <v>3</v>
      </c>
      <c r="Z14" s="202">
        <f>IF((IF(Tabla2[[#This Row],[Calculo1 ]]="1",_xlfn.IFS(W14="1",IF((J14/H14)&gt;100%,100%,J14/H14),W14="2",IF((J14/N14)&gt;100%,100%,J14/N14),W14="3","0%",W14="4","0")+Tabla2[[#This Row],[ III TRIM 20217]],_xlfn.IFS(W14="1",IF((J14/H14)&gt;100%,100%,J14/H14),W14="2",IF((J14/N14)&gt;100%,100%,J14/N14),W14="3","0%",W14="4","")))=100%,100%,(IF(Tabla2[[#This Row],[Calculo1 ]]="1",_xlfn.IFS(W14="1",IF((J14/H14)&gt;100%,100%,J14/H14),W14="2",IF((J14/N14)&gt;100%,100%,J14/N14),W14="3","0%",W14="4","0")+Tabla2[[#This Row],[ III TRIM 20217]],_xlfn.IFS(W14="1",IF((J14/H14)&gt;100%,100%,J14/H14),W14="2",IF((J14/N14)&gt;100%,100%,J14/N14),W14="3","0%",W14="4",""))))</f>
        <v>1</v>
      </c>
      <c r="AA14" s="211">
        <f t="shared" si="6"/>
        <v>1</v>
      </c>
      <c r="AB14" s="197">
        <f>_xlfn.IFNA(INDEX(Hoja1!$C$3:$C$230,MATCH(Tabla2[[#This Row],[Calculo5]],Hoja1!$B$3:$B$230,0)),"")</f>
        <v>1</v>
      </c>
      <c r="AC14" s="197" t="str">
        <f t="shared" si="7"/>
        <v/>
      </c>
      <c r="AD14" s="212" t="str">
        <f t="shared" si="8"/>
        <v>0%</v>
      </c>
      <c r="AE14" s="207">
        <f>IF(IF(F14="","ESPECÍFICAR TIPO DE META",_xlfn.IFNA(_xlfn.IFS(SUM(I14:L14)=0,0%,SUM(I14:L14)&gt;0.001,(_xlfn.IFS(F14="INCREMENTO",SUM(I14:L14)/H14,F14="MANTENIMIENTO",SUM(I14:L14)/(H14*Tabla2[[#This Row],[N.X]])))),"ESPECÍFICAR TIPO DE META"))&gt;1,"100%",IF(F14="","ESPECÍFICAR TIPO DE META",_xlfn.IFNA(_xlfn.IFS(SUM(I14:L14)=0,0%,SUM(I14:L14)&gt;0.001,(_xlfn.IFS(F14="INCREMENTO",SUM(I14:L14)/H14,F14="MANTENIMIENTO",SUM(I14:L14)/(H14*Tabla2[[#This Row],[N.X]])))),"ESPECÍFICAR TIPO DE META")))</f>
        <v>1</v>
      </c>
      <c r="AF14" s="151" t="str">
        <f>'MIPG INSTITUCIONAL'!N20</f>
        <v>Se han realizado Jornadas de capacitación y sensibilización del código de integridad:
*Viernes de Valores
*Muro de integridad 
*Reto Digital con cada uno de los valores del código de integridad</v>
      </c>
      <c r="AG14" s="143" t="str">
        <f>'MIPG INSTITUCIONAL'!O20</f>
        <v>Talento Humano, Recursos Físicos y Tecnológicos</v>
      </c>
      <c r="AH14" s="142" t="s">
        <v>511</v>
      </c>
      <c r="AI14" s="112" t="str">
        <f>'MIPG INSTITUCIONAL'!P20</f>
        <v>Subsecretario Administrativo - TH
(Secretaría Administrativa)</v>
      </c>
    </row>
    <row r="15" spans="2:54" s="25" customFormat="1" ht="57.95" customHeight="1" x14ac:dyDescent="0.25">
      <c r="B15" s="141" t="s">
        <v>26</v>
      </c>
      <c r="C15" s="142" t="s">
        <v>59</v>
      </c>
      <c r="D15" s="143" t="str">
        <f>'MIPG INSTITUCIONAL'!F21</f>
        <v>Establecer al interior de su entidad un proceso para la gestión de los conflictos de interés, donde el servidor público pueda tener claridad de cómo se reporta un posible caso y cuál es el conducto regular a seguir. .</v>
      </c>
      <c r="E15" s="143" t="str">
        <f>'MIPG INSTITUCIONAL'!G21</f>
        <v>Campañas de divulgación para promover el correo de cod.integridad@bucaramanga.gov.co, como un canal para conocer opiniones y denuncias sobre faltas al código de integridad.</v>
      </c>
      <c r="F15" s="226" t="s">
        <v>549</v>
      </c>
      <c r="G15" s="226">
        <f t="shared" si="0"/>
        <v>2</v>
      </c>
      <c r="H15" s="227">
        <f>'MIPG INSTITUCIONAL'!H21</f>
        <v>2</v>
      </c>
      <c r="I15" s="133">
        <f>'MIPG INSTITUCIONAL'!I21</f>
        <v>1</v>
      </c>
      <c r="J15" s="133">
        <f>'MIPG INSTITUCIONAL'!J21</f>
        <v>1</v>
      </c>
      <c r="K15" s="133">
        <f>'MIPG INSTITUCIONAL'!K21</f>
        <v>0</v>
      </c>
      <c r="L15" s="133">
        <f>'MIPG INSTITUCIONAL'!L21</f>
        <v>0</v>
      </c>
      <c r="M15" s="145"/>
      <c r="N15" s="146">
        <v>1</v>
      </c>
      <c r="O15" s="146"/>
      <c r="P15" s="147">
        <v>1</v>
      </c>
      <c r="Q15" s="148" t="str">
        <f t="shared" si="1"/>
        <v>SI</v>
      </c>
      <c r="R15" s="222">
        <f>'MIPG INSTITUCIONAL'!Q21</f>
        <v>0</v>
      </c>
      <c r="S15" s="149" t="str">
        <f>'MIPG INSTITUCIONAL'!R21</f>
        <v>x</v>
      </c>
      <c r="T15" s="149">
        <f>'MIPG INSTITUCIONAL'!S21</f>
        <v>0</v>
      </c>
      <c r="U15" s="150" t="str">
        <f>'MIPG INSTITUCIONAL'!T21</f>
        <v>x</v>
      </c>
      <c r="V15" s="198" t="str">
        <f t="shared" si="9"/>
        <v>1</v>
      </c>
      <c r="W15" s="198" t="str">
        <f t="shared" si="10"/>
        <v>2</v>
      </c>
      <c r="X15" s="198" t="str">
        <f t="shared" si="11"/>
        <v>4</v>
      </c>
      <c r="Y15" s="198" t="str">
        <f t="shared" si="12"/>
        <v>3</v>
      </c>
      <c r="Z15" s="202">
        <f>IF((IF(Tabla2[[#This Row],[Calculo1 ]]="1",_xlfn.IFS(W15="1",IF((J15/H15)&gt;100%,100%,J15/H15),W15="2",IF((J15/N15)&gt;100%,100%,J15/N15),W15="3","0%",W15="4","0")+Tabla2[[#This Row],[ III TRIM 20217]],_xlfn.IFS(W15="1",IF((J15/H15)&gt;100%,100%,J15/H15),W15="2",IF((J15/N15)&gt;100%,100%,J15/N15),W15="3","0%",W15="4","")))=100%,100%,(IF(Tabla2[[#This Row],[Calculo1 ]]="1",_xlfn.IFS(W15="1",IF((J15/H15)&gt;100%,100%,J15/H15),W15="2",IF((J15/N15)&gt;100%,100%,J15/N15),W15="3","0%",W15="4","0")+Tabla2[[#This Row],[ III TRIM 20217]],_xlfn.IFS(W15="1",IF((J15/H15)&gt;100%,100%,J15/H15),W15="2",IF((J15/N15)&gt;100%,100%,J15/N15),W15="3","0%",W15="4",""))))</f>
        <v>1.5</v>
      </c>
      <c r="AA15" s="211">
        <f t="shared" si="6"/>
        <v>0.5</v>
      </c>
      <c r="AB15" s="197">
        <f>_xlfn.IFNA(INDEX(Hoja1!$C$3:$C$230,MATCH(Tabla2[[#This Row],[Calculo5]],Hoja1!$B$3:$B$230,0)),"")</f>
        <v>1</v>
      </c>
      <c r="AC15" s="197" t="str">
        <f t="shared" si="7"/>
        <v/>
      </c>
      <c r="AD15" s="212" t="str">
        <f t="shared" si="8"/>
        <v>0%</v>
      </c>
      <c r="AE15" s="207">
        <f>IF(IF(F15="","ESPECÍFICAR TIPO DE META",_xlfn.IFNA(_xlfn.IFS(SUM(I15:L15)=0,0%,SUM(I15:L15)&gt;0.001,(_xlfn.IFS(F15="INCREMENTO",SUM(I15:L15)/H15,F15="MANTENIMIENTO",SUM(I15:L15)/(H15*Tabla2[[#This Row],[N.X]])))),"ESPECÍFICAR TIPO DE META"))&gt;1,"100%",IF(F15="","ESPECÍFICAR TIPO DE META",_xlfn.IFNA(_xlfn.IFS(SUM(I15:L15)=0,0%,SUM(I15:L15)&gt;0.001,(_xlfn.IFS(F15="INCREMENTO",SUM(I15:L15)/H15,F15="MANTENIMIENTO",SUM(I15:L15)/(H15*Tabla2[[#This Row],[N.X]])))),"ESPECÍFICAR TIPO DE META")))</f>
        <v>1</v>
      </c>
      <c r="AF15" s="151" t="str">
        <f>'MIPG INSTITUCIONAL'!N21</f>
        <v xml:space="preserve">A través del correo cod.integridad@bucaramanga.gov.co se ha enviado mensajes a los servidores públicos y contratistas de la alcaldía, informando que a través de este medio pueden realizar las denuncias sobre faltas al código de integridad.
También se ha utilizado para realizar los Retos digitales  de los valores del código de integridad. </v>
      </c>
      <c r="AG15" s="143" t="str">
        <f>'MIPG INSTITUCIONAL'!O21</f>
        <v>Talento Humano, Recursos Físicos y Tecnológicos</v>
      </c>
      <c r="AH15" s="142" t="s">
        <v>511</v>
      </c>
      <c r="AI15" s="112" t="str">
        <f>'MIPG INSTITUCIONAL'!P21</f>
        <v>Subsecretario Administrativo - TH
(Secretaría Administrativa)</v>
      </c>
    </row>
    <row r="16" spans="2:54" s="25" customFormat="1" ht="51" customHeight="1" x14ac:dyDescent="0.25">
      <c r="B16" s="141" t="s">
        <v>26</v>
      </c>
      <c r="C16" s="142" t="s">
        <v>59</v>
      </c>
      <c r="D16" s="143" t="str">
        <f>'MIPG INSTITUCIONAL'!F22</f>
        <v>Formular y desarrollar un mecanismo para el registro, seguimiento y monitoreo a las declaraciones de conflictos de interés por parte de los servidores públicos que laboran dentro de la entidad.</v>
      </c>
      <c r="E16" s="143" t="str">
        <f>'MIPG INSTITUCIONAL'!G22</f>
        <v>Informe de seguimiento del registro de la declaración de conflicto de intereses de los directivos que se rinden en la plataforma de función pública.</v>
      </c>
      <c r="F16" s="142" t="s">
        <v>549</v>
      </c>
      <c r="G16" s="142">
        <f t="shared" si="0"/>
        <v>1</v>
      </c>
      <c r="H16" s="144">
        <f>'MIPG INSTITUCIONAL'!H22</f>
        <v>1</v>
      </c>
      <c r="I16" s="133">
        <f>'MIPG INSTITUCIONAL'!I22</f>
        <v>0</v>
      </c>
      <c r="J16" s="133">
        <f>'MIPG INSTITUCIONAL'!J22</f>
        <v>0</v>
      </c>
      <c r="K16" s="133">
        <f>'MIPG INSTITUCIONAL'!K22</f>
        <v>0</v>
      </c>
      <c r="L16" s="133">
        <f>'MIPG INSTITUCIONAL'!L22</f>
        <v>0</v>
      </c>
      <c r="M16" s="145"/>
      <c r="N16" s="146"/>
      <c r="O16" s="146">
        <v>1</v>
      </c>
      <c r="P16" s="147"/>
      <c r="Q16" s="148" t="str">
        <f t="shared" si="1"/>
        <v>SI</v>
      </c>
      <c r="R16" s="222">
        <f>'MIPG INSTITUCIONAL'!Q22</f>
        <v>0</v>
      </c>
      <c r="S16" s="149">
        <f>'MIPG INSTITUCIONAL'!R22</f>
        <v>0</v>
      </c>
      <c r="T16" s="149" t="str">
        <f>'MIPG INSTITUCIONAL'!S22</f>
        <v>x</v>
      </c>
      <c r="U16" s="150">
        <f>'MIPG INSTITUCIONAL'!T22</f>
        <v>0</v>
      </c>
      <c r="V16" s="198" t="str">
        <f t="shared" si="9"/>
        <v>4</v>
      </c>
      <c r="W16" s="198" t="str">
        <f t="shared" si="10"/>
        <v>4</v>
      </c>
      <c r="X16" s="198" t="str">
        <f t="shared" si="11"/>
        <v>3</v>
      </c>
      <c r="Y16" s="198" t="str">
        <f t="shared" si="12"/>
        <v>4</v>
      </c>
      <c r="Z16" s="202" t="str">
        <f>IF((IF(Tabla2[[#This Row],[Calculo1 ]]="1",_xlfn.IFS(W16="1",IF((J16/H16)&gt;100%,100%,J16/H16),W16="2",IF((J16/N16)&gt;100%,100%,J16/N16),W16="3","0%",W16="4","0")+Tabla2[[#This Row],[ III TRIM 20217]],_xlfn.IFS(W16="1",IF((J16/H16)&gt;100%,100%,J16/H16),W16="2",IF((J16/N16)&gt;100%,100%,J16/N16),W16="3","0%",W16="4","")))=100%,100%,(IF(Tabla2[[#This Row],[Calculo1 ]]="1",_xlfn.IFS(W16="1",IF((J16/H16)&gt;100%,100%,J16/H16),W16="2",IF((J16/N16)&gt;100%,100%,J16/N16),W16="3","0%",W16="4","0")+Tabla2[[#This Row],[ III TRIM 20217]],_xlfn.IFS(W16="1",IF((J16/H16)&gt;100%,100%,J16/H16),W16="2",IF((J16/N16)&gt;100%,100%,J16/N16),W16="3","0%",W16="4",""))))</f>
        <v/>
      </c>
      <c r="AA16" s="211" t="str">
        <f t="shared" si="6"/>
        <v/>
      </c>
      <c r="AB16" s="197" t="str">
        <f>_xlfn.IFNA(INDEX(Hoja1!$C$3:$C$230,MATCH(Tabla2[[#This Row],[Calculo5]],Hoja1!$B$3:$B$230,0)),"")</f>
        <v/>
      </c>
      <c r="AC16" s="197" t="str">
        <f t="shared" si="7"/>
        <v>0%</v>
      </c>
      <c r="AD16" s="212" t="str">
        <f t="shared" si="8"/>
        <v/>
      </c>
      <c r="AE16" s="207">
        <f>IF(IF(F16="","ESPECÍFICAR TIPO DE META",_xlfn.IFNA(_xlfn.IFS(SUM(I16:L16)=0,0%,SUM(I16:L16)&gt;0.001,(_xlfn.IFS(F16="INCREMENTO",SUM(I16:L16)/H16,F16="MANTENIMIENTO",SUM(I16:L16)/(H16*Tabla2[[#This Row],[N.X]])))),"ESPECÍFICAR TIPO DE META"))&gt;1,"100%",IF(F16="","ESPECÍFICAR TIPO DE META",_xlfn.IFNA(_xlfn.IFS(SUM(I16:L16)=0,0%,SUM(I16:L16)&gt;0.001,(_xlfn.IFS(F16="INCREMENTO",SUM(I16:L16)/H16,F16="MANTENIMIENTO",SUM(I16:L16)/(H16*Tabla2[[#This Row],[N.X]])))),"ESPECÍFICAR TIPO DE META")))</f>
        <v>0</v>
      </c>
      <c r="AF16" s="151" t="str">
        <f>'MIPG INSTITUCIONAL'!N22</f>
        <v>La actividad se cumplirá en el primer trimestre de 2022, de acuerdo con el cronograma establecido en el presente plan.</v>
      </c>
      <c r="AG16" s="143" t="str">
        <f>'MIPG INSTITUCIONAL'!O22</f>
        <v>Talento Humano, Recursos Físicos y Tecnológicos</v>
      </c>
      <c r="AH16" s="142" t="s">
        <v>511</v>
      </c>
      <c r="AI16" s="112" t="str">
        <f>'MIPG INSTITUCIONAL'!P22</f>
        <v>Subsecretario Administrativo - TH
(Secretaría Administrativa)</v>
      </c>
    </row>
    <row r="17" spans="2:35" s="25" customFormat="1" ht="51" hidden="1" customHeight="1" x14ac:dyDescent="0.25">
      <c r="B17" s="141" t="s">
        <v>72</v>
      </c>
      <c r="C17" s="142" t="s">
        <v>73</v>
      </c>
      <c r="D17" s="143" t="str">
        <f>'MIPG INSTITUCIONAL'!F23</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7" s="143" t="str">
        <f>'MIPG INSTITUCIONAL'!G23</f>
        <v>Plan Indicativo 2020 - 2023.</v>
      </c>
      <c r="F17" s="142" t="s">
        <v>549</v>
      </c>
      <c r="G17" s="152">
        <f t="shared" si="0"/>
        <v>1</v>
      </c>
      <c r="H17" s="144">
        <f>'MIPG INSTITUCIONAL'!H23</f>
        <v>1</v>
      </c>
      <c r="I17" s="133">
        <f>'MIPG INSTITUCIONAL'!I23</f>
        <v>0</v>
      </c>
      <c r="J17" s="133">
        <f>'MIPG INSTITUCIONAL'!J23</f>
        <v>0</v>
      </c>
      <c r="K17" s="133">
        <f>'MIPG INSTITUCIONAL'!K23</f>
        <v>0</v>
      </c>
      <c r="L17" s="133">
        <f>'MIPG INSTITUCIONAL'!L23</f>
        <v>0</v>
      </c>
      <c r="M17" s="145"/>
      <c r="N17" s="146"/>
      <c r="O17" s="146">
        <v>1</v>
      </c>
      <c r="P17" s="147"/>
      <c r="Q17" s="148" t="str">
        <f t="shared" si="1"/>
        <v>SI</v>
      </c>
      <c r="R17" s="222">
        <f>'MIPG INSTITUCIONAL'!Q23</f>
        <v>0</v>
      </c>
      <c r="S17" s="149">
        <f>'MIPG INSTITUCIONAL'!R23</f>
        <v>0</v>
      </c>
      <c r="T17" s="149" t="str">
        <f>'MIPG INSTITUCIONAL'!S23</f>
        <v>x</v>
      </c>
      <c r="U17" s="150">
        <f>'MIPG INSTITUCIONAL'!T23</f>
        <v>0</v>
      </c>
      <c r="V17" s="198" t="str">
        <f t="shared" si="9"/>
        <v>4</v>
      </c>
      <c r="W17" s="198" t="str">
        <f t="shared" si="10"/>
        <v>4</v>
      </c>
      <c r="X17" s="198" t="str">
        <f t="shared" si="11"/>
        <v>3</v>
      </c>
      <c r="Y17" s="198" t="str">
        <f t="shared" si="12"/>
        <v>4</v>
      </c>
      <c r="Z17" s="202" t="str">
        <f>IF((IF(Tabla2[[#This Row],[Calculo1 ]]="1",_xlfn.IFS(W17="1",IF((J17/H17)&gt;100%,100%,J17/H17),W17="2",IF((J17/N17)&gt;100%,100%,J17/N17),W17="3","0%",W17="4","0")+Tabla2[[#This Row],[ III TRIM 20217]],_xlfn.IFS(W17="1",IF((J17/H17)&gt;100%,100%,J17/H17),W17="2",IF((J17/N17)&gt;100%,100%,J17/N17),W17="3","0%",W17="4","")))=100%,100%,(IF(Tabla2[[#This Row],[Calculo1 ]]="1",_xlfn.IFS(W17="1",IF((J17/H17)&gt;100%,100%,J17/H17),W17="2",IF((J17/N17)&gt;100%,100%,J17/N17),W17="3","0%",W17="4","0")+Tabla2[[#This Row],[ III TRIM 20217]],_xlfn.IFS(W17="1",IF((J17/H17)&gt;100%,100%,J17/H17),W17="2",IF((J17/N17)&gt;100%,100%,J17/N17),W17="3","0%",W17="4",""))))</f>
        <v/>
      </c>
      <c r="AA17" s="211" t="str">
        <f t="shared" si="6"/>
        <v/>
      </c>
      <c r="AB17" s="197" t="str">
        <f>_xlfn.IFNA(INDEX(Hoja1!$C$3:$C$230,MATCH(Tabla2[[#This Row],[Calculo5]],Hoja1!$B$3:$B$230,0)),"")</f>
        <v/>
      </c>
      <c r="AC17" s="197" t="str">
        <f t="shared" si="7"/>
        <v>0%</v>
      </c>
      <c r="AD17" s="212" t="str">
        <f t="shared" si="8"/>
        <v/>
      </c>
      <c r="AE17" s="207">
        <f>IF(IF(F17="","ESPECÍFICAR TIPO DE META",_xlfn.IFNA(_xlfn.IFS(SUM(I17:L17)=0,0%,SUM(I17:L17)&gt;0.001,(_xlfn.IFS(F17="INCREMENTO",SUM(I17:L17)/H17,F17="MANTENIMIENTO",SUM(I17:L17)/(H17*Tabla2[[#This Row],[N.X]])))),"ESPECÍFICAR TIPO DE META"))&gt;1,"100%",IF(F17="","ESPECÍFICAR TIPO DE META",_xlfn.IFNA(_xlfn.IFS(SUM(I17:L17)=0,0%,SUM(I17:L17)&gt;0.001,(_xlfn.IFS(F17="INCREMENTO",SUM(I17:L17)/H17,F17="MANTENIMIENTO",SUM(I17:L17)/(H17*Tabla2[[#This Row],[N.X]])))),"ESPECÍFICAR TIPO DE META")))</f>
        <v>0</v>
      </c>
      <c r="AF17" s="151">
        <f>'MIPG INSTITUCIONAL'!N23</f>
        <v>0</v>
      </c>
      <c r="AG17" s="143" t="str">
        <f>'MIPG INSTITUCIONAL'!O23</f>
        <v>Talento Humano, Recursos Físicos y Tecnológicos</v>
      </c>
      <c r="AH17" s="142" t="s">
        <v>516</v>
      </c>
      <c r="AI17" s="112" t="str">
        <f>'MIPG INSTITUCIONAL'!P23</f>
        <v>Profesional Especializado
(Secretaría de Planeación)</v>
      </c>
    </row>
    <row r="18" spans="2:35" s="25" customFormat="1" ht="51" hidden="1" customHeight="1" x14ac:dyDescent="0.25">
      <c r="B18" s="141" t="s">
        <v>72</v>
      </c>
      <c r="C18" s="142" t="s">
        <v>73</v>
      </c>
      <c r="D18" s="143" t="str">
        <f>D17</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8" s="143" t="str">
        <f>'MIPG INSTITUCIONAL'!G24</f>
        <v>Planes de Acción por dependencia.</v>
      </c>
      <c r="F18" s="142" t="s">
        <v>550</v>
      </c>
      <c r="G18" s="152">
        <f t="shared" si="0"/>
        <v>4</v>
      </c>
      <c r="H18" s="144">
        <f>'MIPG INSTITUCIONAL'!H24</f>
        <v>21</v>
      </c>
      <c r="I18" s="133">
        <f>'MIPG INSTITUCIONAL'!I24</f>
        <v>21</v>
      </c>
      <c r="J18" s="133">
        <f>'MIPG INSTITUCIONAL'!J24</f>
        <v>21</v>
      </c>
      <c r="K18" s="133">
        <f>'MIPG INSTITUCIONAL'!K24</f>
        <v>0</v>
      </c>
      <c r="L18" s="133">
        <f>'MIPG INSTITUCIONAL'!L24</f>
        <v>0</v>
      </c>
      <c r="M18" s="145">
        <v>21</v>
      </c>
      <c r="N18" s="146">
        <v>21</v>
      </c>
      <c r="O18" s="146">
        <v>21</v>
      </c>
      <c r="P18" s="147">
        <v>21</v>
      </c>
      <c r="Q18" s="148" t="str">
        <f t="shared" si="1"/>
        <v>SI</v>
      </c>
      <c r="R18" s="222" t="str">
        <f>'MIPG INSTITUCIONAL'!Q24</f>
        <v>x</v>
      </c>
      <c r="S18" s="149" t="str">
        <f>'MIPG INSTITUCIONAL'!R24</f>
        <v>x</v>
      </c>
      <c r="T18" s="149" t="str">
        <f>'MIPG INSTITUCIONAL'!S24</f>
        <v>x</v>
      </c>
      <c r="U18" s="150" t="str">
        <f>'MIPG INSTITUCIONAL'!T24</f>
        <v>x</v>
      </c>
      <c r="V18" s="198" t="str">
        <f t="shared" si="9"/>
        <v>2</v>
      </c>
      <c r="W18" s="198" t="str">
        <f t="shared" si="10"/>
        <v>2</v>
      </c>
      <c r="X18" s="198" t="str">
        <f t="shared" si="11"/>
        <v>3</v>
      </c>
      <c r="Y18" s="198" t="str">
        <f t="shared" si="12"/>
        <v>3</v>
      </c>
      <c r="Z18" s="202">
        <f>IF((IF(Tabla2[[#This Row],[Calculo1 ]]="1",_xlfn.IFS(W18="1",IF((J18/H18)&gt;100%,100%,J18/H18),W18="2",IF((J18/N18)&gt;100%,100%,J18/N18),W18="3","0%",W18="4","0")+Tabla2[[#This Row],[ III TRIM 20217]],_xlfn.IFS(W18="1",IF((J18/H18)&gt;100%,100%,J18/H18),W18="2",IF((J18/N18)&gt;100%,100%,J18/N18),W18="3","0%",W18="4","")))=100%,100%,(IF(Tabla2[[#This Row],[Calculo1 ]]="1",_xlfn.IFS(W18="1",IF((J18/H18)&gt;100%,100%,J18/H18),W18="2",IF((J18/N18)&gt;100%,100%,J18/N18),W18="3","0%",W18="4","0")+Tabla2[[#This Row],[ III TRIM 20217]],_xlfn.IFS(W18="1",IF((J18/H18)&gt;100%,100%,J18/H18),W18="2",IF((J18/N18)&gt;100%,100%,J18/N18),W18="3","0%",W18="4",""))))</f>
        <v>1</v>
      </c>
      <c r="AA18" s="211">
        <f t="shared" si="6"/>
        <v>1</v>
      </c>
      <c r="AB18" s="197">
        <f>_xlfn.IFNA(INDEX(Hoja1!$C$3:$C$230,MATCH(Tabla2[[#This Row],[Calculo5]],Hoja1!$B$3:$B$230,0)),"")</f>
        <v>1</v>
      </c>
      <c r="AC18" s="197" t="str">
        <f t="shared" si="7"/>
        <v>0%</v>
      </c>
      <c r="AD18" s="212" t="str">
        <f t="shared" si="8"/>
        <v>0%</v>
      </c>
      <c r="AE18" s="207">
        <f>IF(IF(F18="","ESPECÍFICAR TIPO DE META",_xlfn.IFNA(_xlfn.IFS(SUM(I18:L18)=0,0%,SUM(I18:L18)&gt;0.001,(_xlfn.IFS(F18="INCREMENTO",SUM(I18:L18)/H18,F18="MANTENIMIENTO",SUM(I18:L18)/(H18*Tabla2[[#This Row],[N.X]])))),"ESPECÍFICAR TIPO DE META"))&gt;1,"100%",IF(F18="","ESPECÍFICAR TIPO DE META",_xlfn.IFNA(_xlfn.IFS(SUM(I18:L18)=0,0%,SUM(I18:L18)&gt;0.001,(_xlfn.IFS(F18="INCREMENTO",SUM(I18:L18)/H18,F18="MANTENIMIENTO",SUM(I18:L18)/(H18*Tabla2[[#This Row],[N.X]])))),"ESPECÍFICAR TIPO DE META")))</f>
        <v>0.5</v>
      </c>
      <c r="AF18" s="151" t="str">
        <f>'MIPG INSTITUCIONAL'!N24</f>
        <v>La Secretaría de Planeación cuenta con los 21 planes de acción por dependencia con corte a 31 de diciembre de 2021, los cuales se encuentran publicados en la página web de la entidad.</v>
      </c>
      <c r="AG18" s="143" t="str">
        <f>'MIPG INSTITUCIONAL'!O24</f>
        <v>Talento Humano, Recursos Físicos y Tecnológicos</v>
      </c>
      <c r="AH18" s="142" t="s">
        <v>516</v>
      </c>
      <c r="AI18" s="112" t="str">
        <f>'MIPG INSTITUCIONAL'!P24</f>
        <v>Profesional Especializado
(Secretaría de Planeación)</v>
      </c>
    </row>
    <row r="19" spans="2:35" s="25" customFormat="1" ht="51" hidden="1" customHeight="1" x14ac:dyDescent="0.25">
      <c r="B19" s="141" t="s">
        <v>72</v>
      </c>
      <c r="C19" s="142" t="s">
        <v>73</v>
      </c>
      <c r="D19" s="143" t="str">
        <f>D18</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9" s="143" t="str">
        <f>'MIPG INSTITUCIONAL'!G25</f>
        <v>Plan Operativo Anual de Inversiones .</v>
      </c>
      <c r="F19" s="142" t="s">
        <v>549</v>
      </c>
      <c r="G19" s="152">
        <f t="shared" si="0"/>
        <v>1</v>
      </c>
      <c r="H19" s="144">
        <f>'MIPG INSTITUCIONAL'!H25</f>
        <v>1</v>
      </c>
      <c r="I19" s="133">
        <f>'MIPG INSTITUCIONAL'!I25</f>
        <v>1</v>
      </c>
      <c r="J19" s="133">
        <f>'MIPG INSTITUCIONAL'!J25</f>
        <v>0</v>
      </c>
      <c r="K19" s="133">
        <f>'MIPG INSTITUCIONAL'!K25</f>
        <v>0</v>
      </c>
      <c r="L19" s="133">
        <f>'MIPG INSTITUCIONAL'!L25</f>
        <v>0</v>
      </c>
      <c r="M19" s="145"/>
      <c r="N19" s="146"/>
      <c r="O19" s="146">
        <v>1</v>
      </c>
      <c r="P19" s="147"/>
      <c r="Q19" s="148" t="str">
        <f t="shared" si="1"/>
        <v>SI</v>
      </c>
      <c r="R19" s="222">
        <f>'MIPG INSTITUCIONAL'!Q25</f>
        <v>0</v>
      </c>
      <c r="S19" s="149">
        <f>'MIPG INSTITUCIONAL'!R25</f>
        <v>0</v>
      </c>
      <c r="T19" s="149" t="str">
        <f>'MIPG INSTITUCIONAL'!S25</f>
        <v>x</v>
      </c>
      <c r="U19" s="150">
        <f>'MIPG INSTITUCIONAL'!T25</f>
        <v>0</v>
      </c>
      <c r="V19" s="198" t="str">
        <f>_xlfn.IFNA(_xlfn.IFS(AND(M19="",I19&gt;0.001),"1",AND(M19&gt;0.001,I19&gt;0.001),"2",AND(M19&gt;0.001,I19=0),"3"),"4")</f>
        <v>1</v>
      </c>
      <c r="W19" s="198" t="str">
        <f t="shared" si="10"/>
        <v>4</v>
      </c>
      <c r="X19" s="198" t="str">
        <f t="shared" si="11"/>
        <v>3</v>
      </c>
      <c r="Y19" s="198" t="str">
        <f t="shared" si="12"/>
        <v>4</v>
      </c>
      <c r="Z19" s="202">
        <f>IF((IF(Tabla2[[#This Row],[Calculo1 ]]="1",_xlfn.IFS(W19="1",IF((J19/H19)&gt;100%,100%,J19/H19),W19="2",IF((J19/N19)&gt;100%,100%,J19/N19),W19="3","0%",W19="4","0")+Tabla2[[#This Row],[ III TRIM 20217]],_xlfn.IFS(W19="1",IF((J19/H19)&gt;100%,100%,J19/H19),W19="2",IF((J19/N19)&gt;100%,100%,J19/N19),W19="3","0%",W19="4","")))=100%,100%,(IF(Tabla2[[#This Row],[Calculo1 ]]="1",_xlfn.IFS(W19="1",IF((J19/H19)&gt;100%,100%,J19/H19),W19="2",IF((J19/N19)&gt;100%,100%,J19/N19),W19="3","0%",W19="4","0")+Tabla2[[#This Row],[ III TRIM 20217]],_xlfn.IFS(W19="1",IF((J19/H19)&gt;100%,100%,J19/H19),W19="2",IF((J19/N19)&gt;100%,100%,J19/N19),W19="3","0%",W19="4",""))))</f>
        <v>1</v>
      </c>
      <c r="AA19" s="211">
        <f t="shared" si="6"/>
        <v>1</v>
      </c>
      <c r="AB19" s="197">
        <f>_xlfn.IFNA(INDEX(Hoja1!$C$3:$C$230,MATCH(Tabla2[[#This Row],[Calculo5]],Hoja1!$B$3:$B$230,0)),"")</f>
        <v>1</v>
      </c>
      <c r="AC19" s="197" t="str">
        <f t="shared" si="7"/>
        <v>0%</v>
      </c>
      <c r="AD19" s="212" t="str">
        <f t="shared" si="8"/>
        <v/>
      </c>
      <c r="AE19" s="207">
        <f>IF(IF(F19="","ESPECÍFICAR TIPO DE META",_xlfn.IFNA(_xlfn.IFS(SUM(I19:L19)=0,0%,SUM(I19:L19)&gt;0.001,(_xlfn.IFS(F19="INCREMENTO",SUM(I19:L19)/H19,F19="MANTENIMIENTO",SUM(I19:L19)/(H19*Tabla2[[#This Row],[N.X]])))),"ESPECÍFICAR TIPO DE META"))&gt;1,"100%",IF(F19="","ESPECÍFICAR TIPO DE META",_xlfn.IFNA(_xlfn.IFS(SUM(I19:L19)=0,0%,SUM(I19:L19)&gt;0.001,(_xlfn.IFS(F19="INCREMENTO",SUM(I19:L19)/H19,F19="MANTENIMIENTO",SUM(I19:L19)/(H19*Tabla2[[#This Row],[N.X]])))),"ESPECÍFICAR TIPO DE META")))</f>
        <v>1</v>
      </c>
      <c r="AF19" s="151" t="str">
        <f>'MIPG INSTITUCIONAL'!N25</f>
        <v>La Secretaría de Planeación cuenta con el Plan Operativo Anual de Inversiones, el cual se encuetra  publicado e la página web institucional.</v>
      </c>
      <c r="AG19" s="143" t="str">
        <f>'MIPG INSTITUCIONAL'!O25</f>
        <v>Talento Humano, Recursos Físicos y Tecnológicos</v>
      </c>
      <c r="AH19" s="142" t="s">
        <v>516</v>
      </c>
      <c r="AI19" s="112" t="str">
        <f>'MIPG INSTITUCIONAL'!P25</f>
        <v>Profesional Especializado
(Secretaría de Planeación)</v>
      </c>
    </row>
    <row r="20" spans="2:35" s="25" customFormat="1" ht="51" hidden="1" customHeight="1" x14ac:dyDescent="0.25">
      <c r="B20" s="141" t="s">
        <v>72</v>
      </c>
      <c r="C20" s="142" t="s">
        <v>73</v>
      </c>
      <c r="D20" s="143" t="str">
        <f>D19</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20" s="143" t="str">
        <f>'MIPG INSTITUCIONAL'!G26</f>
        <v>Seguimientos al Plan de Desarrollo 2020 - 2023.</v>
      </c>
      <c r="F20" s="142" t="s">
        <v>549</v>
      </c>
      <c r="G20" s="152">
        <f t="shared" si="0"/>
        <v>4</v>
      </c>
      <c r="H20" s="144">
        <f>'MIPG INSTITUCIONAL'!H26</f>
        <v>9</v>
      </c>
      <c r="I20" s="133">
        <f>'MIPG INSTITUCIONAL'!I26</f>
        <v>3</v>
      </c>
      <c r="J20" s="133">
        <f>'MIPG INSTITUCIONAL'!J26</f>
        <v>3</v>
      </c>
      <c r="K20" s="133">
        <f>'MIPG INSTITUCIONAL'!K26</f>
        <v>0</v>
      </c>
      <c r="L20" s="133">
        <f>'MIPG INSTITUCIONAL'!L26</f>
        <v>0</v>
      </c>
      <c r="M20" s="145">
        <v>3</v>
      </c>
      <c r="N20" s="146">
        <v>2</v>
      </c>
      <c r="O20" s="146">
        <v>2</v>
      </c>
      <c r="P20" s="147">
        <v>2</v>
      </c>
      <c r="Q20" s="148" t="str">
        <f t="shared" si="1"/>
        <v>SI</v>
      </c>
      <c r="R20" s="222" t="str">
        <f>'MIPG INSTITUCIONAL'!Q26</f>
        <v>x</v>
      </c>
      <c r="S20" s="149" t="str">
        <f>'MIPG INSTITUCIONAL'!R26</f>
        <v>x</v>
      </c>
      <c r="T20" s="149" t="str">
        <f>'MIPG INSTITUCIONAL'!S26</f>
        <v>x</v>
      </c>
      <c r="U20" s="150" t="str">
        <f>'MIPG INSTITUCIONAL'!T26</f>
        <v>x</v>
      </c>
      <c r="V20" s="198" t="str">
        <f t="shared" si="9"/>
        <v>2</v>
      </c>
      <c r="W20" s="198" t="str">
        <f t="shared" si="10"/>
        <v>2</v>
      </c>
      <c r="X20" s="198" t="str">
        <f t="shared" si="11"/>
        <v>3</v>
      </c>
      <c r="Y20" s="198" t="str">
        <f t="shared" si="12"/>
        <v>3</v>
      </c>
      <c r="Z20" s="202">
        <f>IF((IF(Tabla2[[#This Row],[Calculo1 ]]="1",_xlfn.IFS(W20="1",IF((J20/H20)&gt;100%,100%,J20/H20),W20="2",IF((J20/N20)&gt;100%,100%,J20/N20),W20="3","0%",W20="4","0")+Tabla2[[#This Row],[ III TRIM 20217]],_xlfn.IFS(W20="1",IF((J20/H20)&gt;100%,100%,J20/H20),W20="2",IF((J20/N20)&gt;100%,100%,J20/N20),W20="3","0%",W20="4","")))=100%,100%,(IF(Tabla2[[#This Row],[Calculo1 ]]="1",_xlfn.IFS(W20="1",IF((J20/H20)&gt;100%,100%,J20/H20),W20="2",IF((J20/N20)&gt;100%,100%,J20/N20),W20="3","0%",W20="4","0")+Tabla2[[#This Row],[ III TRIM 20217]],_xlfn.IFS(W20="1",IF((J20/H20)&gt;100%,100%,J20/H20),W20="2",IF((J20/N20)&gt;100%,100%,J20/N20),W20="3","0%",W20="4",""))))</f>
        <v>1</v>
      </c>
      <c r="AA20" s="211">
        <f t="shared" si="6"/>
        <v>1</v>
      </c>
      <c r="AB20" s="197">
        <f>_xlfn.IFNA(INDEX(Hoja1!$C$3:$C$230,MATCH(Tabla2[[#This Row],[Calculo5]],Hoja1!$B$3:$B$230,0)),"")</f>
        <v>1</v>
      </c>
      <c r="AC20" s="197" t="str">
        <f t="shared" si="7"/>
        <v>0%</v>
      </c>
      <c r="AD20" s="212" t="str">
        <f t="shared" si="8"/>
        <v>0%</v>
      </c>
      <c r="AE20" s="207">
        <f>IF(IF(F20="","ESPECÍFICAR TIPO DE META",_xlfn.IFNA(_xlfn.IFS(SUM(I20:L20)=0,0%,SUM(I20:L20)&gt;0.001,(_xlfn.IFS(F20="INCREMENTO",SUM(I20:L20)/H20,F20="MANTENIMIENTO",SUM(I20:L20)/(H20*Tabla2[[#This Row],[N.X]])))),"ESPECÍFICAR TIPO DE META"))&gt;1,"100%",IF(F20="","ESPECÍFICAR TIPO DE META",_xlfn.IFNA(_xlfn.IFS(SUM(I20:L20)=0,0%,SUM(I20:L20)&gt;0.001,(_xlfn.IFS(F20="INCREMENTO",SUM(I20:L20)/H20,F20="MANTENIMIENTO",SUM(I20:L20)/(H20*Tabla2[[#This Row],[N.X]])))),"ESPECÍFICAR TIPO DE META")))</f>
        <v>0.66666666666666663</v>
      </c>
      <c r="AF20" s="151" t="str">
        <f>'MIPG INSTITUCIONAL'!N26</f>
        <v>La Secretaría de Planeación  ha realizado el seguimeinto al  Plan de Desarrollo 2020 - 2023 en todos los meses, a la fecha está pendiente el reporte de Hacienda de la ejecución presupuestal a 31 de diciembre de 2021.</v>
      </c>
      <c r="AG20" s="143" t="str">
        <f>'MIPG INSTITUCIONAL'!O26</f>
        <v>Talento Humano, Recursos Físicos y Tecnológicos</v>
      </c>
      <c r="AH20" s="142" t="s">
        <v>516</v>
      </c>
      <c r="AI20" s="112" t="str">
        <f>'MIPG INSTITUCIONAL'!P26</f>
        <v>Profesional Especializado
(Secretaría de Planeación)</v>
      </c>
    </row>
    <row r="21" spans="2:35" s="25" customFormat="1" ht="51" customHeight="1" x14ac:dyDescent="0.25">
      <c r="B21" s="141" t="s">
        <v>72</v>
      </c>
      <c r="C21" s="142" t="s">
        <v>73</v>
      </c>
      <c r="D21" s="143" t="str">
        <f>'MIPG INSTITUCIONAL'!F27</f>
        <v>Actualizar el tablero de indicadores para hacer seguimiento  y evaluación del desempeño de los procesos de la entidad.</v>
      </c>
      <c r="E21" s="143" t="str">
        <f>'MIPG INSTITUCIONAL'!G27</f>
        <v>Tablero de desempeño de indicadores de los procesos de la entidad actualizado.</v>
      </c>
      <c r="F21" s="142" t="s">
        <v>549</v>
      </c>
      <c r="G21" s="142">
        <f t="shared" si="0"/>
        <v>1</v>
      </c>
      <c r="H21" s="144">
        <f>'MIPG INSTITUCIONAL'!H27</f>
        <v>1</v>
      </c>
      <c r="I21" s="133">
        <f>'MIPG INSTITUCIONAL'!I27</f>
        <v>0</v>
      </c>
      <c r="J21" s="133">
        <f>'MIPG INSTITUCIONAL'!J27</f>
        <v>0.8</v>
      </c>
      <c r="K21" s="133">
        <f>'MIPG INSTITUCIONAL'!K27</f>
        <v>0</v>
      </c>
      <c r="L21" s="133">
        <f>'MIPG INSTITUCIONAL'!L27</f>
        <v>0</v>
      </c>
      <c r="M21" s="145"/>
      <c r="N21" s="146">
        <v>1</v>
      </c>
      <c r="O21" s="146"/>
      <c r="P21" s="147"/>
      <c r="Q21" s="148" t="str">
        <f t="shared" si="1"/>
        <v>SI</v>
      </c>
      <c r="R21" s="222">
        <f>'MIPG INSTITUCIONAL'!Q27</f>
        <v>0</v>
      </c>
      <c r="S21" s="149" t="str">
        <f>'MIPG INSTITUCIONAL'!R27</f>
        <v>x</v>
      </c>
      <c r="T21" s="149">
        <f>'MIPG INSTITUCIONAL'!S27</f>
        <v>0</v>
      </c>
      <c r="U21" s="150">
        <f>'MIPG INSTITUCIONAL'!T27</f>
        <v>0</v>
      </c>
      <c r="V21" s="198" t="str">
        <f t="shared" si="9"/>
        <v>4</v>
      </c>
      <c r="W21" s="198" t="str">
        <f t="shared" si="10"/>
        <v>2</v>
      </c>
      <c r="X21" s="198" t="str">
        <f t="shared" si="11"/>
        <v>4</v>
      </c>
      <c r="Y21" s="198" t="str">
        <f t="shared" si="12"/>
        <v>4</v>
      </c>
      <c r="Z21" s="202">
        <f>IF((IF(Tabla2[[#This Row],[Calculo1 ]]="1",_xlfn.IFS(W21="1",IF((J21/H21)&gt;100%,100%,J21/H21),W21="2",IF((J21/N21)&gt;100%,100%,J21/N21),W21="3","0%",W21="4","0")+Tabla2[[#This Row],[ III TRIM 20217]],_xlfn.IFS(W21="1",IF((J21/H21)&gt;100%,100%,J21/H21),W21="2",IF((J21/N21)&gt;100%,100%,J21/N21),W21="3","0%",W21="4","")))=100%,100%,(IF(Tabla2[[#This Row],[Calculo1 ]]="1",_xlfn.IFS(W21="1",IF((J21/H21)&gt;100%,100%,J21/H21),W21="2",IF((J21/N21)&gt;100%,100%,J21/N21),W21="3","0%",W21="4","0")+Tabla2[[#This Row],[ III TRIM 20217]],_xlfn.IFS(W21="1",IF((J21/H21)&gt;100%,100%,J21/H21),W21="2",IF((J21/N21)&gt;100%,100%,J21/N21),W21="3","0%",W21="4",""))))</f>
        <v>0.8</v>
      </c>
      <c r="AA21" s="211" t="str">
        <f t="shared" si="6"/>
        <v/>
      </c>
      <c r="AB21" s="197">
        <f>_xlfn.IFNA(INDEX(Hoja1!$C$3:$C$230,MATCH(Tabla2[[#This Row],[Calculo5]],Hoja1!$B$3:$B$230,0)),"")</f>
        <v>0.8</v>
      </c>
      <c r="AC21" s="197" t="str">
        <f t="shared" si="7"/>
        <v/>
      </c>
      <c r="AD21" s="212" t="str">
        <f t="shared" si="8"/>
        <v/>
      </c>
      <c r="AE21" s="207">
        <f>IF(IF(F21="","ESPECÍFICAR TIPO DE META",_xlfn.IFNA(_xlfn.IFS(SUM(I21:L21)=0,0%,SUM(I21:L21)&gt;0.001,(_xlfn.IFS(F21="INCREMENTO",SUM(I21:L21)/H21,F21="MANTENIMIENTO",SUM(I21:L21)/(H21*Tabla2[[#This Row],[N.X]])))),"ESPECÍFICAR TIPO DE META"))&gt;1,"100%",IF(F21="","ESPECÍFICAR TIPO DE META",_xlfn.IFNA(_xlfn.IFS(SUM(I21:L21)=0,0%,SUM(I21:L21)&gt;0.001,(_xlfn.IFS(F21="INCREMENTO",SUM(I21:L21)/H21,F21="MANTENIMIENTO",SUM(I21:L21)/(H21*Tabla2[[#This Row],[N.X]])))),"ESPECÍFICAR TIPO DE META")))</f>
        <v>0.8</v>
      </c>
      <c r="AF21" s="151" t="str">
        <f>'MIPG INSTITUCIONAL'!N27</f>
        <v>Desde el proceso de mejoramiento continuo se ha trabajado en el tablero de indicadores de los procesos, por cuanto el tablero se encuentra en un avance del 80% construído</v>
      </c>
      <c r="AG21" s="143" t="str">
        <f>'MIPG INSTITUCIONAL'!O27</f>
        <v>Talento Humano, Recursos Físicos y Tecnológicos</v>
      </c>
      <c r="AH21" s="142" t="s">
        <v>511</v>
      </c>
      <c r="AI21" s="112" t="str">
        <f>'MIPG INSTITUCIONAL'!P27</f>
        <v>Profesional Especializado
(Secretaría Administrativa)</v>
      </c>
    </row>
    <row r="22" spans="2:35" s="25" customFormat="1" ht="51" hidden="1" customHeight="1" x14ac:dyDescent="0.25">
      <c r="B22" s="141" t="s">
        <v>72</v>
      </c>
      <c r="C22" s="142" t="s">
        <v>73</v>
      </c>
      <c r="D22" s="143" t="str">
        <f>'MIPG INSTITUCIONAL'!F28</f>
        <v xml:space="preserve">Realizar el seguimiento a las Políticas Públicas (PIIAF, Discapacidad) identificando las acciones realizadas que impactan a la población con enfoque diferencial (Grupos étnicos). </v>
      </c>
      <c r="E22" s="143" t="str">
        <f>'MIPG INSTITUCIONAL'!G28</f>
        <v>Seguimiento a Políticas Públicas (PIIAFF, Discapacidad)</v>
      </c>
      <c r="F22" s="142" t="s">
        <v>550</v>
      </c>
      <c r="G22" s="152">
        <f t="shared" si="0"/>
        <v>4</v>
      </c>
      <c r="H22" s="144">
        <f>'MIPG INSTITUCIONAL'!H28</f>
        <v>2</v>
      </c>
      <c r="I22" s="133">
        <f>'MIPG INSTITUCIONAL'!I28</f>
        <v>2</v>
      </c>
      <c r="J22" s="133">
        <f>'MIPG INSTITUCIONAL'!J28</f>
        <v>2</v>
      </c>
      <c r="K22" s="133">
        <f>'MIPG INSTITUCIONAL'!K28</f>
        <v>0</v>
      </c>
      <c r="L22" s="133">
        <f>'MIPG INSTITUCIONAL'!L28</f>
        <v>0</v>
      </c>
      <c r="M22" s="145">
        <v>2</v>
      </c>
      <c r="N22" s="146">
        <v>2</v>
      </c>
      <c r="O22" s="146">
        <v>2</v>
      </c>
      <c r="P22" s="147">
        <v>2</v>
      </c>
      <c r="Q22" s="148" t="str">
        <f t="shared" si="1"/>
        <v>SI</v>
      </c>
      <c r="R22" s="222" t="str">
        <f>'MIPG INSTITUCIONAL'!Q28</f>
        <v>x</v>
      </c>
      <c r="S22" s="149" t="str">
        <f>'MIPG INSTITUCIONAL'!R28</f>
        <v>x</v>
      </c>
      <c r="T22" s="149" t="str">
        <f>'MIPG INSTITUCIONAL'!S28</f>
        <v>x</v>
      </c>
      <c r="U22" s="150" t="str">
        <f>'MIPG INSTITUCIONAL'!T28</f>
        <v>x</v>
      </c>
      <c r="V22" s="198" t="str">
        <f t="shared" si="9"/>
        <v>2</v>
      </c>
      <c r="W22" s="198" t="str">
        <f t="shared" si="10"/>
        <v>2</v>
      </c>
      <c r="X22" s="198" t="str">
        <f t="shared" si="11"/>
        <v>3</v>
      </c>
      <c r="Y22" s="198" t="str">
        <f t="shared" si="12"/>
        <v>3</v>
      </c>
      <c r="Z22" s="202">
        <f>IF((IF(Tabla2[[#This Row],[Calculo1 ]]="1",_xlfn.IFS(W22="1",IF((J22/H22)&gt;100%,100%,J22/H22),W22="2",IF((J22/N22)&gt;100%,100%,J22/N22),W22="3","0%",W22="4","0")+Tabla2[[#This Row],[ III TRIM 20217]],_xlfn.IFS(W22="1",IF((J22/H22)&gt;100%,100%,J22/H22),W22="2",IF((J22/N22)&gt;100%,100%,J22/N22),W22="3","0%",W22="4","")))=100%,100%,(IF(Tabla2[[#This Row],[Calculo1 ]]="1",_xlfn.IFS(W22="1",IF((J22/H22)&gt;100%,100%,J22/H22),W22="2",IF((J22/N22)&gt;100%,100%,J22/N22),W22="3","0%",W22="4","0")+Tabla2[[#This Row],[ III TRIM 20217]],_xlfn.IFS(W22="1",IF((J22/H22)&gt;100%,100%,J22/H22),W22="2",IF((J22/N22)&gt;100%,100%,J22/N22),W22="3","0%",W22="4",""))))</f>
        <v>1</v>
      </c>
      <c r="AA22" s="211">
        <f t="shared" si="6"/>
        <v>1</v>
      </c>
      <c r="AB22" s="197">
        <f>_xlfn.IFNA(INDEX(Hoja1!$C$3:$C$230,MATCH(Tabla2[[#This Row],[Calculo5]],Hoja1!$B$3:$B$230,0)),"")</f>
        <v>1</v>
      </c>
      <c r="AC22" s="197" t="str">
        <f t="shared" si="7"/>
        <v>0%</v>
      </c>
      <c r="AD22" s="212" t="str">
        <f t="shared" si="8"/>
        <v>0%</v>
      </c>
      <c r="AE22" s="207">
        <f>IF(IF(F22="","ESPECÍFICAR TIPO DE META",_xlfn.IFNA(_xlfn.IFS(SUM(I22:L22)=0,0%,SUM(I22:L22)&gt;0.001,(_xlfn.IFS(F22="INCREMENTO",SUM(I22:L22)/H22,F22="MANTENIMIENTO",SUM(I22:L22)/(H22*Tabla2[[#This Row],[N.X]])))),"ESPECÍFICAR TIPO DE META"))&gt;1,"100%",IF(F22="","ESPECÍFICAR TIPO DE META",_xlfn.IFNA(_xlfn.IFS(SUM(I22:L22)=0,0%,SUM(I22:L22)&gt;0.001,(_xlfn.IFS(F22="INCREMENTO",SUM(I22:L22)/H22,F22="MANTENIMIENTO",SUM(I22:L22)/(H22*Tabla2[[#This Row],[N.X]])))),"ESPECÍFICAR TIPO DE META")))</f>
        <v>0.5</v>
      </c>
      <c r="AF22" s="151" t="str">
        <f>'MIPG INSTITUCIONAL'!N28</f>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v>
      </c>
      <c r="AG22" s="143" t="str">
        <f>'MIPG INSTITUCIONAL'!O28</f>
        <v>Talento Humano, Recursos Físicos y Tecnológicos</v>
      </c>
      <c r="AH22" s="142" t="s">
        <v>516</v>
      </c>
      <c r="AI22" s="112" t="str">
        <f>'MIPG INSTITUCIONAL'!P28</f>
        <v>Profesional Especializado
(Secretaría de Planeación)</v>
      </c>
    </row>
    <row r="23" spans="2:35" s="25" customFormat="1" ht="51" hidden="1" customHeight="1" x14ac:dyDescent="0.25">
      <c r="B23" s="141" t="s">
        <v>72</v>
      </c>
      <c r="C23" s="142" t="s">
        <v>73</v>
      </c>
      <c r="D23" s="143" t="str">
        <f>'MIPG INSTITUCIONAL'!F29</f>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3" s="143" t="str">
        <f>'MIPG INSTITUCIONAL'!G29</f>
        <v>Informes cumplimiento Plan Anticorrupción 2021</v>
      </c>
      <c r="F23" s="142" t="s">
        <v>549</v>
      </c>
      <c r="G23" s="152">
        <f t="shared" si="0"/>
        <v>2</v>
      </c>
      <c r="H23" s="144">
        <f>'MIPG INSTITUCIONAL'!H29</f>
        <v>2</v>
      </c>
      <c r="I23" s="133">
        <f>'MIPG INSTITUCIONAL'!I29</f>
        <v>1</v>
      </c>
      <c r="J23" s="133">
        <f>'MIPG INSTITUCIONAL'!J29</f>
        <v>0</v>
      </c>
      <c r="K23" s="133">
        <f>'MIPG INSTITUCIONAL'!K29</f>
        <v>0</v>
      </c>
      <c r="L23" s="133">
        <f>'MIPG INSTITUCIONAL'!L29</f>
        <v>0</v>
      </c>
      <c r="M23" s="145">
        <v>1</v>
      </c>
      <c r="N23" s="146"/>
      <c r="O23" s="146">
        <v>1</v>
      </c>
      <c r="P23" s="147"/>
      <c r="Q23" s="148" t="str">
        <f t="shared" si="1"/>
        <v>SI</v>
      </c>
      <c r="R23" s="222" t="str">
        <f>'MIPG INSTITUCIONAL'!Q29</f>
        <v>x</v>
      </c>
      <c r="S23" s="149">
        <f>'MIPG INSTITUCIONAL'!R29</f>
        <v>0</v>
      </c>
      <c r="T23" s="149" t="str">
        <f>'MIPG INSTITUCIONAL'!S29</f>
        <v>x</v>
      </c>
      <c r="U23" s="150">
        <f>'MIPG INSTITUCIONAL'!T29</f>
        <v>0</v>
      </c>
      <c r="V23" s="198" t="str">
        <f t="shared" si="9"/>
        <v>2</v>
      </c>
      <c r="W23" s="198" t="str">
        <f t="shared" si="10"/>
        <v>4</v>
      </c>
      <c r="X23" s="198" t="str">
        <f t="shared" si="11"/>
        <v>3</v>
      </c>
      <c r="Y23" s="198" t="str">
        <f t="shared" si="12"/>
        <v>4</v>
      </c>
      <c r="Z23" s="202" t="str">
        <f>IF((IF(Tabla2[[#This Row],[Calculo1 ]]="1",_xlfn.IFS(W23="1",IF((J23/H23)&gt;100%,100%,J23/H23),W23="2",IF((J23/N23)&gt;100%,100%,J23/N23),W23="3","0%",W23="4","0")+Tabla2[[#This Row],[ III TRIM 20217]],_xlfn.IFS(W23="1",IF((J23/H23)&gt;100%,100%,J23/H23),W23="2",IF((J23/N23)&gt;100%,100%,J23/N23),W23="3","0%",W23="4","")))=100%,100%,(IF(Tabla2[[#This Row],[Calculo1 ]]="1",_xlfn.IFS(W23="1",IF((J23/H23)&gt;100%,100%,J23/H23),W23="2",IF((J23/N23)&gt;100%,100%,J23/N23),W23="3","0%",W23="4","0")+Tabla2[[#This Row],[ III TRIM 20217]],_xlfn.IFS(W23="1",IF((J23/H23)&gt;100%,100%,J23/H23),W23="2",IF((J23/N23)&gt;100%,100%,J23/N23),W23="3","0%",W23="4",""))))</f>
        <v/>
      </c>
      <c r="AA23" s="211">
        <f t="shared" si="6"/>
        <v>1</v>
      </c>
      <c r="AB23" s="197" t="str">
        <f>_xlfn.IFNA(INDEX(Hoja1!$C$3:$C$230,MATCH(Tabla2[[#This Row],[Calculo5]],Hoja1!$B$3:$B$230,0)),"")</f>
        <v/>
      </c>
      <c r="AC23" s="197" t="str">
        <f t="shared" si="7"/>
        <v>0%</v>
      </c>
      <c r="AD23" s="212" t="str">
        <f t="shared" si="8"/>
        <v/>
      </c>
      <c r="AE23" s="207">
        <f>IF(IF(F23="","ESPECÍFICAR TIPO DE META",_xlfn.IFNA(_xlfn.IFS(SUM(I23:L23)=0,0%,SUM(I23:L23)&gt;0.001,(_xlfn.IFS(F23="INCREMENTO",SUM(I23:L23)/H23,F23="MANTENIMIENTO",SUM(I23:L23)/(H23*Tabla2[[#This Row],[N.X]])))),"ESPECÍFICAR TIPO DE META"))&gt;1,"100%",IF(F23="","ESPECÍFICAR TIPO DE META",_xlfn.IFNA(_xlfn.IFS(SUM(I23:L23)=0,0%,SUM(I23:L23)&gt;0.001,(_xlfn.IFS(F23="INCREMENTO",SUM(I23:L23)/H23,F23="MANTENIMIENTO",SUM(I23:L23)/(H23*Tabla2[[#This Row],[N.X]])))),"ESPECÍFICAR TIPO DE META")))</f>
        <v>0.5</v>
      </c>
      <c r="AF23" s="151" t="str">
        <f>'MIPG INSTITUCIONAL'!N29</f>
        <v>La Secretaría de Planeación realizó el informe de avance del PAAC correspondiente a la Secretaría de Planeación, con corte a 31 de agosto de 2021 de acuerdo a lo estípulado en la ley. El informe de seguimiento se encuentra publicado en la página web.</v>
      </c>
      <c r="AG23" s="143" t="str">
        <f>'MIPG INSTITUCIONAL'!O29</f>
        <v>Talento Humano, Recursos Físicos y Tecnológicos</v>
      </c>
      <c r="AH23" s="142" t="s">
        <v>516</v>
      </c>
      <c r="AI23" s="112" t="str">
        <f>'MIPG INSTITUCIONAL'!P29</f>
        <v>Profesional Especializado
(Secretaría de Planeación)</v>
      </c>
    </row>
    <row r="24" spans="2:35" s="25" customFormat="1" ht="51" hidden="1" customHeight="1" x14ac:dyDescent="0.25">
      <c r="B24" s="141" t="s">
        <v>72</v>
      </c>
      <c r="C24" s="142" t="s">
        <v>73</v>
      </c>
      <c r="D24" s="143" t="str">
        <f t="shared" ref="D24:D29" si="13">D23</f>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4" s="143" t="str">
        <f>'MIPG INSTITUCIONAL'!G30</f>
        <v xml:space="preserve">Monitoreos al Mapa de Riesgos de Corrupción 2021 </v>
      </c>
      <c r="F24" s="142" t="s">
        <v>549</v>
      </c>
      <c r="G24" s="152">
        <f t="shared" si="0"/>
        <v>2</v>
      </c>
      <c r="H24" s="144">
        <f>'MIPG INSTITUCIONAL'!H30</f>
        <v>2</v>
      </c>
      <c r="I24" s="232">
        <f>'MIPG INSTITUCIONAL'!I30</f>
        <v>0.5</v>
      </c>
      <c r="J24" s="232">
        <f>'MIPG INSTITUCIONAL'!J30</f>
        <v>0.5</v>
      </c>
      <c r="K24" s="133">
        <f>'MIPG INSTITUCIONAL'!K30</f>
        <v>0</v>
      </c>
      <c r="L24" s="133">
        <f>'MIPG INSTITUCIONAL'!L30</f>
        <v>0</v>
      </c>
      <c r="M24" s="145"/>
      <c r="N24" s="146">
        <v>1</v>
      </c>
      <c r="O24" s="146">
        <v>1</v>
      </c>
      <c r="P24" s="147"/>
      <c r="Q24" s="148" t="str">
        <f t="shared" si="1"/>
        <v>SI</v>
      </c>
      <c r="R24" s="222">
        <f>'MIPG INSTITUCIONAL'!Q30</f>
        <v>0</v>
      </c>
      <c r="S24" s="149" t="str">
        <f>'MIPG INSTITUCIONAL'!R30</f>
        <v>x</v>
      </c>
      <c r="T24" s="149" t="str">
        <f>'MIPG INSTITUCIONAL'!S30</f>
        <v>x</v>
      </c>
      <c r="U24" s="150">
        <f>'MIPG INSTITUCIONAL'!T30</f>
        <v>0</v>
      </c>
      <c r="V24" s="198" t="str">
        <f t="shared" si="9"/>
        <v>1</v>
      </c>
      <c r="W24" s="198" t="str">
        <f t="shared" si="10"/>
        <v>2</v>
      </c>
      <c r="X24" s="198" t="str">
        <f t="shared" si="11"/>
        <v>3</v>
      </c>
      <c r="Y24" s="198" t="str">
        <f t="shared" si="12"/>
        <v>4</v>
      </c>
      <c r="Z24" s="202">
        <f>IF((IF(Tabla2[[#This Row],[Calculo1 ]]="1",_xlfn.IFS(W24="1",IF((J24/H24)&gt;100%,100%,J24/H24),W24="2",IF((J24/N24)&gt;100%,100%,J24/N24),W24="3","0%",W24="4","0")+Tabla2[[#This Row],[ III TRIM 20217]],_xlfn.IFS(W24="1",IF((J24/H24)&gt;100%,100%,J24/H24),W24="2",IF((J24/N24)&gt;100%,100%,J24/N24),W24="3","0%",W24="4","")))=100%,100%,(IF(Tabla2[[#This Row],[Calculo1 ]]="1",_xlfn.IFS(W24="1",IF((J24/H24)&gt;100%,100%,J24/H24),W24="2",IF((J24/N24)&gt;100%,100%,J24/N24),W24="3","0%",W24="4","0")+Tabla2[[#This Row],[ III TRIM 20217]],_xlfn.IFS(W24="1",IF((J24/H24)&gt;100%,100%,J24/H24),W24="2",IF((J24/N24)&gt;100%,100%,J24/N24),W24="3","0%",W24="4",""))))</f>
        <v>0.75</v>
      </c>
      <c r="AA24" s="211">
        <f t="shared" si="6"/>
        <v>0.25</v>
      </c>
      <c r="AB24" s="197">
        <v>1</v>
      </c>
      <c r="AC24" s="197" t="str">
        <f t="shared" si="7"/>
        <v>0%</v>
      </c>
      <c r="AD24" s="212" t="str">
        <f t="shared" si="8"/>
        <v/>
      </c>
      <c r="AE24" s="207">
        <f>IF(IF(F24="","ESPECÍFICAR TIPO DE META",_xlfn.IFNA(_xlfn.IFS(SUM(I24:L24)=0,0%,SUM(I24:L24)&gt;0.001,(_xlfn.IFS(F24="INCREMENTO",SUM(I24:L24)/H24,F24="MANTENIMIENTO",SUM(I24:L24)/(H24*Tabla2[[#This Row],[N.X]])))),"ESPECÍFICAR TIPO DE META"))&gt;1,"100%",IF(F24="","ESPECÍFICAR TIPO DE META",_xlfn.IFNA(_xlfn.IFS(SUM(I24:L24)=0,0%,SUM(I24:L24)&gt;0.001,(_xlfn.IFS(F24="INCREMENTO",SUM(I24:L24)/H24,F24="MANTENIMIENTO",SUM(I24:L24)/(H24*Tabla2[[#This Row],[N.X]])))),"ESPECÍFICAR TIPO DE META")))</f>
        <v>0.5</v>
      </c>
      <c r="AF24" s="151" t="str">
        <f>'MIPG INSTITUCIONAL'!N30</f>
        <v>Se realizó seguimiento al PAAC 2021 en lo relacionado a la Secretaría de Planeación, se cuenta con una programación para el próximo mes a fin de monitorear los controles de los riesgos a cargo de las demás dependencias.</v>
      </c>
      <c r="AG24" s="143" t="str">
        <f>'MIPG INSTITUCIONAL'!O30</f>
        <v>Talento Humano, Recursos Físicos y Tecnológicos</v>
      </c>
      <c r="AH24" s="142" t="s">
        <v>516</v>
      </c>
      <c r="AI24" s="112" t="str">
        <f>'MIPG INSTITUCIONAL'!P30</f>
        <v>Profesional Especializado
(Secretaría de Planeación)</v>
      </c>
    </row>
    <row r="25" spans="2:35" s="25" customFormat="1" ht="51" hidden="1" customHeight="1" x14ac:dyDescent="0.25">
      <c r="B25" s="141" t="s">
        <v>72</v>
      </c>
      <c r="C25" s="142" t="s">
        <v>73</v>
      </c>
      <c r="D25" s="143" t="str">
        <f t="shared" si="13"/>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5" s="143" t="str">
        <f>'MIPG INSTITUCIONAL'!G31</f>
        <v>Política de Administración de Riesgos 2021 actualizada</v>
      </c>
      <c r="F25" s="142" t="s">
        <v>549</v>
      </c>
      <c r="G25" s="152">
        <f t="shared" si="0"/>
        <v>1</v>
      </c>
      <c r="H25" s="144">
        <f>'MIPG INSTITUCIONAL'!H31</f>
        <v>1</v>
      </c>
      <c r="I25" s="133">
        <f>'MIPG INSTITUCIONAL'!I31</f>
        <v>1</v>
      </c>
      <c r="J25" s="133">
        <f>'MIPG INSTITUCIONAL'!J31</f>
        <v>0</v>
      </c>
      <c r="K25" s="133">
        <f>'MIPG INSTITUCIONAL'!K31</f>
        <v>0</v>
      </c>
      <c r="L25" s="133">
        <f>'MIPG INSTITUCIONAL'!L31</f>
        <v>0</v>
      </c>
      <c r="M25" s="145">
        <v>1</v>
      </c>
      <c r="N25" s="146"/>
      <c r="O25" s="146"/>
      <c r="P25" s="147"/>
      <c r="Q25" s="148" t="str">
        <f t="shared" si="1"/>
        <v>SI</v>
      </c>
      <c r="R25" s="222" t="str">
        <f>'MIPG INSTITUCIONAL'!Q31</f>
        <v>x</v>
      </c>
      <c r="S25" s="149">
        <f>'MIPG INSTITUCIONAL'!R31</f>
        <v>0</v>
      </c>
      <c r="T25" s="149">
        <f>'MIPG INSTITUCIONAL'!S31</f>
        <v>0</v>
      </c>
      <c r="U25" s="150">
        <f>'MIPG INSTITUCIONAL'!T31</f>
        <v>0</v>
      </c>
      <c r="V25" s="198" t="str">
        <f t="shared" si="9"/>
        <v>2</v>
      </c>
      <c r="W25" s="198" t="str">
        <f t="shared" si="10"/>
        <v>4</v>
      </c>
      <c r="X25" s="198" t="str">
        <f t="shared" si="11"/>
        <v>4</v>
      </c>
      <c r="Y25" s="198" t="str">
        <f t="shared" si="12"/>
        <v>4</v>
      </c>
      <c r="Z25" s="202" t="str">
        <f>IF((IF(Tabla2[[#This Row],[Calculo1 ]]="1",_xlfn.IFS(W25="1",IF((J25/H25)&gt;100%,100%,J25/H25),W25="2",IF((J25/N25)&gt;100%,100%,J25/N25),W25="3","0%",W25="4","0")+Tabla2[[#This Row],[ III TRIM 20217]],_xlfn.IFS(W25="1",IF((J25/H25)&gt;100%,100%,J25/H25),W25="2",IF((J25/N25)&gt;100%,100%,J25/N25),W25="3","0%",W25="4","")))=100%,100%,(IF(Tabla2[[#This Row],[Calculo1 ]]="1",_xlfn.IFS(W25="1",IF((J25/H25)&gt;100%,100%,J25/H25),W25="2",IF((J25/N25)&gt;100%,100%,J25/N25),W25="3","0%",W25="4","0")+Tabla2[[#This Row],[ III TRIM 20217]],_xlfn.IFS(W25="1",IF((J25/H25)&gt;100%,100%,J25/H25),W25="2",IF((J25/N25)&gt;100%,100%,J25/N25),W25="3","0%",W25="4",""))))</f>
        <v/>
      </c>
      <c r="AA25" s="211">
        <f t="shared" si="6"/>
        <v>1</v>
      </c>
      <c r="AB25" s="197" t="str">
        <f>_xlfn.IFNA(INDEX(Hoja1!$C$3:$C$230,MATCH(Tabla2[[#This Row],[Calculo5]],Hoja1!$B$3:$B$230,0)),"")</f>
        <v/>
      </c>
      <c r="AC25" s="197" t="str">
        <f t="shared" si="7"/>
        <v/>
      </c>
      <c r="AD25" s="212" t="str">
        <f t="shared" si="8"/>
        <v/>
      </c>
      <c r="AE25" s="207">
        <f>IF(IF(F25="","ESPECÍFICAR TIPO DE META",_xlfn.IFNA(_xlfn.IFS(SUM(I25:L25)=0,0%,SUM(I25:L25)&gt;0.001,(_xlfn.IFS(F25="INCREMENTO",SUM(I25:L25)/H25,F25="MANTENIMIENTO",SUM(I25:L25)/(H25*Tabla2[[#This Row],[N.X]])))),"ESPECÍFICAR TIPO DE META"))&gt;1,"100%",IF(F25="","ESPECÍFICAR TIPO DE META",_xlfn.IFNA(_xlfn.IFS(SUM(I25:L25)=0,0%,SUM(I25:L25)&gt;0.001,(_xlfn.IFS(F25="INCREMENTO",SUM(I25:L25)/H25,F25="MANTENIMIENTO",SUM(I25:L25)/(H25*Tabla2[[#This Row],[N.X]])))),"ESPECÍFICAR TIPO DE META")))</f>
        <v>1</v>
      </c>
      <c r="AF25" s="151" t="str">
        <f>'MIPG INSTITUCIONAL'!N31</f>
        <v>La Política de Administración de Riesgos se actualizó en el mes de julio de 2021 de acuerdo a los lineamientos del DAFP.</v>
      </c>
      <c r="AG25" s="143" t="str">
        <f>'MIPG INSTITUCIONAL'!O31</f>
        <v>Talento Humano, Recursos Físicos y Tecnológicos</v>
      </c>
      <c r="AH25" s="142" t="s">
        <v>516</v>
      </c>
      <c r="AI25" s="112" t="str">
        <f>'MIPG INSTITUCIONAL'!P31</f>
        <v>Profesional Especializado
(Secretaría de Planeación)</v>
      </c>
    </row>
    <row r="26" spans="2:35" s="25" customFormat="1" ht="51" hidden="1" customHeight="1" x14ac:dyDescent="0.25">
      <c r="B26" s="141" t="s">
        <v>72</v>
      </c>
      <c r="C26" s="142" t="s">
        <v>73</v>
      </c>
      <c r="D26" s="143" t="str">
        <f t="shared" si="13"/>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6" s="143" t="str">
        <f>'MIPG INSTITUCIONAL'!G32</f>
        <v xml:space="preserve">Mapa de Riesgos de Gestión 2021 por proceso aprobados </v>
      </c>
      <c r="F26" s="142" t="s">
        <v>549</v>
      </c>
      <c r="G26" s="152">
        <f t="shared" si="0"/>
        <v>1</v>
      </c>
      <c r="H26" s="144">
        <f>'MIPG INSTITUCIONAL'!H32</f>
        <v>24</v>
      </c>
      <c r="I26" s="133">
        <f>'MIPG INSTITUCIONAL'!I32</f>
        <v>24</v>
      </c>
      <c r="J26" s="133">
        <f>'MIPG INSTITUCIONAL'!J32</f>
        <v>0</v>
      </c>
      <c r="K26" s="133">
        <f>'MIPG INSTITUCIONAL'!K32</f>
        <v>0</v>
      </c>
      <c r="L26" s="133">
        <f>'MIPG INSTITUCIONAL'!L32</f>
        <v>0</v>
      </c>
      <c r="M26" s="145">
        <v>24</v>
      </c>
      <c r="N26" s="146"/>
      <c r="O26" s="146"/>
      <c r="P26" s="147"/>
      <c r="Q26" s="148" t="str">
        <f t="shared" si="1"/>
        <v>SI</v>
      </c>
      <c r="R26" s="222" t="str">
        <f>'MIPG INSTITUCIONAL'!Q32</f>
        <v>x</v>
      </c>
      <c r="S26" s="149">
        <f>'MIPG INSTITUCIONAL'!R32</f>
        <v>0</v>
      </c>
      <c r="T26" s="149">
        <f>'MIPG INSTITUCIONAL'!S32</f>
        <v>0</v>
      </c>
      <c r="U26" s="150">
        <f>'MIPG INSTITUCIONAL'!T32</f>
        <v>0</v>
      </c>
      <c r="V26" s="198" t="str">
        <f t="shared" si="9"/>
        <v>2</v>
      </c>
      <c r="W26" s="198" t="str">
        <f t="shared" si="10"/>
        <v>4</v>
      </c>
      <c r="X26" s="198" t="str">
        <f t="shared" si="11"/>
        <v>4</v>
      </c>
      <c r="Y26" s="198" t="str">
        <f t="shared" si="12"/>
        <v>4</v>
      </c>
      <c r="Z26" s="202" t="str">
        <f>IF((IF(Tabla2[[#This Row],[Calculo1 ]]="1",_xlfn.IFS(W26="1",IF((J26/H26)&gt;100%,100%,J26/H26),W26="2",IF((J26/N26)&gt;100%,100%,J26/N26),W26="3","0%",W26="4","0")+Tabla2[[#This Row],[ III TRIM 20217]],_xlfn.IFS(W26="1",IF((J26/H26)&gt;100%,100%,J26/H26),W26="2",IF((J26/N26)&gt;100%,100%,J26/N26),W26="3","0%",W26="4","")))=100%,100%,(IF(Tabla2[[#This Row],[Calculo1 ]]="1",_xlfn.IFS(W26="1",IF((J26/H26)&gt;100%,100%,J26/H26),W26="2",IF((J26/N26)&gt;100%,100%,J26/N26),W26="3","0%",W26="4","0")+Tabla2[[#This Row],[ III TRIM 20217]],_xlfn.IFS(W26="1",IF((J26/H26)&gt;100%,100%,J26/H26),W26="2",IF((J26/N26)&gt;100%,100%,J26/N26),W26="3","0%",W26="4",""))))</f>
        <v/>
      </c>
      <c r="AA26" s="211">
        <f t="shared" si="6"/>
        <v>1</v>
      </c>
      <c r="AB26" s="197" t="str">
        <f>_xlfn.IFNA(INDEX(Hoja1!$C$3:$C$230,MATCH(Tabla2[[#This Row],[Calculo5]],Hoja1!$B$3:$B$230,0)),"")</f>
        <v/>
      </c>
      <c r="AC26" s="197" t="str">
        <f t="shared" si="7"/>
        <v/>
      </c>
      <c r="AD26" s="212" t="str">
        <f t="shared" si="8"/>
        <v/>
      </c>
      <c r="AE26" s="207">
        <f>IF(IF(F26="","ESPECÍFICAR TIPO DE META",_xlfn.IFNA(_xlfn.IFS(SUM(I26:L26)=0,0%,SUM(I26:L26)&gt;0.001,(_xlfn.IFS(F26="INCREMENTO",SUM(I26:L26)/H26,F26="MANTENIMIENTO",SUM(I26:L26)/(H26*Tabla2[[#This Row],[N.X]])))),"ESPECÍFICAR TIPO DE META"))&gt;1,"100%",IF(F26="","ESPECÍFICAR TIPO DE META",_xlfn.IFNA(_xlfn.IFS(SUM(I26:L26)=0,0%,SUM(I26:L26)&gt;0.001,(_xlfn.IFS(F26="INCREMENTO",SUM(I26:L26)/H26,F26="MANTENIMIENTO",SUM(I26:L26)/(H26*Tabla2[[#This Row],[N.X]])))),"ESPECÍFICAR TIPO DE META")))</f>
        <v>1</v>
      </c>
      <c r="AF26" s="151" t="str">
        <f>'MIPG INSTITUCIONAL'!N32</f>
        <v>Los Mapa de Riesgos de Gestión fueron aprobados por el Comité de Coordinación Institucional de Control Interno y por el Comité Institución de Gestión y desempeño - MIPG.</v>
      </c>
      <c r="AG26" s="143" t="str">
        <f>'MIPG INSTITUCIONAL'!O32</f>
        <v>Talento Humano, Recursos Físicos y Tecnológicos</v>
      </c>
      <c r="AH26" s="142" t="s">
        <v>516</v>
      </c>
      <c r="AI26" s="112" t="str">
        <f>'MIPG INSTITUCIONAL'!P32</f>
        <v>Profesional Especializado
(Secretaría de Planeación)</v>
      </c>
    </row>
    <row r="27" spans="2:35" s="25" customFormat="1" ht="51" hidden="1" customHeight="1" x14ac:dyDescent="0.25">
      <c r="B27" s="141" t="s">
        <v>72</v>
      </c>
      <c r="C27" s="142" t="s">
        <v>73</v>
      </c>
      <c r="D27" s="143" t="str">
        <f t="shared" si="13"/>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7" s="143" t="str">
        <f>'MIPG INSTITUCIONAL'!G33</f>
        <v>Monitoreos al Mapa de Riesgos de Gestión 2021</v>
      </c>
      <c r="F27" s="142" t="s">
        <v>549</v>
      </c>
      <c r="G27" s="152">
        <f t="shared" si="0"/>
        <v>1</v>
      </c>
      <c r="H27" s="144">
        <f>'MIPG INSTITUCIONAL'!H33</f>
        <v>1</v>
      </c>
      <c r="I27" s="133">
        <f>'MIPG INSTITUCIONAL'!I33</f>
        <v>1</v>
      </c>
      <c r="J27" s="133">
        <f>'MIPG INSTITUCIONAL'!J33</f>
        <v>0</v>
      </c>
      <c r="K27" s="133">
        <f>'MIPG INSTITUCIONAL'!K33</f>
        <v>0</v>
      </c>
      <c r="L27" s="133">
        <f>'MIPG INSTITUCIONAL'!L33</f>
        <v>0</v>
      </c>
      <c r="M27" s="145"/>
      <c r="N27" s="146">
        <v>1</v>
      </c>
      <c r="O27" s="146"/>
      <c r="P27" s="147"/>
      <c r="Q27" s="148" t="str">
        <f t="shared" si="1"/>
        <v>SI</v>
      </c>
      <c r="R27" s="222">
        <f>'MIPG INSTITUCIONAL'!Q33</f>
        <v>0</v>
      </c>
      <c r="S27" s="149" t="str">
        <f>'MIPG INSTITUCIONAL'!R33</f>
        <v>x</v>
      </c>
      <c r="T27" s="149">
        <f>'MIPG INSTITUCIONAL'!S33</f>
        <v>0</v>
      </c>
      <c r="U27" s="150">
        <f>'MIPG INSTITUCIONAL'!T33</f>
        <v>0</v>
      </c>
      <c r="V27" s="198" t="str">
        <f t="shared" si="9"/>
        <v>1</v>
      </c>
      <c r="W27" s="198" t="str">
        <f t="shared" si="10"/>
        <v>3</v>
      </c>
      <c r="X27" s="198" t="str">
        <f t="shared" si="11"/>
        <v>4</v>
      </c>
      <c r="Y27" s="198" t="str">
        <f t="shared" si="12"/>
        <v>4</v>
      </c>
      <c r="Z27" s="202">
        <f>IF((IF(Tabla2[[#This Row],[Calculo1 ]]="1",_xlfn.IFS(W27="1",IF((J27/H27)&gt;100%,100%,J27/H27),W27="2",IF((J27/N27)&gt;100%,100%,J27/N27),W27="3","0%",W27="4","0")+Tabla2[[#This Row],[ III TRIM 20217]],_xlfn.IFS(W27="1",IF((J27/H27)&gt;100%,100%,J27/H27),W27="2",IF((J27/N27)&gt;100%,100%,J27/N27),W27="3","0%",W27="4","")))=100%,100%,(IF(Tabla2[[#This Row],[Calculo1 ]]="1",_xlfn.IFS(W27="1",IF((J27/H27)&gt;100%,100%,J27/H27),W27="2",IF((J27/N27)&gt;100%,100%,J27/N27),W27="3","0%",W27="4","0")+Tabla2[[#This Row],[ III TRIM 20217]],_xlfn.IFS(W27="1",IF((J27/H27)&gt;100%,100%,J27/H27),W27="2",IF((J27/N27)&gt;100%,100%,J27/N27),W27="3","0%",W27="4",""))))</f>
        <v>1</v>
      </c>
      <c r="AA27" s="211">
        <f t="shared" si="6"/>
        <v>1</v>
      </c>
      <c r="AB27" s="197">
        <f>_xlfn.IFNA(INDEX(Hoja1!$C$3:$C$230,MATCH(Tabla2[[#This Row],[Calculo5]],Hoja1!$B$3:$B$230,0)),"")</f>
        <v>1</v>
      </c>
      <c r="AC27" s="197" t="str">
        <f t="shared" si="7"/>
        <v/>
      </c>
      <c r="AD27" s="212" t="str">
        <f t="shared" si="8"/>
        <v/>
      </c>
      <c r="AE27" s="207">
        <f>IF(IF(F27="","ESPECÍFICAR TIPO DE META",_xlfn.IFNA(_xlfn.IFS(SUM(I27:L27)=0,0%,SUM(I27:L27)&gt;0.001,(_xlfn.IFS(F27="INCREMENTO",SUM(I27:L27)/H27,F27="MANTENIMIENTO",SUM(I27:L27)/(H27*Tabla2[[#This Row],[N.X]])))),"ESPECÍFICAR TIPO DE META"))&gt;1,"100%",IF(F27="","ESPECÍFICAR TIPO DE META",_xlfn.IFNA(_xlfn.IFS(SUM(I27:L27)=0,0%,SUM(I27:L27)&gt;0.001,(_xlfn.IFS(F27="INCREMENTO",SUM(I27:L27)/H27,F27="MANTENIMIENTO",SUM(I27:L27)/(H27*Tabla2[[#This Row],[N.X]])))),"ESPECÍFICAR TIPO DE META")))</f>
        <v>1</v>
      </c>
      <c r="AF27" s="151" t="str">
        <f>'MIPG INSTITUCIONAL'!N33</f>
        <v>La Secretaría de Planeación realizó el monitoreo a los 24 Mapas de Riesgos de Gestión por proceso de acuerdo a los lineamientos del DAFP y la Política de Administración de Riesgos.</v>
      </c>
      <c r="AG27" s="143" t="str">
        <f>'MIPG INSTITUCIONAL'!O33</f>
        <v>Talento Humano, Recursos Físicos y Tecnológicos</v>
      </c>
      <c r="AH27" s="142" t="s">
        <v>516</v>
      </c>
      <c r="AI27" s="112" t="str">
        <f>'MIPG INSTITUCIONAL'!P33</f>
        <v>Profesional Especializado
(Secretaría de Planeación)</v>
      </c>
    </row>
    <row r="28" spans="2:35" s="25" customFormat="1" ht="51" hidden="1" customHeight="1" x14ac:dyDescent="0.25">
      <c r="B28" s="141" t="s">
        <v>72</v>
      </c>
      <c r="C28" s="142" t="s">
        <v>73</v>
      </c>
      <c r="D28" s="143" t="str">
        <f t="shared" si="13"/>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8" s="143" t="str">
        <f>'MIPG INSTITUCIONAL'!G34</f>
        <v>Plan Anticorrupción y Atención al Ciudadano - PAAC 2022</v>
      </c>
      <c r="F28" s="142" t="s">
        <v>549</v>
      </c>
      <c r="G28" s="152">
        <f t="shared" si="0"/>
        <v>1</v>
      </c>
      <c r="H28" s="144">
        <f>'MIPG INSTITUCIONAL'!H34</f>
        <v>1</v>
      </c>
      <c r="I28" s="133">
        <f>'MIPG INSTITUCIONAL'!I34</f>
        <v>0</v>
      </c>
      <c r="J28" s="133">
        <f>'MIPG INSTITUCIONAL'!J34</f>
        <v>0</v>
      </c>
      <c r="K28" s="133">
        <f>'MIPG INSTITUCIONAL'!K34</f>
        <v>0</v>
      </c>
      <c r="L28" s="133">
        <f>'MIPG INSTITUCIONAL'!L34</f>
        <v>0</v>
      </c>
      <c r="M28" s="145"/>
      <c r="N28" s="146"/>
      <c r="O28" s="146">
        <v>1</v>
      </c>
      <c r="P28" s="147"/>
      <c r="Q28" s="148" t="str">
        <f t="shared" si="1"/>
        <v>SI</v>
      </c>
      <c r="R28" s="222">
        <f>'MIPG INSTITUCIONAL'!Q34</f>
        <v>0</v>
      </c>
      <c r="S28" s="149">
        <f>'MIPG INSTITUCIONAL'!R34</f>
        <v>0</v>
      </c>
      <c r="T28" s="149" t="str">
        <f>'MIPG INSTITUCIONAL'!S34</f>
        <v>x</v>
      </c>
      <c r="U28" s="150">
        <f>'MIPG INSTITUCIONAL'!T34</f>
        <v>0</v>
      </c>
      <c r="V28" s="198" t="str">
        <f t="shared" si="9"/>
        <v>4</v>
      </c>
      <c r="W28" s="198" t="str">
        <f t="shared" si="10"/>
        <v>4</v>
      </c>
      <c r="X28" s="198" t="str">
        <f t="shared" si="11"/>
        <v>3</v>
      </c>
      <c r="Y28" s="198" t="str">
        <f t="shared" si="12"/>
        <v>4</v>
      </c>
      <c r="Z28" s="202" t="str">
        <f>IF((IF(Tabla2[[#This Row],[Calculo1 ]]="1",_xlfn.IFS(W28="1",IF((J28/H28)&gt;100%,100%,J28/H28),W28="2",IF((J28/N28)&gt;100%,100%,J28/N28),W28="3","0%",W28="4","0")+Tabla2[[#This Row],[ III TRIM 20217]],_xlfn.IFS(W28="1",IF((J28/H28)&gt;100%,100%,J28/H28),W28="2",IF((J28/N28)&gt;100%,100%,J28/N28),W28="3","0%",W28="4","")))=100%,100%,(IF(Tabla2[[#This Row],[Calculo1 ]]="1",_xlfn.IFS(W28="1",IF((J28/H28)&gt;100%,100%,J28/H28),W28="2",IF((J28/N28)&gt;100%,100%,J28/N28),W28="3","0%",W28="4","0")+Tabla2[[#This Row],[ III TRIM 20217]],_xlfn.IFS(W28="1",IF((J28/H28)&gt;100%,100%,J28/H28),W28="2",IF((J28/N28)&gt;100%,100%,J28/N28),W28="3","0%",W28="4",""))))</f>
        <v/>
      </c>
      <c r="AA28" s="211" t="str">
        <f t="shared" si="6"/>
        <v/>
      </c>
      <c r="AB28" s="197" t="str">
        <f>_xlfn.IFNA(INDEX(Hoja1!$C$3:$C$230,MATCH(Tabla2[[#This Row],[Calculo5]],Hoja1!$B$3:$B$230,0)),"")</f>
        <v/>
      </c>
      <c r="AC28" s="197" t="str">
        <f t="shared" si="7"/>
        <v>0%</v>
      </c>
      <c r="AD28" s="212" t="str">
        <f t="shared" si="8"/>
        <v/>
      </c>
      <c r="AE28" s="207">
        <f>IF(IF(F28="","ESPECÍFICAR TIPO DE META",_xlfn.IFNA(_xlfn.IFS(SUM(I28:L28)=0,0%,SUM(I28:L28)&gt;0.001,(_xlfn.IFS(F28="INCREMENTO",SUM(I28:L28)/H28,F28="MANTENIMIENTO",SUM(I28:L28)/(H28*Tabla2[[#This Row],[N.X]])))),"ESPECÍFICAR TIPO DE META"))&gt;1,"100%",IF(F28="","ESPECÍFICAR TIPO DE META",_xlfn.IFNA(_xlfn.IFS(SUM(I28:L28)=0,0%,SUM(I28:L28)&gt;0.001,(_xlfn.IFS(F28="INCREMENTO",SUM(I28:L28)/H28,F28="MANTENIMIENTO",SUM(I28:L28)/(H28*Tabla2[[#This Row],[N.X]])))),"ESPECÍFICAR TIPO DE META")))</f>
        <v>0</v>
      </c>
      <c r="AF28" s="151" t="str">
        <f>'MIPG INSTITUCIONAL'!N34</f>
        <v>La Secretaría de Planeación realizó capacitación en Administración de Riesgos y controles dirigido a Funcionarios de la Administración Central con el objetivo de iniciar la construcción del PAAC 2022</v>
      </c>
      <c r="AG28" s="143" t="str">
        <f>'MIPG INSTITUCIONAL'!O34</f>
        <v>Talento Humano, Recursos Físicos y Tecnológicos</v>
      </c>
      <c r="AH28" s="142" t="s">
        <v>516</v>
      </c>
      <c r="AI28" s="112" t="str">
        <f>'MIPG INSTITUCIONAL'!P34</f>
        <v>Profesional Especializado
(Secretaría de Planeación)</v>
      </c>
    </row>
    <row r="29" spans="2:35" s="25" customFormat="1" ht="51" hidden="1" customHeight="1" x14ac:dyDescent="0.25">
      <c r="B29" s="141" t="s">
        <v>72</v>
      </c>
      <c r="C29" s="142" t="s">
        <v>73</v>
      </c>
      <c r="D29" s="143" t="str">
        <f t="shared" si="13"/>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9" s="143" t="str">
        <f>'MIPG INSTITUCIONAL'!G35</f>
        <v xml:space="preserve">Mapa de Riesgos de Gestión 2022 por proceso aprobados </v>
      </c>
      <c r="F29" s="142" t="s">
        <v>549</v>
      </c>
      <c r="G29" s="152">
        <f t="shared" si="0"/>
        <v>1</v>
      </c>
      <c r="H29" s="144">
        <f>'MIPG INSTITUCIONAL'!H35</f>
        <v>24</v>
      </c>
      <c r="I29" s="133">
        <f>'MIPG INSTITUCIONAL'!I35</f>
        <v>0</v>
      </c>
      <c r="J29" s="133">
        <f>'MIPG INSTITUCIONAL'!J35</f>
        <v>0</v>
      </c>
      <c r="K29" s="133">
        <f>'MIPG INSTITUCIONAL'!K35</f>
        <v>0</v>
      </c>
      <c r="L29" s="133">
        <f>'MIPG INSTITUCIONAL'!L35</f>
        <v>0</v>
      </c>
      <c r="M29" s="145"/>
      <c r="N29" s="146"/>
      <c r="O29" s="146">
        <v>24</v>
      </c>
      <c r="P29" s="147"/>
      <c r="Q29" s="148" t="str">
        <f t="shared" si="1"/>
        <v>SI</v>
      </c>
      <c r="R29" s="222">
        <f>'MIPG INSTITUCIONAL'!Q35</f>
        <v>0</v>
      </c>
      <c r="S29" s="149">
        <f>'MIPG INSTITUCIONAL'!R35</f>
        <v>0</v>
      </c>
      <c r="T29" s="149" t="str">
        <f>'MIPG INSTITUCIONAL'!S35</f>
        <v>x</v>
      </c>
      <c r="U29" s="150">
        <f>'MIPG INSTITUCIONAL'!T35</f>
        <v>0</v>
      </c>
      <c r="V29" s="198" t="str">
        <f t="shared" si="9"/>
        <v>4</v>
      </c>
      <c r="W29" s="198" t="str">
        <f t="shared" si="10"/>
        <v>4</v>
      </c>
      <c r="X29" s="198" t="str">
        <f t="shared" si="11"/>
        <v>3</v>
      </c>
      <c r="Y29" s="198" t="str">
        <f t="shared" si="12"/>
        <v>4</v>
      </c>
      <c r="Z29" s="202" t="str">
        <f>IF((IF(Tabla2[[#This Row],[Calculo1 ]]="1",_xlfn.IFS(W29="1",IF((J29/H29)&gt;100%,100%,J29/H29),W29="2",IF((J29/N29)&gt;100%,100%,J29/N29),W29="3","0%",W29="4","0")+Tabla2[[#This Row],[ III TRIM 20217]],_xlfn.IFS(W29="1",IF((J29/H29)&gt;100%,100%,J29/H29),W29="2",IF((J29/N29)&gt;100%,100%,J29/N29),W29="3","0%",W29="4","")))=100%,100%,(IF(Tabla2[[#This Row],[Calculo1 ]]="1",_xlfn.IFS(W29="1",IF((J29/H29)&gt;100%,100%,J29/H29),W29="2",IF((J29/N29)&gt;100%,100%,J29/N29),W29="3","0%",W29="4","0")+Tabla2[[#This Row],[ III TRIM 20217]],_xlfn.IFS(W29="1",IF((J29/H29)&gt;100%,100%,J29/H29),W29="2",IF((J29/N29)&gt;100%,100%,J29/N29),W29="3","0%",W29="4",""))))</f>
        <v/>
      </c>
      <c r="AA29" s="211" t="str">
        <f t="shared" si="6"/>
        <v/>
      </c>
      <c r="AB29" s="197" t="str">
        <f>_xlfn.IFNA(INDEX(Hoja1!$C$3:$C$230,MATCH(Tabla2[[#This Row],[Calculo5]],Hoja1!$B$3:$B$230,0)),"")</f>
        <v/>
      </c>
      <c r="AC29" s="197" t="str">
        <f t="shared" si="7"/>
        <v>0%</v>
      </c>
      <c r="AD29" s="212" t="str">
        <f t="shared" si="8"/>
        <v/>
      </c>
      <c r="AE29" s="207">
        <f>IF(IF(F29="","ESPECÍFICAR TIPO DE META",_xlfn.IFNA(_xlfn.IFS(SUM(I29:L29)=0,0%,SUM(I29:L29)&gt;0.001,(_xlfn.IFS(F29="INCREMENTO",SUM(I29:L29)/H29,F29="MANTENIMIENTO",SUM(I29:L29)/(H29*Tabla2[[#This Row],[N.X]])))),"ESPECÍFICAR TIPO DE META"))&gt;1,"100%",IF(F29="","ESPECÍFICAR TIPO DE META",_xlfn.IFNA(_xlfn.IFS(SUM(I29:L29)=0,0%,SUM(I29:L29)&gt;0.001,(_xlfn.IFS(F29="INCREMENTO",SUM(I29:L29)/H29,F29="MANTENIMIENTO",SUM(I29:L29)/(H29*Tabla2[[#This Row],[N.X]])))),"ESPECÍFICAR TIPO DE META")))</f>
        <v>0</v>
      </c>
      <c r="AF29" s="151">
        <f>'MIPG INSTITUCIONAL'!N35</f>
        <v>0</v>
      </c>
      <c r="AG29" s="143" t="str">
        <f>'MIPG INSTITUCIONAL'!O35</f>
        <v>Talento Humano, Recursos Físicos y Tecnológicos</v>
      </c>
      <c r="AH29" s="142" t="s">
        <v>516</v>
      </c>
      <c r="AI29" s="112" t="str">
        <f>'MIPG INSTITUCIONAL'!P35</f>
        <v>Profesional Especializado
(Secretaría de Planeación)</v>
      </c>
    </row>
    <row r="30" spans="2:35" s="25" customFormat="1" ht="51" hidden="1" customHeight="1" x14ac:dyDescent="0.25">
      <c r="B30" s="141" t="s">
        <v>72</v>
      </c>
      <c r="C30" s="142" t="s">
        <v>73</v>
      </c>
      <c r="D30" s="143" t="str">
        <f>'MIPG INSTITUCIONAL'!F36</f>
        <v>Realizar la publicación en la sección "transparencia y acceso a la información pública" de la página web oficial de la entidad, información actualizada sobre los planes estratégicos, sectoriales e institucionales según sea el caso.</v>
      </c>
      <c r="E30" s="143" t="str">
        <f>'MIPG INSTITUCIONAL'!G36</f>
        <v xml:space="preserve">Planes Estratégicos Sectoriales e Institucionales publicados                       </v>
      </c>
      <c r="F30" s="142" t="s">
        <v>550</v>
      </c>
      <c r="G30" s="142">
        <f t="shared" si="0"/>
        <v>4</v>
      </c>
      <c r="H30" s="153">
        <f>'MIPG INSTITUCIONAL'!H36</f>
        <v>1</v>
      </c>
      <c r="I30" s="233">
        <f>'MIPG INSTITUCIONAL'!I36</f>
        <v>1</v>
      </c>
      <c r="J30" s="233">
        <f>'MIPG INSTITUCIONAL'!J36</f>
        <v>1</v>
      </c>
      <c r="K30" s="233">
        <f>'MIPG INSTITUCIONAL'!K36</f>
        <v>0</v>
      </c>
      <c r="L30" s="233">
        <f>'MIPG INSTITUCIONAL'!L36</f>
        <v>0</v>
      </c>
      <c r="M30" s="155">
        <v>1</v>
      </c>
      <c r="N30" s="156">
        <v>1</v>
      </c>
      <c r="O30" s="156">
        <v>1</v>
      </c>
      <c r="P30" s="157">
        <v>1</v>
      </c>
      <c r="Q30" s="148" t="str">
        <f t="shared" si="1"/>
        <v>SI</v>
      </c>
      <c r="R30" s="222" t="str">
        <f>'MIPG INSTITUCIONAL'!Q36</f>
        <v>x</v>
      </c>
      <c r="S30" s="149" t="str">
        <f>'MIPG INSTITUCIONAL'!R36</f>
        <v>x</v>
      </c>
      <c r="T30" s="149" t="str">
        <f>'MIPG INSTITUCIONAL'!S36</f>
        <v>x</v>
      </c>
      <c r="U30" s="150" t="str">
        <f>'MIPG INSTITUCIONAL'!T36</f>
        <v>x</v>
      </c>
      <c r="V30" s="198" t="str">
        <f t="shared" si="9"/>
        <v>2</v>
      </c>
      <c r="W30" s="198" t="str">
        <f t="shared" si="10"/>
        <v>2</v>
      </c>
      <c r="X30" s="198" t="str">
        <f t="shared" si="11"/>
        <v>3</v>
      </c>
      <c r="Y30" s="198" t="str">
        <f t="shared" si="12"/>
        <v>3</v>
      </c>
      <c r="Z30" s="202">
        <f>IF((IF(Tabla2[[#This Row],[Calculo1 ]]="1",_xlfn.IFS(W30="1",IF((J30/H30)&gt;100%,100%,J30/H30),W30="2",IF((J30/N30)&gt;100%,100%,J30/N30),W30="3","0%",W30="4","0")+Tabla2[[#This Row],[ III TRIM 20217]],_xlfn.IFS(W30="1",IF((J30/H30)&gt;100%,100%,J30/H30),W30="2",IF((J30/N30)&gt;100%,100%,J30/N30),W30="3","0%",W30="4","")))=100%,100%,(IF(Tabla2[[#This Row],[Calculo1 ]]="1",_xlfn.IFS(W30="1",IF((J30/H30)&gt;100%,100%,J30/H30),W30="2",IF((J30/N30)&gt;100%,100%,J30/N30),W30="3","0%",W30="4","0")+Tabla2[[#This Row],[ III TRIM 20217]],_xlfn.IFS(W30="1",IF((J30/H30)&gt;100%,100%,J30/H30),W30="2",IF((J30/N30)&gt;100%,100%,J30/N30),W30="3","0%",W30="4",""))))</f>
        <v>1</v>
      </c>
      <c r="AA30" s="211">
        <f t="shared" si="6"/>
        <v>1</v>
      </c>
      <c r="AB30" s="197">
        <f>_xlfn.IFNA(INDEX(Hoja1!$C$3:$C$230,MATCH(Tabla2[[#This Row],[Calculo5]],Hoja1!$B$3:$B$230,0)),"")</f>
        <v>1</v>
      </c>
      <c r="AC30" s="197" t="str">
        <f t="shared" si="7"/>
        <v>0%</v>
      </c>
      <c r="AD30" s="212" t="str">
        <f t="shared" si="8"/>
        <v>0%</v>
      </c>
      <c r="AE30" s="207">
        <f>IF(IF(F30="","ESPECÍFICAR TIPO DE META",_xlfn.IFNA(_xlfn.IFS(SUM(I30:L30)=0,0%,SUM(I30:L30)&gt;0.001,(_xlfn.IFS(F30="INCREMENTO",SUM(I30:L30)/H30,F30="MANTENIMIENTO",SUM(I30:L30)/(H30*Tabla2[[#This Row],[N.X]])))),"ESPECÍFICAR TIPO DE META"))&gt;1,"100%",IF(F30="","ESPECÍFICAR TIPO DE META",_xlfn.IFNA(_xlfn.IFS(SUM(I30:L30)=0,0%,SUM(I30:L30)&gt;0.001,(_xlfn.IFS(F30="INCREMENTO",SUM(I30:L30)/H30,F30="MANTENIMIENTO",SUM(I30:L30)/(H30*Tabla2[[#This Row],[N.X]])))),"ESPECÍFICAR TIPO DE META")))</f>
        <v>0.5</v>
      </c>
      <c r="AF30" s="151" t="str">
        <f>'MIPG INSTITUCIONAL'!N36</f>
        <v>Todas las publicaciones de los planes estratégicos sectoriales e interinstucionales están publicados en la página web de la alcaldía en el link : https://www.bucaramanga.gov.co/planes-institucionales-mipg/</v>
      </c>
      <c r="AG30" s="143" t="str">
        <f>'MIPG INSTITUCIONAL'!O36</f>
        <v>Talento Humano, Recursos Físicos y Tecnológicos</v>
      </c>
      <c r="AH30" s="142" t="s">
        <v>508</v>
      </c>
      <c r="AI30" s="112" t="str">
        <f>'MIPG INSTITUCIONAL'!P36</f>
        <v>Asesor TIC
(Oficina de las TIC)</v>
      </c>
    </row>
    <row r="31" spans="2:35" s="25" customFormat="1" ht="51" hidden="1" customHeight="1" x14ac:dyDescent="0.25">
      <c r="B31" s="141" t="s">
        <v>72</v>
      </c>
      <c r="C31" s="142" t="s">
        <v>118</v>
      </c>
      <c r="D31" s="143" t="str">
        <f>'MIPG INSTITUCIONAL'!F37</f>
        <v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v>
      </c>
      <c r="E31" s="143" t="str">
        <f>'MIPG INSTITUCIONAL'!G37</f>
        <v>Informe pormenorizado de ejecución presupuestal.</v>
      </c>
      <c r="F31" s="142" t="s">
        <v>549</v>
      </c>
      <c r="G31" s="142">
        <f t="shared" si="0"/>
        <v>4</v>
      </c>
      <c r="H31" s="144">
        <f>'MIPG INSTITUCIONAL'!H37</f>
        <v>10</v>
      </c>
      <c r="I31" s="133">
        <f>'MIPG INSTITUCIONAL'!I37</f>
        <v>3</v>
      </c>
      <c r="J31" s="133">
        <f>'MIPG INSTITUCIONAL'!J37</f>
        <v>3</v>
      </c>
      <c r="K31" s="133">
        <f>'MIPG INSTITUCIONAL'!K37</f>
        <v>0</v>
      </c>
      <c r="L31" s="133">
        <f>'MIPG INSTITUCIONAL'!L37</f>
        <v>0</v>
      </c>
      <c r="M31" s="145">
        <v>3</v>
      </c>
      <c r="N31" s="146">
        <v>3</v>
      </c>
      <c r="O31" s="146">
        <v>2</v>
      </c>
      <c r="P31" s="147">
        <v>2</v>
      </c>
      <c r="Q31" s="148" t="str">
        <f t="shared" si="1"/>
        <v>SI</v>
      </c>
      <c r="R31" s="222" t="str">
        <f>'MIPG INSTITUCIONAL'!Q37</f>
        <v>x</v>
      </c>
      <c r="S31" s="149" t="str">
        <f>'MIPG INSTITUCIONAL'!R37</f>
        <v>x</v>
      </c>
      <c r="T31" s="149" t="str">
        <f>'MIPG INSTITUCIONAL'!S37</f>
        <v>x</v>
      </c>
      <c r="U31" s="150" t="str">
        <f>'MIPG INSTITUCIONAL'!T37</f>
        <v>x</v>
      </c>
      <c r="V31" s="198" t="str">
        <f t="shared" si="9"/>
        <v>2</v>
      </c>
      <c r="W31" s="198" t="str">
        <f t="shared" si="10"/>
        <v>2</v>
      </c>
      <c r="X31" s="198" t="str">
        <f t="shared" si="11"/>
        <v>3</v>
      </c>
      <c r="Y31" s="198" t="str">
        <f t="shared" si="12"/>
        <v>3</v>
      </c>
      <c r="Z31" s="202">
        <f>IF((IF(Tabla2[[#This Row],[Calculo1 ]]="1",_xlfn.IFS(W31="1",IF((J31/H31)&gt;100%,100%,J31/H31),W31="2",IF((J31/N31)&gt;100%,100%,J31/N31),W31="3","0%",W31="4","0")+Tabla2[[#This Row],[ III TRIM 20217]],_xlfn.IFS(W31="1",IF((J31/H31)&gt;100%,100%,J31/H31),W31="2",IF((J31/N31)&gt;100%,100%,J31/N31),W31="3","0%",W31="4","")))=100%,100%,(IF(Tabla2[[#This Row],[Calculo1 ]]="1",_xlfn.IFS(W31="1",IF((J31/H31)&gt;100%,100%,J31/H31),W31="2",IF((J31/N31)&gt;100%,100%,J31/N31),W31="3","0%",W31="4","0")+Tabla2[[#This Row],[ III TRIM 20217]],_xlfn.IFS(W31="1",IF((J31/H31)&gt;100%,100%,J31/H31),W31="2",IF((J31/N31)&gt;100%,100%,J31/N31),W31="3","0%",W31="4",""))))</f>
        <v>1</v>
      </c>
      <c r="AA31" s="211">
        <f t="shared" si="6"/>
        <v>1</v>
      </c>
      <c r="AB31" s="197">
        <f>_xlfn.IFNA(INDEX(Hoja1!$C$3:$C$230,MATCH(Tabla2[[#This Row],[Calculo5]],Hoja1!$B$3:$B$230,0)),"")</f>
        <v>1</v>
      </c>
      <c r="AC31" s="197" t="str">
        <f t="shared" si="7"/>
        <v>0%</v>
      </c>
      <c r="AD31" s="212" t="str">
        <f t="shared" si="8"/>
        <v>0%</v>
      </c>
      <c r="AE31" s="207">
        <f>IF(IF(F31="","ESPECÍFICAR TIPO DE META",_xlfn.IFNA(_xlfn.IFS(SUM(I31:L31)=0,0%,SUM(I31:L31)&gt;0.001,(_xlfn.IFS(F31="INCREMENTO",SUM(I31:L31)/H31,F31="MANTENIMIENTO",SUM(I31:L31)/(H31*Tabla2[[#This Row],[N.X]])))),"ESPECÍFICAR TIPO DE META"))&gt;1,"100%",IF(F31="","ESPECÍFICAR TIPO DE META",_xlfn.IFNA(_xlfn.IFS(SUM(I31:L31)=0,0%,SUM(I31:L31)&gt;0.001,(_xlfn.IFS(F31="INCREMENTO",SUM(I31:L31)/H31,F31="MANTENIMIENTO",SUM(I31:L31)/(H31*Tabla2[[#This Row],[N.X]])))),"ESPECÍFICAR TIPO DE META")))</f>
        <v>0.6</v>
      </c>
      <c r="AF31" s="151" t="str">
        <f>'MIPG INSTITUCIONAL'!N37</f>
        <v xml:space="preserve">Para el mes de noviembre/2021 se realiza un envió general a todas las Secretarías y ordenadores de gasto con el seguimiento de saldo y porcentaje de ejecución de las reservas junto con una ejecución de reservas en general.  Así mismo, se realiza el seguimiento a las ejecuciones presupuestales por medio de los informes de gestión que se han venido socializando en el Consejo Superior de Política fiscal (CONFIS), con el fin de dar a conocer al Consejo Superior de Política Fiscal los avances presupuestales y porcentajes ejecutados a la fecha, a fin de fijar fechas y metas para dar cumplimiento a las disponibilidades presupuestales pendientes de ejecución. Se adjunta 12 archivos en pdf y 1 excel de Reservas presupuestales.                                                                                                                                  
Cabe resaltar que el comportamiento del porcentaje de ejecución ha sido favorable y aun no se han enviado las cartas de seguimiento con corte a diciembre debido a que en estos momentos nos encontramos en elaboración del cierres fiscal de la vigencia 2021 y posteriores ejecuciones. </v>
      </c>
      <c r="AG31" s="143" t="str">
        <f>'MIPG INSTITUCIONAL'!O37</f>
        <v>Talento Humano, Recursos Físicos y Tecnológicos</v>
      </c>
      <c r="AH31" s="142" t="s">
        <v>513</v>
      </c>
      <c r="AI31" s="112" t="str">
        <f>'MIPG INSTITUCIONAL'!P37</f>
        <v>Oficina de Presupuesto
(Secretaría de Hacienda)</v>
      </c>
    </row>
    <row r="32" spans="2:35" s="25" customFormat="1" ht="51" hidden="1" customHeight="1" x14ac:dyDescent="0.25">
      <c r="B32" s="141" t="s">
        <v>72</v>
      </c>
      <c r="C32" s="142" t="s">
        <v>118</v>
      </c>
      <c r="D32" s="143" t="str">
        <f>'MIPG INSTITUCIONAL'!F38</f>
        <v>Seguimiento a la implementación del procedimiento de deterioro de cartera dentro del aplicativo “coactivo”.</v>
      </c>
      <c r="E32" s="143" t="str">
        <f>'MIPG INSTITUCIONAL'!G38</f>
        <v>Procedimiento de deterioro de cartera implementado y mantenido.</v>
      </c>
      <c r="F32" s="142" t="s">
        <v>550</v>
      </c>
      <c r="G32" s="142">
        <f t="shared" si="0"/>
        <v>4</v>
      </c>
      <c r="H32" s="144">
        <f>'MIPG INSTITUCIONAL'!H38</f>
        <v>1</v>
      </c>
      <c r="I32" s="133">
        <f>'MIPG INSTITUCIONAL'!I38</f>
        <v>1</v>
      </c>
      <c r="J32" s="133">
        <f>'MIPG INSTITUCIONAL'!J38</f>
        <v>1</v>
      </c>
      <c r="K32" s="133">
        <f>'MIPG INSTITUCIONAL'!K38</f>
        <v>0</v>
      </c>
      <c r="L32" s="133">
        <f>'MIPG INSTITUCIONAL'!L38</f>
        <v>0</v>
      </c>
      <c r="M32" s="145">
        <v>1</v>
      </c>
      <c r="N32" s="146">
        <v>1</v>
      </c>
      <c r="O32" s="146">
        <v>1</v>
      </c>
      <c r="P32" s="147">
        <v>1</v>
      </c>
      <c r="Q32" s="148" t="str">
        <f t="shared" si="1"/>
        <v>SI</v>
      </c>
      <c r="R32" s="222" t="str">
        <f>'MIPG INSTITUCIONAL'!Q38</f>
        <v>x</v>
      </c>
      <c r="S32" s="149" t="str">
        <f>'MIPG INSTITUCIONAL'!R38</f>
        <v>x</v>
      </c>
      <c r="T32" s="149" t="str">
        <f>'MIPG INSTITUCIONAL'!S38</f>
        <v>x</v>
      </c>
      <c r="U32" s="150" t="str">
        <f>'MIPG INSTITUCIONAL'!T38</f>
        <v>x</v>
      </c>
      <c r="V32" s="198" t="str">
        <f t="shared" si="9"/>
        <v>2</v>
      </c>
      <c r="W32" s="198" t="str">
        <f t="shared" si="10"/>
        <v>2</v>
      </c>
      <c r="X32" s="198" t="str">
        <f t="shared" si="11"/>
        <v>3</v>
      </c>
      <c r="Y32" s="198" t="str">
        <f t="shared" si="12"/>
        <v>3</v>
      </c>
      <c r="Z32" s="202">
        <f>IF((IF(Tabla2[[#This Row],[Calculo1 ]]="1",_xlfn.IFS(W32="1",IF((J32/H32)&gt;100%,100%,J32/H32),W32="2",IF((J32/N32)&gt;100%,100%,J32/N32),W32="3","0%",W32="4","0")+Tabla2[[#This Row],[ III TRIM 20217]],_xlfn.IFS(W32="1",IF((J32/H32)&gt;100%,100%,J32/H32),W32="2",IF((J32/N32)&gt;100%,100%,J32/N32),W32="3","0%",W32="4","")))=100%,100%,(IF(Tabla2[[#This Row],[Calculo1 ]]="1",_xlfn.IFS(W32="1",IF((J32/H32)&gt;100%,100%,J32/H32),W32="2",IF((J32/N32)&gt;100%,100%,J32/N32),W32="3","0%",W32="4","0")+Tabla2[[#This Row],[ III TRIM 20217]],_xlfn.IFS(W32="1",IF((J32/H32)&gt;100%,100%,J32/H32),W32="2",IF((J32/N32)&gt;100%,100%,J32/N32),W32="3","0%",W32="4",""))))</f>
        <v>1</v>
      </c>
      <c r="AA32" s="211">
        <f t="shared" si="6"/>
        <v>1</v>
      </c>
      <c r="AB32" s="197">
        <f>_xlfn.IFNA(INDEX(Hoja1!$C$3:$C$230,MATCH(Tabla2[[#This Row],[Calculo5]],Hoja1!$B$3:$B$230,0)),"")</f>
        <v>1</v>
      </c>
      <c r="AC32" s="197" t="str">
        <f t="shared" si="7"/>
        <v>0%</v>
      </c>
      <c r="AD32" s="212" t="str">
        <f t="shared" si="8"/>
        <v>0%</v>
      </c>
      <c r="AE32" s="207">
        <f>IF(IF(F32="","ESPECÍFICAR TIPO DE META",_xlfn.IFNA(_xlfn.IFS(SUM(I32:L32)=0,0%,SUM(I32:L32)&gt;0.001,(_xlfn.IFS(F32="INCREMENTO",SUM(I32:L32)/H32,F32="MANTENIMIENTO",SUM(I32:L32)/(H32*Tabla2[[#This Row],[N.X]])))),"ESPECÍFICAR TIPO DE META"))&gt;1,"100%",IF(F32="","ESPECÍFICAR TIPO DE META",_xlfn.IFNA(_xlfn.IFS(SUM(I32:L32)=0,0%,SUM(I32:L32)&gt;0.001,(_xlfn.IFS(F32="INCREMENTO",SUM(I32:L32)/H32,F32="MANTENIMIENTO",SUM(I32:L32)/(H32*Tabla2[[#This Row],[N.X]])))),"ESPECÍFICAR TIPO DE META")))</f>
        <v>0.5</v>
      </c>
      <c r="AF32" s="151" t="str">
        <f>'MIPG INSTITUCIONAL'!N38</f>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31/Dic/2021..</v>
      </c>
      <c r="AG32" s="143" t="str">
        <f>'MIPG INSTITUCIONAL'!O38</f>
        <v>Talento Humano, Recursos Físicos y Tecnológicos</v>
      </c>
      <c r="AH32" s="142" t="s">
        <v>513</v>
      </c>
      <c r="AI32" s="112" t="str">
        <f>'MIPG INSTITUCIONAL'!P38</f>
        <v>Tesorero
(Secretaría de Hacienda)</v>
      </c>
    </row>
    <row r="33" spans="2:35" s="25" customFormat="1" ht="51" hidden="1" customHeight="1" x14ac:dyDescent="0.25">
      <c r="B33" s="141" t="s">
        <v>72</v>
      </c>
      <c r="C33" s="142" t="s">
        <v>118</v>
      </c>
      <c r="D33" s="143" t="str">
        <f>D32</f>
        <v>Seguimiento a la implementación del procedimiento de deterioro de cartera dentro del aplicativo “coactivo”.</v>
      </c>
      <c r="E33" s="143" t="str">
        <f>'MIPG INSTITUCIONAL'!G39</f>
        <v>Matriz de deterioro incorporada al procedimiento de cobro coactivo, en desarrollo tecnológico, implementada.</v>
      </c>
      <c r="F33" s="142" t="s">
        <v>549</v>
      </c>
      <c r="G33" s="142">
        <f t="shared" si="0"/>
        <v>1</v>
      </c>
      <c r="H33" s="144">
        <f>'MIPG INSTITUCIONAL'!H39</f>
        <v>1</v>
      </c>
      <c r="I33" s="133">
        <f>'MIPG INSTITUCIONAL'!I39</f>
        <v>0</v>
      </c>
      <c r="J33" s="133">
        <f>'MIPG INSTITUCIONAL'!J39</f>
        <v>0</v>
      </c>
      <c r="K33" s="133">
        <f>'MIPG INSTITUCIONAL'!K39</f>
        <v>0</v>
      </c>
      <c r="L33" s="133">
        <f>'MIPG INSTITUCIONAL'!L39</f>
        <v>0</v>
      </c>
      <c r="M33" s="145"/>
      <c r="N33" s="146"/>
      <c r="O33" s="146">
        <v>1</v>
      </c>
      <c r="P33" s="147"/>
      <c r="Q33" s="148" t="str">
        <f t="shared" si="1"/>
        <v>SI</v>
      </c>
      <c r="R33" s="222">
        <f>'MIPG INSTITUCIONAL'!Q39</f>
        <v>0</v>
      </c>
      <c r="S33" s="149">
        <f>'MIPG INSTITUCIONAL'!R39</f>
        <v>0</v>
      </c>
      <c r="T33" s="149" t="str">
        <f>'MIPG INSTITUCIONAL'!S39</f>
        <v>x</v>
      </c>
      <c r="U33" s="150">
        <f>'MIPG INSTITUCIONAL'!T39</f>
        <v>0</v>
      </c>
      <c r="V33" s="198" t="str">
        <f t="shared" si="9"/>
        <v>4</v>
      </c>
      <c r="W33" s="198" t="str">
        <f t="shared" si="10"/>
        <v>4</v>
      </c>
      <c r="X33" s="198" t="str">
        <f t="shared" si="11"/>
        <v>3</v>
      </c>
      <c r="Y33" s="198" t="str">
        <f t="shared" si="12"/>
        <v>4</v>
      </c>
      <c r="Z33" s="202" t="str">
        <f>IF((IF(Tabla2[[#This Row],[Calculo1 ]]="1",_xlfn.IFS(W33="1",IF((J33/H33)&gt;100%,100%,J33/H33),W33="2",IF((J33/N33)&gt;100%,100%,J33/N33),W33="3","0%",W33="4","0")+Tabla2[[#This Row],[ III TRIM 20217]],_xlfn.IFS(W33="1",IF((J33/H33)&gt;100%,100%,J33/H33),W33="2",IF((J33/N33)&gt;100%,100%,J33/N33),W33="3","0%",W33="4","")))=100%,100%,(IF(Tabla2[[#This Row],[Calculo1 ]]="1",_xlfn.IFS(W33="1",IF((J33/H33)&gt;100%,100%,J33/H33),W33="2",IF((J33/N33)&gt;100%,100%,J33/N33),W33="3","0%",W33="4","0")+Tabla2[[#This Row],[ III TRIM 20217]],_xlfn.IFS(W33="1",IF((J33/H33)&gt;100%,100%,J33/H33),W33="2",IF((J33/N33)&gt;100%,100%,J33/N33),W33="3","0%",W33="4",""))))</f>
        <v/>
      </c>
      <c r="AA33" s="211" t="str">
        <f t="shared" si="6"/>
        <v/>
      </c>
      <c r="AB33" s="197" t="str">
        <f>_xlfn.IFNA(INDEX(Hoja1!$C$3:$C$230,MATCH(Tabla2[[#This Row],[Calculo5]],Hoja1!$B$3:$B$230,0)),"")</f>
        <v/>
      </c>
      <c r="AC33" s="197" t="str">
        <f t="shared" si="7"/>
        <v>0%</v>
      </c>
      <c r="AD33" s="212" t="str">
        <f t="shared" si="8"/>
        <v/>
      </c>
      <c r="AE33" s="207">
        <f>IF(IF(F33="","ESPECÍFICAR TIPO DE META",_xlfn.IFNA(_xlfn.IFS(SUM(I33:L33)=0,0%,SUM(I33:L33)&gt;0.001,(_xlfn.IFS(F33="INCREMENTO",SUM(I33:L33)/H33,F33="MANTENIMIENTO",SUM(I33:L33)/(H33*Tabla2[[#This Row],[N.X]])))),"ESPECÍFICAR TIPO DE META"))&gt;1,"100%",IF(F33="","ESPECÍFICAR TIPO DE META",_xlfn.IFNA(_xlfn.IFS(SUM(I33:L33)=0,0%,SUM(I33:L33)&gt;0.001,(_xlfn.IFS(F33="INCREMENTO",SUM(I33:L33)/H33,F33="MANTENIMIENTO",SUM(I33:L33)/(H33*Tabla2[[#This Row],[N.X]])))),"ESPECÍFICAR TIPO DE META")))</f>
        <v>0</v>
      </c>
      <c r="AF33" s="151" t="str">
        <f>'MIPG INSTITUCIONAL'!N39</f>
        <v>El desarrollo de este requerimiento se tiene planteado para dar inicio en el mes de noviembre, esto de acuerdo con las documentación y a la disponibilidad del recurso humano, es una meta planteada para estar finalizada durante el primer trimestre de 2022.</v>
      </c>
      <c r="AG33" s="143" t="str">
        <f>'MIPG INSTITUCIONAL'!O39</f>
        <v>Talento Humano, Recursos Físicos y Tecnológicos</v>
      </c>
      <c r="AH33" s="142" t="s">
        <v>508</v>
      </c>
      <c r="AI33" s="112" t="str">
        <f>'MIPG INSTITUCIONAL'!P39</f>
        <v>Asesor TIC
(Oficina de las TIC)</v>
      </c>
    </row>
    <row r="34" spans="2:35" s="25" customFormat="1" ht="71.099999999999994" hidden="1" customHeight="1" x14ac:dyDescent="0.25">
      <c r="B34" s="141" t="s">
        <v>72</v>
      </c>
      <c r="C34" s="142" t="s">
        <v>118</v>
      </c>
      <c r="D34" s="143" t="str">
        <f>'MIPG INSTITUCIONAL'!F40</f>
        <v>Elaborar la información contable de manera oportuna</v>
      </c>
      <c r="E34" s="143" t="str">
        <f>'MIPG INSTITUCIONAL'!G40</f>
        <v>Información Contable Oportuna.</v>
      </c>
      <c r="F34" s="142" t="s">
        <v>549</v>
      </c>
      <c r="G34" s="142">
        <f t="shared" si="0"/>
        <v>2</v>
      </c>
      <c r="H34" s="144">
        <f>'MIPG INSTITUCIONAL'!H40</f>
        <v>4</v>
      </c>
      <c r="I34" s="133">
        <f>'MIPG INSTITUCIONAL'!I40</f>
        <v>1</v>
      </c>
      <c r="J34" s="133">
        <f>'MIPG INSTITUCIONAL'!J40</f>
        <v>1</v>
      </c>
      <c r="K34" s="133">
        <f>'MIPG INSTITUCIONAL'!K40</f>
        <v>0</v>
      </c>
      <c r="L34" s="133">
        <f>'MIPG INSTITUCIONAL'!L40</f>
        <v>0</v>
      </c>
      <c r="M34" s="234">
        <v>1</v>
      </c>
      <c r="N34" s="235">
        <v>1</v>
      </c>
      <c r="O34" s="235">
        <v>1</v>
      </c>
      <c r="P34" s="236">
        <v>1</v>
      </c>
      <c r="Q34" s="148" t="str">
        <f t="shared" si="1"/>
        <v>SI</v>
      </c>
      <c r="R34" s="222">
        <f>'MIPG INSTITUCIONAL'!Q40</f>
        <v>0</v>
      </c>
      <c r="S34" s="149">
        <f>'MIPG INSTITUCIONAL'!R40</f>
        <v>0</v>
      </c>
      <c r="T34" s="149" t="str">
        <f>'MIPG INSTITUCIONAL'!S40</f>
        <v>x</v>
      </c>
      <c r="U34" s="150" t="str">
        <f>'MIPG INSTITUCIONAL'!T40</f>
        <v>x</v>
      </c>
      <c r="V34" s="198" t="str">
        <f t="shared" si="9"/>
        <v>2</v>
      </c>
      <c r="W34" s="198" t="str">
        <f t="shared" si="10"/>
        <v>2</v>
      </c>
      <c r="X34" s="198" t="str">
        <f t="shared" si="11"/>
        <v>3</v>
      </c>
      <c r="Y34" s="198" t="str">
        <f t="shared" si="12"/>
        <v>3</v>
      </c>
      <c r="Z34" s="202">
        <f>IF((IF(Tabla2[[#This Row],[Calculo1 ]]="1",_xlfn.IFS(W34="1",IF((J34/H34)&gt;100%,100%,J34/H34),W34="2",IF((J34/N34)&gt;100%,100%,J34/N34),W34="3","0%",W34="4","0")+Tabla2[[#This Row],[ III TRIM 20217]],_xlfn.IFS(W34="1",IF((J34/H34)&gt;100%,100%,J34/H34),W34="2",IF((J34/N34)&gt;100%,100%,J34/N34),W34="3","0%",W34="4","")))=100%,100%,(IF(Tabla2[[#This Row],[Calculo1 ]]="1",_xlfn.IFS(W34="1",IF((J34/H34)&gt;100%,100%,J34/H34),W34="2",IF((J34/N34)&gt;100%,100%,J34/N34),W34="3","0%",W34="4","0")+Tabla2[[#This Row],[ III TRIM 20217]],_xlfn.IFS(W34="1",IF((J34/H34)&gt;100%,100%,J34/H34),W34="2",IF((J34/N34)&gt;100%,100%,J34/N34),W34="3","0%",W34="4",""))))</f>
        <v>1</v>
      </c>
      <c r="AA34" s="211">
        <f t="shared" si="6"/>
        <v>1</v>
      </c>
      <c r="AB34" s="197">
        <f>_xlfn.IFNA(INDEX(Hoja1!$C$3:$C$230,MATCH(Tabla2[[#This Row],[Calculo5]],Hoja1!$B$3:$B$230,0)),"")</f>
        <v>1</v>
      </c>
      <c r="AC34" s="197" t="str">
        <f t="shared" si="7"/>
        <v>0%</v>
      </c>
      <c r="AD34" s="212" t="str">
        <f t="shared" si="8"/>
        <v>0%</v>
      </c>
      <c r="AE34" s="207">
        <f>IF(IF(F34="","ESPECÍFICAR TIPO DE META",_xlfn.IFNA(_xlfn.IFS(SUM(I34:L34)=0,0%,SUM(I34:L34)&gt;0.001,(_xlfn.IFS(F34="INCREMENTO",SUM(I34:L34)/H34,F34="MANTENIMIENTO",SUM(I34:L34)/(H34*Tabla2[[#This Row],[N.X]])))),"ESPECÍFICAR TIPO DE META"))&gt;1,"100%",IF(F34="","ESPECÍFICAR TIPO DE META",_xlfn.IFNA(_xlfn.IFS(SUM(I34:L34)=0,0%,SUM(I34:L34)&gt;0.001,(_xlfn.IFS(F34="INCREMENTO",SUM(I34:L34)/H34,F34="MANTENIMIENTO",SUM(I34:L34)/(H34*Tabla2[[#This Row],[N.X]])))),"ESPECÍFICAR TIPO DE META")))</f>
        <v>0.5</v>
      </c>
      <c r="AF34" s="151" t="str">
        <f>'MIPG INSTITUCIONAL'!N40</f>
        <v>La información contable es subida trimestralmente en la plataforma CHIP de la Contaduría General CGN conforme al cronograma establecido por dicha entidad, quien es la Autoridad nacional contable. Presentamos rendición oportuna de la Información Contable a corte 30/sept/2021 y como evidencia se adjunta correo de aceptación de la CGN. Evidencia: 2 archivos en pdf</v>
      </c>
      <c r="AG34" s="143" t="str">
        <f>'MIPG INSTITUCIONAL'!O40</f>
        <v>Talento Humano, Recursos Físicos y Tecnológicos</v>
      </c>
      <c r="AH34" s="142" t="s">
        <v>513</v>
      </c>
      <c r="AI34" s="112" t="str">
        <f>'MIPG INSTITUCIONAL'!P40</f>
        <v>Profesional Especializado
(Secretaría de Hacienda)</v>
      </c>
    </row>
    <row r="35" spans="2:35" s="25" customFormat="1" ht="51" customHeight="1" x14ac:dyDescent="0.25">
      <c r="B35" s="141" t="s">
        <v>133</v>
      </c>
      <c r="C35" s="142" t="s">
        <v>134</v>
      </c>
      <c r="D35" s="143" t="str">
        <f>'MIPG INSTITUCIONAL'!F41</f>
        <v>Establecer en la planta de personal de la entidad (o documento que contempla los empleos de la entidad) los empleos suficientes para cumplir con los planes y proyectos.</v>
      </c>
      <c r="E35" s="143" t="str">
        <f>'MIPG INSTITUCIONAL'!G41</f>
        <v>Fase III del diseño del proceso de modernización Alcaldía de Bucaramanga.</v>
      </c>
      <c r="F35" s="142" t="s">
        <v>549</v>
      </c>
      <c r="G35" s="142">
        <f t="shared" si="0"/>
        <v>1</v>
      </c>
      <c r="H35" s="144">
        <f>'MIPG INSTITUCIONAL'!H41</f>
        <v>1</v>
      </c>
      <c r="I35" s="133">
        <f>'MIPG INSTITUCIONAL'!I41</f>
        <v>1</v>
      </c>
      <c r="J35" s="133">
        <f>'MIPG INSTITUCIONAL'!J41</f>
        <v>0</v>
      </c>
      <c r="K35" s="133">
        <f>'MIPG INSTITUCIONAL'!K41</f>
        <v>0</v>
      </c>
      <c r="L35" s="133">
        <f>'MIPG INSTITUCIONAL'!L41</f>
        <v>0</v>
      </c>
      <c r="M35" s="145"/>
      <c r="N35" s="146"/>
      <c r="O35" s="146">
        <v>1</v>
      </c>
      <c r="P35" s="147"/>
      <c r="Q35" s="148" t="str">
        <f t="shared" si="1"/>
        <v>SI</v>
      </c>
      <c r="R35" s="222">
        <f>'MIPG INSTITUCIONAL'!Q41</f>
        <v>0</v>
      </c>
      <c r="S35" s="149">
        <f>'MIPG INSTITUCIONAL'!R41</f>
        <v>0</v>
      </c>
      <c r="T35" s="149" t="str">
        <f>'MIPG INSTITUCIONAL'!S41</f>
        <v>x</v>
      </c>
      <c r="U35" s="150">
        <f>'MIPG INSTITUCIONAL'!T41</f>
        <v>0</v>
      </c>
      <c r="V35" s="198" t="str">
        <f t="shared" si="9"/>
        <v>1</v>
      </c>
      <c r="W35" s="198" t="str">
        <f t="shared" si="10"/>
        <v>4</v>
      </c>
      <c r="X35" s="198" t="str">
        <f t="shared" si="11"/>
        <v>3</v>
      </c>
      <c r="Y35" s="198" t="str">
        <f t="shared" si="12"/>
        <v>4</v>
      </c>
      <c r="Z35" s="202">
        <f>IF((IF(Tabla2[[#This Row],[Calculo1 ]]="1",_xlfn.IFS(W35="1",IF((J35/H35)&gt;100%,100%,J35/H35),W35="2",IF((J35/N35)&gt;100%,100%,J35/N35),W35="3","0%",W35="4","0")+Tabla2[[#This Row],[ III TRIM 20217]],_xlfn.IFS(W35="1",IF((J35/H35)&gt;100%,100%,J35/H35),W35="2",IF((J35/N35)&gt;100%,100%,J35/N35),W35="3","0%",W35="4","")))=100%,100%,(IF(Tabla2[[#This Row],[Calculo1 ]]="1",_xlfn.IFS(W35="1",IF((J35/H35)&gt;100%,100%,J35/H35),W35="2",IF((J35/N35)&gt;100%,100%,J35/N35),W35="3","0%",W35="4","0")+Tabla2[[#This Row],[ III TRIM 20217]],_xlfn.IFS(W35="1",IF((J35/H35)&gt;100%,100%,J35/H35),W35="2",IF((J35/N35)&gt;100%,100%,J35/N35),W35="3","0%",W35="4",""))))</f>
        <v>1</v>
      </c>
      <c r="AA35" s="211">
        <f t="shared" si="6"/>
        <v>1</v>
      </c>
      <c r="AB35" s="197">
        <f>_xlfn.IFNA(INDEX(Hoja1!$C$3:$C$230,MATCH(Tabla2[[#This Row],[Calculo5]],Hoja1!$B$3:$B$230,0)),"")</f>
        <v>1</v>
      </c>
      <c r="AC35" s="197" t="str">
        <f t="shared" si="7"/>
        <v>0%</v>
      </c>
      <c r="AD35" s="212" t="str">
        <f t="shared" si="8"/>
        <v/>
      </c>
      <c r="AE35" s="207">
        <f>IF(IF(F35="","ESPECÍFICAR TIPO DE META",_xlfn.IFNA(_xlfn.IFS(SUM(I35:L35)=0,0%,SUM(I35:L35)&gt;0.001,(_xlfn.IFS(F35="INCREMENTO",SUM(I35:L35)/H35,F35="MANTENIMIENTO",SUM(I35:L35)/(H35*Tabla2[[#This Row],[N.X]])))),"ESPECÍFICAR TIPO DE META"))&gt;1,"100%",IF(F35="","ESPECÍFICAR TIPO DE META",_xlfn.IFNA(_xlfn.IFS(SUM(I35:L35)=0,0%,SUM(I35:L35)&gt;0.001,(_xlfn.IFS(F35="INCREMENTO",SUM(I35:L35)/H35,F35="MANTENIMIENTO",SUM(I35:L35)/(H35*Tabla2[[#This Row],[N.X]])))),"ESPECÍFICAR TIPO DE META")))</f>
        <v>1</v>
      </c>
      <c r="AF35" s="151" t="str">
        <f>'MIPG INSTITUCIONAL'!N41</f>
        <v>En cuando a la Fase III del diseño del proceso de modernización de la Alcaldía de Bucaramanga se cumplió con el 100% en el tercer trimestre de 2021.</v>
      </c>
      <c r="AG35" s="143" t="str">
        <f>'MIPG INSTITUCIONAL'!O41</f>
        <v>Talento Humano, Recursos Físicos y Tecnológicos</v>
      </c>
      <c r="AH35" s="142" t="s">
        <v>511</v>
      </c>
      <c r="AI35" s="112" t="str">
        <f>'MIPG INSTITUCIONAL'!P41</f>
        <v>Subsecretario de Bienes y Servicios
(Secretaría Administrativa)</v>
      </c>
    </row>
    <row r="36" spans="2:35" s="25" customFormat="1" ht="51" customHeight="1" x14ac:dyDescent="0.25">
      <c r="B36" s="141" t="s">
        <v>133</v>
      </c>
      <c r="C36" s="142" t="s">
        <v>134</v>
      </c>
      <c r="D36" s="143" t="str">
        <f>'MIPG INSTITUCIONAL'!F42</f>
        <v>Adoptar acciones o planes para optimizar el uso de vehículos institucionales.</v>
      </c>
      <c r="E36" s="143" t="str">
        <f>'MIPG INSTITUCIONAL'!G42</f>
        <v>Informe de instalación de horómetros a  las 5 volquetas de la Alcaldía de Bucaramanga.</v>
      </c>
      <c r="F36" s="142" t="s">
        <v>549</v>
      </c>
      <c r="G36" s="142">
        <f t="shared" si="0"/>
        <v>2</v>
      </c>
      <c r="H36" s="144">
        <f>'MIPG INSTITUCIONAL'!H42</f>
        <v>1</v>
      </c>
      <c r="I36" s="232">
        <f>'MIPG INSTITUCIONAL'!I42</f>
        <v>0.6</v>
      </c>
      <c r="J36" s="232">
        <f>'MIPG INSTITUCIONAL'!J42</f>
        <v>0.4</v>
      </c>
      <c r="K36" s="133">
        <f>'MIPG INSTITUCIONAL'!K42</f>
        <v>0</v>
      </c>
      <c r="L36" s="133">
        <f>'MIPG INSTITUCIONAL'!L42</f>
        <v>0</v>
      </c>
      <c r="M36" s="145"/>
      <c r="N36" s="146">
        <v>0.6</v>
      </c>
      <c r="O36" s="146">
        <v>0.4</v>
      </c>
      <c r="P36" s="147"/>
      <c r="Q36" s="148" t="str">
        <f t="shared" si="1"/>
        <v>SI</v>
      </c>
      <c r="R36" s="222">
        <f>'MIPG INSTITUCIONAL'!Q42</f>
        <v>0</v>
      </c>
      <c r="S36" s="149" t="str">
        <f>'MIPG INSTITUCIONAL'!R42</f>
        <v>x</v>
      </c>
      <c r="T36" s="149" t="str">
        <f>'MIPG INSTITUCIONAL'!S42</f>
        <v>x</v>
      </c>
      <c r="U36" s="150">
        <f>'MIPG INSTITUCIONAL'!T42</f>
        <v>0</v>
      </c>
      <c r="V36" s="198" t="str">
        <f t="shared" si="9"/>
        <v>1</v>
      </c>
      <c r="W36" s="198" t="str">
        <f t="shared" si="10"/>
        <v>2</v>
      </c>
      <c r="X36" s="198" t="str">
        <f t="shared" si="11"/>
        <v>3</v>
      </c>
      <c r="Y36" s="198" t="str">
        <f t="shared" si="12"/>
        <v>4</v>
      </c>
      <c r="Z36" s="202">
        <f>IF((IF(Tabla2[[#This Row],[Calculo1 ]]="1",_xlfn.IFS(W36="1",IF((J36/H36)&gt;100%,100%,J36/H36),W36="2",IF((J36/N36)&gt;100%,100%,J36/N36),W36="3","0%",W36="4","0")+Tabla2[[#This Row],[ III TRIM 20217]],_xlfn.IFS(W36="1",IF((J36/H36)&gt;100%,100%,J36/H36),W36="2",IF((J36/N36)&gt;100%,100%,J36/N36),W36="3","0%",W36="4","")))=100%,100%,(IF(Tabla2[[#This Row],[Calculo1 ]]="1",_xlfn.IFS(W36="1",IF((J36/H36)&gt;100%,100%,J36/H36),W36="2",IF((J36/N36)&gt;100%,100%,J36/N36),W36="3","0%",W36="4","0")+Tabla2[[#This Row],[ III TRIM 20217]],_xlfn.IFS(W36="1",IF((J36/H36)&gt;100%,100%,J36/H36),W36="2",IF((J36/N36)&gt;100%,100%,J36/N36),W36="3","0%",W36="4",""))))</f>
        <v>1.2666666666666666</v>
      </c>
      <c r="AA36" s="211">
        <f t="shared" si="6"/>
        <v>0.6</v>
      </c>
      <c r="AB36" s="197">
        <v>1</v>
      </c>
      <c r="AC36" s="197" t="str">
        <f t="shared" si="7"/>
        <v>0%</v>
      </c>
      <c r="AD36" s="212" t="str">
        <f t="shared" si="8"/>
        <v/>
      </c>
      <c r="AE36" s="207">
        <f>IF(IF(F36="","ESPECÍFICAR TIPO DE META",_xlfn.IFNA(_xlfn.IFS(SUM(I36:L36)=0,0%,SUM(I36:L36)&gt;0.001,(_xlfn.IFS(F36="INCREMENTO",SUM(I36:L36)/H36,F36="MANTENIMIENTO",SUM(I36:L36)/(H36*Tabla2[[#This Row],[N.X]])))),"ESPECÍFICAR TIPO DE META"))&gt;1,"100%",IF(F36="","ESPECÍFICAR TIPO DE META",_xlfn.IFNA(_xlfn.IFS(SUM(I36:L36)=0,0%,SUM(I36:L36)&gt;0.001,(_xlfn.IFS(F36="INCREMENTO",SUM(I36:L36)/H36,F36="MANTENIMIENTO",SUM(I36:L36)/(H36*Tabla2[[#This Row],[N.X]])))),"ESPECÍFICAR TIPO DE META")))</f>
        <v>1</v>
      </c>
      <c r="AF36" s="151" t="str">
        <f>'MIPG INSTITUCIONAL'!N42</f>
        <v>Se elabora un informe con la instalación de 3 horómetros a las volquetas de la administración municipal, en el III trimestre de 2021 se cumplió al 100% la meta de la instalación de los 5 horómetros.</v>
      </c>
      <c r="AG36" s="143" t="str">
        <f>'MIPG INSTITUCIONAL'!O42</f>
        <v>Talento Humano, Recursos Físicos y Tecnológicos</v>
      </c>
      <c r="AH36" s="142" t="s">
        <v>511</v>
      </c>
      <c r="AI36" s="112" t="str">
        <f>'MIPG INSTITUCIONAL'!P42</f>
        <v>Subsecretario de Bienes y Servicios
(Secretaría Administrativa)</v>
      </c>
    </row>
    <row r="37" spans="2:35" s="25" customFormat="1" ht="51" customHeight="1" x14ac:dyDescent="0.25">
      <c r="B37" s="141" t="s">
        <v>133</v>
      </c>
      <c r="C37" s="142" t="s">
        <v>134</v>
      </c>
      <c r="D37" s="143" t="str">
        <f>'MIPG INSTITUCIONAL'!F43</f>
        <v xml:space="preserve">Verificar que el inventario de bienes de la entidad coincide totalmente con lo registrado en la contabilidad. </v>
      </c>
      <c r="E37" s="143" t="str">
        <f>'MIPG INSTITUCIONAL'!G43</f>
        <v>Actas de tomas físicas de inventario a las dependencias de la Alcaldía de Bucaramanga.</v>
      </c>
      <c r="F37" s="142" t="s">
        <v>549</v>
      </c>
      <c r="G37" s="142">
        <f t="shared" si="0"/>
        <v>1</v>
      </c>
      <c r="H37" s="144">
        <f>'MIPG INSTITUCIONAL'!H43</f>
        <v>5</v>
      </c>
      <c r="I37" s="133">
        <f>'MIPG INSTITUCIONAL'!I43</f>
        <v>5</v>
      </c>
      <c r="J37" s="133">
        <f>'MIPG INSTITUCIONAL'!J43</f>
        <v>0</v>
      </c>
      <c r="K37" s="133">
        <f>'MIPG INSTITUCIONAL'!K43</f>
        <v>0</v>
      </c>
      <c r="L37" s="133">
        <f>'MIPG INSTITUCIONAL'!L43</f>
        <v>0</v>
      </c>
      <c r="M37" s="145"/>
      <c r="N37" s="146">
        <v>5</v>
      </c>
      <c r="O37" s="146"/>
      <c r="P37" s="147"/>
      <c r="Q37" s="148" t="str">
        <f t="shared" si="1"/>
        <v>SI</v>
      </c>
      <c r="R37" s="222">
        <f>'MIPG INSTITUCIONAL'!Q43</f>
        <v>0</v>
      </c>
      <c r="S37" s="149" t="str">
        <f>'MIPG INSTITUCIONAL'!R43</f>
        <v>x</v>
      </c>
      <c r="T37" s="149">
        <f>'MIPG INSTITUCIONAL'!S43</f>
        <v>0</v>
      </c>
      <c r="U37" s="150">
        <f>'MIPG INSTITUCIONAL'!T43</f>
        <v>0</v>
      </c>
      <c r="V37" s="198" t="str">
        <f t="shared" si="9"/>
        <v>1</v>
      </c>
      <c r="W37" s="198" t="str">
        <f t="shared" si="10"/>
        <v>3</v>
      </c>
      <c r="X37" s="198" t="str">
        <f t="shared" si="11"/>
        <v>4</v>
      </c>
      <c r="Y37" s="198" t="str">
        <f t="shared" si="12"/>
        <v>4</v>
      </c>
      <c r="Z37" s="202">
        <f>IF((IF(Tabla2[[#This Row],[Calculo1 ]]="1",_xlfn.IFS(W37="1",IF((J37/H37)&gt;100%,100%,J37/H37),W37="2",IF((J37/N37)&gt;100%,100%,J37/N37),W37="3","0%",W37="4","0")+Tabla2[[#This Row],[ III TRIM 20217]],_xlfn.IFS(W37="1",IF((J37/H37)&gt;100%,100%,J37/H37),W37="2",IF((J37/N37)&gt;100%,100%,J37/N37),W37="3","0%",W37="4","")))=100%,100%,(IF(Tabla2[[#This Row],[Calculo1 ]]="1",_xlfn.IFS(W37="1",IF((J37/H37)&gt;100%,100%,J37/H37),W37="2",IF((J37/N37)&gt;100%,100%,J37/N37),W37="3","0%",W37="4","0")+Tabla2[[#This Row],[ III TRIM 20217]],_xlfn.IFS(W37="1",IF((J37/H37)&gt;100%,100%,J37/H37),W37="2",IF((J37/N37)&gt;100%,100%,J37/N37),W37="3","0%",W37="4",""))))</f>
        <v>1</v>
      </c>
      <c r="AA37" s="211">
        <f t="shared" si="6"/>
        <v>1</v>
      </c>
      <c r="AB37" s="197">
        <f>_xlfn.IFNA(INDEX(Hoja1!$C$3:$C$230,MATCH(Tabla2[[#This Row],[Calculo5]],Hoja1!$B$3:$B$230,0)),"")</f>
        <v>1</v>
      </c>
      <c r="AC37" s="197" t="str">
        <f t="shared" si="7"/>
        <v/>
      </c>
      <c r="AD37" s="212" t="str">
        <f t="shared" si="8"/>
        <v/>
      </c>
      <c r="AE37" s="207">
        <f>IF(IF(F37="","ESPECÍFICAR TIPO DE META",_xlfn.IFNA(_xlfn.IFS(SUM(I37:L37)=0,0%,SUM(I37:L37)&gt;0.001,(_xlfn.IFS(F37="INCREMENTO",SUM(I37:L37)/H37,F37="MANTENIMIENTO",SUM(I37:L37)/(H37*Tabla2[[#This Row],[N.X]])))),"ESPECÍFICAR TIPO DE META"))&gt;1,"100%",IF(F37="","ESPECÍFICAR TIPO DE META",_xlfn.IFNA(_xlfn.IFS(SUM(I37:L37)=0,0%,SUM(I37:L37)&gt;0.001,(_xlfn.IFS(F37="INCREMENTO",SUM(I37:L37)/H37,F37="MANTENIMIENTO",SUM(I37:L37)/(H37*Tabla2[[#This Row],[N.X]])))),"ESPECÍFICAR TIPO DE META")))</f>
        <v>1</v>
      </c>
      <c r="AF37" s="151" t="str">
        <f>'MIPG INSTITUCIONAL'!N43</f>
        <v>Entre el 22 de julio al 30 de septiembre se han llevado a cabo 32 tomas físicas de inventarios, para lo cual se cuenta con los formatos de tomas físicas diligenciados. Cumpliendo con el 100% de la presente actividad.</v>
      </c>
      <c r="AG37" s="143" t="str">
        <f>'MIPG INSTITUCIONAL'!O43</f>
        <v>Talento Humano, Recursos Físicos y Tecnológicos</v>
      </c>
      <c r="AH37" s="142" t="s">
        <v>511</v>
      </c>
      <c r="AI37" s="112" t="str">
        <f>'MIPG INSTITUCIONAL'!P43</f>
        <v>Almacenista
(Secretaría Administrativa)</v>
      </c>
    </row>
    <row r="38" spans="2:35" s="25" customFormat="1" ht="51" hidden="1" customHeight="1" x14ac:dyDescent="0.25">
      <c r="B38" s="141" t="s">
        <v>133</v>
      </c>
      <c r="C38" s="142" t="s">
        <v>134</v>
      </c>
      <c r="D38" s="143" t="str">
        <f>'MIPG INSTITUCIONAL'!F44</f>
        <v>Establecer la política o lineamientos para el uso de bienes con material reciclado.</v>
      </c>
      <c r="E38" s="143" t="str">
        <f>'MIPG INSTITUCIONAL'!G44</f>
        <v>Lineamientos para el uso de bienes con material reciclado formulados y socializados.</v>
      </c>
      <c r="F38" s="142" t="s">
        <v>549</v>
      </c>
      <c r="G38" s="142">
        <f t="shared" si="0"/>
        <v>1</v>
      </c>
      <c r="H38" s="144">
        <f>'MIPG INSTITUCIONAL'!H44</f>
        <v>1</v>
      </c>
      <c r="I38" s="133">
        <f>'MIPG INSTITUCIONAL'!I44</f>
        <v>0</v>
      </c>
      <c r="J38" s="232">
        <f>'MIPG INSTITUCIONAL'!J44</f>
        <v>0.7</v>
      </c>
      <c r="K38" s="133">
        <f>'MIPG INSTITUCIONAL'!K44</f>
        <v>0</v>
      </c>
      <c r="L38" s="133">
        <f>'MIPG INSTITUCIONAL'!L44</f>
        <v>0</v>
      </c>
      <c r="M38" s="145"/>
      <c r="N38" s="146">
        <v>1</v>
      </c>
      <c r="O38" s="146"/>
      <c r="P38" s="147"/>
      <c r="Q38" s="148" t="str">
        <f t="shared" si="1"/>
        <v>SI</v>
      </c>
      <c r="R38" s="222">
        <f>'MIPG INSTITUCIONAL'!Q44</f>
        <v>0</v>
      </c>
      <c r="S38" s="149" t="str">
        <f>'MIPG INSTITUCIONAL'!R44</f>
        <v>x</v>
      </c>
      <c r="T38" s="149">
        <f>'MIPG INSTITUCIONAL'!S44</f>
        <v>0</v>
      </c>
      <c r="U38" s="150">
        <f>'MIPG INSTITUCIONAL'!T44</f>
        <v>0</v>
      </c>
      <c r="V38" s="198" t="str">
        <f t="shared" si="9"/>
        <v>4</v>
      </c>
      <c r="W38" s="198" t="str">
        <f t="shared" si="10"/>
        <v>2</v>
      </c>
      <c r="X38" s="198" t="str">
        <f t="shared" si="11"/>
        <v>4</v>
      </c>
      <c r="Y38" s="198" t="str">
        <f t="shared" si="12"/>
        <v>4</v>
      </c>
      <c r="Z38" s="202">
        <f>IF((IF(Tabla2[[#This Row],[Calculo1 ]]="1",_xlfn.IFS(W38="1",IF((J38/H38)&gt;100%,100%,J38/H38),W38="2",IF((J38/N38)&gt;100%,100%,J38/N38),W38="3","0%",W38="4","0")+Tabla2[[#This Row],[ III TRIM 20217]],_xlfn.IFS(W38="1",IF((J38/H38)&gt;100%,100%,J38/H38),W38="2",IF((J38/N38)&gt;100%,100%,J38/N38),W38="3","0%",W38="4","")))=100%,100%,(IF(Tabla2[[#This Row],[Calculo1 ]]="1",_xlfn.IFS(W38="1",IF((J38/H38)&gt;100%,100%,J38/H38),W38="2",IF((J38/N38)&gt;100%,100%,J38/N38),W38="3","0%",W38="4","0")+Tabla2[[#This Row],[ III TRIM 20217]],_xlfn.IFS(W38="1",IF((J38/H38)&gt;100%,100%,J38/H38),W38="2",IF((J38/N38)&gt;100%,100%,J38/N38),W38="3","0%",W38="4",""))))</f>
        <v>0.7</v>
      </c>
      <c r="AA38" s="211" t="str">
        <f t="shared" si="6"/>
        <v/>
      </c>
      <c r="AB38" s="197">
        <f>_xlfn.IFNA(INDEX(Hoja1!$C$3:$C$230,MATCH(Tabla2[[#This Row],[Calculo5]],Hoja1!$B$3:$B$230,0)),"")</f>
        <v>0.7</v>
      </c>
      <c r="AC38" s="197" t="str">
        <f t="shared" si="7"/>
        <v/>
      </c>
      <c r="AD38" s="212" t="str">
        <f t="shared" si="8"/>
        <v/>
      </c>
      <c r="AE38" s="207">
        <f>IF(IF(F38="","ESPECÍFICAR TIPO DE META",_xlfn.IFNA(_xlfn.IFS(SUM(I38:L38)=0,0%,SUM(I38:L38)&gt;0.001,(_xlfn.IFS(F38="INCREMENTO",SUM(I38:L38)/H38,F38="MANTENIMIENTO",SUM(I38:L38)/(H38*Tabla2[[#This Row],[N.X]])))),"ESPECÍFICAR TIPO DE META"))&gt;1,"100%",IF(F38="","ESPECÍFICAR TIPO DE META",_xlfn.IFNA(_xlfn.IFS(SUM(I38:L38)=0,0%,SUM(I38:L38)&gt;0.001,(_xlfn.IFS(F38="INCREMENTO",SUM(I38:L38)/H38,F38="MANTENIMIENTO",SUM(I38:L38)/(H38*Tabla2[[#This Row],[N.X]])))),"ESPECÍFICAR TIPO DE META")))</f>
        <v>0.7</v>
      </c>
      <c r="AF38" s="151" t="str">
        <f>'MIPG INSTITUCIONAL'!N44</f>
        <v xml:space="preserve">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recepciona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v>
      </c>
      <c r="AG38" s="143" t="str">
        <f>'MIPG INSTITUCIONAL'!O44</f>
        <v>Talento Humano, Recursos Físicos y Tecnológicos</v>
      </c>
      <c r="AH38" s="142" t="s">
        <v>517</v>
      </c>
      <c r="AI38" s="112" t="str">
        <f>'MIPG INSTITUCIONAL'!P44</f>
        <v>Subsecretario de Medio Ambiente
(Subsecretaría de Medio Ambiente)</v>
      </c>
    </row>
    <row r="39" spans="2:35" s="25" customFormat="1" ht="51" hidden="1" customHeight="1" x14ac:dyDescent="0.25">
      <c r="B39" s="141" t="s">
        <v>133</v>
      </c>
      <c r="C39" s="142" t="s">
        <v>153</v>
      </c>
      <c r="D39" s="143" t="str">
        <f>'MIPG INSTITUCIONAL'!F45</f>
        <v>Actualizar  el plan Estratégico de Tecnologías de Información del Municipio de Bucaramanga  2020-2023.</v>
      </c>
      <c r="E39" s="143" t="str">
        <f>'MIPG INSTITUCIONAL'!G45</f>
        <v>PETI (Plan Estratégico de Tecnologías de Información del Municipio de Bucaramanga) actualizado vigencia 2020-2023.</v>
      </c>
      <c r="F39" s="142" t="s">
        <v>549</v>
      </c>
      <c r="G39" s="142">
        <f t="shared" si="0"/>
        <v>2</v>
      </c>
      <c r="H39" s="144">
        <f>'MIPG INSTITUCIONAL'!H45</f>
        <v>1</v>
      </c>
      <c r="I39" s="232">
        <f>'MIPG INSTITUCIONAL'!I45</f>
        <v>0.2</v>
      </c>
      <c r="J39" s="232">
        <f>'MIPG INSTITUCIONAL'!J45</f>
        <v>0.8</v>
      </c>
      <c r="K39" s="133">
        <f>'MIPG INSTITUCIONAL'!K45</f>
        <v>0</v>
      </c>
      <c r="L39" s="133">
        <f>'MIPG INSTITUCIONAL'!L45</f>
        <v>0</v>
      </c>
      <c r="M39" s="145"/>
      <c r="N39" s="146">
        <v>0.8</v>
      </c>
      <c r="O39" s="146">
        <v>0.2</v>
      </c>
      <c r="P39" s="147"/>
      <c r="Q39" s="148" t="str">
        <f t="shared" si="1"/>
        <v>SI</v>
      </c>
      <c r="R39" s="222">
        <f>'MIPG INSTITUCIONAL'!Q45</f>
        <v>0</v>
      </c>
      <c r="S39" s="149" t="str">
        <f>'MIPG INSTITUCIONAL'!R45</f>
        <v>x</v>
      </c>
      <c r="T39" s="149" t="str">
        <f>'MIPG INSTITUCIONAL'!S45</f>
        <v>x</v>
      </c>
      <c r="U39" s="150">
        <f>'MIPG INSTITUCIONAL'!T45</f>
        <v>0</v>
      </c>
      <c r="V39" s="198" t="str">
        <f t="shared" si="9"/>
        <v>1</v>
      </c>
      <c r="W39" s="198" t="str">
        <f t="shared" si="10"/>
        <v>2</v>
      </c>
      <c r="X39" s="198" t="str">
        <f t="shared" si="11"/>
        <v>3</v>
      </c>
      <c r="Y39" s="198" t="str">
        <f t="shared" si="12"/>
        <v>4</v>
      </c>
      <c r="Z39" s="202">
        <f>IF((IF(Tabla2[[#This Row],[Calculo1 ]]="1",_xlfn.IFS(W39="1",IF((J39/H39)&gt;100%,100%,J39/H39),W39="2",IF((J39/N39)&gt;100%,100%,J39/N39),W39="3","0%",W39="4","0")+Tabla2[[#This Row],[ III TRIM 20217]],_xlfn.IFS(W39="1",IF((J39/H39)&gt;100%,100%,J39/H39),W39="2",IF((J39/N39)&gt;100%,100%,J39/N39),W39="3","0%",W39="4","")))=100%,100%,(IF(Tabla2[[#This Row],[Calculo1 ]]="1",_xlfn.IFS(W39="1",IF((J39/H39)&gt;100%,100%,J39/H39),W39="2",IF((J39/N39)&gt;100%,100%,J39/N39),W39="3","0%",W39="4","0")+Tabla2[[#This Row],[ III TRIM 20217]],_xlfn.IFS(W39="1",IF((J39/H39)&gt;100%,100%,J39/H39),W39="2",IF((J39/N39)&gt;100%,100%,J39/N39),W39="3","0%",W39="4",""))))</f>
        <v>1.2</v>
      </c>
      <c r="AA39" s="211">
        <f t="shared" si="6"/>
        <v>0.2</v>
      </c>
      <c r="AB39" s="197">
        <f>_xlfn.IFNA(INDEX(Hoja1!$C$3:$C$230,MATCH(Tabla2[[#This Row],[Calculo5]],Hoja1!$B$3:$B$230,0)),"")</f>
        <v>1</v>
      </c>
      <c r="AC39" s="197" t="str">
        <f t="shared" si="7"/>
        <v>0%</v>
      </c>
      <c r="AD39" s="212" t="str">
        <f t="shared" si="8"/>
        <v/>
      </c>
      <c r="AE39" s="207">
        <f>IF(IF(F39="","ESPECÍFICAR TIPO DE META",_xlfn.IFNA(_xlfn.IFS(SUM(I39:L39)=0,0%,SUM(I39:L39)&gt;0.001,(_xlfn.IFS(F39="INCREMENTO",SUM(I39:L39)/H39,F39="MANTENIMIENTO",SUM(I39:L39)/(H39*Tabla2[[#This Row],[N.X]])))),"ESPECÍFICAR TIPO DE META"))&gt;1,"100%",IF(F39="","ESPECÍFICAR TIPO DE META",_xlfn.IFNA(_xlfn.IFS(SUM(I39:L39)=0,0%,SUM(I39:L39)&gt;0.001,(_xlfn.IFS(F39="INCREMENTO",SUM(I39:L39)/H39,F39="MANTENIMIENTO",SUM(I39:L39)/(H39*Tabla2[[#This Row],[N.X]])))),"ESPECÍFICAR TIPO DE META")))</f>
        <v>1</v>
      </c>
      <c r="AF39" s="151" t="str">
        <f>'MIPG INSTITUCIONAL'!N45</f>
        <v>El documento del plan estratégico de tecnologías de información se actualizo y fue aprobado tanto en el comité interno como en el comité de MIPG, el mismo ya fue publicado en la pagina Web y avalado por el sistema de calidad.</v>
      </c>
      <c r="AG39" s="143" t="str">
        <f>'MIPG INSTITUCIONAL'!O45</f>
        <v>Talento Humano, Recursos Físicos y Tecnológicos</v>
      </c>
      <c r="AH39" s="142" t="s">
        <v>508</v>
      </c>
      <c r="AI39" s="112" t="str">
        <f>'MIPG INSTITUCIONAL'!P45</f>
        <v>Asesor Despacho
(Oficina TIC)</v>
      </c>
    </row>
    <row r="40" spans="2:35" s="25" customFormat="1" ht="51" hidden="1" customHeight="1" x14ac:dyDescent="0.25">
      <c r="B40" s="141" t="s">
        <v>133</v>
      </c>
      <c r="C40" s="142" t="s">
        <v>153</v>
      </c>
      <c r="D40" s="143" t="str">
        <f>'MIPG INSTITUCIONAL'!F46</f>
        <v>Actualizar y documentar una arquitectura de referencia y una arquitectura de solución para todas las soluciones tecnológicas de la entidad, con el propósito de mejorar la gestión de sus sistemas de información.</v>
      </c>
      <c r="E40" s="143" t="str">
        <f>'MIPG INSTITUCIONAL'!G46</f>
        <v>Documento de arquitectura de referencia para los sistemas de información de la entidad</v>
      </c>
      <c r="F40" s="142" t="s">
        <v>549</v>
      </c>
      <c r="G40" s="142">
        <f t="shared" si="0"/>
        <v>1</v>
      </c>
      <c r="H40" s="144">
        <f>'MIPG INSTITUCIONAL'!H46</f>
        <v>1</v>
      </c>
      <c r="I40" s="232">
        <f>'MIPG INSTITUCIONAL'!I46</f>
        <v>0.2</v>
      </c>
      <c r="J40" s="232">
        <f>'MIPG INSTITUCIONAL'!J46</f>
        <v>0.2</v>
      </c>
      <c r="K40" s="133">
        <f>'MIPG INSTITUCIONAL'!K46</f>
        <v>0</v>
      </c>
      <c r="L40" s="133">
        <f>'MIPG INSTITUCIONAL'!L46</f>
        <v>0</v>
      </c>
      <c r="M40" s="145"/>
      <c r="N40" s="146">
        <v>1</v>
      </c>
      <c r="O40" s="146"/>
      <c r="P40" s="147"/>
      <c r="Q40" s="148" t="str">
        <f t="shared" si="1"/>
        <v>SI</v>
      </c>
      <c r="R40" s="222">
        <f>'MIPG INSTITUCIONAL'!Q46</f>
        <v>0</v>
      </c>
      <c r="S40" s="149" t="str">
        <f>'MIPG INSTITUCIONAL'!R46</f>
        <v>x</v>
      </c>
      <c r="T40" s="149">
        <f>'MIPG INSTITUCIONAL'!S46</f>
        <v>0</v>
      </c>
      <c r="U40" s="150">
        <f>'MIPG INSTITUCIONAL'!T46</f>
        <v>0</v>
      </c>
      <c r="V40" s="198" t="str">
        <f t="shared" si="9"/>
        <v>1</v>
      </c>
      <c r="W40" s="198" t="str">
        <f t="shared" si="10"/>
        <v>2</v>
      </c>
      <c r="X40" s="198" t="str">
        <f t="shared" si="11"/>
        <v>4</v>
      </c>
      <c r="Y40" s="198" t="str">
        <f t="shared" si="12"/>
        <v>4</v>
      </c>
      <c r="Z40" s="202">
        <f>IF((IF(Tabla2[[#This Row],[Calculo1 ]]="1",_xlfn.IFS(W40="1",IF((J40/H40)&gt;100%,100%,J40/H40),W40="2",IF((J40/N40)&gt;100%,100%,J40/N40),W40="3","0%",W40="4","0")+Tabla2[[#This Row],[ III TRIM 20217]],_xlfn.IFS(W40="1",IF((J40/H40)&gt;100%,100%,J40/H40),W40="2",IF((J40/N40)&gt;100%,100%,J40/N40),W40="3","0%",W40="4","")))=100%,100%,(IF(Tabla2[[#This Row],[Calculo1 ]]="1",_xlfn.IFS(W40="1",IF((J40/H40)&gt;100%,100%,J40/H40),W40="2",IF((J40/N40)&gt;100%,100%,J40/N40),W40="3","0%",W40="4","0")+Tabla2[[#This Row],[ III TRIM 20217]],_xlfn.IFS(W40="1",IF((J40/H40)&gt;100%,100%,J40/H40),W40="2",IF((J40/N40)&gt;100%,100%,J40/N40),W40="3","0%",W40="4",""))))</f>
        <v>0.4</v>
      </c>
      <c r="AA40" s="211">
        <f t="shared" si="6"/>
        <v>0.2</v>
      </c>
      <c r="AB40" s="197">
        <f>_xlfn.IFNA(INDEX(Hoja1!$C$3:$C$230,MATCH(Tabla2[[#This Row],[Calculo5]],Hoja1!$B$3:$B$230,0)),"")</f>
        <v>0.4</v>
      </c>
      <c r="AC40" s="197" t="str">
        <f t="shared" si="7"/>
        <v/>
      </c>
      <c r="AD40" s="212" t="str">
        <f t="shared" si="8"/>
        <v/>
      </c>
      <c r="AE40" s="207">
        <f>IF(IF(F40="","ESPECÍFICAR TIPO DE META",_xlfn.IFNA(_xlfn.IFS(SUM(I40:L40)=0,0%,SUM(I40:L40)&gt;0.001,(_xlfn.IFS(F40="INCREMENTO",SUM(I40:L40)/H40,F40="MANTENIMIENTO",SUM(I40:L40)/(H40*Tabla2[[#This Row],[N.X]])))),"ESPECÍFICAR TIPO DE META"))&gt;1,"100%",IF(F40="","ESPECÍFICAR TIPO DE META",_xlfn.IFNA(_xlfn.IFS(SUM(I40:L40)=0,0%,SUM(I40:L40)&gt;0.001,(_xlfn.IFS(F40="INCREMENTO",SUM(I40:L40)/H40,F40="MANTENIMIENTO",SUM(I40:L40)/(H40*Tabla2[[#This Row],[N.X]])))),"ESPECÍFICAR TIPO DE META")))</f>
        <v>0.4</v>
      </c>
      <c r="AF40" s="151" t="str">
        <f>'MIPG INSTITUCIONAL'!N46</f>
        <v>Se continuo con la elaboración del documento de arquitectura de referencia  en  conjunto con  metodología de desarrollo de software de la entidad. Durante el primer trimestre del 2022 se espera tener una  versión para revisión.</v>
      </c>
      <c r="AG40" s="143" t="str">
        <f>'MIPG INSTITUCIONAL'!O46</f>
        <v>Talento Humano, Recursos Físicos y Tecnológicos</v>
      </c>
      <c r="AH40" s="142" t="s">
        <v>508</v>
      </c>
      <c r="AI40" s="112" t="str">
        <f>'MIPG INSTITUCIONAL'!P46</f>
        <v>Asesor Despacho
(Oficina TIC)</v>
      </c>
    </row>
    <row r="41" spans="2:35" s="25" customFormat="1" ht="51" hidden="1" customHeight="1" x14ac:dyDescent="0.25">
      <c r="B41" s="141" t="s">
        <v>133</v>
      </c>
      <c r="C41" s="142" t="s">
        <v>153</v>
      </c>
      <c r="D41" s="143" t="str">
        <f>'MIPG INSTITUCIONAL'!F47</f>
        <v xml:space="preserve">Desarrollar el Piloto de servicios ciudadanos digitales alineado con el marco de interoperabilidad X-Road </v>
      </c>
      <c r="E41" s="143" t="str">
        <f>'MIPG INSTITUCIONAL'!G47</f>
        <v>Piloto de servicios ciudadanos digitales alineado al marco de interoperabilidad X-Road desarrollado.</v>
      </c>
      <c r="F41" s="142" t="s">
        <v>549</v>
      </c>
      <c r="G41" s="142">
        <f t="shared" si="0"/>
        <v>1</v>
      </c>
      <c r="H41" s="144">
        <f>'MIPG INSTITUCIONAL'!H47</f>
        <v>1</v>
      </c>
      <c r="I41" s="232">
        <f>'MIPG INSTITUCIONAL'!I47</f>
        <v>0.7</v>
      </c>
      <c r="J41" s="232">
        <f>'MIPG INSTITUCIONAL'!J47</f>
        <v>0.3</v>
      </c>
      <c r="K41" s="133">
        <f>'MIPG INSTITUCIONAL'!K47</f>
        <v>0</v>
      </c>
      <c r="L41" s="133">
        <f>'MIPG INSTITUCIONAL'!L47</f>
        <v>0</v>
      </c>
      <c r="M41" s="145"/>
      <c r="N41" s="146"/>
      <c r="O41" s="146">
        <v>1</v>
      </c>
      <c r="P41" s="147"/>
      <c r="Q41" s="148" t="str">
        <f t="shared" si="1"/>
        <v>SI</v>
      </c>
      <c r="R41" s="222">
        <f>'MIPG INSTITUCIONAL'!Q47</f>
        <v>0</v>
      </c>
      <c r="S41" s="149">
        <f>'MIPG INSTITUCIONAL'!R47</f>
        <v>0</v>
      </c>
      <c r="T41" s="149" t="str">
        <f>'MIPG INSTITUCIONAL'!S47</f>
        <v>x</v>
      </c>
      <c r="U41" s="150">
        <f>'MIPG INSTITUCIONAL'!T47</f>
        <v>0</v>
      </c>
      <c r="V41" s="198" t="str">
        <f t="shared" si="9"/>
        <v>1</v>
      </c>
      <c r="W41" s="198" t="str">
        <f t="shared" si="10"/>
        <v>1</v>
      </c>
      <c r="X41" s="198" t="str">
        <f t="shared" si="11"/>
        <v>3</v>
      </c>
      <c r="Y41" s="198" t="str">
        <f t="shared" si="12"/>
        <v>4</v>
      </c>
      <c r="Z41" s="202">
        <f>IF((IF(Tabla2[[#This Row],[Calculo1 ]]="1",_xlfn.IFS(W41="1",IF((J41/H41)&gt;100%,100%,J41/H41),W41="2",IF((J41/N41)&gt;100%,100%,J41/N41),W41="3","0%",W41="4","0")+Tabla2[[#This Row],[ III TRIM 20217]],_xlfn.IFS(W41="1",IF((J41/H41)&gt;100%,100%,J41/H41),W41="2",IF((J41/N41)&gt;100%,100%,J41/N41),W41="3","0%",W41="4","")))=100%,100%,(IF(Tabla2[[#This Row],[Calculo1 ]]="1",_xlfn.IFS(W41="1",IF((J41/H41)&gt;100%,100%,J41/H41),W41="2",IF((J41/N41)&gt;100%,100%,J41/N41),W41="3","0%",W41="4","0")+Tabla2[[#This Row],[ III TRIM 20217]],_xlfn.IFS(W41="1",IF((J41/H41)&gt;100%,100%,J41/H41),W41="2",IF((J41/N41)&gt;100%,100%,J41/N41),W41="3","0%",W41="4",""))))</f>
        <v>1</v>
      </c>
      <c r="AA41" s="211">
        <f t="shared" si="6"/>
        <v>0.7</v>
      </c>
      <c r="AB41" s="197">
        <f>_xlfn.IFNA(INDEX(Hoja1!$C$3:$C$230,MATCH(Tabla2[[#This Row],[Calculo5]],Hoja1!$B$3:$B$230,0)),"")</f>
        <v>1</v>
      </c>
      <c r="AC41" s="197" t="str">
        <f t="shared" si="7"/>
        <v>0%</v>
      </c>
      <c r="AD41" s="212" t="str">
        <f t="shared" si="8"/>
        <v/>
      </c>
      <c r="AE41" s="207">
        <f>IF(IF(F41="","ESPECÍFICAR TIPO DE META",_xlfn.IFNA(_xlfn.IFS(SUM(I41:L41)=0,0%,SUM(I41:L41)&gt;0.001,(_xlfn.IFS(F41="INCREMENTO",SUM(I41:L41)/H41,F41="MANTENIMIENTO",SUM(I41:L41)/(H41*Tabla2[[#This Row],[N.X]])))),"ESPECÍFICAR TIPO DE META"))&gt;1,"100%",IF(F41="","ESPECÍFICAR TIPO DE META",_xlfn.IFNA(_xlfn.IFS(SUM(I41:L41)=0,0%,SUM(I41:L41)&gt;0.001,(_xlfn.IFS(F41="INCREMENTO",SUM(I41:L41)/H41,F41="MANTENIMIENTO",SUM(I41:L41)/(H41*Tabla2[[#This Row],[N.X]])))),"ESPECÍFICAR TIPO DE META")))</f>
        <v>1</v>
      </c>
      <c r="AF41" s="151" t="str">
        <f>'MIPG INSTITUCIONAL'!N47</f>
        <v>Se finalizo no solo el piloto sino tambien se formalizo ante el MINTIC  el proceso de X-ROAD , logrando la certificacion de Nivel 3 por parte de la AND.</v>
      </c>
      <c r="AG41" s="143" t="str">
        <f>'MIPG INSTITUCIONAL'!O47</f>
        <v>Talento Humano, Recursos Físicos y Tecnológicos</v>
      </c>
      <c r="AH41" s="142" t="s">
        <v>508</v>
      </c>
      <c r="AI41" s="112" t="str">
        <f>'MIPG INSTITUCIONAL'!P47</f>
        <v>Asesor Despacho
(Oficina TIC)</v>
      </c>
    </row>
    <row r="42" spans="2:35" s="25" customFormat="1" ht="51" hidden="1" customHeight="1" x14ac:dyDescent="0.25">
      <c r="B42" s="141" t="s">
        <v>133</v>
      </c>
      <c r="C42" s="142" t="s">
        <v>153</v>
      </c>
      <c r="D42" s="143" t="str">
        <f>'MIPG INSTITUCIONAL'!F48</f>
        <v>Contar con la consulta y radicación de peticiones, quejas, reclamos, solicitudes y denuncias (PQRSD) de la entidad, diseñada y habilitada para su uso en dispositivos móviles (ubicuidad o responsive).</v>
      </c>
      <c r="E42" s="143" t="str">
        <f>'MIPG INSTITUCIONAL'!G48</f>
        <v>Arquitectura de información del sitio web conforme al diseño de servicios ciudadanos digitales, cumpliendo normatividad A y AA de accesibilidad (ubicuidad o responsive).</v>
      </c>
      <c r="F42" s="142" t="s">
        <v>549</v>
      </c>
      <c r="G42" s="142">
        <f t="shared" si="0"/>
        <v>1</v>
      </c>
      <c r="H42" s="144">
        <f>'MIPG INSTITUCIONAL'!H48</f>
        <v>1</v>
      </c>
      <c r="I42" s="232">
        <f>'MIPG INSTITUCIONAL'!I48</f>
        <v>0.7</v>
      </c>
      <c r="J42" s="232">
        <f>'MIPG INSTITUCIONAL'!J48</f>
        <v>0.15</v>
      </c>
      <c r="K42" s="133">
        <f>'MIPG INSTITUCIONAL'!K48</f>
        <v>0</v>
      </c>
      <c r="L42" s="133">
        <f>'MIPG INSTITUCIONAL'!L48</f>
        <v>0</v>
      </c>
      <c r="M42" s="145"/>
      <c r="N42" s="146">
        <v>1</v>
      </c>
      <c r="O42" s="146"/>
      <c r="P42" s="147"/>
      <c r="Q42" s="148" t="str">
        <f t="shared" si="1"/>
        <v>SI</v>
      </c>
      <c r="R42" s="222">
        <f>'MIPG INSTITUCIONAL'!Q48</f>
        <v>0</v>
      </c>
      <c r="S42" s="149" t="str">
        <f>'MIPG INSTITUCIONAL'!R48</f>
        <v>x</v>
      </c>
      <c r="T42" s="149">
        <f>'MIPG INSTITUCIONAL'!S48</f>
        <v>0</v>
      </c>
      <c r="U42" s="150">
        <f>'MIPG INSTITUCIONAL'!T48</f>
        <v>0</v>
      </c>
      <c r="V42" s="198" t="str">
        <f t="shared" si="9"/>
        <v>1</v>
      </c>
      <c r="W42" s="198" t="str">
        <f t="shared" si="10"/>
        <v>2</v>
      </c>
      <c r="X42" s="198" t="str">
        <f t="shared" si="11"/>
        <v>4</v>
      </c>
      <c r="Y42" s="198" t="str">
        <f t="shared" si="12"/>
        <v>4</v>
      </c>
      <c r="Z42" s="202">
        <f>IF((IF(Tabla2[[#This Row],[Calculo1 ]]="1",_xlfn.IFS(W42="1",IF((J42/H42)&gt;100%,100%,J42/H42),W42="2",IF((J42/N42)&gt;100%,100%,J42/N42),W42="3","0%",W42="4","0")+Tabla2[[#This Row],[ III TRIM 20217]],_xlfn.IFS(W42="1",IF((J42/H42)&gt;100%,100%,J42/H42),W42="2",IF((J42/N42)&gt;100%,100%,J42/N42),W42="3","0%",W42="4","")))=100%,100%,(IF(Tabla2[[#This Row],[Calculo1 ]]="1",_xlfn.IFS(W42="1",IF((J42/H42)&gt;100%,100%,J42/H42),W42="2",IF((J42/N42)&gt;100%,100%,J42/N42),W42="3","0%",W42="4","0")+Tabla2[[#This Row],[ III TRIM 20217]],_xlfn.IFS(W42="1",IF((J42/H42)&gt;100%,100%,J42/H42),W42="2",IF((J42/N42)&gt;100%,100%,J42/N42),W42="3","0%",W42="4",""))))</f>
        <v>0.85</v>
      </c>
      <c r="AA42" s="211">
        <f t="shared" si="6"/>
        <v>0.7</v>
      </c>
      <c r="AB42" s="197">
        <f>_xlfn.IFNA(INDEX(Hoja1!$C$3:$C$230,MATCH(Tabla2[[#This Row],[Calculo5]],Hoja1!$B$3:$B$230,0)),"")</f>
        <v>0.85</v>
      </c>
      <c r="AC42" s="197" t="str">
        <f t="shared" si="7"/>
        <v/>
      </c>
      <c r="AD42" s="212" t="str">
        <f t="shared" si="8"/>
        <v/>
      </c>
      <c r="AE42" s="207">
        <f>IF(IF(F42="","ESPECÍFICAR TIPO DE META",_xlfn.IFNA(_xlfn.IFS(SUM(I42:L42)=0,0%,SUM(I42:L42)&gt;0.001,(_xlfn.IFS(F42="INCREMENTO",SUM(I42:L42)/H42,F42="MANTENIMIENTO",SUM(I42:L42)/(H42*Tabla2[[#This Row],[N.X]])))),"ESPECÍFICAR TIPO DE META"))&gt;1,"100%",IF(F42="","ESPECÍFICAR TIPO DE META",_xlfn.IFNA(_xlfn.IFS(SUM(I42:L42)=0,0%,SUM(I42:L42)&gt;0.001,(_xlfn.IFS(F42="INCREMENTO",SUM(I42:L42)/H42,F42="MANTENIMIENTO",SUM(I42:L42)/(H42*Tabla2[[#This Row],[N.X]])))),"ESPECÍFICAR TIPO DE META")))</f>
        <v>0.85</v>
      </c>
      <c r="AF42" s="151" t="str">
        <f>'MIPG INSTITUCIONAL'!N48</f>
        <v>Se ha avanzado en el ajuste del sitio web de la entidad  para el tramite de PQRs con respecto a la validacion de los 32 controles mecionados en el anexo 1 de la resolucion 1519 de 2020 con respecto a accesibilidad.</v>
      </c>
      <c r="AG42" s="143" t="str">
        <f>'MIPG INSTITUCIONAL'!O48</f>
        <v>Talento Humano, Recursos Físicos y Tecnológicos</v>
      </c>
      <c r="AH42" s="142" t="s">
        <v>508</v>
      </c>
      <c r="AI42" s="112" t="str">
        <f>'MIPG INSTITUCIONAL'!P48</f>
        <v>Asesor Despacho
(Oficina TIC)</v>
      </c>
    </row>
    <row r="43" spans="2:35" s="25" customFormat="1" ht="51" hidden="1" customHeight="1" x14ac:dyDescent="0.25">
      <c r="B43" s="141" t="s">
        <v>133</v>
      </c>
      <c r="C43" s="142" t="s">
        <v>153</v>
      </c>
      <c r="D43" s="143" t="str">
        <f>'MIPG INSTITUCIONAL'!F49</f>
        <v>Implementar primera fase proyecto de ciudades inteligentes en tema de conectividad.</v>
      </c>
      <c r="E43" s="143" t="str">
        <f>'MIPG INSTITUCIONAL'!G49</f>
        <v>Primera fase proyecto de ciudades inteligentes en tema de conectividad implementada.</v>
      </c>
      <c r="F43" s="142" t="s">
        <v>549</v>
      </c>
      <c r="G43" s="142">
        <f t="shared" si="0"/>
        <v>3</v>
      </c>
      <c r="H43" s="153">
        <f>'MIPG INSTITUCIONAL'!H49</f>
        <v>1</v>
      </c>
      <c r="I43" s="233">
        <f>'MIPG INSTITUCIONAL'!I49</f>
        <v>0</v>
      </c>
      <c r="J43" s="233">
        <f>'MIPG INSTITUCIONAL'!J49</f>
        <v>0.61</v>
      </c>
      <c r="K43" s="233">
        <f>'MIPG INSTITUCIONAL'!K49</f>
        <v>0</v>
      </c>
      <c r="L43" s="233">
        <f>'MIPG INSTITUCIONAL'!L49</f>
        <v>0</v>
      </c>
      <c r="M43" s="155"/>
      <c r="N43" s="156">
        <v>0.1</v>
      </c>
      <c r="O43" s="156">
        <v>0.2</v>
      </c>
      <c r="P43" s="157">
        <v>0.7</v>
      </c>
      <c r="Q43" s="148" t="str">
        <f t="shared" si="1"/>
        <v>SI</v>
      </c>
      <c r="R43" s="222">
        <f>'MIPG INSTITUCIONAL'!Q49</f>
        <v>0</v>
      </c>
      <c r="S43" s="149" t="str">
        <f>'MIPG INSTITUCIONAL'!R49</f>
        <v>x</v>
      </c>
      <c r="T43" s="149" t="str">
        <f>'MIPG INSTITUCIONAL'!S49</f>
        <v>x</v>
      </c>
      <c r="U43" s="150" t="str">
        <f>'MIPG INSTITUCIONAL'!T49</f>
        <v>x</v>
      </c>
      <c r="V43" s="198" t="str">
        <f t="shared" si="9"/>
        <v>4</v>
      </c>
      <c r="W43" s="198" t="str">
        <f t="shared" si="10"/>
        <v>2</v>
      </c>
      <c r="X43" s="198" t="str">
        <f t="shared" si="11"/>
        <v>3</v>
      </c>
      <c r="Y43" s="198" t="str">
        <f t="shared" si="12"/>
        <v>3</v>
      </c>
      <c r="Z43" s="202">
        <f>IF((IF(Tabla2[[#This Row],[Calculo1 ]]="1",_xlfn.IFS(W43="1",IF((J43/H43)&gt;100%,100%,J43/H43),W43="2",IF((J43/N43)&gt;100%,100%,J43/N43),W43="3","0%",W43="4","0")+Tabla2[[#This Row],[ III TRIM 20217]],_xlfn.IFS(W43="1",IF((J43/H43)&gt;100%,100%,J43/H43),W43="2",IF((J43/N43)&gt;100%,100%,J43/N43),W43="3","0%",W43="4","")))=100%,100%,(IF(Tabla2[[#This Row],[Calculo1 ]]="1",_xlfn.IFS(W43="1",IF((J43/H43)&gt;100%,100%,J43/H43),W43="2",IF((J43/N43)&gt;100%,100%,J43/N43),W43="3","0%",W43="4","0")+Tabla2[[#This Row],[ III TRIM 20217]],_xlfn.IFS(W43="1",IF((J43/H43)&gt;100%,100%,J43/H43),W43="2",IF((J43/N43)&gt;100%,100%,J43/N43),W43="3","0%",W43="4",""))))</f>
        <v>1</v>
      </c>
      <c r="AA43" s="211" t="str">
        <f t="shared" si="6"/>
        <v/>
      </c>
      <c r="AB43" s="197">
        <f>_xlfn.IFNA(INDEX(Hoja1!$C$3:$C$230,MATCH(Tabla2[[#This Row],[Calculo5]],Hoja1!$B$3:$B$230,0)),"")</f>
        <v>1</v>
      </c>
      <c r="AC43" s="197" t="str">
        <f t="shared" si="7"/>
        <v>0%</v>
      </c>
      <c r="AD43" s="212" t="str">
        <f t="shared" si="8"/>
        <v>0%</v>
      </c>
      <c r="AE43" s="207">
        <f>IF(IF(F43="","ESPECÍFICAR TIPO DE META",_xlfn.IFNA(_xlfn.IFS(SUM(I43:L43)=0,0%,SUM(I43:L43)&gt;0.001,(_xlfn.IFS(F43="INCREMENTO",SUM(I43:L43)/H43,F43="MANTENIMIENTO",SUM(I43:L43)/(H43*Tabla2[[#This Row],[N.X]])))),"ESPECÍFICAR TIPO DE META"))&gt;1,"100%",IF(F43="","ESPECÍFICAR TIPO DE META",_xlfn.IFNA(_xlfn.IFS(SUM(I43:L43)=0,0%,SUM(I43:L43)&gt;0.001,(_xlfn.IFS(F43="INCREMENTO",SUM(I43:L43)/H43,F43="MANTENIMIENTO",SUM(I43:L43)/(H43*Tabla2[[#This Row],[N.X]])))),"ESPECÍFICAR TIPO DE META")))</f>
        <v>0.61</v>
      </c>
      <c r="AF43" s="151" t="str">
        <f>'MIPG INSTITUCIONAL'!N49</f>
        <v>En el proyecto de cidudades inteligentes se avanzo en la conectividad a nivel de puntos de conexión y zonas Wifi.</v>
      </c>
      <c r="AG43" s="143" t="str">
        <f>'MIPG INSTITUCIONAL'!O49</f>
        <v>Talento Humano, Recursos Físicos y Tecnológicos</v>
      </c>
      <c r="AH43" s="142" t="s">
        <v>508</v>
      </c>
      <c r="AI43" s="112" t="str">
        <f>'MIPG INSTITUCIONAL'!P49</f>
        <v>Asesor Despacho
(Oficina TIC)</v>
      </c>
    </row>
    <row r="44" spans="2:35" s="25" customFormat="1" ht="51" hidden="1" customHeight="1" x14ac:dyDescent="0.25">
      <c r="B44" s="141" t="s">
        <v>133</v>
      </c>
      <c r="C44" s="142" t="s">
        <v>153</v>
      </c>
      <c r="D44" s="143" t="str">
        <f>'MIPG INSTITUCIONAL'!F50</f>
        <v>Implementar piloto de prueba para la transición del protocolo IPV6 en la entidad.</v>
      </c>
      <c r="E44" s="143" t="str">
        <f>'MIPG INSTITUCIONAL'!G50</f>
        <v>Piloto de prueba para la transición del protocolo IPv4 a IPv6 implementada.</v>
      </c>
      <c r="F44" s="142" t="s">
        <v>549</v>
      </c>
      <c r="G44" s="142">
        <f t="shared" si="0"/>
        <v>1</v>
      </c>
      <c r="H44" s="144">
        <f>'MIPG INSTITUCIONAL'!H50</f>
        <v>1</v>
      </c>
      <c r="I44" s="232">
        <f>'MIPG INSTITUCIONAL'!I50</f>
        <v>0.2</v>
      </c>
      <c r="J44" s="232">
        <f>'MIPG INSTITUCIONAL'!J50</f>
        <v>0.3</v>
      </c>
      <c r="K44" s="133">
        <f>'MIPG INSTITUCIONAL'!K50</f>
        <v>0</v>
      </c>
      <c r="L44" s="133">
        <f>'MIPG INSTITUCIONAL'!L50</f>
        <v>0</v>
      </c>
      <c r="M44" s="145"/>
      <c r="N44" s="146"/>
      <c r="O44" s="146"/>
      <c r="P44" s="147">
        <v>1</v>
      </c>
      <c r="Q44" s="148" t="str">
        <f t="shared" si="1"/>
        <v>SI</v>
      </c>
      <c r="R44" s="222">
        <f>'MIPG INSTITUCIONAL'!Q50</f>
        <v>0</v>
      </c>
      <c r="S44" s="149">
        <f>'MIPG INSTITUCIONAL'!R50</f>
        <v>0</v>
      </c>
      <c r="T44" s="149">
        <f>'MIPG INSTITUCIONAL'!S50</f>
        <v>0</v>
      </c>
      <c r="U44" s="150" t="str">
        <f>'MIPG INSTITUCIONAL'!T50</f>
        <v>x</v>
      </c>
      <c r="V44" s="198" t="str">
        <f t="shared" si="9"/>
        <v>1</v>
      </c>
      <c r="W44" s="198" t="str">
        <f t="shared" si="10"/>
        <v>1</v>
      </c>
      <c r="X44" s="198" t="str">
        <f t="shared" si="11"/>
        <v>4</v>
      </c>
      <c r="Y44" s="198" t="str">
        <f t="shared" si="12"/>
        <v>3</v>
      </c>
      <c r="Z44" s="202">
        <f>IF((IF(Tabla2[[#This Row],[Calculo1 ]]="1",_xlfn.IFS(W44="1",IF((J44/H44)&gt;100%,100%,J44/H44),W44="2",IF((J44/N44)&gt;100%,100%,J44/N44),W44="3","0%",W44="4","0")+Tabla2[[#This Row],[ III TRIM 20217]],_xlfn.IFS(W44="1",IF((J44/H44)&gt;100%,100%,J44/H44),W44="2",IF((J44/N44)&gt;100%,100%,J44/N44),W44="3","0%",W44="4","")))=100%,100%,(IF(Tabla2[[#This Row],[Calculo1 ]]="1",_xlfn.IFS(W44="1",IF((J44/H44)&gt;100%,100%,J44/H44),W44="2",IF((J44/N44)&gt;100%,100%,J44/N44),W44="3","0%",W44="4","0")+Tabla2[[#This Row],[ III TRIM 20217]],_xlfn.IFS(W44="1",IF((J44/H44)&gt;100%,100%,J44/H44),W44="2",IF((J44/N44)&gt;100%,100%,J44/N44),W44="3","0%",W44="4",""))))</f>
        <v>0.3</v>
      </c>
      <c r="AA44" s="211"/>
      <c r="AB44" s="197"/>
      <c r="AC44" s="197" t="str">
        <f t="shared" si="7"/>
        <v/>
      </c>
      <c r="AD44" s="212" t="str">
        <f t="shared" si="8"/>
        <v>0%</v>
      </c>
      <c r="AE44" s="207">
        <f>IF(IF(F44="","ESPECÍFICAR TIPO DE META",_xlfn.IFNA(_xlfn.IFS(SUM(I44:L44)=0,0%,SUM(I44:L44)&gt;0.001,(_xlfn.IFS(F44="INCREMENTO",SUM(I44:L44)/H44,F44="MANTENIMIENTO",SUM(I44:L44)/(H44*Tabla2[[#This Row],[N.X]])))),"ESPECÍFICAR TIPO DE META"))&gt;1,"100%",IF(F44="","ESPECÍFICAR TIPO DE META",_xlfn.IFNA(_xlfn.IFS(SUM(I44:L44)=0,0%,SUM(I44:L44)&gt;0.001,(_xlfn.IFS(F44="INCREMENTO",SUM(I44:L44)/H44,F44="MANTENIMIENTO",SUM(I44:L44)/(H44*Tabla2[[#This Row],[N.X]])))),"ESPECÍFICAR TIPO DE META")))</f>
        <v>0.5</v>
      </c>
      <c r="AF44" s="151" t="str">
        <f>'MIPG INSTITUCIONAL'!N50</f>
        <v>Se finalizo la fase de diagnostico , diseño y estructuración del documento del plan de implementación del proyecto de transicion del IPv4 a IPv6. Durante el 2022 se finalizara la implementacion del mismo de acuerdo a los requerimientos del MINTIC.</v>
      </c>
      <c r="AG44" s="143" t="str">
        <f>'MIPG INSTITUCIONAL'!O50</f>
        <v>Talento Humano, Recursos Físicos y Tecnológicos</v>
      </c>
      <c r="AH44" s="142" t="s">
        <v>508</v>
      </c>
      <c r="AI44" s="112" t="str">
        <f>'MIPG INSTITUCIONAL'!P50</f>
        <v>Asesor Despacho
(Oficina TIC)</v>
      </c>
    </row>
    <row r="45" spans="2:35" s="25" customFormat="1" ht="51" hidden="1" customHeight="1" x14ac:dyDescent="0.25">
      <c r="B45" s="141" t="s">
        <v>133</v>
      </c>
      <c r="C45" s="142" t="s">
        <v>153</v>
      </c>
      <c r="D45" s="143" t="str">
        <f>'MIPG INSTITUCIONAL'!F51</f>
        <v>Implementar el Sistema de Gestión de Documentos Electrónicos de Archivo -SGDEA en la entidad.</v>
      </c>
      <c r="E45" s="143" t="str">
        <f>'MIPG INSTITUCIONAL'!G51</f>
        <v>Plataforma de PQRSD adecuada ligada a la implementación del sistema de Gestión de Documento Electrónico de Archivo.</v>
      </c>
      <c r="F45" s="154" t="s">
        <v>549</v>
      </c>
      <c r="G45" s="142">
        <f t="shared" si="0"/>
        <v>2</v>
      </c>
      <c r="H45" s="153">
        <f>'MIPG INSTITUCIONAL'!H51</f>
        <v>0.5</v>
      </c>
      <c r="I45" s="233">
        <f>'MIPG INSTITUCIONAL'!I51</f>
        <v>0</v>
      </c>
      <c r="J45" s="233">
        <f>'MIPG INSTITUCIONAL'!J51</f>
        <v>0</v>
      </c>
      <c r="K45" s="233">
        <f>'MIPG INSTITUCIONAL'!K51</f>
        <v>0</v>
      </c>
      <c r="L45" s="233">
        <f>'MIPG INSTITUCIONAL'!L51</f>
        <v>0</v>
      </c>
      <c r="M45" s="155"/>
      <c r="N45" s="156"/>
      <c r="O45" s="156">
        <v>0.1</v>
      </c>
      <c r="P45" s="157">
        <v>0.4</v>
      </c>
      <c r="Q45" s="148" t="str">
        <f t="shared" si="1"/>
        <v>SI</v>
      </c>
      <c r="R45" s="222">
        <f>'MIPG INSTITUCIONAL'!Q51</f>
        <v>0</v>
      </c>
      <c r="S45" s="149">
        <f>'MIPG INSTITUCIONAL'!R51</f>
        <v>0</v>
      </c>
      <c r="T45" s="149" t="str">
        <f>'MIPG INSTITUCIONAL'!S51</f>
        <v>x</v>
      </c>
      <c r="U45" s="150" t="str">
        <f>'MIPG INSTITUCIONAL'!T51</f>
        <v>x</v>
      </c>
      <c r="V45" s="198" t="str">
        <f t="shared" si="9"/>
        <v>4</v>
      </c>
      <c r="W45" s="198" t="str">
        <f t="shared" si="10"/>
        <v>4</v>
      </c>
      <c r="X45" s="198" t="str">
        <f t="shared" si="11"/>
        <v>3</v>
      </c>
      <c r="Y45" s="198" t="str">
        <f t="shared" si="12"/>
        <v>3</v>
      </c>
      <c r="Z45" s="202" t="str">
        <f>IF((IF(Tabla2[[#This Row],[Calculo1 ]]="1",_xlfn.IFS(W45="1",IF((J45/H45)&gt;100%,100%,J45/H45),W45="2",IF((J45/N45)&gt;100%,100%,J45/N45),W45="3","0%",W45="4","0")+Tabla2[[#This Row],[ III TRIM 20217]],_xlfn.IFS(W45="1",IF((J45/H45)&gt;100%,100%,J45/H45),W45="2",IF((J45/N45)&gt;100%,100%,J45/N45),W45="3","0%",W45="4","")))=100%,100%,(IF(Tabla2[[#This Row],[Calculo1 ]]="1",_xlfn.IFS(W45="1",IF((J45/H45)&gt;100%,100%,J45/H45),W45="2",IF((J45/N45)&gt;100%,100%,J45/N45),W45="3","0%",W45="4","0")+Tabla2[[#This Row],[ III TRIM 20217]],_xlfn.IFS(W45="1",IF((J45/H45)&gt;100%,100%,J45/H45),W45="2",IF((J45/N45)&gt;100%,100%,J45/N45),W45="3","0%",W45="4",""))))</f>
        <v/>
      </c>
      <c r="AA45" s="211" t="str">
        <f t="shared" si="6"/>
        <v/>
      </c>
      <c r="AB45" s="197" t="str">
        <f>_xlfn.IFNA(INDEX(Hoja1!$C$3:$C$230,MATCH(Tabla2[[#This Row],[Calculo5]],Hoja1!$B$3:$B$230,0)),"")</f>
        <v/>
      </c>
      <c r="AC45" s="197" t="str">
        <f t="shared" si="7"/>
        <v>0%</v>
      </c>
      <c r="AD45" s="212" t="str">
        <f t="shared" si="8"/>
        <v>0%</v>
      </c>
      <c r="AE45" s="207">
        <f>IF(IF(F45="","ESPECÍFICAR TIPO DE META",_xlfn.IFNA(_xlfn.IFS(SUM(I45:L45)=0,0%,SUM(I45:L45)&gt;0.001,(_xlfn.IFS(F45="INCREMENTO",SUM(I45:L45)/H45,F45="MANTENIMIENTO",SUM(I45:L45)/(H45*Tabla2[[#This Row],[N.X]])))),"ESPECÍFICAR TIPO DE META"))&gt;1,"100%",IF(F45="","ESPECÍFICAR TIPO DE META",_xlfn.IFNA(_xlfn.IFS(SUM(I45:L45)=0,0%,SUM(I45:L45)&gt;0.001,(_xlfn.IFS(F45="INCREMENTO",SUM(I45:L45)/H45,F45="MANTENIMIENTO",SUM(I45:L45)/(H45*Tabla2[[#This Row],[N.X]])))),"ESPECÍFICAR TIPO DE META")))</f>
        <v>0</v>
      </c>
      <c r="AF45" s="151" t="str">
        <f>'MIPG INSTITUCIONAL'!N51</f>
        <v>El proyecto de SGDEA se iniciará de nuevo en el año 2022, ya que por razones administrativas no fue posible adjudicarlo en el tercer trimestre del año 2021.</v>
      </c>
      <c r="AG45" s="143" t="str">
        <f>'MIPG INSTITUCIONAL'!O51</f>
        <v>Talento Humano, Recursos Físicos y Tecnológicos</v>
      </c>
      <c r="AH45" s="142" t="s">
        <v>508</v>
      </c>
      <c r="AI45" s="112" t="str">
        <f>'MIPG INSTITUCIONAL'!P51</f>
        <v>Asesor Despacho
(Oficina TIC)</v>
      </c>
    </row>
    <row r="46" spans="2:35" s="25" customFormat="1" ht="51" hidden="1" customHeight="1" x14ac:dyDescent="0.25">
      <c r="B46" s="141" t="s">
        <v>133</v>
      </c>
      <c r="C46" s="142" t="s">
        <v>153</v>
      </c>
      <c r="D46" s="143" t="str">
        <f>'MIPG INSTITUCIONAL'!F52</f>
        <v>Actualizar el catálogo de todos los sistemas de información.</v>
      </c>
      <c r="E46" s="143" t="str">
        <f>'MIPG INSTITUCIONAL'!G52</f>
        <v>Catálogo de sistemas de información actualizado</v>
      </c>
      <c r="F46" s="142" t="s">
        <v>549</v>
      </c>
      <c r="G46" s="142">
        <f t="shared" si="0"/>
        <v>1</v>
      </c>
      <c r="H46" s="144">
        <f>'MIPG INSTITUCIONAL'!H52</f>
        <v>1</v>
      </c>
      <c r="I46" s="133">
        <f>'MIPG INSTITUCIONAL'!I52</f>
        <v>1</v>
      </c>
      <c r="J46" s="133">
        <f>'MIPG INSTITUCIONAL'!J52</f>
        <v>0</v>
      </c>
      <c r="K46" s="133">
        <f>'MIPG INSTITUCIONAL'!K52</f>
        <v>0</v>
      </c>
      <c r="L46" s="133">
        <f>'MIPG INSTITUCIONAL'!L52</f>
        <v>0</v>
      </c>
      <c r="M46" s="145"/>
      <c r="N46" s="146">
        <v>1</v>
      </c>
      <c r="O46" s="146"/>
      <c r="P46" s="147"/>
      <c r="Q46" s="148" t="str">
        <f t="shared" si="1"/>
        <v>SI</v>
      </c>
      <c r="R46" s="222">
        <f>'MIPG INSTITUCIONAL'!Q52</f>
        <v>0</v>
      </c>
      <c r="S46" s="149" t="str">
        <f>'MIPG INSTITUCIONAL'!R52</f>
        <v>x</v>
      </c>
      <c r="T46" s="149">
        <f>'MIPG INSTITUCIONAL'!S52</f>
        <v>0</v>
      </c>
      <c r="U46" s="150">
        <f>'MIPG INSTITUCIONAL'!T52</f>
        <v>0</v>
      </c>
      <c r="V46" s="198" t="str">
        <f t="shared" si="9"/>
        <v>1</v>
      </c>
      <c r="W46" s="198" t="str">
        <f t="shared" si="10"/>
        <v>3</v>
      </c>
      <c r="X46" s="198" t="str">
        <f t="shared" si="11"/>
        <v>4</v>
      </c>
      <c r="Y46" s="198" t="str">
        <f t="shared" si="12"/>
        <v>4</v>
      </c>
      <c r="Z46" s="202">
        <f>IF((IF(Tabla2[[#This Row],[Calculo1 ]]="1",_xlfn.IFS(W46="1",IF((J46/H46)&gt;100%,100%,J46/H46),W46="2",IF((J46/N46)&gt;100%,100%,J46/N46),W46="3","0%",W46="4","0")+Tabla2[[#This Row],[ III TRIM 20217]],_xlfn.IFS(W46="1",IF((J46/H46)&gt;100%,100%,J46/H46),W46="2",IF((J46/N46)&gt;100%,100%,J46/N46),W46="3","0%",W46="4","")))=100%,100%,(IF(Tabla2[[#This Row],[Calculo1 ]]="1",_xlfn.IFS(W46="1",IF((J46/H46)&gt;100%,100%,J46/H46),W46="2",IF((J46/N46)&gt;100%,100%,J46/N46),W46="3","0%",W46="4","0")+Tabla2[[#This Row],[ III TRIM 20217]],_xlfn.IFS(W46="1",IF((J46/H46)&gt;100%,100%,J46/H46),W46="2",IF((J46/N46)&gt;100%,100%,J46/N46),W46="3","0%",W46="4",""))))</f>
        <v>1</v>
      </c>
      <c r="AA46" s="211">
        <f t="shared" si="6"/>
        <v>1</v>
      </c>
      <c r="AB46" s="197">
        <f>_xlfn.IFNA(INDEX(Hoja1!$C$3:$C$230,MATCH(Tabla2[[#This Row],[Calculo5]],Hoja1!$B$3:$B$230,0)),"")</f>
        <v>1</v>
      </c>
      <c r="AC46" s="197" t="str">
        <f t="shared" si="7"/>
        <v/>
      </c>
      <c r="AD46" s="212" t="str">
        <f t="shared" si="8"/>
        <v/>
      </c>
      <c r="AE46" s="207">
        <f>IF(IF(F46="","ESPECÍFICAR TIPO DE META",_xlfn.IFNA(_xlfn.IFS(SUM(I46:L46)=0,0%,SUM(I46:L46)&gt;0.001,(_xlfn.IFS(F46="INCREMENTO",SUM(I46:L46)/H46,F46="MANTENIMIENTO",SUM(I46:L46)/(H46*Tabla2[[#This Row],[N.X]])))),"ESPECÍFICAR TIPO DE META"))&gt;1,"100%",IF(F46="","ESPECÍFICAR TIPO DE META",_xlfn.IFNA(_xlfn.IFS(SUM(I46:L46)=0,0%,SUM(I46:L46)&gt;0.001,(_xlfn.IFS(F46="INCREMENTO",SUM(I46:L46)/H46,F46="MANTENIMIENTO",SUM(I46:L46)/(H46*Tabla2[[#This Row],[N.X]])))),"ESPECÍFICAR TIPO DE META")))</f>
        <v>1</v>
      </c>
      <c r="AF46" s="151" t="str">
        <f>'MIPG INSTITUCIONAL'!N52</f>
        <v>El catálogo de sistema de información se encuentra actualizado a septiembre 30 de 2021.</v>
      </c>
      <c r="AG46" s="143" t="str">
        <f>'MIPG INSTITUCIONAL'!O52</f>
        <v>Talento Humano, Recursos Físicos y Tecnológicos</v>
      </c>
      <c r="AH46" s="142" t="s">
        <v>508</v>
      </c>
      <c r="AI46" s="112" t="str">
        <f>'MIPG INSTITUCIONAL'!P52</f>
        <v>Asesor Despacho
(Oficina TIC)</v>
      </c>
    </row>
    <row r="47" spans="2:35" s="25" customFormat="1" ht="51" hidden="1" customHeight="1" x14ac:dyDescent="0.25">
      <c r="B47" s="141" t="s">
        <v>133</v>
      </c>
      <c r="C47" s="142" t="s">
        <v>153</v>
      </c>
      <c r="D47" s="143" t="str">
        <f>'MIPG INSTITUCIONAL'!F53</f>
        <v>Actualizar y aprobar el inventario de activos de seguridad y privacidad de la información de la entidad, de acuerdo con los criterios establecidos.</v>
      </c>
      <c r="E47" s="143" t="str">
        <f>'MIPG INSTITUCIONAL'!G53</f>
        <v>Inventario de seguridad y privacidad de la información de la entidad actualizado y aprobado.</v>
      </c>
      <c r="F47" s="142" t="s">
        <v>549</v>
      </c>
      <c r="G47" s="142">
        <f t="shared" si="0"/>
        <v>1</v>
      </c>
      <c r="H47" s="144">
        <f>'MIPG INSTITUCIONAL'!H53</f>
        <v>1</v>
      </c>
      <c r="I47" s="232">
        <f>'MIPG INSTITUCIONAL'!I53</f>
        <v>0.2</v>
      </c>
      <c r="J47" s="232">
        <f>'MIPG INSTITUCIONAL'!J53</f>
        <v>0.4</v>
      </c>
      <c r="K47" s="133">
        <f>'MIPG INSTITUCIONAL'!K53</f>
        <v>0</v>
      </c>
      <c r="L47" s="133">
        <f>'MIPG INSTITUCIONAL'!L53</f>
        <v>0</v>
      </c>
      <c r="M47" s="145"/>
      <c r="N47" s="146">
        <v>1</v>
      </c>
      <c r="O47" s="146"/>
      <c r="P47" s="147"/>
      <c r="Q47" s="148" t="str">
        <f t="shared" si="1"/>
        <v>SI</v>
      </c>
      <c r="R47" s="222">
        <f>'MIPG INSTITUCIONAL'!Q53</f>
        <v>0</v>
      </c>
      <c r="S47" s="149" t="str">
        <f>'MIPG INSTITUCIONAL'!R53</f>
        <v>x</v>
      </c>
      <c r="T47" s="149">
        <f>'MIPG INSTITUCIONAL'!S53</f>
        <v>0</v>
      </c>
      <c r="U47" s="150">
        <f>'MIPG INSTITUCIONAL'!T53</f>
        <v>0</v>
      </c>
      <c r="V47" s="198" t="str">
        <f t="shared" si="9"/>
        <v>1</v>
      </c>
      <c r="W47" s="198" t="str">
        <f t="shared" si="10"/>
        <v>2</v>
      </c>
      <c r="X47" s="198" t="str">
        <f t="shared" si="11"/>
        <v>4</v>
      </c>
      <c r="Y47" s="198" t="str">
        <f t="shared" si="12"/>
        <v>4</v>
      </c>
      <c r="Z47" s="202">
        <f>IF((IF(Tabla2[[#This Row],[Calculo1 ]]="1",_xlfn.IFS(W47="1",IF((J47/H47)&gt;100%,100%,J47/H47),W47="2",IF((J47/N47)&gt;100%,100%,J47/N47),W47="3","0%",W47="4","0")+Tabla2[[#This Row],[ III TRIM 20217]],_xlfn.IFS(W47="1",IF((J47/H47)&gt;100%,100%,J47/H47),W47="2",IF((J47/N47)&gt;100%,100%,J47/N47),W47="3","0%",W47="4","")))=100%,100%,(IF(Tabla2[[#This Row],[Calculo1 ]]="1",_xlfn.IFS(W47="1",IF((J47/H47)&gt;100%,100%,J47/H47),W47="2",IF((J47/N47)&gt;100%,100%,J47/N47),W47="3","0%",W47="4","0")+Tabla2[[#This Row],[ III TRIM 20217]],_xlfn.IFS(W47="1",IF((J47/H47)&gt;100%,100%,J47/H47),W47="2",IF((J47/N47)&gt;100%,100%,J47/N47),W47="3","0%",W47="4",""))))</f>
        <v>0.60000000000000009</v>
      </c>
      <c r="AA47" s="211">
        <f t="shared" si="6"/>
        <v>0.2</v>
      </c>
      <c r="AB47" s="197">
        <v>0.6</v>
      </c>
      <c r="AC47" s="197" t="str">
        <f t="shared" si="7"/>
        <v/>
      </c>
      <c r="AD47" s="212" t="str">
        <f t="shared" si="8"/>
        <v/>
      </c>
      <c r="AE47" s="207">
        <f>IF(IF(F47="","ESPECÍFICAR TIPO DE META",_xlfn.IFNA(_xlfn.IFS(SUM(I47:L47)=0,0%,SUM(I47:L47)&gt;0.001,(_xlfn.IFS(F47="INCREMENTO",SUM(I47:L47)/H47,F47="MANTENIMIENTO",SUM(I47:L47)/(H47*Tabla2[[#This Row],[N.X]])))),"ESPECÍFICAR TIPO DE META"))&gt;1,"100%",IF(F47="","ESPECÍFICAR TIPO DE META",_xlfn.IFNA(_xlfn.IFS(SUM(I47:L47)=0,0%,SUM(I47:L47)&gt;0.001,(_xlfn.IFS(F47="INCREMENTO",SUM(I47:L47)/H47,F47="MANTENIMIENTO",SUM(I47:L47)/(H47*Tabla2[[#This Row],[N.X]])))),"ESPECÍFICAR TIPO DE META")))</f>
        <v>0.60000000000000009</v>
      </c>
      <c r="AF47" s="151" t="str">
        <f>'MIPG INSTITUCIONAL'!N53</f>
        <v>Durante la ejecución del proyecto de diagnostico de IPv6, se continuo con la actualizacion del inventario de seguridad y privacidad de la información.</v>
      </c>
      <c r="AG47" s="143" t="str">
        <f>'MIPG INSTITUCIONAL'!O53</f>
        <v>Talento Humano, Recursos Físicos y Tecnológicos</v>
      </c>
      <c r="AH47" s="142" t="s">
        <v>508</v>
      </c>
      <c r="AI47" s="112" t="str">
        <f>'MIPG INSTITUCIONAL'!P53</f>
        <v>Asesor Despacho
(Oficina TIC)</v>
      </c>
    </row>
    <row r="48" spans="2:35" s="25" customFormat="1" ht="51" hidden="1" customHeight="1" x14ac:dyDescent="0.25">
      <c r="B48" s="141" t="s">
        <v>133</v>
      </c>
      <c r="C48" s="142" t="s">
        <v>153</v>
      </c>
      <c r="D48" s="143" t="str">
        <f>'MIPG INSTITUCIONAL'!F54</f>
        <v>Implementar un programa de correcta disposición final de los residuos tecnológicos de acuerdo con la normatividad del gobierno nacional.</v>
      </c>
      <c r="E48" s="143" t="str">
        <f>'MIPG INSTITUCIONAL'!G54</f>
        <v>Lineamientos de correcta disposición final de los residuos tecnológicos entregados a posibles compradores de desechos tecnológicos de la Alcaldía.</v>
      </c>
      <c r="F48" s="142" t="s">
        <v>549</v>
      </c>
      <c r="G48" s="142">
        <f t="shared" si="0"/>
        <v>1</v>
      </c>
      <c r="H48" s="144">
        <f>'MIPG INSTITUCIONAL'!H54</f>
        <v>1</v>
      </c>
      <c r="I48" s="133">
        <f>'MIPG INSTITUCIONAL'!I54</f>
        <v>1</v>
      </c>
      <c r="J48" s="133">
        <f>'MIPG INSTITUCIONAL'!J54</f>
        <v>1</v>
      </c>
      <c r="K48" s="133">
        <f>'MIPG INSTITUCIONAL'!K54</f>
        <v>0</v>
      </c>
      <c r="L48" s="133">
        <f>'MIPG INSTITUCIONAL'!L54</f>
        <v>0</v>
      </c>
      <c r="M48" s="145">
        <v>1</v>
      </c>
      <c r="N48" s="146"/>
      <c r="O48" s="146"/>
      <c r="P48" s="147"/>
      <c r="Q48" s="148" t="str">
        <f t="shared" si="1"/>
        <v>SI</v>
      </c>
      <c r="R48" s="222" t="str">
        <f>'MIPG INSTITUCIONAL'!Q54</f>
        <v>x</v>
      </c>
      <c r="S48" s="149">
        <f>'MIPG INSTITUCIONAL'!R54</f>
        <v>0</v>
      </c>
      <c r="T48" s="149">
        <f>'MIPG INSTITUCIONAL'!S54</f>
        <v>0</v>
      </c>
      <c r="U48" s="150">
        <f>'MIPG INSTITUCIONAL'!T54</f>
        <v>0</v>
      </c>
      <c r="V48" s="198" t="str">
        <f t="shared" si="9"/>
        <v>2</v>
      </c>
      <c r="W48" s="198" t="str">
        <f t="shared" si="10"/>
        <v>1</v>
      </c>
      <c r="X48" s="198" t="str">
        <f t="shared" si="11"/>
        <v>4</v>
      </c>
      <c r="Y48" s="198" t="str">
        <f t="shared" si="12"/>
        <v>4</v>
      </c>
      <c r="Z48" s="202">
        <f>IF((IF(Tabla2[[#This Row],[Calculo1 ]]="1",_xlfn.IFS(W48="1",IF((J48/H48)&gt;100%,100%,J48/H48),W48="2",IF((J48/N48)&gt;100%,100%,J48/N48),W48="3","0%",W48="4","0")+Tabla2[[#This Row],[ III TRIM 20217]],_xlfn.IFS(W48="1",IF((J48/H48)&gt;100%,100%,J48/H48),W48="2",IF((J48/N48)&gt;100%,100%,J48/N48),W48="3","0%",W48="4","")))=100%,100%,(IF(Tabla2[[#This Row],[Calculo1 ]]="1",_xlfn.IFS(W48="1",IF((J48/H48)&gt;100%,100%,J48/H48),W48="2",IF((J48/N48)&gt;100%,100%,J48/N48),W48="3","0%",W48="4","0")+Tabla2[[#This Row],[ III TRIM 20217]],_xlfn.IFS(W48="1",IF((J48/H48)&gt;100%,100%,J48/H48),W48="2",IF((J48/N48)&gt;100%,100%,J48/N48),W48="3","0%",W48="4",""))))</f>
        <v>1</v>
      </c>
      <c r="AA48" s="211">
        <f t="shared" si="6"/>
        <v>1</v>
      </c>
      <c r="AB48" s="197">
        <f>_xlfn.IFNA(INDEX(Hoja1!$C$3:$C$230,MATCH(Tabla2[[#This Row],[Calculo5]],Hoja1!$B$3:$B$230,0)),"")</f>
        <v>1</v>
      </c>
      <c r="AC48" s="197" t="str">
        <f t="shared" si="7"/>
        <v/>
      </c>
      <c r="AD48" s="212" t="str">
        <f t="shared" si="8"/>
        <v/>
      </c>
      <c r="AE48" s="207" t="str">
        <f>IF(IF(F48="","ESPECÍFICAR TIPO DE META",_xlfn.IFNA(_xlfn.IFS(SUM(I48:L48)=0,0%,SUM(I48:L48)&gt;0.001,(_xlfn.IFS(F48="INCREMENTO",SUM(I48:L48)/H48,F48="MANTENIMIENTO",SUM(I48:L48)/(H48*Tabla2[[#This Row],[N.X]])))),"ESPECÍFICAR TIPO DE META"))&gt;1,"100%",IF(F48="","ESPECÍFICAR TIPO DE META",_xlfn.IFNA(_xlfn.IFS(SUM(I48:L48)=0,0%,SUM(I48:L48)&gt;0.001,(_xlfn.IFS(F48="INCREMENTO",SUM(I48:L48)/H48,F48="MANTENIMIENTO",SUM(I48:L48)/(H48*Tabla2[[#This Row],[N.X]])))),"ESPECÍFICAR TIPO DE META")))</f>
        <v>100%</v>
      </c>
      <c r="AF48" s="151" t="str">
        <f>'MIPG INSTITUCIONAL'!N54</f>
        <v xml:space="preserve">Se Programa para el mes de febrero de 2022 una mesa de trabajo con la Oficina Asesora TIC, Almacén e inventarios y la Subsecretaría de Medio Ambiente para finiquitar detalles sobre los lineamientos a seguir al momento de la disposición final de los equipos de cómputos y/o tecnológicos con los que cuenta el municipio de Bucaramanga. </v>
      </c>
      <c r="AG48" s="143" t="str">
        <f>'MIPG INSTITUCIONAL'!O54</f>
        <v>Talento Humano, Recursos Físicos y Tecnológicos</v>
      </c>
      <c r="AH48" s="142" t="s">
        <v>517</v>
      </c>
      <c r="AI48" s="112" t="str">
        <f>'MIPG INSTITUCIONAL'!P54</f>
        <v>Secretario de Salud y Ambiente 
(Secretaría de Salud y Ambiente)</v>
      </c>
    </row>
    <row r="49" spans="2:35" s="25" customFormat="1" ht="51" hidden="1" customHeight="1" x14ac:dyDescent="0.25">
      <c r="B49" s="141" t="s">
        <v>133</v>
      </c>
      <c r="C49" s="142" t="s">
        <v>153</v>
      </c>
      <c r="D49" s="143" t="str">
        <f>'MIPG INSTITUCIONAL'!F55</f>
        <v>Mantener actualizada la documentación técnica y funcional para cada uno de los sistemas de información de la entidad.</v>
      </c>
      <c r="E49" s="143" t="str">
        <f>'MIPG INSTITUCIONAL'!G55</f>
        <v>Documentación técnica y funcional para cada uno de los sistemas de información de la entidad actualizada.</v>
      </c>
      <c r="F49" s="142" t="s">
        <v>549</v>
      </c>
      <c r="G49" s="142">
        <f t="shared" si="0"/>
        <v>2</v>
      </c>
      <c r="H49" s="153">
        <f>'MIPG INSTITUCIONAL'!H55</f>
        <v>1</v>
      </c>
      <c r="I49" s="233">
        <f>'MIPG INSTITUCIONAL'!I55</f>
        <v>0.8</v>
      </c>
      <c r="J49" s="233">
        <f>'MIPG INSTITUCIONAL'!J55</f>
        <v>0.1</v>
      </c>
      <c r="K49" s="133">
        <f>'MIPG INSTITUCIONAL'!K55</f>
        <v>0</v>
      </c>
      <c r="L49" s="133">
        <f>'MIPG INSTITUCIONAL'!L55</f>
        <v>0</v>
      </c>
      <c r="M49" s="155">
        <v>0.8</v>
      </c>
      <c r="N49" s="156">
        <v>0.2</v>
      </c>
      <c r="O49" s="156"/>
      <c r="P49" s="157"/>
      <c r="Q49" s="148" t="str">
        <f t="shared" si="1"/>
        <v>SI</v>
      </c>
      <c r="R49" s="222" t="str">
        <f>'MIPG INSTITUCIONAL'!Q55</f>
        <v>x</v>
      </c>
      <c r="S49" s="149" t="str">
        <f>'MIPG INSTITUCIONAL'!R55</f>
        <v>x</v>
      </c>
      <c r="T49" s="149">
        <f>'MIPG INSTITUCIONAL'!S55</f>
        <v>0</v>
      </c>
      <c r="U49" s="150">
        <f>'MIPG INSTITUCIONAL'!T55</f>
        <v>0</v>
      </c>
      <c r="V49" s="198" t="str">
        <f t="shared" si="9"/>
        <v>2</v>
      </c>
      <c r="W49" s="198" t="str">
        <f t="shared" si="10"/>
        <v>2</v>
      </c>
      <c r="X49" s="198" t="str">
        <f t="shared" si="11"/>
        <v>4</v>
      </c>
      <c r="Y49" s="198" t="str">
        <f t="shared" si="12"/>
        <v>4</v>
      </c>
      <c r="Z49" s="202">
        <f>IF((IF(Tabla2[[#This Row],[Calculo1 ]]="1",_xlfn.IFS(W49="1",IF((J49/H49)&gt;100%,100%,J49/H49),W49="2",IF((J49/N49)&gt;100%,100%,J49/N49),W49="3","0%",W49="4","0")+Tabla2[[#This Row],[ III TRIM 20217]],_xlfn.IFS(W49="1",IF((J49/H49)&gt;100%,100%,J49/H49),W49="2",IF((J49/N49)&gt;100%,100%,J49/N49),W49="3","0%",W49="4","")))=100%,100%,(IF(Tabla2[[#This Row],[Calculo1 ]]="1",_xlfn.IFS(W49="1",IF((J49/H49)&gt;100%,100%,J49/H49),W49="2",IF((J49/N49)&gt;100%,100%,J49/N49),W49="3","0%",W49="4","0")+Tabla2[[#This Row],[ III TRIM 20217]],_xlfn.IFS(W49="1",IF((J49/H49)&gt;100%,100%,J49/H49),W49="2",IF((J49/N49)&gt;100%,100%,J49/N49),W49="3","0%",W49="4",""))))</f>
        <v>0.5</v>
      </c>
      <c r="AA49" s="211">
        <f t="shared" si="6"/>
        <v>1</v>
      </c>
      <c r="AB49" s="197">
        <v>0.9</v>
      </c>
      <c r="AC49" s="197" t="str">
        <f t="shared" si="7"/>
        <v/>
      </c>
      <c r="AD49" s="212" t="str">
        <f t="shared" si="8"/>
        <v/>
      </c>
      <c r="AE49" s="207">
        <f>IF(IF(F49="","ESPECÍFICAR TIPO DE META",_xlfn.IFNA(_xlfn.IFS(SUM(I49:L49)=0,0%,SUM(I49:L49)&gt;0.001,(_xlfn.IFS(F49="INCREMENTO",SUM(I49:L49)/H49,F49="MANTENIMIENTO",SUM(I49:L49)/(H49*Tabla2[[#This Row],[N.X]])))),"ESPECÍFICAR TIPO DE META"))&gt;1,"100%",IF(F49="","ESPECÍFICAR TIPO DE META",_xlfn.IFNA(_xlfn.IFS(SUM(I49:L49)=0,0%,SUM(I49:L49)&gt;0.001,(_xlfn.IFS(F49="INCREMENTO",SUM(I49:L49)/H49,F49="MANTENIMIENTO",SUM(I49:L49)/(H49*Tabla2[[#This Row],[N.X]])))),"ESPECÍFICAR TIPO DE META")))</f>
        <v>0.9</v>
      </c>
      <c r="AF49" s="151" t="str">
        <f>'MIPG INSTITUCIONAL'!N55</f>
        <v>Cada uno de los nuevos sistemas de información se esta actualizando tanto técnica como funcionalmente, los manuales de los sistemas ya implementados se encuentran actualizados.</v>
      </c>
      <c r="AG49" s="143" t="str">
        <f>'MIPG INSTITUCIONAL'!O55</f>
        <v>Talento Humano, Recursos Físicos y Tecnológicos</v>
      </c>
      <c r="AH49" s="142" t="s">
        <v>508</v>
      </c>
      <c r="AI49" s="112" t="str">
        <f>'MIPG INSTITUCIONAL'!P55</f>
        <v>Asesor Despacho
(Oficina TIC)</v>
      </c>
    </row>
    <row r="50" spans="2:35" s="25" customFormat="1" ht="51" hidden="1" customHeight="1" x14ac:dyDescent="0.25">
      <c r="B50" s="141" t="s">
        <v>133</v>
      </c>
      <c r="C50" s="142" t="s">
        <v>153</v>
      </c>
      <c r="D50" s="143" t="str">
        <f>'MIPG INSTITUCIONAL'!F56</f>
        <v>Actualización de la página web de la Alcaldía para que cumpla con la normatividad A y AA de acuerdo a la norma NTC5854</v>
      </c>
      <c r="E50" s="143" t="str">
        <f>'MIPG INSTITUCIONAL'!G56</f>
        <v>Página web de la Alcaldía actualizada y con cumplimiento de normatividad A y AA de acuerdo a la norma NTC5854</v>
      </c>
      <c r="F50" s="142" t="s">
        <v>549</v>
      </c>
      <c r="G50" s="142">
        <f t="shared" si="0"/>
        <v>2</v>
      </c>
      <c r="H50" s="153">
        <f>'MIPG INSTITUCIONAL'!H56</f>
        <v>1</v>
      </c>
      <c r="I50" s="233">
        <f>'MIPG INSTITUCIONAL'!I56</f>
        <v>0.8</v>
      </c>
      <c r="J50" s="233">
        <f>'MIPG INSTITUCIONAL'!J56</f>
        <v>0.2</v>
      </c>
      <c r="K50" s="133">
        <f>'MIPG INSTITUCIONAL'!K56</f>
        <v>0</v>
      </c>
      <c r="L50" s="133">
        <f>'MIPG INSTITUCIONAL'!L56</f>
        <v>0</v>
      </c>
      <c r="M50" s="155">
        <v>0.8</v>
      </c>
      <c r="N50" s="156">
        <v>0.2</v>
      </c>
      <c r="O50" s="156"/>
      <c r="P50" s="157"/>
      <c r="Q50" s="148" t="str">
        <f t="shared" si="1"/>
        <v>SI</v>
      </c>
      <c r="R50" s="222" t="str">
        <f>'MIPG INSTITUCIONAL'!Q56</f>
        <v>x</v>
      </c>
      <c r="S50" s="149" t="str">
        <f>'MIPG INSTITUCIONAL'!R56</f>
        <v>x</v>
      </c>
      <c r="T50" s="149">
        <f>'MIPG INSTITUCIONAL'!S56</f>
        <v>0</v>
      </c>
      <c r="U50" s="150">
        <f>'MIPG INSTITUCIONAL'!T56</f>
        <v>0</v>
      </c>
      <c r="V50" s="198" t="str">
        <f t="shared" si="9"/>
        <v>2</v>
      </c>
      <c r="W50" s="198" t="str">
        <f t="shared" si="10"/>
        <v>2</v>
      </c>
      <c r="X50" s="198" t="str">
        <f t="shared" si="11"/>
        <v>4</v>
      </c>
      <c r="Y50" s="198" t="str">
        <f t="shared" si="12"/>
        <v>4</v>
      </c>
      <c r="Z50" s="202">
        <f>IF((IF(Tabla2[[#This Row],[Calculo1 ]]="1",_xlfn.IFS(W50="1",IF((J50/H50)&gt;100%,100%,J50/H50),W50="2",IF((J50/N50)&gt;100%,100%,J50/N50),W50="3","0%",W50="4","0")+Tabla2[[#This Row],[ III TRIM 20217]],_xlfn.IFS(W50="1",IF((J50/H50)&gt;100%,100%,J50/H50),W50="2",IF((J50/N50)&gt;100%,100%,J50/N50),W50="3","0%",W50="4","")))=100%,100%,(IF(Tabla2[[#This Row],[Calculo1 ]]="1",_xlfn.IFS(W50="1",IF((J50/H50)&gt;100%,100%,J50/H50),W50="2",IF((J50/N50)&gt;100%,100%,J50/N50),W50="3","0%",W50="4","0")+Tabla2[[#This Row],[ III TRIM 20217]],_xlfn.IFS(W50="1",IF((J50/H50)&gt;100%,100%,J50/H50),W50="2",IF((J50/N50)&gt;100%,100%,J50/N50),W50="3","0%",W50="4",""))))</f>
        <v>1</v>
      </c>
      <c r="AA50" s="211">
        <f t="shared" si="6"/>
        <v>1</v>
      </c>
      <c r="AB50" s="197">
        <f>_xlfn.IFNA(INDEX(Hoja1!$C$3:$C$230,MATCH(Tabla2[[#This Row],[Calculo5]],Hoja1!$B$3:$B$230,0)),"")</f>
        <v>1</v>
      </c>
      <c r="AC50" s="197" t="str">
        <f t="shared" si="7"/>
        <v/>
      </c>
      <c r="AD50" s="212" t="str">
        <f t="shared" si="8"/>
        <v/>
      </c>
      <c r="AE50" s="207">
        <f>IF(IF(F50="","ESPECÍFICAR TIPO DE META",_xlfn.IFNA(_xlfn.IFS(SUM(I50:L50)=0,0%,SUM(I50:L50)&gt;0.001,(_xlfn.IFS(F50="INCREMENTO",SUM(I50:L50)/H50,F50="MANTENIMIENTO",SUM(I50:L50)/(H50*Tabla2[[#This Row],[N.X]])))),"ESPECÍFICAR TIPO DE META"))&gt;1,"100%",IF(F50="","ESPECÍFICAR TIPO DE META",_xlfn.IFNA(_xlfn.IFS(SUM(I50:L50)=0,0%,SUM(I50:L50)&gt;0.001,(_xlfn.IFS(F50="INCREMENTO",SUM(I50:L50)/H50,F50="MANTENIMIENTO",SUM(I50:L50)/(H50*Tabla2[[#This Row],[N.X]])))),"ESPECÍFICAR TIPO DE META")))</f>
        <v>1</v>
      </c>
      <c r="AF50" s="151" t="str">
        <f>'MIPG INSTITUCIONAL'!N56</f>
        <v>La página web de la alcaldía ya se encuentra actualizada y cumple con los estándares de accesibilidad de acuerdo a la norma NTC5854</v>
      </c>
      <c r="AG50" s="143" t="str">
        <f>'MIPG INSTITUCIONAL'!O56</f>
        <v>Talento Humano, Recursos Físicos y Tecnológicos</v>
      </c>
      <c r="AH50" s="142" t="s">
        <v>508</v>
      </c>
      <c r="AI50" s="112" t="str">
        <f>'MIPG INSTITUCIONAL'!P56</f>
        <v>Asesor Despacho
(Oficina TIC)</v>
      </c>
    </row>
    <row r="51" spans="2:35" s="25" customFormat="1" ht="51" hidden="1" customHeight="1" x14ac:dyDescent="0.25">
      <c r="B51" s="141" t="s">
        <v>133</v>
      </c>
      <c r="C51" s="142" t="s">
        <v>153</v>
      </c>
      <c r="D51" s="143" t="str">
        <f>'MIPG INSTITUCIONAL'!F57</f>
        <v>Implementar criterios de usabilidad para vínculos visitados, campos de formulario y ventanas emergentes en el sitio web</v>
      </c>
      <c r="E51" s="143" t="str">
        <f>'MIPG INSTITUCIONAL'!G57</f>
        <v>Criterios de usabilidad para vínculos visitados, campos de formulario y ventanas emergentes en el sitio web implementados.</v>
      </c>
      <c r="F51" s="142" t="s">
        <v>549</v>
      </c>
      <c r="G51" s="142">
        <f t="shared" si="0"/>
        <v>2</v>
      </c>
      <c r="H51" s="153">
        <f>'MIPG INSTITUCIONAL'!H57</f>
        <v>1</v>
      </c>
      <c r="I51" s="233">
        <f>'MIPG INSTITUCIONAL'!I57</f>
        <v>0.8</v>
      </c>
      <c r="J51" s="233">
        <f>'MIPG INSTITUCIONAL'!J57</f>
        <v>0.2</v>
      </c>
      <c r="K51" s="133">
        <f>'MIPG INSTITUCIONAL'!K57</f>
        <v>0</v>
      </c>
      <c r="L51" s="133">
        <f>'MIPG INSTITUCIONAL'!L57</f>
        <v>0</v>
      </c>
      <c r="M51" s="155">
        <v>0.8</v>
      </c>
      <c r="N51" s="156">
        <v>0.2</v>
      </c>
      <c r="O51" s="156"/>
      <c r="P51" s="157"/>
      <c r="Q51" s="148" t="str">
        <f t="shared" si="1"/>
        <v>SI</v>
      </c>
      <c r="R51" s="222" t="str">
        <f>'MIPG INSTITUCIONAL'!Q57</f>
        <v>x</v>
      </c>
      <c r="S51" s="149" t="str">
        <f>'MIPG INSTITUCIONAL'!R57</f>
        <v>x</v>
      </c>
      <c r="T51" s="149">
        <f>'MIPG INSTITUCIONAL'!S57</f>
        <v>0</v>
      </c>
      <c r="U51" s="150">
        <f>'MIPG INSTITUCIONAL'!T57</f>
        <v>0</v>
      </c>
      <c r="V51" s="198" t="str">
        <f t="shared" si="9"/>
        <v>2</v>
      </c>
      <c r="W51" s="198" t="str">
        <f t="shared" si="10"/>
        <v>2</v>
      </c>
      <c r="X51" s="198" t="str">
        <f t="shared" si="11"/>
        <v>4</v>
      </c>
      <c r="Y51" s="198" t="str">
        <f t="shared" si="12"/>
        <v>4</v>
      </c>
      <c r="Z51" s="202">
        <f>IF((IF(Tabla2[[#This Row],[Calculo1 ]]="1",_xlfn.IFS(W51="1",IF((J51/H51)&gt;100%,100%,J51/H51),W51="2",IF((J51/N51)&gt;100%,100%,J51/N51),W51="3","0%",W51="4","0")+Tabla2[[#This Row],[ III TRIM 20217]],_xlfn.IFS(W51="1",IF((J51/H51)&gt;100%,100%,J51/H51),W51="2",IF((J51/N51)&gt;100%,100%,J51/N51),W51="3","0%",W51="4","")))=100%,100%,(IF(Tabla2[[#This Row],[Calculo1 ]]="1",_xlfn.IFS(W51="1",IF((J51/H51)&gt;100%,100%,J51/H51),W51="2",IF((J51/N51)&gt;100%,100%,J51/N51),W51="3","0%",W51="4","0")+Tabla2[[#This Row],[ III TRIM 20217]],_xlfn.IFS(W51="1",IF((J51/H51)&gt;100%,100%,J51/H51),W51="2",IF((J51/N51)&gt;100%,100%,J51/N51),W51="3","0%",W51="4",""))))</f>
        <v>1</v>
      </c>
      <c r="AA51" s="211">
        <f t="shared" si="6"/>
        <v>1</v>
      </c>
      <c r="AB51" s="197">
        <f>_xlfn.IFNA(INDEX(Hoja1!$C$3:$C$230,MATCH(Tabla2[[#This Row],[Calculo5]],Hoja1!$B$3:$B$230,0)),"")</f>
        <v>1</v>
      </c>
      <c r="AC51" s="197" t="str">
        <f t="shared" si="7"/>
        <v/>
      </c>
      <c r="AD51" s="212" t="str">
        <f t="shared" si="8"/>
        <v/>
      </c>
      <c r="AE51" s="207">
        <f>IF(IF(F51="","ESPECÍFICAR TIPO DE META",_xlfn.IFNA(_xlfn.IFS(SUM(I51:L51)=0,0%,SUM(I51:L51)&gt;0.001,(_xlfn.IFS(F51="INCREMENTO",SUM(I51:L51)/H51,F51="MANTENIMIENTO",SUM(I51:L51)/(H51*Tabla2[[#This Row],[N.X]])))),"ESPECÍFICAR TIPO DE META"))&gt;1,"100%",IF(F51="","ESPECÍFICAR TIPO DE META",_xlfn.IFNA(_xlfn.IFS(SUM(I51:L51)=0,0%,SUM(I51:L51)&gt;0.001,(_xlfn.IFS(F51="INCREMENTO",SUM(I51:L51)/H51,F51="MANTENIMIENTO",SUM(I51:L51)/(H51*Tabla2[[#This Row],[N.X]])))),"ESPECÍFICAR TIPO DE META")))</f>
        <v>1</v>
      </c>
      <c r="AF51" s="151" t="str">
        <f>'MIPG INSTITUCIONAL'!N57</f>
        <v>La página web ya cuenta con criterios de usabilidad implementados en conjunto con los estándares de gov.co, como parte del proceso de mejora continua los mismos serán revisados de manera periódica y ajustados de ser necesarios.</v>
      </c>
      <c r="AG51" s="143" t="str">
        <f>'MIPG INSTITUCIONAL'!O57</f>
        <v>Talento Humano, Recursos Físicos y Tecnológicos</v>
      </c>
      <c r="AH51" s="142" t="s">
        <v>508</v>
      </c>
      <c r="AI51" s="112" t="str">
        <f>'MIPG INSTITUCIONAL'!P57</f>
        <v>Asesor Despacho
(Oficina TIC)</v>
      </c>
    </row>
    <row r="52" spans="2:35" s="25" customFormat="1" ht="51" hidden="1" customHeight="1" x14ac:dyDescent="0.25">
      <c r="B52" s="141" t="s">
        <v>133</v>
      </c>
      <c r="C52" s="142" t="s">
        <v>153</v>
      </c>
      <c r="D52" s="143" t="str">
        <f>'MIPG INSTITUCIONAL'!F58</f>
        <v>Definir Acuerdos de Nivel de Servicios (SLA por sus siglas en inglés) con terceros y Acuerdos de Niveles de Operación (OLA por sus siglas en inglés) para la gestión de tecnologías de la información (TI) de la entidad.</v>
      </c>
      <c r="E52" s="143" t="str">
        <f>'MIPG INSTITUCIONAL'!G58</f>
        <v>Acuerdos de nivel de servicios con terceros y acuerdos de niveles de operación implementados a través de los procesos de contratación.</v>
      </c>
      <c r="F52" s="142" t="s">
        <v>549</v>
      </c>
      <c r="G52" s="142">
        <f t="shared" si="0"/>
        <v>2</v>
      </c>
      <c r="H52" s="153">
        <f>'MIPG INSTITUCIONAL'!H58</f>
        <v>1</v>
      </c>
      <c r="I52" s="233">
        <f>'MIPG INSTITUCIONAL'!I58</f>
        <v>1</v>
      </c>
      <c r="J52" s="233">
        <f>'MIPG INSTITUCIONAL'!J58</f>
        <v>0</v>
      </c>
      <c r="K52" s="133">
        <f>'MIPG INSTITUCIONAL'!K58</f>
        <v>0</v>
      </c>
      <c r="L52" s="133">
        <f>'MIPG INSTITUCIONAL'!L58</f>
        <v>0</v>
      </c>
      <c r="M52" s="155">
        <v>0.8</v>
      </c>
      <c r="N52" s="156">
        <v>0.2</v>
      </c>
      <c r="O52" s="156"/>
      <c r="P52" s="157"/>
      <c r="Q52" s="148" t="str">
        <f t="shared" si="1"/>
        <v>SI</v>
      </c>
      <c r="R52" s="222" t="str">
        <f>'MIPG INSTITUCIONAL'!Q58</f>
        <v>x</v>
      </c>
      <c r="S52" s="149" t="str">
        <f>'MIPG INSTITUCIONAL'!R58</f>
        <v>x</v>
      </c>
      <c r="T52" s="149">
        <f>'MIPG INSTITUCIONAL'!S58</f>
        <v>0</v>
      </c>
      <c r="U52" s="150">
        <f>'MIPG INSTITUCIONAL'!T58</f>
        <v>0</v>
      </c>
      <c r="V52" s="198" t="str">
        <f t="shared" si="9"/>
        <v>2</v>
      </c>
      <c r="W52" s="198" t="str">
        <f t="shared" si="10"/>
        <v>3</v>
      </c>
      <c r="X52" s="198" t="str">
        <f t="shared" si="11"/>
        <v>4</v>
      </c>
      <c r="Y52" s="198" t="str">
        <f t="shared" si="12"/>
        <v>4</v>
      </c>
      <c r="Z52" s="202" t="str">
        <f>IF((IF(Tabla2[[#This Row],[Calculo1 ]]="1",_xlfn.IFS(W52="1",IF((J52/H52)&gt;100%,100%,J52/H52),W52="2",IF((J52/N52)&gt;100%,100%,J52/N52),W52="3","0%",W52="4","0")+Tabla2[[#This Row],[ III TRIM 20217]],_xlfn.IFS(W52="1",IF((J52/H52)&gt;100%,100%,J52/H52),W52="2",IF((J52/N52)&gt;100%,100%,J52/N52),W52="3","0%",W52="4","")))=100%,100%,(IF(Tabla2[[#This Row],[Calculo1 ]]="1",_xlfn.IFS(W52="1",IF((J52/H52)&gt;100%,100%,J52/H52),W52="2",IF((J52/N52)&gt;100%,100%,J52/N52),W52="3","0%",W52="4","0")+Tabla2[[#This Row],[ III TRIM 20217]],_xlfn.IFS(W52="1",IF((J52/H52)&gt;100%,100%,J52/H52),W52="2",IF((J52/N52)&gt;100%,100%,J52/N52),W52="3","0%",W52="4",""))))</f>
        <v>0%</v>
      </c>
      <c r="AA52" s="211" t="str">
        <f t="shared" si="6"/>
        <v>100%</v>
      </c>
      <c r="AB52" s="197">
        <v>1</v>
      </c>
      <c r="AC52" s="197" t="str">
        <f t="shared" si="7"/>
        <v/>
      </c>
      <c r="AD52" s="212" t="str">
        <f t="shared" si="8"/>
        <v/>
      </c>
      <c r="AE52" s="207">
        <f>IF(IF(F52="","ESPECÍFICAR TIPO DE META",_xlfn.IFNA(_xlfn.IFS(SUM(I52:L52)=0,0%,SUM(I52:L52)&gt;0.001,(_xlfn.IFS(F52="INCREMENTO",SUM(I52:L52)/H52,F52="MANTENIMIENTO",SUM(I52:L52)/(H52*Tabla2[[#This Row],[N.X]])))),"ESPECÍFICAR TIPO DE META"))&gt;1,"100%",IF(F52="","ESPECÍFICAR TIPO DE META",_xlfn.IFNA(_xlfn.IFS(SUM(I52:L52)=0,0%,SUM(I52:L52)&gt;0.001,(_xlfn.IFS(F52="INCREMENTO",SUM(I52:L52)/H52,F52="MANTENIMIENTO",SUM(I52:L52)/(H52*Tabla2[[#This Row],[N.X]])))),"ESPECÍFICAR TIPO DE META")))</f>
        <v>1</v>
      </c>
      <c r="AF52" s="151" t="str">
        <f>'MIPG INSTITUCIONAL'!N58</f>
        <v>Cada uno de los contratos realizados con terceros, así como las licitaciones que se realizan se hacen incluyendo acuerdos de niveles de servicio (ANS) que permitan garantizar que los procesos contratados se ejecuten de la mejor manera posible.</v>
      </c>
      <c r="AG52" s="143" t="str">
        <f>'MIPG INSTITUCIONAL'!O58</f>
        <v>Talento Humano, Recursos Físicos y Tecnológicos</v>
      </c>
      <c r="AH52" s="142" t="s">
        <v>508</v>
      </c>
      <c r="AI52" s="112" t="str">
        <f>'MIPG INSTITUCIONAL'!P58</f>
        <v>Asesor Despacho
(Oficina TIC)</v>
      </c>
    </row>
    <row r="53" spans="2:35" s="25" customFormat="1" ht="51" hidden="1" customHeight="1" x14ac:dyDescent="0.25">
      <c r="B53" s="141" t="s">
        <v>133</v>
      </c>
      <c r="C53" s="142" t="s">
        <v>153</v>
      </c>
      <c r="D53" s="143" t="str">
        <f>'MIPG INSTITUCIONAL'!F59</f>
        <v>Mantener el procedimiento para atender los incidentes y requerimientos de soporte de los servicios de TI, tipo mesa de ayuda.</v>
      </c>
      <c r="E53" s="143" t="str">
        <f>'MIPG INSTITUCIONAL'!G59</f>
        <v>Procedimiento para atender requerimientos de soporte de los servicios de TI mantenido.</v>
      </c>
      <c r="F53" s="142" t="s">
        <v>550</v>
      </c>
      <c r="G53" s="142">
        <f t="shared" si="0"/>
        <v>4</v>
      </c>
      <c r="H53" s="144">
        <f>'MIPG INSTITUCIONAL'!H59</f>
        <v>1</v>
      </c>
      <c r="I53" s="133">
        <f>'MIPG INSTITUCIONAL'!I59</f>
        <v>1</v>
      </c>
      <c r="J53" s="133">
        <f>'MIPG INSTITUCIONAL'!J59</f>
        <v>1</v>
      </c>
      <c r="K53" s="133">
        <f>'MIPG INSTITUCIONAL'!K59</f>
        <v>0</v>
      </c>
      <c r="L53" s="133">
        <f>'MIPG INSTITUCIONAL'!L59</f>
        <v>0</v>
      </c>
      <c r="M53" s="145">
        <v>1</v>
      </c>
      <c r="N53" s="146">
        <v>1</v>
      </c>
      <c r="O53" s="146">
        <v>1</v>
      </c>
      <c r="P53" s="147">
        <v>1</v>
      </c>
      <c r="Q53" s="148" t="str">
        <f t="shared" si="1"/>
        <v>SI</v>
      </c>
      <c r="R53" s="222" t="str">
        <f>'MIPG INSTITUCIONAL'!Q59</f>
        <v>x</v>
      </c>
      <c r="S53" s="149" t="str">
        <f>'MIPG INSTITUCIONAL'!R59</f>
        <v>x</v>
      </c>
      <c r="T53" s="149" t="str">
        <f>'MIPG INSTITUCIONAL'!S59</f>
        <v>x</v>
      </c>
      <c r="U53" s="150" t="str">
        <f>'MIPG INSTITUCIONAL'!T59</f>
        <v>x</v>
      </c>
      <c r="V53" s="198" t="str">
        <f t="shared" si="9"/>
        <v>2</v>
      </c>
      <c r="W53" s="198" t="str">
        <f t="shared" si="10"/>
        <v>2</v>
      </c>
      <c r="X53" s="198" t="str">
        <f t="shared" si="11"/>
        <v>3</v>
      </c>
      <c r="Y53" s="198" t="str">
        <f t="shared" si="12"/>
        <v>3</v>
      </c>
      <c r="Z53" s="202">
        <f>IF((IF(Tabla2[[#This Row],[Calculo1 ]]="1",_xlfn.IFS(W53="1",IF((J53/H53)&gt;100%,100%,J53/H53),W53="2",IF((J53/N53)&gt;100%,100%,J53/N53),W53="3","0%",W53="4","0")+Tabla2[[#This Row],[ III TRIM 20217]],_xlfn.IFS(W53="1",IF((J53/H53)&gt;100%,100%,J53/H53),W53="2",IF((J53/N53)&gt;100%,100%,J53/N53),W53="3","0%",W53="4","")))=100%,100%,(IF(Tabla2[[#This Row],[Calculo1 ]]="1",_xlfn.IFS(W53="1",IF((J53/H53)&gt;100%,100%,J53/H53),W53="2",IF((J53/N53)&gt;100%,100%,J53/N53),W53="3","0%",W53="4","0")+Tabla2[[#This Row],[ III TRIM 20217]],_xlfn.IFS(W53="1",IF((J53/H53)&gt;100%,100%,J53/H53),W53="2",IF((J53/N53)&gt;100%,100%,J53/N53),W53="3","0%",W53="4",""))))</f>
        <v>1</v>
      </c>
      <c r="AA53" s="211">
        <f t="shared" si="6"/>
        <v>1</v>
      </c>
      <c r="AB53" s="197">
        <f>_xlfn.IFNA(INDEX(Hoja1!$C$3:$C$230,MATCH(Tabla2[[#This Row],[Calculo5]],Hoja1!$B$3:$B$230,0)),"")</f>
        <v>1</v>
      </c>
      <c r="AC53" s="197" t="str">
        <f t="shared" si="7"/>
        <v>0%</v>
      </c>
      <c r="AD53" s="212" t="str">
        <f t="shared" si="8"/>
        <v>0%</v>
      </c>
      <c r="AE53" s="207">
        <f>IF(IF(F53="","ESPECÍFICAR TIPO DE META",_xlfn.IFNA(_xlfn.IFS(SUM(I53:L53)=0,0%,SUM(I53:L53)&gt;0.001,(_xlfn.IFS(F53="INCREMENTO",SUM(I53:L53)/H53,F53="MANTENIMIENTO",SUM(I53:L53)/(H53*Tabla2[[#This Row],[N.X]])))),"ESPECÍFICAR TIPO DE META"))&gt;1,"100%",IF(F53="","ESPECÍFICAR TIPO DE META",_xlfn.IFNA(_xlfn.IFS(SUM(I53:L53)=0,0%,SUM(I53:L53)&gt;0.001,(_xlfn.IFS(F53="INCREMENTO",SUM(I53:L53)/H53,F53="MANTENIMIENTO",SUM(I53:L53)/(H53*Tabla2[[#This Row],[N.X]])))),"ESPECÍFICAR TIPO DE META")))</f>
        <v>0.5</v>
      </c>
      <c r="AF53" s="151" t="str">
        <f>'MIPG INSTITUCIONAL'!N59</f>
        <v>El procedimiento P-TIC-1400-170-009 Req Soporte Técnico, para atender los requerimientos de servicios de TI fue revisado y actualizado, el mismo se aplica y gestiona por medio de la plataforma sts.bucaramanga.gov.co</v>
      </c>
      <c r="AG53" s="143" t="str">
        <f>'MIPG INSTITUCIONAL'!O59</f>
        <v>Talento Humano, Recursos Físicos y Tecnológicos</v>
      </c>
      <c r="AH53" s="142" t="s">
        <v>508</v>
      </c>
      <c r="AI53" s="112" t="str">
        <f>'MIPG INSTITUCIONAL'!P59</f>
        <v>Asesor Despacho
(Oficina TIC)</v>
      </c>
    </row>
    <row r="54" spans="2:35" s="25" customFormat="1" ht="51" hidden="1" customHeight="1" x14ac:dyDescent="0.25">
      <c r="B54" s="141" t="s">
        <v>133</v>
      </c>
      <c r="C54" s="142" t="s">
        <v>153</v>
      </c>
      <c r="D54" s="143" t="str">
        <f>'MIPG INSTITUCIONAL'!F60</f>
        <v>Actualizar el catálogo de servicios de TI para la gestión de tecnologías de la información (TI) de la entidad.</v>
      </c>
      <c r="E54" s="143" t="str">
        <f>'MIPG INSTITUCIONAL'!G60</f>
        <v>Catálogo de servicios de TI actualizado.</v>
      </c>
      <c r="F54" s="142" t="s">
        <v>549</v>
      </c>
      <c r="G54" s="142">
        <f t="shared" si="0"/>
        <v>1</v>
      </c>
      <c r="H54" s="144">
        <f>'MIPG INSTITUCIONAL'!H60</f>
        <v>1</v>
      </c>
      <c r="I54" s="232">
        <f>'MIPG INSTITUCIONAL'!I60</f>
        <v>0.8</v>
      </c>
      <c r="J54" s="232">
        <f>'MIPG INSTITUCIONAL'!J60</f>
        <v>0.15</v>
      </c>
      <c r="K54" s="133">
        <f>'MIPG INSTITUCIONAL'!K60</f>
        <v>0</v>
      </c>
      <c r="L54" s="133">
        <f>'MIPG INSTITUCIONAL'!L60</f>
        <v>0</v>
      </c>
      <c r="M54" s="145"/>
      <c r="N54" s="146">
        <v>1</v>
      </c>
      <c r="O54" s="146"/>
      <c r="P54" s="147"/>
      <c r="Q54" s="148" t="str">
        <f t="shared" si="1"/>
        <v>SI</v>
      </c>
      <c r="R54" s="222">
        <f>'MIPG INSTITUCIONAL'!Q60</f>
        <v>0</v>
      </c>
      <c r="S54" s="149" t="str">
        <f>'MIPG INSTITUCIONAL'!R60</f>
        <v>x</v>
      </c>
      <c r="T54" s="149">
        <f>'MIPG INSTITUCIONAL'!S60</f>
        <v>0</v>
      </c>
      <c r="U54" s="150">
        <f>'MIPG INSTITUCIONAL'!T60</f>
        <v>0</v>
      </c>
      <c r="V54" s="198" t="str">
        <f t="shared" si="9"/>
        <v>1</v>
      </c>
      <c r="W54" s="198" t="str">
        <f t="shared" si="10"/>
        <v>2</v>
      </c>
      <c r="X54" s="198" t="str">
        <f t="shared" si="11"/>
        <v>4</v>
      </c>
      <c r="Y54" s="198" t="str">
        <f t="shared" si="12"/>
        <v>4</v>
      </c>
      <c r="Z54" s="202">
        <f>IF((IF(Tabla2[[#This Row],[Calculo1 ]]="1",_xlfn.IFS(W54="1",IF((J54/H54)&gt;100%,100%,J54/H54),W54="2",IF((J54/N54)&gt;100%,100%,J54/N54),W54="3","0%",W54="4","0")+Tabla2[[#This Row],[ III TRIM 20217]],_xlfn.IFS(W54="1",IF((J54/H54)&gt;100%,100%,J54/H54),W54="2",IF((J54/N54)&gt;100%,100%,J54/N54),W54="3","0%",W54="4","")))=100%,100%,(IF(Tabla2[[#This Row],[Calculo1 ]]="1",_xlfn.IFS(W54="1",IF((J54/H54)&gt;100%,100%,J54/H54),W54="2",IF((J54/N54)&gt;100%,100%,J54/N54),W54="3","0%",W54="4","0")+Tabla2[[#This Row],[ III TRIM 20217]],_xlfn.IFS(W54="1",IF((J54/H54)&gt;100%,100%,J54/H54),W54="2",IF((J54/N54)&gt;100%,100%,J54/N54),W54="3","0%",W54="4",""))))</f>
        <v>0.95000000000000007</v>
      </c>
      <c r="AA54" s="211">
        <f t="shared" si="6"/>
        <v>0.8</v>
      </c>
      <c r="AB54" s="197">
        <v>1</v>
      </c>
      <c r="AC54" s="197" t="str">
        <f t="shared" si="7"/>
        <v/>
      </c>
      <c r="AD54" s="212" t="str">
        <f t="shared" si="8"/>
        <v/>
      </c>
      <c r="AE54" s="207">
        <f>IF(IF(F54="","ESPECÍFICAR TIPO DE META",_xlfn.IFNA(_xlfn.IFS(SUM(I54:L54)=0,0%,SUM(I54:L54)&gt;0.001,(_xlfn.IFS(F54="INCREMENTO",SUM(I54:L54)/H54,F54="MANTENIMIENTO",SUM(I54:L54)/(H54*Tabla2[[#This Row],[N.X]])))),"ESPECÍFICAR TIPO DE META"))&gt;1,"100%",IF(F54="","ESPECÍFICAR TIPO DE META",_xlfn.IFNA(_xlfn.IFS(SUM(I54:L54)=0,0%,SUM(I54:L54)&gt;0.001,(_xlfn.IFS(F54="INCREMENTO",SUM(I54:L54)/H54,F54="MANTENIMIENTO",SUM(I54:L54)/(H54*Tabla2[[#This Row],[N.X]])))),"ESPECÍFICAR TIPO DE META")))</f>
        <v>0.95000000000000007</v>
      </c>
      <c r="AF54" s="151" t="str">
        <f>'MIPG INSTITUCIONAL'!N60</f>
        <v>Se ha continuado con la actualziación del catalogo de servicios de TI, se tiene proyectado para mes de marzo tener finalizada dicha actualización.</v>
      </c>
      <c r="AG54" s="143" t="str">
        <f>'MIPG INSTITUCIONAL'!O60</f>
        <v>Talento Humano, Recursos Físicos y Tecnológicos</v>
      </c>
      <c r="AH54" s="142" t="s">
        <v>508</v>
      </c>
      <c r="AI54" s="112" t="str">
        <f>'MIPG INSTITUCIONAL'!P60</f>
        <v>Asesor Despacho
(Oficina TIC)</v>
      </c>
    </row>
    <row r="55" spans="2:35" ht="68.45" hidden="1" customHeight="1" x14ac:dyDescent="0.25">
      <c r="B55" s="141" t="s">
        <v>133</v>
      </c>
      <c r="C55" s="142" t="s">
        <v>209</v>
      </c>
      <c r="D55" s="143" t="str">
        <f>'MIPG INSTITUCIONAL'!F61</f>
        <v>Elaborar informes de actualización de políticas de seguridad para la implementación del Protocolo de Internet versión 6 (IPV6) en la entidad.</v>
      </c>
      <c r="E55" s="143" t="str">
        <f>'MIPG INSTITUCIONAL'!G61</f>
        <v>Política de Seguridad y Privacidad de la Información actualizada.</v>
      </c>
      <c r="F55" s="142" t="s">
        <v>549</v>
      </c>
      <c r="G55" s="158">
        <f t="shared" si="0"/>
        <v>1</v>
      </c>
      <c r="H55" s="144">
        <f>'MIPG INSTITUCIONAL'!H61</f>
        <v>1</v>
      </c>
      <c r="I55" s="232">
        <f>'MIPG INSTITUCIONAL'!I61</f>
        <v>0.85</v>
      </c>
      <c r="J55" s="232">
        <f>'MIPG INSTITUCIONAL'!J61</f>
        <v>0.1</v>
      </c>
      <c r="K55" s="133">
        <f>'MIPG INSTITUCIONAL'!K61</f>
        <v>0</v>
      </c>
      <c r="L55" s="133">
        <f>'MIPG INSTITUCIONAL'!L61</f>
        <v>0</v>
      </c>
      <c r="M55" s="145">
        <v>1</v>
      </c>
      <c r="N55" s="146"/>
      <c r="O55" s="146"/>
      <c r="P55" s="147"/>
      <c r="Q55" s="148" t="str">
        <f t="shared" si="1"/>
        <v>SI</v>
      </c>
      <c r="R55" s="222" t="str">
        <f>'MIPG INSTITUCIONAL'!Q61</f>
        <v>x</v>
      </c>
      <c r="S55" s="149">
        <f>'MIPG INSTITUCIONAL'!R61</f>
        <v>0</v>
      </c>
      <c r="T55" s="149">
        <f>'MIPG INSTITUCIONAL'!S61</f>
        <v>0</v>
      </c>
      <c r="U55" s="150">
        <f>'MIPG INSTITUCIONAL'!T61</f>
        <v>0</v>
      </c>
      <c r="V55" s="198" t="str">
        <f t="shared" si="9"/>
        <v>2</v>
      </c>
      <c r="W55" s="198" t="str">
        <f t="shared" si="10"/>
        <v>1</v>
      </c>
      <c r="X55" s="198" t="str">
        <f t="shared" si="11"/>
        <v>4</v>
      </c>
      <c r="Y55" s="198" t="str">
        <f t="shared" si="12"/>
        <v>4</v>
      </c>
      <c r="Z55" s="202">
        <f>IF((IF(Tabla2[[#This Row],[Calculo1 ]]="1",_xlfn.IFS(W55="1",IF((J55/H55)&gt;100%,100%,J55/H55),W55="2",IF((J55/N55)&gt;100%,100%,J55/N55),W55="3","0%",W55="4","0")+Tabla2[[#This Row],[ III TRIM 20217]],_xlfn.IFS(W55="1",IF((J55/H55)&gt;100%,100%,J55/H55),W55="2",IF((J55/N55)&gt;100%,100%,J55/N55),W55="3","0%",W55="4","")))=100%,100%,(IF(Tabla2[[#This Row],[Calculo1 ]]="1",_xlfn.IFS(W55="1",IF((J55/H55)&gt;100%,100%,J55/H55),W55="2",IF((J55/N55)&gt;100%,100%,J55/N55),W55="3","0%",W55="4","0")+Tabla2[[#This Row],[ III TRIM 20217]],_xlfn.IFS(W55="1",IF((J55/H55)&gt;100%,100%,J55/H55),W55="2",IF((J55/N55)&gt;100%,100%,J55/N55),W55="3","0%",W55="4",""))))</f>
        <v>0.1</v>
      </c>
      <c r="AA55" s="211">
        <f t="shared" si="6"/>
        <v>0.85</v>
      </c>
      <c r="AB55" s="197">
        <v>1</v>
      </c>
      <c r="AC55" s="197" t="str">
        <f t="shared" si="7"/>
        <v/>
      </c>
      <c r="AD55" s="212" t="str">
        <f t="shared" si="8"/>
        <v/>
      </c>
      <c r="AE55" s="207">
        <f>IF(IF(F55="","ESPECÍFICAR TIPO DE META",_xlfn.IFNA(_xlfn.IFS(SUM(I55:L55)=0,0%,SUM(I55:L55)&gt;0.001,(_xlfn.IFS(F55="INCREMENTO",SUM(I55:L55)/H55,F55="MANTENIMIENTO",SUM(I55:L55)/(H55*Tabla2[[#This Row],[N.X]])))),"ESPECÍFICAR TIPO DE META"))&gt;1,"100%",IF(F55="","ESPECÍFICAR TIPO DE META",_xlfn.IFNA(_xlfn.IFS(SUM(I55:L55)=0,0%,SUM(I55:L55)&gt;0.001,(_xlfn.IFS(F55="INCREMENTO",SUM(I55:L55)/H55,F55="MANTENIMIENTO",SUM(I55:L55)/(H55*Tabla2[[#This Row],[N.X]])))),"ESPECÍFICAR TIPO DE META")))</f>
        <v>0.95</v>
      </c>
      <c r="AF55" s="151" t="str">
        <f>'MIPG INSTITUCIONAL'!N61</f>
        <v>La política de seguridad y privacidad de la información fue actualizada y aprobada tanto por el comité de control interno como el de MIPG, se está avanzado en la actualización del decreto.</v>
      </c>
      <c r="AG55" s="143" t="str">
        <f>'MIPG INSTITUCIONAL'!O61</f>
        <v>Talento Humano, Recursos Físicos y Tecnológicos</v>
      </c>
      <c r="AH55" s="142" t="s">
        <v>508</v>
      </c>
      <c r="AI55" s="112" t="str">
        <f>'MIPG INSTITUCIONAL'!P61</f>
        <v>Asesor Despacho
(Oficina TIC)</v>
      </c>
    </row>
    <row r="56" spans="2:35" ht="68.45" hidden="1" customHeight="1" x14ac:dyDescent="0.25">
      <c r="B56" s="141" t="s">
        <v>133</v>
      </c>
      <c r="C56" s="142" t="s">
        <v>209</v>
      </c>
      <c r="D56" s="143" t="str">
        <f>'MIPG INSTITUCIONAL'!F62</f>
        <v>Implementar un Sistema de Gestión de Seguridad de la Información (SGSI) en la entidad a partir de las necesidades identificadas, y formalizarlo mediante un acto administrativo.</v>
      </c>
      <c r="E56" s="143" t="str">
        <f>'MIPG INSTITUCIONAL'!G62</f>
        <v>Sistema de Gestión de Seguridad de la Información (SGSI)</v>
      </c>
      <c r="F56" s="142" t="s">
        <v>549</v>
      </c>
      <c r="G56" s="158">
        <f t="shared" si="0"/>
        <v>4</v>
      </c>
      <c r="H56" s="153">
        <f>'MIPG INSTITUCIONAL'!H62</f>
        <v>1</v>
      </c>
      <c r="I56" s="233">
        <f>'MIPG INSTITUCIONAL'!I62</f>
        <v>0.15</v>
      </c>
      <c r="J56" s="233">
        <f>'MIPG INSTITUCIONAL'!J62</f>
        <v>0.15</v>
      </c>
      <c r="K56" s="233">
        <f>'MIPG INSTITUCIONAL'!K62</f>
        <v>0</v>
      </c>
      <c r="L56" s="233">
        <f>'MIPG INSTITUCIONAL'!L62</f>
        <v>0</v>
      </c>
      <c r="M56" s="155">
        <v>0.25</v>
      </c>
      <c r="N56" s="156">
        <v>0.25</v>
      </c>
      <c r="O56" s="156">
        <v>0.25</v>
      </c>
      <c r="P56" s="157">
        <v>0.25</v>
      </c>
      <c r="Q56" s="148" t="str">
        <f t="shared" si="1"/>
        <v>SI</v>
      </c>
      <c r="R56" s="222" t="str">
        <f>'MIPG INSTITUCIONAL'!Q62</f>
        <v>x</v>
      </c>
      <c r="S56" s="149" t="str">
        <f>'MIPG INSTITUCIONAL'!R62</f>
        <v>x</v>
      </c>
      <c r="T56" s="149" t="str">
        <f>'MIPG INSTITUCIONAL'!S62</f>
        <v>x</v>
      </c>
      <c r="U56" s="150" t="str">
        <f>'MIPG INSTITUCIONAL'!T62</f>
        <v>x</v>
      </c>
      <c r="V56" s="198" t="str">
        <f t="shared" si="9"/>
        <v>2</v>
      </c>
      <c r="W56" s="198" t="str">
        <f t="shared" si="10"/>
        <v>2</v>
      </c>
      <c r="X56" s="198" t="str">
        <f t="shared" si="11"/>
        <v>3</v>
      </c>
      <c r="Y56" s="198" t="str">
        <f t="shared" si="12"/>
        <v>3</v>
      </c>
      <c r="Z56" s="202">
        <f>IF((IF(Tabla2[[#This Row],[Calculo1 ]]="1",_xlfn.IFS(W56="1",IF((J56/H56)&gt;100%,100%,J56/H56),W56="2",IF((J56/N56)&gt;100%,100%,J56/N56),W56="3","0%",W56="4","0")+Tabla2[[#This Row],[ III TRIM 20217]],_xlfn.IFS(W56="1",IF((J56/H56)&gt;100%,100%,J56/H56),W56="2",IF((J56/N56)&gt;100%,100%,J56/N56),W56="3","0%",W56="4","")))=100%,100%,(IF(Tabla2[[#This Row],[Calculo1 ]]="1",_xlfn.IFS(W56="1",IF((J56/H56)&gt;100%,100%,J56/H56),W56="2",IF((J56/N56)&gt;100%,100%,J56/N56),W56="3","0%",W56="4","0")+Tabla2[[#This Row],[ III TRIM 20217]],_xlfn.IFS(W56="1",IF((J56/H56)&gt;100%,100%,J56/H56),W56="2",IF((J56/N56)&gt;100%,100%,J56/N56),W56="3","0%",W56="4",""))))</f>
        <v>0.6</v>
      </c>
      <c r="AA56" s="211">
        <f t="shared" si="6"/>
        <v>0.6</v>
      </c>
      <c r="AB56" s="197">
        <f>_xlfn.IFNA(INDEX(Hoja1!$C$3:$C$230,MATCH(Tabla2[[#This Row],[Calculo5]],Hoja1!$B$3:$B$230,0)),"")</f>
        <v>0.6</v>
      </c>
      <c r="AC56" s="197" t="str">
        <f t="shared" si="7"/>
        <v>0%</v>
      </c>
      <c r="AD56" s="212" t="str">
        <f t="shared" si="8"/>
        <v>0%</v>
      </c>
      <c r="AE56" s="207">
        <f>IF(IF(F56="","ESPECÍFICAR TIPO DE META",_xlfn.IFNA(_xlfn.IFS(SUM(I56:L56)=0,0%,SUM(I56:L56)&gt;0.001,(_xlfn.IFS(F56="INCREMENTO",SUM(I56:L56)/H56,F56="MANTENIMIENTO",SUM(I56:L56)/(H56*Tabla2[[#This Row],[N.X]])))),"ESPECÍFICAR TIPO DE META"))&gt;1,"100%",IF(F56="","ESPECÍFICAR TIPO DE META",_xlfn.IFNA(_xlfn.IFS(SUM(I56:L56)=0,0%,SUM(I56:L56)&gt;0.001,(_xlfn.IFS(F56="INCREMENTO",SUM(I56:L56)/H56,F56="MANTENIMIENTO",SUM(I56:L56)/(H56*Tabla2[[#This Row],[N.X]])))),"ESPECÍFICAR TIPO DE META")))</f>
        <v>0.3</v>
      </c>
      <c r="AF56" s="151" t="str">
        <f>'MIPG INSTITUCIONAL'!N62</f>
        <v>Se esta avanzando en el diseño de la estrategia de implementación del SGSI, se ha establecido una ruta de trabajo la cual se iniciara a implementar el año 2022.</v>
      </c>
      <c r="AG56" s="143" t="str">
        <f>'MIPG INSTITUCIONAL'!O62</f>
        <v>Talento Humano, Recursos Físicos y Tecnológicos</v>
      </c>
      <c r="AH56" s="142" t="s">
        <v>508</v>
      </c>
      <c r="AI56" s="112" t="str">
        <f>'MIPG INSTITUCIONAL'!P62</f>
        <v>Asesor Despacho
(Oficina TIC)</v>
      </c>
    </row>
    <row r="57" spans="2:35" ht="68.45" hidden="1" customHeight="1" x14ac:dyDescent="0.25">
      <c r="B57" s="141" t="s">
        <v>133</v>
      </c>
      <c r="C57" s="142" t="s">
        <v>209</v>
      </c>
      <c r="D57" s="143" t="str">
        <f>'MIPG INSTITUCIONAL'!F63</f>
        <v>Actualizar los conjuntos de datos abiertos estratégicos de la entidad en el catálogo de datos del Estado Colombiano www.datos.gov.co.</v>
      </c>
      <c r="E57" s="143" t="str">
        <f>'MIPG INSTITUCIONAL'!G63</f>
        <v>Conjuntos de datos abiertos estratégicos de la entidad actualizados en el catálogo de datos del Estado Colombiano www.datos.gov.co</v>
      </c>
      <c r="F57" s="142" t="s">
        <v>549</v>
      </c>
      <c r="G57" s="158">
        <f t="shared" si="0"/>
        <v>1</v>
      </c>
      <c r="H57" s="153">
        <f>'MIPG INSTITUCIONAL'!H63</f>
        <v>1</v>
      </c>
      <c r="I57" s="133">
        <f>'MIPG INSTITUCIONAL'!I63</f>
        <v>1</v>
      </c>
      <c r="J57" s="133">
        <f>'MIPG INSTITUCIONAL'!J63</f>
        <v>1</v>
      </c>
      <c r="K57" s="133">
        <f>'MIPG INSTITUCIONAL'!K63</f>
        <v>0</v>
      </c>
      <c r="L57" s="133">
        <f>'MIPG INSTITUCIONAL'!L63</f>
        <v>0</v>
      </c>
      <c r="M57" s="155">
        <v>1</v>
      </c>
      <c r="N57" s="156"/>
      <c r="O57" s="156"/>
      <c r="P57" s="157"/>
      <c r="Q57" s="148" t="str">
        <f t="shared" si="1"/>
        <v>SI</v>
      </c>
      <c r="R57" s="222" t="str">
        <f>'MIPG INSTITUCIONAL'!Q63</f>
        <v>x</v>
      </c>
      <c r="S57" s="149">
        <f>'MIPG INSTITUCIONAL'!R63</f>
        <v>0</v>
      </c>
      <c r="T57" s="149">
        <f>'MIPG INSTITUCIONAL'!S63</f>
        <v>0</v>
      </c>
      <c r="U57" s="150">
        <f>'MIPG INSTITUCIONAL'!T63</f>
        <v>0</v>
      </c>
      <c r="V57" s="198" t="str">
        <f t="shared" si="9"/>
        <v>2</v>
      </c>
      <c r="W57" s="198" t="str">
        <f t="shared" si="10"/>
        <v>1</v>
      </c>
      <c r="X57" s="198" t="str">
        <f t="shared" si="11"/>
        <v>4</v>
      </c>
      <c r="Y57" s="198" t="str">
        <f t="shared" si="12"/>
        <v>4</v>
      </c>
      <c r="Z57" s="202">
        <f>IF((IF(Tabla2[[#This Row],[Calculo1 ]]="1",_xlfn.IFS(W57="1",IF((J57/H57)&gt;100%,100%,J57/H57),W57="2",IF((J57/N57)&gt;100%,100%,J57/N57),W57="3","0%",W57="4","0")+Tabla2[[#This Row],[ III TRIM 20217]],_xlfn.IFS(W57="1",IF((J57/H57)&gt;100%,100%,J57/H57),W57="2",IF((J57/N57)&gt;100%,100%,J57/N57),W57="3","0%",W57="4","")))=100%,100%,(IF(Tabla2[[#This Row],[Calculo1 ]]="1",_xlfn.IFS(W57="1",IF((J57/H57)&gt;100%,100%,J57/H57),W57="2",IF((J57/N57)&gt;100%,100%,J57/N57),W57="3","0%",W57="4","0")+Tabla2[[#This Row],[ III TRIM 20217]],_xlfn.IFS(W57="1",IF((J57/H57)&gt;100%,100%,J57/H57),W57="2",IF((J57/N57)&gt;100%,100%,J57/N57),W57="3","0%",W57="4",""))))</f>
        <v>1</v>
      </c>
      <c r="AA57" s="211">
        <f t="shared" si="6"/>
        <v>1</v>
      </c>
      <c r="AB57" s="197">
        <f>_xlfn.IFNA(INDEX(Hoja1!$C$3:$C$230,MATCH(Tabla2[[#This Row],[Calculo5]],Hoja1!$B$3:$B$230,0)),"")</f>
        <v>1</v>
      </c>
      <c r="AC57" s="197" t="str">
        <f t="shared" si="7"/>
        <v/>
      </c>
      <c r="AD57" s="212" t="str">
        <f t="shared" si="8"/>
        <v/>
      </c>
      <c r="AE57" s="207" t="str">
        <f>IF(IF(F57="","ESPECÍFICAR TIPO DE META",_xlfn.IFNA(_xlfn.IFS(SUM(I57:L57)=0,0%,SUM(I57:L57)&gt;0.001,(_xlfn.IFS(F57="INCREMENTO",SUM(I57:L57)/H57,F57="MANTENIMIENTO",SUM(I57:L57)/(H57*Tabla2[[#This Row],[N.X]])))),"ESPECÍFICAR TIPO DE META"))&gt;1,"100%",IF(F57="","ESPECÍFICAR TIPO DE META",_xlfn.IFNA(_xlfn.IFS(SUM(I57:L57)=0,0%,SUM(I57:L57)&gt;0.001,(_xlfn.IFS(F57="INCREMENTO",SUM(I57:L57)/H57,F57="MANTENIMIENTO",SUM(I57:L57)/(H57*Tabla2[[#This Row],[N.X]])))),"ESPECÍFICAR TIPO DE META")))</f>
        <v>100%</v>
      </c>
      <c r="AF57" s="151" t="str">
        <f>'MIPG INSTITUCIONAL'!N63</f>
        <v>Actualmente se encuentra actualizados en el portal de datos abiertos www.datos.gov.co la información de la entidad de acuerdo a las bases de datos entregadas por cada una de las áreas responsables del envío de dicha información.</v>
      </c>
      <c r="AG57" s="143" t="str">
        <f>'MIPG INSTITUCIONAL'!O63</f>
        <v>Talento Humano, Recursos Físicos y Tecnológicos</v>
      </c>
      <c r="AH57" s="142" t="s">
        <v>508</v>
      </c>
      <c r="AI57" s="112" t="str">
        <f>'MIPG INSTITUCIONAL'!P63</f>
        <v>Asesor Despacho
(Oficina TIC)</v>
      </c>
    </row>
    <row r="58" spans="2:35" ht="68.45" hidden="1" customHeight="1" x14ac:dyDescent="0.25">
      <c r="B58" s="141" t="s">
        <v>133</v>
      </c>
      <c r="C58" s="142" t="s">
        <v>209</v>
      </c>
      <c r="D58" s="143" t="str">
        <f>'MIPG INSTITUCIONAL'!F64</f>
        <v>Actualizar e implementar el plan operacional de seguridad y privacidad de la información de la entidad</v>
      </c>
      <c r="E58" s="143" t="str">
        <f>'MIPG INSTITUCIONAL'!G64</f>
        <v>Plan operacional de seguridad y privacidad de la información de la entidad implementado.</v>
      </c>
      <c r="F58" s="142" t="s">
        <v>549</v>
      </c>
      <c r="G58" s="158">
        <f t="shared" si="0"/>
        <v>3</v>
      </c>
      <c r="H58" s="153">
        <f>'MIPG INSTITUCIONAL'!H64</f>
        <v>1</v>
      </c>
      <c r="I58" s="233">
        <f>'MIPG INSTITUCIONAL'!I64</f>
        <v>0.25</v>
      </c>
      <c r="J58" s="233">
        <f>'MIPG INSTITUCIONAL'!J64</f>
        <v>0.1</v>
      </c>
      <c r="K58" s="233">
        <f>'MIPG INSTITUCIONAL'!K64</f>
        <v>0</v>
      </c>
      <c r="L58" s="133">
        <f>'MIPG INSTITUCIONAL'!L64</f>
        <v>0</v>
      </c>
      <c r="M58" s="155">
        <v>0.33</v>
      </c>
      <c r="N58" s="156">
        <v>0.33</v>
      </c>
      <c r="O58" s="156">
        <v>0.34</v>
      </c>
      <c r="P58" s="157"/>
      <c r="Q58" s="148" t="str">
        <f t="shared" si="1"/>
        <v>SI</v>
      </c>
      <c r="R58" s="222" t="str">
        <f>'MIPG INSTITUCIONAL'!Q64</f>
        <v>x</v>
      </c>
      <c r="S58" s="149" t="str">
        <f>'MIPG INSTITUCIONAL'!R64</f>
        <v>x</v>
      </c>
      <c r="T58" s="149" t="str">
        <f>'MIPG INSTITUCIONAL'!S64</f>
        <v>x</v>
      </c>
      <c r="U58" s="150">
        <f>'MIPG INSTITUCIONAL'!T64</f>
        <v>0</v>
      </c>
      <c r="V58" s="198" t="str">
        <f t="shared" si="9"/>
        <v>2</v>
      </c>
      <c r="W58" s="198" t="str">
        <f t="shared" si="10"/>
        <v>2</v>
      </c>
      <c r="X58" s="198" t="str">
        <f t="shared" si="11"/>
        <v>3</v>
      </c>
      <c r="Y58" s="198" t="str">
        <f t="shared" si="12"/>
        <v>4</v>
      </c>
      <c r="Z58" s="202">
        <f>IF((IF(Tabla2[[#This Row],[Calculo1 ]]="1",_xlfn.IFS(W58="1",IF((J58/H58)&gt;100%,100%,J58/H58),W58="2",IF((J58/N58)&gt;100%,100%,J58/N58),W58="3","0%",W58="4","0")+Tabla2[[#This Row],[ III TRIM 20217]],_xlfn.IFS(W58="1",IF((J58/H58)&gt;100%,100%,J58/H58),W58="2",IF((J58/N58)&gt;100%,100%,J58/N58),W58="3","0%",W58="4","")))=100%,100%,(IF(Tabla2[[#This Row],[Calculo1 ]]="1",_xlfn.IFS(W58="1",IF((J58/H58)&gt;100%,100%,J58/H58),W58="2",IF((J58/N58)&gt;100%,100%,J58/N58),W58="3","0%",W58="4","0")+Tabla2[[#This Row],[ III TRIM 20217]],_xlfn.IFS(W58="1",IF((J58/H58)&gt;100%,100%,J58/H58),W58="2",IF((J58/N58)&gt;100%,100%,J58/N58),W58="3","0%",W58="4",""))))</f>
        <v>0.30303030303030304</v>
      </c>
      <c r="AA58" s="211">
        <f t="shared" si="6"/>
        <v>0.75757575757575757</v>
      </c>
      <c r="AB58" s="197">
        <v>0.30299999999999999</v>
      </c>
      <c r="AC58" s="197" t="str">
        <f t="shared" si="7"/>
        <v>0%</v>
      </c>
      <c r="AD58" s="212" t="str">
        <f t="shared" si="8"/>
        <v/>
      </c>
      <c r="AE58" s="207">
        <f>IF(IF(F58="","ESPECÍFICAR TIPO DE META",_xlfn.IFNA(_xlfn.IFS(SUM(I58:L58)=0,0%,SUM(I58:L58)&gt;0.001,(_xlfn.IFS(F58="INCREMENTO",SUM(I58:L58)/H58,F58="MANTENIMIENTO",SUM(I58:L58)/(H58*Tabla2[[#This Row],[N.X]])))),"ESPECÍFICAR TIPO DE META"))&gt;1,"100%",IF(F58="","ESPECÍFICAR TIPO DE META",_xlfn.IFNA(_xlfn.IFS(SUM(I58:L58)=0,0%,SUM(I58:L58)&gt;0.001,(_xlfn.IFS(F58="INCREMENTO",SUM(I58:L58)/H58,F58="MANTENIMIENTO",SUM(I58:L58)/(H58*Tabla2[[#This Row],[N.X]])))),"ESPECÍFICAR TIPO DE META")))</f>
        <v>0.35</v>
      </c>
      <c r="AF58" s="151" t="str">
        <f>'MIPG INSTITUCIONAL'!N64</f>
        <v>Se ha establecido la hoja de ruta para la implementación del plan operacional de seguridad y privacidad de la información y durante el primer semestre del 2022 se espera avanzar en la implementacion de la misma.</v>
      </c>
      <c r="AG58" s="143" t="str">
        <f>'MIPG INSTITUCIONAL'!O64</f>
        <v>Talento Humano, Recursos Físicos y Tecnológicos</v>
      </c>
      <c r="AH58" s="142" t="s">
        <v>508</v>
      </c>
      <c r="AI58" s="112" t="str">
        <f>'MIPG INSTITUCIONAL'!P64</f>
        <v>Asesor Despacho
(Oficina TIC)</v>
      </c>
    </row>
    <row r="59" spans="2:35" ht="68.45" hidden="1" customHeight="1" x14ac:dyDescent="0.25">
      <c r="B59" s="141" t="s">
        <v>133</v>
      </c>
      <c r="C59" s="142" t="s">
        <v>209</v>
      </c>
      <c r="D59" s="143" t="str">
        <f>'MIPG INSTITUCIONAL'!F65</f>
        <v>Fortalecer las capacidades en seguridad digital de la entidad a través de ejercicios de simulación de incidentes de seguridad digital al interior de la entidad.</v>
      </c>
      <c r="E59" s="143" t="str">
        <f>'MIPG INSTITUCIONAL'!G65</f>
        <v>Documentos de resultados de análisis de vulnerabilidad realizados.</v>
      </c>
      <c r="F59" s="142" t="s">
        <v>549</v>
      </c>
      <c r="G59" s="158">
        <f t="shared" si="0"/>
        <v>2</v>
      </c>
      <c r="H59" s="144">
        <f>'MIPG INSTITUCIONAL'!H65</f>
        <v>2</v>
      </c>
      <c r="I59" s="133">
        <f>'MIPG INSTITUCIONAL'!I65</f>
        <v>1</v>
      </c>
      <c r="J59" s="133">
        <f>'MIPG INSTITUCIONAL'!J65</f>
        <v>1</v>
      </c>
      <c r="K59" s="133">
        <f>'MIPG INSTITUCIONAL'!K65</f>
        <v>0</v>
      </c>
      <c r="L59" s="133">
        <f>'MIPG INSTITUCIONAL'!L65</f>
        <v>0</v>
      </c>
      <c r="M59" s="145">
        <v>1</v>
      </c>
      <c r="N59" s="146"/>
      <c r="O59" s="146">
        <v>1</v>
      </c>
      <c r="P59" s="147"/>
      <c r="Q59" s="148" t="str">
        <f t="shared" si="1"/>
        <v>SI</v>
      </c>
      <c r="R59" s="222" t="str">
        <f>'MIPG INSTITUCIONAL'!Q65</f>
        <v>x</v>
      </c>
      <c r="S59" s="149">
        <f>'MIPG INSTITUCIONAL'!R65</f>
        <v>0</v>
      </c>
      <c r="T59" s="149" t="str">
        <f>'MIPG INSTITUCIONAL'!S65</f>
        <v>x</v>
      </c>
      <c r="U59" s="150">
        <f>'MIPG INSTITUCIONAL'!T65</f>
        <v>0</v>
      </c>
      <c r="V59" s="198" t="str">
        <f t="shared" si="9"/>
        <v>2</v>
      </c>
      <c r="W59" s="198" t="str">
        <f t="shared" si="10"/>
        <v>1</v>
      </c>
      <c r="X59" s="198" t="str">
        <f t="shared" si="11"/>
        <v>3</v>
      </c>
      <c r="Y59" s="198" t="str">
        <f t="shared" si="12"/>
        <v>4</v>
      </c>
      <c r="Z59" s="202">
        <f>IF((IF(Tabla2[[#This Row],[Calculo1 ]]="1",_xlfn.IFS(W59="1",IF((J59/H59)&gt;100%,100%,J59/H59),W59="2",IF((J59/N59)&gt;100%,100%,J59/N59),W59="3","0%",W59="4","0")+Tabla2[[#This Row],[ III TRIM 20217]],_xlfn.IFS(W59="1",IF((J59/H59)&gt;100%,100%,J59/H59),W59="2",IF((J59/N59)&gt;100%,100%,J59/N59),W59="3","0%",W59="4","")))=100%,100%,(IF(Tabla2[[#This Row],[Calculo1 ]]="1",_xlfn.IFS(W59="1",IF((J59/H59)&gt;100%,100%,J59/H59),W59="2",IF((J59/N59)&gt;100%,100%,J59/N59),W59="3","0%",W59="4","0")+Tabla2[[#This Row],[ III TRIM 20217]],_xlfn.IFS(W59="1",IF((J59/H59)&gt;100%,100%,J59/H59),W59="2",IF((J59/N59)&gt;100%,100%,J59/N59),W59="3","0%",W59="4",""))))</f>
        <v>0.5</v>
      </c>
      <c r="AA59" s="211">
        <f t="shared" si="6"/>
        <v>1</v>
      </c>
      <c r="AB59" s="197">
        <v>1</v>
      </c>
      <c r="AC59" s="197" t="str">
        <f t="shared" si="7"/>
        <v>0%</v>
      </c>
      <c r="AD59" s="212" t="str">
        <f t="shared" si="8"/>
        <v/>
      </c>
      <c r="AE59" s="207">
        <f>IF(IF(F59="","ESPECÍFICAR TIPO DE META",_xlfn.IFNA(_xlfn.IFS(SUM(I59:L59)=0,0%,SUM(I59:L59)&gt;0.001,(_xlfn.IFS(F59="INCREMENTO",SUM(I59:L59)/H59,F59="MANTENIMIENTO",SUM(I59:L59)/(H59*Tabla2[[#This Row],[N.X]])))),"ESPECÍFICAR TIPO DE META"))&gt;1,"100%",IF(F59="","ESPECÍFICAR TIPO DE META",_xlfn.IFNA(_xlfn.IFS(SUM(I59:L59)=0,0%,SUM(I59:L59)&gt;0.001,(_xlfn.IFS(F59="INCREMENTO",SUM(I59:L59)/H59,F59="MANTENIMIENTO",SUM(I59:L59)/(H59*Tabla2[[#This Row],[N.X]])))),"ESPECÍFICAR TIPO DE META")))</f>
        <v>1</v>
      </c>
      <c r="AF59" s="151" t="str">
        <f>'MIPG INSTITUCIONAL'!N65</f>
        <v>Se realizó un analisis de vulnerabilidades al interior de la entidad y de acuerdo al informe se generaron algunas recomendaciones las cuales seran revisadas y validadas durante el primer semestre del 2022.</v>
      </c>
      <c r="AG59" s="143" t="str">
        <f>'MIPG INSTITUCIONAL'!O65</f>
        <v>Talento Humano, Recursos Físicos y Tecnológicos</v>
      </c>
      <c r="AH59" s="142" t="s">
        <v>508</v>
      </c>
      <c r="AI59" s="112" t="str">
        <f>'MIPG INSTITUCIONAL'!P65</f>
        <v>Asesor Despacho
(Oficina TIC)</v>
      </c>
    </row>
    <row r="60" spans="2:35" ht="68.45" hidden="1" customHeight="1" x14ac:dyDescent="0.25">
      <c r="B60" s="141" t="s">
        <v>133</v>
      </c>
      <c r="C60" s="142" t="s">
        <v>227</v>
      </c>
      <c r="D60" s="143" t="str">
        <f>'MIPG INSTITUCIONAL'!F66</f>
        <v>Continuar trabajando para mantener los resultados alcanzados y propender por un mejoramiento continuo.</v>
      </c>
      <c r="E60" s="143" t="str">
        <f>'MIPG INSTITUCIONAL'!G66</f>
        <v>Tasa de éxito procesal.</v>
      </c>
      <c r="F60" s="142" t="s">
        <v>549</v>
      </c>
      <c r="G60" s="158">
        <f t="shared" si="0"/>
        <v>1</v>
      </c>
      <c r="H60" s="144">
        <f>'MIPG INSTITUCIONAL'!H66</f>
        <v>1</v>
      </c>
      <c r="I60" s="133">
        <f>'MIPG INSTITUCIONAL'!I66</f>
        <v>0</v>
      </c>
      <c r="J60" s="133">
        <f>'MIPG INSTITUCIONAL'!J66</f>
        <v>0</v>
      </c>
      <c r="K60" s="133">
        <f>'MIPG INSTITUCIONAL'!K66</f>
        <v>0</v>
      </c>
      <c r="L60" s="133">
        <f>'MIPG INSTITUCIONAL'!L66</f>
        <v>0</v>
      </c>
      <c r="M60" s="145"/>
      <c r="N60" s="146"/>
      <c r="O60" s="146">
        <v>1</v>
      </c>
      <c r="P60" s="147"/>
      <c r="Q60" s="148" t="str">
        <f t="shared" si="1"/>
        <v>SI</v>
      </c>
      <c r="R60" s="222">
        <f>'MIPG INSTITUCIONAL'!Q66</f>
        <v>0</v>
      </c>
      <c r="S60" s="149">
        <f>'MIPG INSTITUCIONAL'!R66</f>
        <v>0</v>
      </c>
      <c r="T60" s="149" t="str">
        <f>'MIPG INSTITUCIONAL'!S66</f>
        <v>x</v>
      </c>
      <c r="U60" s="150">
        <f>'MIPG INSTITUCIONAL'!T66</f>
        <v>0</v>
      </c>
      <c r="V60" s="198" t="str">
        <f t="shared" si="9"/>
        <v>4</v>
      </c>
      <c r="W60" s="198" t="str">
        <f t="shared" si="10"/>
        <v>4</v>
      </c>
      <c r="X60" s="198" t="str">
        <f t="shared" si="11"/>
        <v>3</v>
      </c>
      <c r="Y60" s="198" t="str">
        <f t="shared" si="12"/>
        <v>4</v>
      </c>
      <c r="Z60" s="202" t="str">
        <f>IF((IF(Tabla2[[#This Row],[Calculo1 ]]="1",_xlfn.IFS(W60="1",IF((J60/H60)&gt;100%,100%,J60/H60),W60="2",IF((J60/N60)&gt;100%,100%,J60/N60),W60="3","0%",W60="4","0")+Tabla2[[#This Row],[ III TRIM 20217]],_xlfn.IFS(W60="1",IF((J60/H60)&gt;100%,100%,J60/H60),W60="2",IF((J60/N60)&gt;100%,100%,J60/N60),W60="3","0%",W60="4","")))=100%,100%,(IF(Tabla2[[#This Row],[Calculo1 ]]="1",_xlfn.IFS(W60="1",IF((J60/H60)&gt;100%,100%,J60/H60),W60="2",IF((J60/N60)&gt;100%,100%,J60/N60),W60="3","0%",W60="4","0")+Tabla2[[#This Row],[ III TRIM 20217]],_xlfn.IFS(W60="1",IF((J60/H60)&gt;100%,100%,J60/H60),W60="2",IF((J60/N60)&gt;100%,100%,J60/N60),W60="3","0%",W60="4",""))))</f>
        <v/>
      </c>
      <c r="AA60" s="211" t="str">
        <f t="shared" si="6"/>
        <v/>
      </c>
      <c r="AB60" s="197" t="str">
        <f>_xlfn.IFNA(INDEX(Hoja1!$C$3:$C$230,MATCH(Tabla2[[#This Row],[Calculo5]],Hoja1!$B$3:$B$230,0)),"")</f>
        <v/>
      </c>
      <c r="AC60" s="197" t="str">
        <f t="shared" si="7"/>
        <v>0%</v>
      </c>
      <c r="AD60" s="212" t="str">
        <f t="shared" si="8"/>
        <v/>
      </c>
      <c r="AE60" s="207">
        <f>IF(IF(F60="","ESPECÍFICAR TIPO DE META",_xlfn.IFNA(_xlfn.IFS(SUM(I60:L60)=0,0%,SUM(I60:L60)&gt;0.001,(_xlfn.IFS(F60="INCREMENTO",SUM(I60:L60)/H60,F60="MANTENIMIENTO",SUM(I60:L60)/(H60*Tabla2[[#This Row],[N.X]])))),"ESPECÍFICAR TIPO DE META"))&gt;1,"100%",IF(F60="","ESPECÍFICAR TIPO DE META",_xlfn.IFNA(_xlfn.IFS(SUM(I60:L60)=0,0%,SUM(I60:L60)&gt;0.001,(_xlfn.IFS(F60="INCREMENTO",SUM(I60:L60)/H60,F60="MANTENIMIENTO",SUM(I60:L60)/(H60*Tabla2[[#This Row],[N.X]])))),"ESPECÍFICAR TIPO DE META")))</f>
        <v>0</v>
      </c>
      <c r="AF60" s="151" t="str">
        <f>'MIPG INSTITUCIONAL'!N66</f>
        <v>La Secretaría Jurídica cuenta con indicadores adoptador en el SIGC, para la medición de la tasa de éxito procesal, los cuales se miden semestral y anualmente, por tanto se realizará el cálculo del indicador  con corte a 31 de diciembre de 2021 para reportar en calidad en el mes de enero de 2022 como se establece en el cronograma.</v>
      </c>
      <c r="AG60" s="143" t="str">
        <f>'MIPG INSTITUCIONAL'!O66</f>
        <v>Talento Humano, Recursos Físicos y Tecnológicos</v>
      </c>
      <c r="AH60" s="142" t="s">
        <v>518</v>
      </c>
      <c r="AI60" s="112" t="str">
        <f>'MIPG INSTITUCIONAL'!P66</f>
        <v>Asesor de Despacho 
(Secretaría Jurídica)</v>
      </c>
    </row>
    <row r="61" spans="2:35" ht="68.45" hidden="1" customHeight="1" x14ac:dyDescent="0.25">
      <c r="B61" s="141" t="s">
        <v>133</v>
      </c>
      <c r="C61" s="142" t="s">
        <v>227</v>
      </c>
      <c r="D61" s="143" t="str">
        <f>D60</f>
        <v>Continuar trabajando para mantener los resultados alcanzados y propender por un mejoramiento continuo.</v>
      </c>
      <c r="E61" s="143" t="str">
        <f>'MIPG INSTITUCIONAL'!G67</f>
        <v>Plan de acción del comité de conciliación vigencia 2022.</v>
      </c>
      <c r="F61" s="142" t="s">
        <v>549</v>
      </c>
      <c r="G61" s="158">
        <f t="shared" si="0"/>
        <v>1</v>
      </c>
      <c r="H61" s="144">
        <f>'MIPG INSTITUCIONAL'!H67</f>
        <v>1</v>
      </c>
      <c r="I61" s="133">
        <f>'MIPG INSTITUCIONAL'!I67</f>
        <v>0</v>
      </c>
      <c r="J61" s="133">
        <f>'MIPG INSTITUCIONAL'!J67</f>
        <v>1</v>
      </c>
      <c r="K61" s="133">
        <f>'MIPG INSTITUCIONAL'!K67</f>
        <v>0</v>
      </c>
      <c r="L61" s="133">
        <f>'MIPG INSTITUCIONAL'!L67</f>
        <v>0</v>
      </c>
      <c r="M61" s="145"/>
      <c r="N61" s="146">
        <v>1</v>
      </c>
      <c r="O61" s="146"/>
      <c r="P61" s="147"/>
      <c r="Q61" s="148" t="str">
        <f t="shared" si="1"/>
        <v>SI</v>
      </c>
      <c r="R61" s="222">
        <f>'MIPG INSTITUCIONAL'!Q67</f>
        <v>0</v>
      </c>
      <c r="S61" s="149" t="str">
        <f>'MIPG INSTITUCIONAL'!R67</f>
        <v>x</v>
      </c>
      <c r="T61" s="149">
        <f>'MIPG INSTITUCIONAL'!S67</f>
        <v>0</v>
      </c>
      <c r="U61" s="150">
        <f>'MIPG INSTITUCIONAL'!T67</f>
        <v>0</v>
      </c>
      <c r="V61" s="198" t="str">
        <f t="shared" si="9"/>
        <v>4</v>
      </c>
      <c r="W61" s="198" t="str">
        <f t="shared" si="10"/>
        <v>2</v>
      </c>
      <c r="X61" s="198" t="str">
        <f t="shared" si="11"/>
        <v>4</v>
      </c>
      <c r="Y61" s="198" t="str">
        <f t="shared" si="12"/>
        <v>4</v>
      </c>
      <c r="Z61" s="202">
        <f>IF((IF(Tabla2[[#This Row],[Calculo1 ]]="1",_xlfn.IFS(W61="1",IF((J61/H61)&gt;100%,100%,J61/H61),W61="2",IF((J61/N61)&gt;100%,100%,J61/N61),W61="3","0%",W61="4","0")+Tabla2[[#This Row],[ III TRIM 20217]],_xlfn.IFS(W61="1",IF((J61/H61)&gt;100%,100%,J61/H61),W61="2",IF((J61/N61)&gt;100%,100%,J61/N61),W61="3","0%",W61="4","")))=100%,100%,(IF(Tabla2[[#This Row],[Calculo1 ]]="1",_xlfn.IFS(W61="1",IF((J61/H61)&gt;100%,100%,J61/H61),W61="2",IF((J61/N61)&gt;100%,100%,J61/N61),W61="3","0%",W61="4","0")+Tabla2[[#This Row],[ III TRIM 20217]],_xlfn.IFS(W61="1",IF((J61/H61)&gt;100%,100%,J61/H61),W61="2",IF((J61/N61)&gt;100%,100%,J61/N61),W61="3","0%",W61="4",""))))</f>
        <v>1</v>
      </c>
      <c r="AA61" s="211" t="str">
        <f t="shared" si="6"/>
        <v/>
      </c>
      <c r="AB61" s="197">
        <f>_xlfn.IFNA(INDEX(Hoja1!$C$3:$C$230,MATCH(Tabla2[[#This Row],[Calculo5]],Hoja1!$B$3:$B$230,0)),"")</f>
        <v>1</v>
      </c>
      <c r="AC61" s="197" t="str">
        <f t="shared" si="7"/>
        <v/>
      </c>
      <c r="AD61" s="212" t="str">
        <f t="shared" si="8"/>
        <v/>
      </c>
      <c r="AE61" s="207">
        <f>IF(IF(F61="","ESPECÍFICAR TIPO DE META",_xlfn.IFNA(_xlfn.IFS(SUM(I61:L61)=0,0%,SUM(I61:L61)&gt;0.001,(_xlfn.IFS(F61="INCREMENTO",SUM(I61:L61)/H61,F61="MANTENIMIENTO",SUM(I61:L61)/(H61*Tabla2[[#This Row],[N.X]])))),"ESPECÍFICAR TIPO DE META"))&gt;1,"100%",IF(F61="","ESPECÍFICAR TIPO DE META",_xlfn.IFNA(_xlfn.IFS(SUM(I61:L61)=0,0%,SUM(I61:L61)&gt;0.001,(_xlfn.IFS(F61="INCREMENTO",SUM(I61:L61)/H61,F61="MANTENIMIENTO",SUM(I61:L61)/(H61*Tabla2[[#This Row],[N.X]])))),"ESPECÍFICAR TIPO DE META")))</f>
        <v>1</v>
      </c>
      <c r="AF61" s="151" t="str">
        <f>'MIPG INSTITUCIONAL'!N67</f>
        <v xml:space="preserve">El plan de acción del comité de conciliaciones para la vigencia 2022 se realizó durante el último trimestre de 2021 como lo establece el cronograma del presente plan. </v>
      </c>
      <c r="AG61" s="143" t="str">
        <f>'MIPG INSTITUCIONAL'!O67</f>
        <v>Talento Humano, Recursos Físicos y Tecnológicos</v>
      </c>
      <c r="AH61" s="142" t="s">
        <v>518</v>
      </c>
      <c r="AI61" s="112" t="str">
        <f>'MIPG INSTITUCIONAL'!P67</f>
        <v>Profesional Especializado
(Secretaría Jurídica)</v>
      </c>
    </row>
    <row r="62" spans="2:35" ht="68.45" customHeight="1" x14ac:dyDescent="0.25">
      <c r="B62" s="141" t="s">
        <v>133</v>
      </c>
      <c r="C62" s="142" t="s">
        <v>235</v>
      </c>
      <c r="D62" s="143" t="str">
        <f>'MIPG INSTITUCIONAL'!F68</f>
        <v xml:space="preserve">Realizar de forma periódica un análisis de la suficiencia del talento humano asignado a cada uno de los canales de atención. </v>
      </c>
      <c r="E62" s="143" t="str">
        <f>'MIPG INSTITUCIONAL'!G68</f>
        <v>Diagnóstico de talento humano y/o herramientas para los diferentes canales de atención.</v>
      </c>
      <c r="F62" s="158" t="s">
        <v>549</v>
      </c>
      <c r="G62" s="158">
        <f t="shared" si="0"/>
        <v>1</v>
      </c>
      <c r="H62" s="144">
        <f>'MIPG INSTITUCIONAL'!H68</f>
        <v>1</v>
      </c>
      <c r="I62" s="133">
        <f>'MIPG INSTITUCIONAL'!I68</f>
        <v>0</v>
      </c>
      <c r="J62" s="133">
        <f>'MIPG INSTITUCIONAL'!J68</f>
        <v>0</v>
      </c>
      <c r="K62" s="133">
        <f>'MIPG INSTITUCIONAL'!K68</f>
        <v>0</v>
      </c>
      <c r="L62" s="133">
        <f>'MIPG INSTITUCIONAL'!L68</f>
        <v>0</v>
      </c>
      <c r="M62" s="145"/>
      <c r="N62" s="146"/>
      <c r="O62" s="146">
        <v>1</v>
      </c>
      <c r="P62" s="147"/>
      <c r="Q62" s="148" t="str">
        <f t="shared" si="1"/>
        <v>SI</v>
      </c>
      <c r="R62" s="222">
        <f>'MIPG INSTITUCIONAL'!Q68</f>
        <v>0</v>
      </c>
      <c r="S62" s="149">
        <f>'MIPG INSTITUCIONAL'!R68</f>
        <v>0</v>
      </c>
      <c r="T62" s="149" t="str">
        <f>'MIPG INSTITUCIONAL'!S68</f>
        <v>X</v>
      </c>
      <c r="U62" s="150">
        <f>'MIPG INSTITUCIONAL'!T68</f>
        <v>0</v>
      </c>
      <c r="V62" s="198" t="str">
        <f t="shared" si="9"/>
        <v>4</v>
      </c>
      <c r="W62" s="198" t="str">
        <f t="shared" si="10"/>
        <v>4</v>
      </c>
      <c r="X62" s="198" t="str">
        <f t="shared" si="11"/>
        <v>3</v>
      </c>
      <c r="Y62" s="198" t="str">
        <f t="shared" si="12"/>
        <v>4</v>
      </c>
      <c r="Z62" s="202" t="str">
        <f>IF((IF(Tabla2[[#This Row],[Calculo1 ]]="1",_xlfn.IFS(W62="1",IF((J62/H62)&gt;100%,100%,J62/H62),W62="2",IF((J62/N62)&gt;100%,100%,J62/N62),W62="3","0%",W62="4","0")+Tabla2[[#This Row],[ III TRIM 20217]],_xlfn.IFS(W62="1",IF((J62/H62)&gt;100%,100%,J62/H62),W62="2",IF((J62/N62)&gt;100%,100%,J62/N62),W62="3","0%",W62="4","")))=100%,100%,(IF(Tabla2[[#This Row],[Calculo1 ]]="1",_xlfn.IFS(W62="1",IF((J62/H62)&gt;100%,100%,J62/H62),W62="2",IF((J62/N62)&gt;100%,100%,J62/N62),W62="3","0%",W62="4","0")+Tabla2[[#This Row],[ III TRIM 20217]],_xlfn.IFS(W62="1",IF((J62/H62)&gt;100%,100%,J62/H62),W62="2",IF((J62/N62)&gt;100%,100%,J62/N62),W62="3","0%",W62="4",""))))</f>
        <v/>
      </c>
      <c r="AA62" s="211" t="str">
        <f t="shared" si="6"/>
        <v/>
      </c>
      <c r="AB62" s="197" t="str">
        <f>_xlfn.IFNA(INDEX(Hoja1!$C$3:$C$230,MATCH(Tabla2[[#This Row],[Calculo5]],Hoja1!$B$3:$B$230,0)),"")</f>
        <v/>
      </c>
      <c r="AC62" s="197" t="str">
        <f t="shared" si="7"/>
        <v>0%</v>
      </c>
      <c r="AD62" s="212" t="str">
        <f t="shared" si="8"/>
        <v/>
      </c>
      <c r="AE62" s="207">
        <f>IF(IF(F62="","ESPECÍFICAR TIPO DE META",_xlfn.IFNA(_xlfn.IFS(SUM(I62:L62)=0,0%,SUM(I62:L62)&gt;0.001,(_xlfn.IFS(F62="INCREMENTO",SUM(I62:L62)/H62,F62="MANTENIMIENTO",SUM(I62:L62)/(H62*Tabla2[[#This Row],[N.X]])))),"ESPECÍFICAR TIPO DE META"))&gt;1,"100%",IF(F62="","ESPECÍFICAR TIPO DE META",_xlfn.IFNA(_xlfn.IFS(SUM(I62:L62)=0,0%,SUM(I62:L62)&gt;0.001,(_xlfn.IFS(F62="INCREMENTO",SUM(I62:L62)/H62,F62="MANTENIMIENTO",SUM(I62:L62)/(H62*Tabla2[[#This Row],[N.X]])))),"ESPECÍFICAR TIPO DE META")))</f>
        <v>0</v>
      </c>
      <c r="AF62" s="151" t="str">
        <f>'MIPG INSTITUCIONAL'!N68</f>
        <v>La actividad se cumplirá en el primer semestre de 2022, de acuerdo con el cronograma establecido en el presente plan.</v>
      </c>
      <c r="AG62" s="143" t="str">
        <f>'MIPG INSTITUCIONAL'!O68</f>
        <v>Talento Humano, Recursos Físicos y Tecnológicos</v>
      </c>
      <c r="AH62" s="142" t="s">
        <v>511</v>
      </c>
      <c r="AI62" s="112" t="str">
        <f>'MIPG INSTITUCIONAL'!P68</f>
        <v>Profesional Especializado
(Secretaría Administrativa)</v>
      </c>
    </row>
    <row r="63" spans="2:35" ht="68.45" customHeight="1" x14ac:dyDescent="0.25">
      <c r="B63" s="141" t="s">
        <v>133</v>
      </c>
      <c r="C63" s="142" t="s">
        <v>235</v>
      </c>
      <c r="D63" s="143" t="str">
        <f>'MIPG INSTITUCIONAL'!F69</f>
        <v>Alinear la política o estrategia de servicio al ciudadano con el plan sectorial, Plan Nacional de Desarrollo y/o Plan de Desarrollo Territorial.</v>
      </c>
      <c r="E63" s="143" t="str">
        <f>'MIPG INSTITUCIONAL'!G69</f>
        <v>Estrategia de servicio al ciudadano articulada con el Plan de Desarrollo Municipal e implementada.</v>
      </c>
      <c r="F63" s="158" t="s">
        <v>550</v>
      </c>
      <c r="G63" s="158">
        <f t="shared" si="0"/>
        <v>4</v>
      </c>
      <c r="H63" s="144">
        <f>'MIPG INSTITUCIONAL'!H69</f>
        <v>1</v>
      </c>
      <c r="I63" s="133">
        <f>'MIPG INSTITUCIONAL'!I69</f>
        <v>0.6</v>
      </c>
      <c r="J63" s="133">
        <f>'MIPG INSTITUCIONAL'!J69</f>
        <v>1</v>
      </c>
      <c r="K63" s="133">
        <f>'MIPG INSTITUCIONAL'!K69</f>
        <v>0</v>
      </c>
      <c r="L63" s="133">
        <f>'MIPG INSTITUCIONAL'!L69</f>
        <v>0</v>
      </c>
      <c r="M63" s="145">
        <v>1</v>
      </c>
      <c r="N63" s="146">
        <v>1</v>
      </c>
      <c r="O63" s="146">
        <v>1</v>
      </c>
      <c r="P63" s="147">
        <v>1</v>
      </c>
      <c r="Q63" s="148" t="str">
        <f t="shared" si="1"/>
        <v>SI</v>
      </c>
      <c r="R63" s="222" t="str">
        <f>'MIPG INSTITUCIONAL'!Q69</f>
        <v>x</v>
      </c>
      <c r="S63" s="149" t="str">
        <f>'MIPG INSTITUCIONAL'!R69</f>
        <v>x</v>
      </c>
      <c r="T63" s="149" t="str">
        <f>'MIPG INSTITUCIONAL'!S69</f>
        <v>x</v>
      </c>
      <c r="U63" s="150" t="str">
        <f>'MIPG INSTITUCIONAL'!T69</f>
        <v>x</v>
      </c>
      <c r="V63" s="198" t="str">
        <f t="shared" si="9"/>
        <v>2</v>
      </c>
      <c r="W63" s="198" t="str">
        <f t="shared" si="10"/>
        <v>2</v>
      </c>
      <c r="X63" s="198" t="str">
        <f t="shared" si="11"/>
        <v>3</v>
      </c>
      <c r="Y63" s="198" t="str">
        <f t="shared" si="12"/>
        <v>3</v>
      </c>
      <c r="Z63" s="202">
        <f>IF((IF(Tabla2[[#This Row],[Calculo1 ]]="1",_xlfn.IFS(W63="1",IF((J63/H63)&gt;100%,100%,J63/H63),W63="2",IF((J63/N63)&gt;100%,100%,J63/N63),W63="3","0%",W63="4","0")+Tabla2[[#This Row],[ III TRIM 20217]],_xlfn.IFS(W63="1",IF((J63/H63)&gt;100%,100%,J63/H63),W63="2",IF((J63/N63)&gt;100%,100%,J63/N63),W63="3","0%",W63="4","")))=100%,100%,(IF(Tabla2[[#This Row],[Calculo1 ]]="1",_xlfn.IFS(W63="1",IF((J63/H63)&gt;100%,100%,J63/H63),W63="2",IF((J63/N63)&gt;100%,100%,J63/N63),W63="3","0%",W63="4","0")+Tabla2[[#This Row],[ III TRIM 20217]],_xlfn.IFS(W63="1",IF((J63/H63)&gt;100%,100%,J63/H63),W63="2",IF((J63/N63)&gt;100%,100%,J63/N63),W63="3","0%",W63="4",""))))</f>
        <v>1</v>
      </c>
      <c r="AA63" s="211">
        <f t="shared" si="6"/>
        <v>0.6</v>
      </c>
      <c r="AB63" s="197">
        <f>_xlfn.IFNA(INDEX(Hoja1!$C$3:$C$230,MATCH(Tabla2[[#This Row],[Calculo5]],Hoja1!$B$3:$B$230,0)),"")</f>
        <v>1</v>
      </c>
      <c r="AC63" s="197" t="str">
        <f t="shared" si="7"/>
        <v>0%</v>
      </c>
      <c r="AD63" s="212" t="str">
        <f t="shared" si="8"/>
        <v>0%</v>
      </c>
      <c r="AE63" s="207">
        <f>IF(IF(F63="","ESPECÍFICAR TIPO DE META",_xlfn.IFNA(_xlfn.IFS(SUM(I63:L63)=0,0%,SUM(I63:L63)&gt;0.001,(_xlfn.IFS(F63="INCREMENTO",SUM(I63:L63)/H63,F63="MANTENIMIENTO",SUM(I63:L63)/(H63*Tabla2[[#This Row],[N.X]])))),"ESPECÍFICAR TIPO DE META"))&gt;1,"100%",IF(F63="","ESPECÍFICAR TIPO DE META",_xlfn.IFNA(_xlfn.IFS(SUM(I63:L63)=0,0%,SUM(I63:L63)&gt;0.001,(_xlfn.IFS(F63="INCREMENTO",SUM(I63:L63)/H63,F63="MANTENIMIENTO",SUM(I63:L63)/(H63*Tabla2[[#This Row],[N.X]])))),"ESPECÍFICAR TIPO DE META")))</f>
        <v>0.4</v>
      </c>
      <c r="AF63" s="151" t="str">
        <f>'MIPG INSTITUCIONAL'!N69</f>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v>
      </c>
      <c r="AG63" s="143" t="str">
        <f>'MIPG INSTITUCIONAL'!O69</f>
        <v>Talento Humano, Recursos Físicos y Tecnológicos</v>
      </c>
      <c r="AH63" s="142" t="s">
        <v>511</v>
      </c>
      <c r="AI63" s="112" t="str">
        <f>'MIPG INSTITUCIONAL'!P69</f>
        <v>Secretario Administrativo 
(Secretaría Administrativa)</v>
      </c>
    </row>
    <row r="64" spans="2:35" ht="68.45" customHeight="1" x14ac:dyDescent="0.25">
      <c r="B64" s="141" t="s">
        <v>133</v>
      </c>
      <c r="C64" s="142" t="s">
        <v>235</v>
      </c>
      <c r="D64" s="143" t="str">
        <f>'MIPG INSTITUCIONAL'!F70</f>
        <v>Aprobar recursos para la contratación de talento humano que atienda las necesidades de los grupos de valor, con el fin de promover la accesibilidad y atender las necesidades particulares.</v>
      </c>
      <c r="E64" s="143" t="str">
        <f>'MIPG INSTITUCIONAL'!G70</f>
        <v>Contrato de servicios de interpretación de Lengua de Señas Colombiana.</v>
      </c>
      <c r="F64" s="158" t="s">
        <v>549</v>
      </c>
      <c r="G64" s="158">
        <f t="shared" si="0"/>
        <v>1</v>
      </c>
      <c r="H64" s="144">
        <f>'MIPG INSTITUCIONAL'!H70</f>
        <v>1</v>
      </c>
      <c r="I64" s="133">
        <f>'MIPG INSTITUCIONAL'!I70</f>
        <v>0.1</v>
      </c>
      <c r="J64" s="133">
        <f>'MIPG INSTITUCIONAL'!J70</f>
        <v>0.9</v>
      </c>
      <c r="K64" s="133">
        <f>'MIPG INSTITUCIONAL'!K70</f>
        <v>0</v>
      </c>
      <c r="L64" s="133">
        <f>'MIPG INSTITUCIONAL'!L70</f>
        <v>0</v>
      </c>
      <c r="M64" s="145"/>
      <c r="N64" s="146">
        <v>1</v>
      </c>
      <c r="O64" s="146"/>
      <c r="P64" s="147"/>
      <c r="Q64" s="148" t="str">
        <f t="shared" si="1"/>
        <v>SI</v>
      </c>
      <c r="R64" s="222">
        <f>'MIPG INSTITUCIONAL'!Q70</f>
        <v>0</v>
      </c>
      <c r="S64" s="149" t="str">
        <f>'MIPG INSTITUCIONAL'!R70</f>
        <v>x</v>
      </c>
      <c r="T64" s="149">
        <f>'MIPG INSTITUCIONAL'!S70</f>
        <v>0</v>
      </c>
      <c r="U64" s="150">
        <f>'MIPG INSTITUCIONAL'!T70</f>
        <v>0</v>
      </c>
      <c r="V64" s="198" t="str">
        <f t="shared" si="9"/>
        <v>1</v>
      </c>
      <c r="W64" s="198" t="str">
        <f t="shared" si="10"/>
        <v>2</v>
      </c>
      <c r="X64" s="198" t="str">
        <f t="shared" si="11"/>
        <v>4</v>
      </c>
      <c r="Y64" s="198" t="str">
        <f t="shared" si="12"/>
        <v>4</v>
      </c>
      <c r="Z64" s="202">
        <f>IF((IF(Tabla2[[#This Row],[Calculo1 ]]="1",_xlfn.IFS(W64="1",IF((J64/H64)&gt;100%,100%,J64/H64),W64="2",IF((J64/N64)&gt;100%,100%,J64/N64),W64="3","0%",W64="4","0")+Tabla2[[#This Row],[ III TRIM 20217]],_xlfn.IFS(W64="1",IF((J64/H64)&gt;100%,100%,J64/H64),W64="2",IF((J64/N64)&gt;100%,100%,J64/N64),W64="3","0%",W64="4","")))=100%,100%,(IF(Tabla2[[#This Row],[Calculo1 ]]="1",_xlfn.IFS(W64="1",IF((J64/H64)&gt;100%,100%,J64/H64),W64="2",IF((J64/N64)&gt;100%,100%,J64/N64),W64="3","0%",W64="4","0")+Tabla2[[#This Row],[ III TRIM 20217]],_xlfn.IFS(W64="1",IF((J64/H64)&gt;100%,100%,J64/H64),W64="2",IF((J64/N64)&gt;100%,100%,J64/N64),W64="3","0%",W64="4",""))))</f>
        <v>1</v>
      </c>
      <c r="AA64" s="211">
        <f t="shared" si="6"/>
        <v>0.1</v>
      </c>
      <c r="AB64" s="197">
        <f>_xlfn.IFNA(INDEX(Hoja1!$C$3:$C$230,MATCH(Tabla2[[#This Row],[Calculo5]],Hoja1!$B$3:$B$230,0)),"")</f>
        <v>1</v>
      </c>
      <c r="AC64" s="197" t="str">
        <f t="shared" si="7"/>
        <v/>
      </c>
      <c r="AD64" s="212" t="str">
        <f t="shared" si="8"/>
        <v/>
      </c>
      <c r="AE64" s="207">
        <f>IF(IF(F64="","ESPECÍFICAR TIPO DE META",_xlfn.IFNA(_xlfn.IFS(SUM(I64:L64)=0,0%,SUM(I64:L64)&gt;0.001,(_xlfn.IFS(F64="INCREMENTO",SUM(I64:L64)/H64,F64="MANTENIMIENTO",SUM(I64:L64)/(H64*Tabla2[[#This Row],[N.X]])))),"ESPECÍFICAR TIPO DE META"))&gt;1,"100%",IF(F64="","ESPECÍFICAR TIPO DE META",_xlfn.IFNA(_xlfn.IFS(SUM(I64:L64)=0,0%,SUM(I64:L64)&gt;0.001,(_xlfn.IFS(F64="INCREMENTO",SUM(I64:L64)/H64,F64="MANTENIMIENTO",SUM(I64:L64)/(H64*Tabla2[[#This Row],[N.X]])))),"ESPECÍFICAR TIPO DE META")))</f>
        <v>1</v>
      </c>
      <c r="AF64" s="151" t="str">
        <f>'MIPG INSTITUCIONAL'!N70</f>
        <v>Se aprobó el proyecto BPIN No. 2021680010139, para realizar la contratación de prestación de servicios para 2 personas (interprete de lengua de señas colombiana). contrato 273 del 14 de octubre del 2021</v>
      </c>
      <c r="AG64" s="143" t="str">
        <f>'MIPG INSTITUCIONAL'!O70</f>
        <v>Talento Humano, Recursos Físicos y Tecnológicos</v>
      </c>
      <c r="AH64" s="142" t="s">
        <v>511</v>
      </c>
      <c r="AI64" s="112" t="str">
        <f>'MIPG INSTITUCIONAL'!P70</f>
        <v>Profesional Especializado
(Secretaría Administrativa)</v>
      </c>
    </row>
    <row r="65" spans="2:35" ht="68.45" customHeight="1" x14ac:dyDescent="0.25">
      <c r="B65" s="141" t="s">
        <v>133</v>
      </c>
      <c r="C65" s="142" t="s">
        <v>235</v>
      </c>
      <c r="D65" s="143" t="str">
        <f>'MIPG INSTITUCIONAL'!F71</f>
        <v>Aprobar recursos para la adquisición e instalación de tecnología que permita y facilite la comunicación de personas con discapacidad auditiva, con el fin de promover la accesibilidad y atender las necesidades particulares.</v>
      </c>
      <c r="E65" s="143" t="str">
        <f>'MIPG INSTITUCIONAL'!G71</f>
        <v>Video traducido en el Lengua de Señas Colombiana.</v>
      </c>
      <c r="F65" s="158" t="s">
        <v>549</v>
      </c>
      <c r="G65" s="158">
        <f t="shared" si="0"/>
        <v>1</v>
      </c>
      <c r="H65" s="144">
        <f>'MIPG INSTITUCIONAL'!H71</f>
        <v>1</v>
      </c>
      <c r="I65" s="133">
        <f>'MIPG INSTITUCIONAL'!I71</f>
        <v>0.1</v>
      </c>
      <c r="J65" s="133">
        <f>'MIPG INSTITUCIONAL'!J71</f>
        <v>0.9</v>
      </c>
      <c r="K65" s="133">
        <f>'MIPG INSTITUCIONAL'!K71</f>
        <v>0</v>
      </c>
      <c r="L65" s="133">
        <f>'MIPG INSTITUCIONAL'!L71</f>
        <v>0</v>
      </c>
      <c r="M65" s="145"/>
      <c r="N65" s="146">
        <v>1</v>
      </c>
      <c r="O65" s="146"/>
      <c r="P65" s="147"/>
      <c r="Q65" s="148" t="str">
        <f t="shared" si="1"/>
        <v>SI</v>
      </c>
      <c r="R65" s="222">
        <f>'MIPG INSTITUCIONAL'!Q71</f>
        <v>0</v>
      </c>
      <c r="S65" s="149" t="str">
        <f>'MIPG INSTITUCIONAL'!R71</f>
        <v>x</v>
      </c>
      <c r="T65" s="149">
        <f>'MIPG INSTITUCIONAL'!S71</f>
        <v>0</v>
      </c>
      <c r="U65" s="150">
        <f>'MIPG INSTITUCIONAL'!T71</f>
        <v>0</v>
      </c>
      <c r="V65" s="198" t="str">
        <f t="shared" si="9"/>
        <v>1</v>
      </c>
      <c r="W65" s="198" t="str">
        <f t="shared" si="10"/>
        <v>2</v>
      </c>
      <c r="X65" s="198" t="str">
        <f t="shared" si="11"/>
        <v>4</v>
      </c>
      <c r="Y65" s="198" t="str">
        <f t="shared" si="12"/>
        <v>4</v>
      </c>
      <c r="Z65" s="202">
        <f>IF((IF(Tabla2[[#This Row],[Calculo1 ]]="1",_xlfn.IFS(W65="1",IF((J65/H65)&gt;100%,100%,J65/H65),W65="2",IF((J65/N65)&gt;100%,100%,J65/N65),W65="3","0%",W65="4","0")+Tabla2[[#This Row],[ III TRIM 20217]],_xlfn.IFS(W65="1",IF((J65/H65)&gt;100%,100%,J65/H65),W65="2",IF((J65/N65)&gt;100%,100%,J65/N65),W65="3","0%",W65="4","")))=100%,100%,(IF(Tabla2[[#This Row],[Calculo1 ]]="1",_xlfn.IFS(W65="1",IF((J65/H65)&gt;100%,100%,J65/H65),W65="2",IF((J65/N65)&gt;100%,100%,J65/N65),W65="3","0%",W65="4","0")+Tabla2[[#This Row],[ III TRIM 20217]],_xlfn.IFS(W65="1",IF((J65/H65)&gt;100%,100%,J65/H65),W65="2",IF((J65/N65)&gt;100%,100%,J65/N65),W65="3","0%",W65="4",""))))</f>
        <v>1</v>
      </c>
      <c r="AA65" s="211">
        <f t="shared" si="6"/>
        <v>0.1</v>
      </c>
      <c r="AB65" s="197">
        <f>_xlfn.IFNA(INDEX(Hoja1!$C$3:$C$230,MATCH(Tabla2[[#This Row],[Calculo5]],Hoja1!$B$3:$B$230,0)),"")</f>
        <v>1</v>
      </c>
      <c r="AC65" s="197" t="str">
        <f t="shared" si="7"/>
        <v/>
      </c>
      <c r="AD65" s="212" t="str">
        <f t="shared" si="8"/>
        <v/>
      </c>
      <c r="AE65" s="207">
        <f>IF(IF(F65="","ESPECÍFICAR TIPO DE META",_xlfn.IFNA(_xlfn.IFS(SUM(I65:L65)=0,0%,SUM(I65:L65)&gt;0.001,(_xlfn.IFS(F65="INCREMENTO",SUM(I65:L65)/H65,F65="MANTENIMIENTO",SUM(I65:L65)/(H65*Tabla2[[#This Row],[N.X]])))),"ESPECÍFICAR TIPO DE META"))&gt;1,"100%",IF(F65="","ESPECÍFICAR TIPO DE META",_xlfn.IFNA(_xlfn.IFS(SUM(I65:L65)=0,0%,SUM(I65:L65)&gt;0.001,(_xlfn.IFS(F65="INCREMENTO",SUM(I65:L65)/H65,F65="MANTENIMIENTO",SUM(I65:L65)/(H65*Tabla2[[#This Row],[N.X]])))),"ESPECÍFICAR TIPO DE META")))</f>
        <v>1</v>
      </c>
      <c r="AF65" s="151" t="str">
        <f>'MIPG INSTITUCIONAL'!N71</f>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v>
      </c>
      <c r="AG65" s="143" t="str">
        <f>'MIPG INSTITUCIONAL'!O71</f>
        <v>Talento Humano, Recursos Físicos y Tecnológicos</v>
      </c>
      <c r="AH65" s="142" t="s">
        <v>511</v>
      </c>
      <c r="AI65" s="112" t="str">
        <f>'MIPG INSTITUCIONAL'!P71</f>
        <v>Profesional Especializado
(Secretaría Administrativa)</v>
      </c>
    </row>
    <row r="66" spans="2:35" ht="68.45" customHeight="1" x14ac:dyDescent="0.25">
      <c r="B66" s="141" t="s">
        <v>133</v>
      </c>
      <c r="C66" s="142" t="s">
        <v>235</v>
      </c>
      <c r="D66" s="143" t="str">
        <f>'MIPG INSTITUCIONAL'!F72</f>
        <v>Diseñar los indicadores para medir las características y preferencias de los ciudadanos en la medición y seguimiento del desempeño en el marco de la política de servicio al ciudadano de la entidad. Desde el sistema de control interno efectuar su verificación.</v>
      </c>
      <c r="E66" s="143" t="str">
        <f>'MIPG INSTITUCIONAL'!G72</f>
        <v>Informe de caracterización de los ciudadanos.</v>
      </c>
      <c r="F66" s="158" t="s">
        <v>549</v>
      </c>
      <c r="G66" s="158">
        <f t="shared" si="0"/>
        <v>1</v>
      </c>
      <c r="H66" s="144">
        <f>'MIPG INSTITUCIONAL'!H72</f>
        <v>1</v>
      </c>
      <c r="I66" s="133">
        <f>'MIPG INSTITUCIONAL'!I72</f>
        <v>0.4</v>
      </c>
      <c r="J66" s="133">
        <f>'MIPG INSTITUCIONAL'!J72</f>
        <v>0.6</v>
      </c>
      <c r="K66" s="133">
        <f>'MIPG INSTITUCIONAL'!K72</f>
        <v>0</v>
      </c>
      <c r="L66" s="133">
        <f>'MIPG INSTITUCIONAL'!L72</f>
        <v>0</v>
      </c>
      <c r="M66" s="145"/>
      <c r="N66" s="146">
        <v>1</v>
      </c>
      <c r="O66" s="146"/>
      <c r="P66" s="147"/>
      <c r="Q66" s="148" t="str">
        <f t="shared" si="1"/>
        <v>SI</v>
      </c>
      <c r="R66" s="222">
        <f>'MIPG INSTITUCIONAL'!Q72</f>
        <v>0</v>
      </c>
      <c r="S66" s="149" t="str">
        <f>'MIPG INSTITUCIONAL'!R72</f>
        <v>x</v>
      </c>
      <c r="T66" s="149">
        <f>'MIPG INSTITUCIONAL'!S72</f>
        <v>0</v>
      </c>
      <c r="U66" s="150">
        <f>'MIPG INSTITUCIONAL'!T72</f>
        <v>0</v>
      </c>
      <c r="V66" s="198" t="str">
        <f t="shared" si="9"/>
        <v>1</v>
      </c>
      <c r="W66" s="198" t="str">
        <f t="shared" si="10"/>
        <v>2</v>
      </c>
      <c r="X66" s="198" t="str">
        <f t="shared" si="11"/>
        <v>4</v>
      </c>
      <c r="Y66" s="198" t="str">
        <f t="shared" si="12"/>
        <v>4</v>
      </c>
      <c r="Z66" s="202">
        <f>IF((IF(Tabla2[[#This Row],[Calculo1 ]]="1",_xlfn.IFS(W66="1",IF((J66/H66)&gt;100%,100%,J66/H66),W66="2",IF((J66/N66)&gt;100%,100%,J66/N66),W66="3","0%",W66="4","0")+Tabla2[[#This Row],[ III TRIM 20217]],_xlfn.IFS(W66="1",IF((J66/H66)&gt;100%,100%,J66/H66),W66="2",IF((J66/N66)&gt;100%,100%,J66/N66),W66="3","0%",W66="4","")))=100%,100%,(IF(Tabla2[[#This Row],[Calculo1 ]]="1",_xlfn.IFS(W66="1",IF((J66/H66)&gt;100%,100%,J66/H66),W66="2",IF((J66/N66)&gt;100%,100%,J66/N66),W66="3","0%",W66="4","0")+Tabla2[[#This Row],[ III TRIM 20217]],_xlfn.IFS(W66="1",IF((J66/H66)&gt;100%,100%,J66/H66),W66="2",IF((J66/N66)&gt;100%,100%,J66/N66),W66="3","0%",W66="4",""))))</f>
        <v>1</v>
      </c>
      <c r="AA66" s="211">
        <f t="shared" si="6"/>
        <v>0.4</v>
      </c>
      <c r="AB66" s="197">
        <f>_xlfn.IFNA(INDEX(Hoja1!$C$3:$C$230,MATCH(Tabla2[[#This Row],[Calculo5]],Hoja1!$B$3:$B$230,0)),"")</f>
        <v>1</v>
      </c>
      <c r="AC66" s="197" t="str">
        <f t="shared" si="7"/>
        <v/>
      </c>
      <c r="AD66" s="212" t="str">
        <f t="shared" si="8"/>
        <v/>
      </c>
      <c r="AE66" s="207">
        <f>IF(IF(F66="","ESPECÍFICAR TIPO DE META",_xlfn.IFNA(_xlfn.IFS(SUM(I66:L66)=0,0%,SUM(I66:L66)&gt;0.001,(_xlfn.IFS(F66="INCREMENTO",SUM(I66:L66)/H66,F66="MANTENIMIENTO",SUM(I66:L66)/(H66*Tabla2[[#This Row],[N.X]])))),"ESPECÍFICAR TIPO DE META"))&gt;1,"100%",IF(F66="","ESPECÍFICAR TIPO DE META",_xlfn.IFNA(_xlfn.IFS(SUM(I66:L66)=0,0%,SUM(I66:L66)&gt;0.001,(_xlfn.IFS(F66="INCREMENTO",SUM(I66:L66)/H66,F66="MANTENIMIENTO",SUM(I66:L66)/(H66*Tabla2[[#This Row],[N.X]])))),"ESPECÍFICAR TIPO DE META")))</f>
        <v>1</v>
      </c>
      <c r="AF66" s="151" t="str">
        <f>'MIPG INSTITUCIONAL'!N72</f>
        <v>Se aplicaron las encuestas de caracterización del 16 de septiembre al 01 de octubre del 2021, elaborandose un informe consolidado el 17 de noviembre del 2021</v>
      </c>
      <c r="AG66" s="143" t="str">
        <f>'MIPG INSTITUCIONAL'!O72</f>
        <v>Talento Humano, Recursos Físicos y Tecnológicos</v>
      </c>
      <c r="AH66" s="142" t="s">
        <v>511</v>
      </c>
      <c r="AI66" s="112" t="str">
        <f>'MIPG INSTITUCIONAL'!P72</f>
        <v>Profesional Especializado
(Secretaría Administrativa)</v>
      </c>
    </row>
    <row r="67" spans="2:35" ht="68.45" customHeight="1" x14ac:dyDescent="0.25">
      <c r="B67" s="141" t="s">
        <v>133</v>
      </c>
      <c r="C67" s="142" t="s">
        <v>235</v>
      </c>
      <c r="D67" s="143" t="str">
        <f>'MIPG INSTITUCIONAL'!F73</f>
        <v>Disponer, de acuerdo con las capacidades de la entidad de un canal de atención itinerante (ejemplo, puntos móviles de atención, ferias, caravanas de servicio, etc.) para la ciudadanía.</v>
      </c>
      <c r="E67" s="143" t="str">
        <f>'MIPG INSTITUCIONAL'!G73</f>
        <v>Informe de la participación en las  ferias institucionales, como canal itinerante de atención a la ciudadanía.</v>
      </c>
      <c r="F67" s="158" t="s">
        <v>549</v>
      </c>
      <c r="G67" s="158">
        <f t="shared" si="0"/>
        <v>2</v>
      </c>
      <c r="H67" s="144">
        <f>'MIPG INSTITUCIONAL'!H73</f>
        <v>2</v>
      </c>
      <c r="I67" s="133">
        <f>'MIPG INSTITUCIONAL'!I73</f>
        <v>1</v>
      </c>
      <c r="J67" s="133">
        <f>'MIPG INSTITUCIONAL'!J73</f>
        <v>1</v>
      </c>
      <c r="K67" s="133">
        <f>'MIPG INSTITUCIONAL'!K73</f>
        <v>0</v>
      </c>
      <c r="L67" s="133">
        <f>'MIPG INSTITUCIONAL'!L73</f>
        <v>0</v>
      </c>
      <c r="M67" s="145">
        <v>1</v>
      </c>
      <c r="N67" s="146">
        <v>1</v>
      </c>
      <c r="O67" s="146"/>
      <c r="P67" s="147"/>
      <c r="Q67" s="148" t="str">
        <f t="shared" si="1"/>
        <v>SI</v>
      </c>
      <c r="R67" s="222" t="str">
        <f>'MIPG INSTITUCIONAL'!Q73</f>
        <v>x</v>
      </c>
      <c r="S67" s="149" t="str">
        <f>'MIPG INSTITUCIONAL'!R73</f>
        <v>x</v>
      </c>
      <c r="T67" s="149">
        <f>'MIPG INSTITUCIONAL'!S73</f>
        <v>0</v>
      </c>
      <c r="U67" s="150">
        <f>'MIPG INSTITUCIONAL'!T73</f>
        <v>0</v>
      </c>
      <c r="V67" s="198" t="str">
        <f t="shared" si="9"/>
        <v>2</v>
      </c>
      <c r="W67" s="198" t="str">
        <f t="shared" si="10"/>
        <v>2</v>
      </c>
      <c r="X67" s="198" t="str">
        <f t="shared" si="11"/>
        <v>4</v>
      </c>
      <c r="Y67" s="198" t="str">
        <f t="shared" si="12"/>
        <v>4</v>
      </c>
      <c r="Z67" s="202">
        <f>IF((IF(Tabla2[[#This Row],[Calculo1 ]]="1",_xlfn.IFS(W67="1",IF((J67/H67)&gt;100%,100%,J67/H67),W67="2",IF((J67/N67)&gt;100%,100%,J67/N67),W67="3","0%",W67="4","0")+Tabla2[[#This Row],[ III TRIM 20217]],_xlfn.IFS(W67="1",IF((J67/H67)&gt;100%,100%,J67/H67),W67="2",IF((J67/N67)&gt;100%,100%,J67/N67),W67="3","0%",W67="4","")))=100%,100%,(IF(Tabla2[[#This Row],[Calculo1 ]]="1",_xlfn.IFS(W67="1",IF((J67/H67)&gt;100%,100%,J67/H67),W67="2",IF((J67/N67)&gt;100%,100%,J67/N67),W67="3","0%",W67="4","0")+Tabla2[[#This Row],[ III TRIM 20217]],_xlfn.IFS(W67="1",IF((J67/H67)&gt;100%,100%,J67/H67),W67="2",IF((J67/N67)&gt;100%,100%,J67/N67),W67="3","0%",W67="4",""))))</f>
        <v>1</v>
      </c>
      <c r="AA67" s="211">
        <f t="shared" si="6"/>
        <v>1</v>
      </c>
      <c r="AB67" s="197">
        <f>_xlfn.IFNA(INDEX(Hoja1!$C$3:$C$230,MATCH(Tabla2[[#This Row],[Calculo5]],Hoja1!$B$3:$B$230,0)),"")</f>
        <v>1</v>
      </c>
      <c r="AC67" s="197" t="str">
        <f t="shared" si="7"/>
        <v/>
      </c>
      <c r="AD67" s="212" t="str">
        <f t="shared" si="8"/>
        <v/>
      </c>
      <c r="AE67" s="207">
        <f>IF(IF(F67="","ESPECÍFICAR TIPO DE META",_xlfn.IFNA(_xlfn.IFS(SUM(I67:L67)=0,0%,SUM(I67:L67)&gt;0.001,(_xlfn.IFS(F67="INCREMENTO",SUM(I67:L67)/H67,F67="MANTENIMIENTO",SUM(I67:L67)/(H67*Tabla2[[#This Row],[N.X]])))),"ESPECÍFICAR TIPO DE META"))&gt;1,"100%",IF(F67="","ESPECÍFICAR TIPO DE META",_xlfn.IFNA(_xlfn.IFS(SUM(I67:L67)=0,0%,SUM(I67:L67)&gt;0.001,(_xlfn.IFS(F67="INCREMENTO",SUM(I67:L67)/H67,F67="MANTENIMIENTO",SUM(I67:L67)/(H67*Tabla2[[#This Row],[N.X]])))),"ESPECÍFICAR TIPO DE META")))</f>
        <v>1</v>
      </c>
      <c r="AF67" s="151" t="str">
        <f>'MIPG INSTITUCIONAL'!N73</f>
        <v>Se elaboró un informe con corte a 30 de septiembre y otro a 30 de noviembre de 2021.</v>
      </c>
      <c r="AG67" s="143" t="str">
        <f>'MIPG INSTITUCIONAL'!O73</f>
        <v>Talento Humano, Recursos Físicos y Tecnológicos</v>
      </c>
      <c r="AH67" s="142" t="s">
        <v>511</v>
      </c>
      <c r="AI67" s="112" t="str">
        <f>'MIPG INSTITUCIONAL'!P73</f>
        <v>Profesional Especializado
(Secretaría Administrativa)</v>
      </c>
    </row>
    <row r="68" spans="2:35" ht="68.45" customHeight="1" x14ac:dyDescent="0.25">
      <c r="B68" s="141" t="s">
        <v>133</v>
      </c>
      <c r="C68" s="142" t="s">
        <v>235</v>
      </c>
      <c r="D68" s="143" t="str">
        <f>'MIPG INSTITUCIONAL'!F74</f>
        <v xml:space="preserve">Instalar señalización en otras lenguas o idiomas en la entidad.
</v>
      </c>
      <c r="E68" s="143" t="str">
        <f>'MIPG INSTITUCIONAL'!G74</f>
        <v xml:space="preserve">Adecuaciones en el Centro de Atención Municipal Especializado CAME, para facilitar el ingreso y la atención a los ciudadanos en condición de discapacidad. </v>
      </c>
      <c r="F68" s="158" t="s">
        <v>549</v>
      </c>
      <c r="G68" s="158">
        <f t="shared" si="0"/>
        <v>1</v>
      </c>
      <c r="H68" s="144">
        <f>'MIPG INSTITUCIONAL'!H74</f>
        <v>1</v>
      </c>
      <c r="I68" s="133">
        <f>'MIPG INSTITUCIONAL'!I74</f>
        <v>0.1</v>
      </c>
      <c r="J68" s="133">
        <f>'MIPG INSTITUCIONAL'!J74</f>
        <v>0.9</v>
      </c>
      <c r="K68" s="133">
        <f>'MIPG INSTITUCIONAL'!K74</f>
        <v>0</v>
      </c>
      <c r="L68" s="133">
        <f>'MIPG INSTITUCIONAL'!L74</f>
        <v>0</v>
      </c>
      <c r="M68" s="145"/>
      <c r="N68" s="146">
        <v>1</v>
      </c>
      <c r="O68" s="146"/>
      <c r="P68" s="147"/>
      <c r="Q68" s="148" t="str">
        <f t="shared" si="1"/>
        <v>SI</v>
      </c>
      <c r="R68" s="222">
        <f>'MIPG INSTITUCIONAL'!Q74</f>
        <v>0</v>
      </c>
      <c r="S68" s="149" t="str">
        <f>'MIPG INSTITUCIONAL'!R74</f>
        <v>x</v>
      </c>
      <c r="T68" s="149">
        <f>'MIPG INSTITUCIONAL'!S74</f>
        <v>0</v>
      </c>
      <c r="U68" s="150">
        <f>'MIPG INSTITUCIONAL'!T74</f>
        <v>0</v>
      </c>
      <c r="V68" s="198" t="str">
        <f t="shared" si="9"/>
        <v>1</v>
      </c>
      <c r="W68" s="198" t="str">
        <f t="shared" si="10"/>
        <v>2</v>
      </c>
      <c r="X68" s="198" t="str">
        <f t="shared" si="11"/>
        <v>4</v>
      </c>
      <c r="Y68" s="198" t="str">
        <f t="shared" si="12"/>
        <v>4</v>
      </c>
      <c r="Z68" s="202">
        <f>IF((IF(Tabla2[[#This Row],[Calculo1 ]]="1",_xlfn.IFS(W68="1",IF((J68/H68)&gt;100%,100%,J68/H68),W68="2",IF((J68/N68)&gt;100%,100%,J68/N68),W68="3","0%",W68="4","0")+Tabla2[[#This Row],[ III TRIM 20217]],_xlfn.IFS(W68="1",IF((J68/H68)&gt;100%,100%,J68/H68),W68="2",IF((J68/N68)&gt;100%,100%,J68/N68),W68="3","0%",W68="4","")))=100%,100%,(IF(Tabla2[[#This Row],[Calculo1 ]]="1",_xlfn.IFS(W68="1",IF((J68/H68)&gt;100%,100%,J68/H68),W68="2",IF((J68/N68)&gt;100%,100%,J68/N68),W68="3","0%",W68="4","0")+Tabla2[[#This Row],[ III TRIM 20217]],_xlfn.IFS(W68="1",IF((J68/H68)&gt;100%,100%,J68/H68),W68="2",IF((J68/N68)&gt;100%,100%,J68/N68),W68="3","0%",W68="4",""))))</f>
        <v>1</v>
      </c>
      <c r="AA68" s="211">
        <f t="shared" si="6"/>
        <v>0.1</v>
      </c>
      <c r="AB68" s="197">
        <f>_xlfn.IFNA(INDEX(Hoja1!$C$3:$C$230,MATCH(Tabla2[[#This Row],[Calculo5]],Hoja1!$B$3:$B$230,0)),"")</f>
        <v>1</v>
      </c>
      <c r="AC68" s="197" t="str">
        <f t="shared" si="7"/>
        <v/>
      </c>
      <c r="AD68" s="212" t="str">
        <f t="shared" si="8"/>
        <v/>
      </c>
      <c r="AE68" s="207">
        <f>IF(IF(F68="","ESPECÍFICAR TIPO DE META",_xlfn.IFNA(_xlfn.IFS(SUM(I68:L68)=0,0%,SUM(I68:L68)&gt;0.001,(_xlfn.IFS(F68="INCREMENTO",SUM(I68:L68)/H68,F68="MANTENIMIENTO",SUM(I68:L68)/(H68*Tabla2[[#This Row],[N.X]])))),"ESPECÍFICAR TIPO DE META"))&gt;1,"100%",IF(F68="","ESPECÍFICAR TIPO DE META",_xlfn.IFNA(_xlfn.IFS(SUM(I68:L68)=0,0%,SUM(I68:L68)&gt;0.001,(_xlfn.IFS(F68="INCREMENTO",SUM(I68:L68)/H68,F68="MANTENIMIENTO",SUM(I68:L68)/(H68*Tabla2[[#This Row],[N.X]])))),"ESPECÍFICAR TIPO DE META")))</f>
        <v>1</v>
      </c>
      <c r="AF68" s="151" t="str">
        <f>'MIPG INSTITUCIONAL'!N74</f>
        <v>Se aprobó el proyecto BPIN No. 2021680010139, para realizar la contratación de "COMPRA E INSTALACION DE SEÑALETICA PARA EL CENTRO ADMINISTRATIVO MUNICIPAL Y DEMÁS CENTROS EXTERNOS DE LA ALCALDIA DE BUCARAMANGA QUE LO REQUIERAN" señalética para realizar las adecuaciones en el Centro de Atención Municipal especializado CAME, para facilitar el ingreso y la atención a los ciudadanos en condición de discapacidad y fue ejecutado mediante contrato 273 del 14 de octubre del 2021</v>
      </c>
      <c r="AG68" s="143" t="str">
        <f>'MIPG INSTITUCIONAL'!O74</f>
        <v>Talento Humano, Recursos Físicos y Tecnológicos</v>
      </c>
      <c r="AH68" s="142" t="s">
        <v>511</v>
      </c>
      <c r="AI68" s="112" t="str">
        <f>'MIPG INSTITUCIONAL'!P74</f>
        <v>Profesional Especializado
(Secretaría Administrativa)</v>
      </c>
    </row>
    <row r="69" spans="2:35" ht="68.45" hidden="1" customHeight="1" x14ac:dyDescent="0.25">
      <c r="B69" s="141" t="s">
        <v>133</v>
      </c>
      <c r="C69" s="142" t="s">
        <v>235</v>
      </c>
      <c r="D69" s="143" t="str">
        <f>'MIPG INSTITUCIONAL'!F75</f>
        <v>Adecuar canales de atención virtuales para garantizar la atención de personas con discapacidad, adultos mayores, niños, etnias y otros grupos de valor.</v>
      </c>
      <c r="E69" s="143" t="str">
        <f>'MIPG INSTITUCIONAL'!G75</f>
        <v>Canal de atención virtual adecuado para la  atención de personas con discapacidad, adultos mayores, niños, etnias y otros grupos de valor.</v>
      </c>
      <c r="F69" s="142" t="s">
        <v>549</v>
      </c>
      <c r="G69" s="158">
        <f t="shared" si="0"/>
        <v>1</v>
      </c>
      <c r="H69" s="144">
        <f>'MIPG INSTITUCIONAL'!H75</f>
        <v>1</v>
      </c>
      <c r="I69" s="133">
        <f>'MIPG INSTITUCIONAL'!I75</f>
        <v>0</v>
      </c>
      <c r="J69" s="133">
        <f>'MIPG INSTITUCIONAL'!J75</f>
        <v>0</v>
      </c>
      <c r="K69" s="133">
        <f>'MIPG INSTITUCIONAL'!K75</f>
        <v>0</v>
      </c>
      <c r="L69" s="133">
        <f>'MIPG INSTITUCIONAL'!L75</f>
        <v>0</v>
      </c>
      <c r="M69" s="145"/>
      <c r="N69" s="146"/>
      <c r="O69" s="146">
        <v>1</v>
      </c>
      <c r="P69" s="147"/>
      <c r="Q69" s="148" t="str">
        <f t="shared" si="1"/>
        <v>SI</v>
      </c>
      <c r="R69" s="222">
        <f>'MIPG INSTITUCIONAL'!Q75</f>
        <v>0</v>
      </c>
      <c r="S69" s="149">
        <f>'MIPG INSTITUCIONAL'!R75</f>
        <v>0</v>
      </c>
      <c r="T69" s="149" t="str">
        <f>'MIPG INSTITUCIONAL'!S75</f>
        <v>x</v>
      </c>
      <c r="U69" s="150">
        <f>'MIPG INSTITUCIONAL'!T75</f>
        <v>0</v>
      </c>
      <c r="V69" s="198" t="str">
        <f t="shared" si="9"/>
        <v>4</v>
      </c>
      <c r="W69" s="198" t="str">
        <f t="shared" si="10"/>
        <v>4</v>
      </c>
      <c r="X69" s="198" t="str">
        <f t="shared" si="11"/>
        <v>3</v>
      </c>
      <c r="Y69" s="198" t="str">
        <f t="shared" si="12"/>
        <v>4</v>
      </c>
      <c r="Z69" s="202" t="str">
        <f>IF((IF(Tabla2[[#This Row],[Calculo1 ]]="1",_xlfn.IFS(W69="1",IF((J69/H69)&gt;100%,100%,J69/H69),W69="2",IF((J69/N69)&gt;100%,100%,J69/N69),W69="3","0%",W69="4","0")+Tabla2[[#This Row],[ III TRIM 20217]],_xlfn.IFS(W69="1",IF((J69/H69)&gt;100%,100%,J69/H69),W69="2",IF((J69/N69)&gt;100%,100%,J69/N69),W69="3","0%",W69="4","")))=100%,100%,(IF(Tabla2[[#This Row],[Calculo1 ]]="1",_xlfn.IFS(W69="1",IF((J69/H69)&gt;100%,100%,J69/H69),W69="2",IF((J69/N69)&gt;100%,100%,J69/N69),W69="3","0%",W69="4","0")+Tabla2[[#This Row],[ III TRIM 20217]],_xlfn.IFS(W69="1",IF((J69/H69)&gt;100%,100%,J69/H69),W69="2",IF((J69/N69)&gt;100%,100%,J69/N69),W69="3","0%",W69="4",""))))</f>
        <v/>
      </c>
      <c r="AA69" s="211" t="str">
        <f t="shared" si="6"/>
        <v/>
      </c>
      <c r="AB69" s="197" t="str">
        <f>_xlfn.IFNA(INDEX(Hoja1!$C$3:$C$230,MATCH(Tabla2[[#This Row],[Calculo5]],Hoja1!$B$3:$B$230,0)),"")</f>
        <v/>
      </c>
      <c r="AC69" s="197" t="str">
        <f t="shared" si="7"/>
        <v>0%</v>
      </c>
      <c r="AD69" s="212" t="str">
        <f t="shared" si="8"/>
        <v/>
      </c>
      <c r="AE69" s="207">
        <f>IF(IF(F69="","ESPECÍFICAR TIPO DE META",_xlfn.IFNA(_xlfn.IFS(SUM(I69:L69)=0,0%,SUM(I69:L69)&gt;0.001,(_xlfn.IFS(F69="INCREMENTO",SUM(I69:L69)/H69,F69="MANTENIMIENTO",SUM(I69:L69)/(H69*Tabla2[[#This Row],[N.X]])))),"ESPECÍFICAR TIPO DE META"))&gt;1,"100%",IF(F69="","ESPECÍFICAR TIPO DE META",_xlfn.IFNA(_xlfn.IFS(SUM(I69:L69)=0,0%,SUM(I69:L69)&gt;0.001,(_xlfn.IFS(F69="INCREMENTO",SUM(I69:L69)/H69,F69="MANTENIMIENTO",SUM(I69:L69)/(H69*Tabla2[[#This Row],[N.X]])))),"ESPECÍFICAR TIPO DE META")))</f>
        <v>0</v>
      </c>
      <c r="AF69" s="151" t="str">
        <f>'MIPG INSTITUCIONAL'!N75</f>
        <v>Actualmetne no se ha avanzado en este aspecto ya que es necesario generar una mesa de  trabajo con algunas secretarias de la entidad ára definir lo alcances y diseño de este canal.</v>
      </c>
      <c r="AG69" s="143">
        <f>'MIPG INSTITUCIONAL'!O75</f>
        <v>0</v>
      </c>
      <c r="AH69" s="142" t="s">
        <v>508</v>
      </c>
      <c r="AI69" s="112" t="str">
        <f>'MIPG INSTITUCIONAL'!P75</f>
        <v>Asesor Despacho
(Oficina TIC)</v>
      </c>
    </row>
    <row r="70" spans="2:35" ht="68.45" hidden="1" customHeight="1" x14ac:dyDescent="0.25">
      <c r="B70" s="141" t="s">
        <v>133</v>
      </c>
      <c r="C70" s="142" t="s">
        <v>235</v>
      </c>
      <c r="D70" s="143" t="str">
        <f>'MIPG INSTITUCIONAL'!F76</f>
        <v>Contar con aplicaciones móviles, de acuerdo con las capacidades de la entidad, como estrategia para interactuar de manera virtual con los ciudadanos.</v>
      </c>
      <c r="E70" s="143" t="str">
        <f>'MIPG INSTITUCIONAL'!G76</f>
        <v>Aplicación móvil implementada para interactuar con los ciudadanos.</v>
      </c>
      <c r="F70" s="142" t="s">
        <v>549</v>
      </c>
      <c r="G70" s="158">
        <f t="shared" ref="G70:G133" si="14">COUNTIF(R70:U70,"x")</f>
        <v>1</v>
      </c>
      <c r="H70" s="144">
        <f>'MIPG INSTITUCIONAL'!H76</f>
        <v>1</v>
      </c>
      <c r="I70" s="133">
        <f>'MIPG INSTITUCIONAL'!I76</f>
        <v>0</v>
      </c>
      <c r="J70" s="133">
        <f>'MIPG INSTITUCIONAL'!J76</f>
        <v>0</v>
      </c>
      <c r="K70" s="133">
        <f>'MIPG INSTITUCIONAL'!K76</f>
        <v>0</v>
      </c>
      <c r="L70" s="133">
        <f>'MIPG INSTITUCIONAL'!L76</f>
        <v>0</v>
      </c>
      <c r="M70" s="145"/>
      <c r="N70" s="146"/>
      <c r="O70" s="146"/>
      <c r="P70" s="147">
        <v>1</v>
      </c>
      <c r="Q70" s="148" t="str">
        <f t="shared" ref="Q70:Q133" si="15">_xlfn.IFNA(IF(_xlfn.IFS(F70="MANTENIMIENTO",SUM(M70:P70)/G70,F70="INCREMENTO",SUM(M70:P70))=H70,"SI",""),"")</f>
        <v>SI</v>
      </c>
      <c r="R70" s="222">
        <f>'MIPG INSTITUCIONAL'!Q76</f>
        <v>0</v>
      </c>
      <c r="S70" s="149">
        <f>'MIPG INSTITUCIONAL'!R76</f>
        <v>0</v>
      </c>
      <c r="T70" s="149">
        <f>'MIPG INSTITUCIONAL'!S76</f>
        <v>0</v>
      </c>
      <c r="U70" s="150" t="str">
        <f>'MIPG INSTITUCIONAL'!T76</f>
        <v>x</v>
      </c>
      <c r="V70" s="198" t="str">
        <f t="shared" si="9"/>
        <v>4</v>
      </c>
      <c r="W70" s="198" t="str">
        <f t="shared" si="10"/>
        <v>4</v>
      </c>
      <c r="X70" s="198" t="str">
        <f t="shared" si="11"/>
        <v>4</v>
      </c>
      <c r="Y70" s="198" t="str">
        <f t="shared" si="12"/>
        <v>3</v>
      </c>
      <c r="Z70" s="202" t="str">
        <f>IF((IF(Tabla2[[#This Row],[Calculo1 ]]="1",_xlfn.IFS(W70="1",IF((J70/H70)&gt;100%,100%,J70/H70),W70="2",IF((J70/N70)&gt;100%,100%,J70/N70),W70="3","0%",W70="4","0")+Tabla2[[#This Row],[ III TRIM 20217]],_xlfn.IFS(W70="1",IF((J70/H70)&gt;100%,100%,J70/H70),W70="2",IF((J70/N70)&gt;100%,100%,J70/N70),W70="3","0%",W70="4","")))=100%,100%,(IF(Tabla2[[#This Row],[Calculo1 ]]="1",_xlfn.IFS(W70="1",IF((J70/H70)&gt;100%,100%,J70/H70),W70="2",IF((J70/N70)&gt;100%,100%,J70/N70),W70="3","0%",W70="4","0")+Tabla2[[#This Row],[ III TRIM 20217]],_xlfn.IFS(W70="1",IF((J70/H70)&gt;100%,100%,J70/H70),W70="2",IF((J70/N70)&gt;100%,100%,J70/N70),W70="3","0%",W70="4",""))))</f>
        <v/>
      </c>
      <c r="AA70" s="211" t="str">
        <f t="shared" ref="AA70:AA133" si="16">_xlfn.IFS(V70="1",IF((I70/H70)&gt;100%,"100%",I70/H70),V70="2",IF((I70/M70)&gt;100%,"100%",I70/M70),V70="3","0%",V70="4","")</f>
        <v/>
      </c>
      <c r="AB70" s="197" t="str">
        <f>_xlfn.IFNA(INDEX(Hoja1!$C$3:$C$230,MATCH(Tabla2[[#This Row],[Calculo5]],Hoja1!$B$3:$B$230,0)),"")</f>
        <v/>
      </c>
      <c r="AC70" s="197" t="str">
        <f t="shared" ref="AC70:AC133" si="17">_xlfn.IFS(X70="1",IF((K70/J70)&gt;100%,"100%",K70/J70),X70="2",IF((K70/O70)&gt;100%,"100%",K70/O70),X70="3","0%",X70="4","")</f>
        <v/>
      </c>
      <c r="AD70" s="212" t="str">
        <f t="shared" ref="AD70:AD133" si="18">_xlfn.IFS(Y70="1",IF((L70/K70)&gt;100%,"100%",L70/K70),Y70="2",IF((L70/P70)&gt;100%,"100%",L70/P70),Y70="3","0%",Y70="4","")</f>
        <v>0%</v>
      </c>
      <c r="AE70" s="207">
        <f>IF(IF(F70="","ESPECÍFICAR TIPO DE META",_xlfn.IFNA(_xlfn.IFS(SUM(I70:L70)=0,0%,SUM(I70:L70)&gt;0.001,(_xlfn.IFS(F70="INCREMENTO",SUM(I70:L70)/H70,F70="MANTENIMIENTO",SUM(I70:L70)/(H70*Tabla2[[#This Row],[N.X]])))),"ESPECÍFICAR TIPO DE META"))&gt;1,"100%",IF(F70="","ESPECÍFICAR TIPO DE META",_xlfn.IFNA(_xlfn.IFS(SUM(I70:L70)=0,0%,SUM(I70:L70)&gt;0.001,(_xlfn.IFS(F70="INCREMENTO",SUM(I70:L70)/H70,F70="MANTENIMIENTO",SUM(I70:L70)/(H70*Tabla2[[#This Row],[N.X]])))),"ESPECÍFICAR TIPO DE META")))</f>
        <v>0</v>
      </c>
      <c r="AF70" s="151" t="str">
        <f>'MIPG INSTITUCIONAL'!N76</f>
        <v>Aun no se ha avanzado en este ítem debido a que esta planeado para ser realizado en el segundo trimestre del 2022.</v>
      </c>
      <c r="AG70" s="143">
        <f>'MIPG INSTITUCIONAL'!O76</f>
        <v>0</v>
      </c>
      <c r="AH70" s="142" t="s">
        <v>508</v>
      </c>
      <c r="AI70" s="112" t="str">
        <f>'MIPG INSTITUCIONAL'!P76</f>
        <v>Asesor Despacho
(Oficina TIC)</v>
      </c>
    </row>
    <row r="71" spans="2:35" ht="68.45" hidden="1" customHeight="1" x14ac:dyDescent="0.25">
      <c r="B71" s="141" t="s">
        <v>133</v>
      </c>
      <c r="C71" s="142" t="s">
        <v>268</v>
      </c>
      <c r="D71" s="143" t="str">
        <f>'MIPG INSTITUCIONAL'!F77</f>
        <v>Implementar la estrategia de racionalización de trámites – Plan Anticorrupción y Atención al Ciudadano para la vigencia 2021 y se encuentra registrada en la plataforma del SUIT.</v>
      </c>
      <c r="E71" s="143" t="str">
        <f>'MIPG INSTITUCIONAL'!G77</f>
        <v>Seguimiento en el SUIT a las actividades a realizar para el cumplimiento de los trámites y procedimientos (OPAS) priorizados para la racionalización.</v>
      </c>
      <c r="F71" s="158" t="s">
        <v>549</v>
      </c>
      <c r="G71" s="159">
        <f t="shared" si="14"/>
        <v>4</v>
      </c>
      <c r="H71" s="144">
        <f>'MIPG INSTITUCIONAL'!H77</f>
        <v>4</v>
      </c>
      <c r="I71" s="133">
        <f>'MIPG INSTITUCIONAL'!I77</f>
        <v>1</v>
      </c>
      <c r="J71" s="133">
        <f>'MIPG INSTITUCIONAL'!J77</f>
        <v>1</v>
      </c>
      <c r="K71" s="133">
        <f>'MIPG INSTITUCIONAL'!K77</f>
        <v>0</v>
      </c>
      <c r="L71" s="133">
        <f>'MIPG INSTITUCIONAL'!L77</f>
        <v>0</v>
      </c>
      <c r="M71" s="145">
        <v>1</v>
      </c>
      <c r="N71" s="146">
        <v>1</v>
      </c>
      <c r="O71" s="146">
        <v>1</v>
      </c>
      <c r="P71" s="147">
        <v>1</v>
      </c>
      <c r="Q71" s="148" t="str">
        <f t="shared" si="15"/>
        <v>SI</v>
      </c>
      <c r="R71" s="222" t="str">
        <f>'MIPG INSTITUCIONAL'!Q77</f>
        <v>x</v>
      </c>
      <c r="S71" s="149" t="str">
        <f>'MIPG INSTITUCIONAL'!R77</f>
        <v>x</v>
      </c>
      <c r="T71" s="149" t="str">
        <f>'MIPG INSTITUCIONAL'!S77</f>
        <v>x</v>
      </c>
      <c r="U71" s="150" t="str">
        <f>'MIPG INSTITUCIONAL'!T77</f>
        <v>x</v>
      </c>
      <c r="V71" s="198" t="str">
        <f t="shared" si="9"/>
        <v>2</v>
      </c>
      <c r="W71" s="198" t="str">
        <f t="shared" si="10"/>
        <v>2</v>
      </c>
      <c r="X71" s="198" t="str">
        <f t="shared" si="11"/>
        <v>3</v>
      </c>
      <c r="Y71" s="198" t="str">
        <f t="shared" si="12"/>
        <v>3</v>
      </c>
      <c r="Z71" s="202">
        <f>IF((IF(Tabla2[[#This Row],[Calculo1 ]]="1",_xlfn.IFS(W71="1",IF((J71/H71)&gt;100%,100%,J71/H71),W71="2",IF((J71/N71)&gt;100%,100%,J71/N71),W71="3","0%",W71="4","0")+Tabla2[[#This Row],[ III TRIM 20217]],_xlfn.IFS(W71="1",IF((J71/H71)&gt;100%,100%,J71/H71),W71="2",IF((J71/N71)&gt;100%,100%,J71/N71),W71="3","0%",W71="4","")))=100%,100%,(IF(Tabla2[[#This Row],[Calculo1 ]]="1",_xlfn.IFS(W71="1",IF((J71/H71)&gt;100%,100%,J71/H71),W71="2",IF((J71/N71)&gt;100%,100%,J71/N71),W71="3","0%",W71="4","0")+Tabla2[[#This Row],[ III TRIM 20217]],_xlfn.IFS(W71="1",IF((J71/H71)&gt;100%,100%,J71/H71),W71="2",IF((J71/N71)&gt;100%,100%,J71/N71),W71="3","0%",W71="4",""))))</f>
        <v>1</v>
      </c>
      <c r="AA71" s="211">
        <f t="shared" si="16"/>
        <v>1</v>
      </c>
      <c r="AB71" s="197">
        <f>_xlfn.IFNA(INDEX(Hoja1!$C$3:$C$230,MATCH(Tabla2[[#This Row],[Calculo5]],Hoja1!$B$3:$B$230,0)),"")</f>
        <v>1</v>
      </c>
      <c r="AC71" s="197" t="str">
        <f t="shared" si="17"/>
        <v>0%</v>
      </c>
      <c r="AD71" s="212" t="str">
        <f t="shared" si="18"/>
        <v>0%</v>
      </c>
      <c r="AE71" s="207">
        <f>IF(IF(F71="","ESPECÍFICAR TIPO DE META",_xlfn.IFNA(_xlfn.IFS(SUM(I71:L71)=0,0%,SUM(I71:L71)&gt;0.001,(_xlfn.IFS(F71="INCREMENTO",SUM(I71:L71)/H71,F71="MANTENIMIENTO",SUM(I71:L71)/(H71*Tabla2[[#This Row],[N.X]])))),"ESPECÍFICAR TIPO DE META"))&gt;1,"100%",IF(F71="","ESPECÍFICAR TIPO DE META",_xlfn.IFNA(_xlfn.IFS(SUM(I71:L71)=0,0%,SUM(I71:L71)&gt;0.001,(_xlfn.IFS(F71="INCREMENTO",SUM(I71:L71)/H71,F71="MANTENIMIENTO",SUM(I71:L71)/(H71*Tabla2[[#This Row],[N.X]])))),"ESPECÍFICAR TIPO DE META")))</f>
        <v>0.5</v>
      </c>
      <c r="AF71" s="151" t="str">
        <f>'MIPG INSTITUCIONAL'!N77</f>
        <v>La Secretaría de Planeación realizó seguimientos durante el IV trimiestres al estrategia de racionalización de trámites.  Igualmente, la Secretaría de Planeación realizó el monitoreo a la estrategia durante la semana del 13 al 17 de diciembre, de acuerdo al cronograma.  Se tiene como evidencia, actas de las reuniones organizadas con OATIC, correos y matriz de seguimiento diligenciada del componente 2, oficio enviado a Control Interno acerca de la fecha de realización del monitoreo.</v>
      </c>
      <c r="AG71" s="143" t="str">
        <f>'MIPG INSTITUCIONAL'!O77</f>
        <v>Talento Humano, Recursos Físicos y Tecnológicos</v>
      </c>
      <c r="AH71" s="142" t="s">
        <v>516</v>
      </c>
      <c r="AI71" s="112" t="str">
        <f>'MIPG INSTITUCIONAL'!P77</f>
        <v>Profesional Universitario
(Secretaría de Planeación)</v>
      </c>
    </row>
    <row r="72" spans="2:35" ht="68.45" hidden="1" customHeight="1" x14ac:dyDescent="0.25">
      <c r="B72" s="141" t="s">
        <v>133</v>
      </c>
      <c r="C72" s="142" t="s">
        <v>268</v>
      </c>
      <c r="D72" s="143" t="str">
        <f>D71</f>
        <v>Implementar la estrategia de racionalización de trámites – Plan Anticorrupción y Atención al Ciudadano para la vigencia 2021 y se encuentra registrada en la plataforma del SUIT.</v>
      </c>
      <c r="E72" s="143" t="str">
        <f>'MIPG INSTITUCIONAL'!G78</f>
        <v>Módulo del SUIT diligenciado de acuerdo a la estrategia anti-trámite incluido en el PAAC 2021 y PAAC 2022</v>
      </c>
      <c r="F72" s="158" t="s">
        <v>550</v>
      </c>
      <c r="G72" s="159">
        <f t="shared" si="14"/>
        <v>3</v>
      </c>
      <c r="H72" s="144">
        <f>'MIPG INSTITUCIONAL'!H78</f>
        <v>1</v>
      </c>
      <c r="I72" s="133">
        <f>'MIPG INSTITUCIONAL'!I78</f>
        <v>1</v>
      </c>
      <c r="J72" s="133">
        <f>'MIPG INSTITUCIONAL'!J78</f>
        <v>1</v>
      </c>
      <c r="K72" s="133">
        <f>'MIPG INSTITUCIONAL'!K78</f>
        <v>0</v>
      </c>
      <c r="L72" s="133">
        <f>'MIPG INSTITUCIONAL'!L78</f>
        <v>0</v>
      </c>
      <c r="M72" s="145">
        <v>1</v>
      </c>
      <c r="N72" s="146">
        <v>1</v>
      </c>
      <c r="O72" s="146">
        <v>1</v>
      </c>
      <c r="P72" s="147"/>
      <c r="Q72" s="148" t="str">
        <f t="shared" si="15"/>
        <v>SI</v>
      </c>
      <c r="R72" s="222" t="str">
        <f>'MIPG INSTITUCIONAL'!Q78</f>
        <v>x</v>
      </c>
      <c r="S72" s="149" t="str">
        <f>'MIPG INSTITUCIONAL'!R78</f>
        <v>x</v>
      </c>
      <c r="T72" s="149" t="str">
        <f>'MIPG INSTITUCIONAL'!S78</f>
        <v>x</v>
      </c>
      <c r="U72" s="150">
        <f>'MIPG INSTITUCIONAL'!T78</f>
        <v>0</v>
      </c>
      <c r="V72" s="198" t="str">
        <f t="shared" si="9"/>
        <v>2</v>
      </c>
      <c r="W72" s="198" t="str">
        <f t="shared" si="10"/>
        <v>2</v>
      </c>
      <c r="X72" s="198" t="str">
        <f t="shared" si="11"/>
        <v>3</v>
      </c>
      <c r="Y72" s="198" t="str">
        <f t="shared" si="12"/>
        <v>4</v>
      </c>
      <c r="Z72" s="202">
        <f>IF((IF(Tabla2[[#This Row],[Calculo1 ]]="1",_xlfn.IFS(W72="1",IF((J72/H72)&gt;100%,100%,J72/H72),W72="2",IF((J72/N72)&gt;100%,100%,J72/N72),W72="3","0%",W72="4","0")+Tabla2[[#This Row],[ III TRIM 20217]],_xlfn.IFS(W72="1",IF((J72/H72)&gt;100%,100%,J72/H72),W72="2",IF((J72/N72)&gt;100%,100%,J72/N72),W72="3","0%",W72="4","")))=100%,100%,(IF(Tabla2[[#This Row],[Calculo1 ]]="1",_xlfn.IFS(W72="1",IF((J72/H72)&gt;100%,100%,J72/H72),W72="2",IF((J72/N72)&gt;100%,100%,J72/N72),W72="3","0%",W72="4","0")+Tabla2[[#This Row],[ III TRIM 20217]],_xlfn.IFS(W72="1",IF((J72/H72)&gt;100%,100%,J72/H72),W72="2",IF((J72/N72)&gt;100%,100%,J72/N72),W72="3","0%",W72="4",""))))</f>
        <v>1</v>
      </c>
      <c r="AA72" s="211">
        <f t="shared" si="16"/>
        <v>1</v>
      </c>
      <c r="AB72" s="197">
        <f>_xlfn.IFNA(INDEX(Hoja1!$C$3:$C$230,MATCH(Tabla2[[#This Row],[Calculo5]],Hoja1!$B$3:$B$230,0)),"")</f>
        <v>1</v>
      </c>
      <c r="AC72" s="197" t="str">
        <f t="shared" si="17"/>
        <v>0%</v>
      </c>
      <c r="AD72" s="212" t="str">
        <f t="shared" si="18"/>
        <v/>
      </c>
      <c r="AE72" s="207">
        <f>IF(IF(F72="","ESPECÍFICAR TIPO DE META",_xlfn.IFNA(_xlfn.IFS(SUM(I72:L72)=0,0%,SUM(I72:L72)&gt;0.001,(_xlfn.IFS(F72="INCREMENTO",SUM(I72:L72)/H72,F72="MANTENIMIENTO",SUM(I72:L72)/(H72*Tabla2[[#This Row],[N.X]])))),"ESPECÍFICAR TIPO DE META"))&gt;1,"100%",IF(F72="","ESPECÍFICAR TIPO DE META",_xlfn.IFNA(_xlfn.IFS(SUM(I72:L72)=0,0%,SUM(I72:L72)&gt;0.001,(_xlfn.IFS(F72="INCREMENTO",SUM(I72:L72)/H72,F72="MANTENIMIENTO",SUM(I72:L72)/(H72*Tabla2[[#This Row],[N.X]])))),"ESPECÍFICAR TIPO DE META")))</f>
        <v>0.66666666666666663</v>
      </c>
      <c r="AF72" s="151" t="str">
        <f>'MIPG INSTITUCIONAL'!N78</f>
        <v xml:space="preserve">La Secretaría de Planeación realizó ajuste al cronograma de finalización de la estrategia de Racionalización de trámite, el cual fue presentado y aprobado en el Comité Institucional de Gestión y Desempeño MIPG. Se cuenta como evidencia el PAAC 2021 ajustado 5, link de publicación y acta.  </v>
      </c>
      <c r="AG72" s="143" t="str">
        <f>'MIPG INSTITUCIONAL'!O78</f>
        <v>Talento Humano, Recursos Físicos y Tecnológicos</v>
      </c>
      <c r="AH72" s="142" t="s">
        <v>516</v>
      </c>
      <c r="AI72" s="112" t="str">
        <f>'MIPG INSTITUCIONAL'!P78</f>
        <v>Profesional Universitario
(Secretaría de Planeación)</v>
      </c>
    </row>
    <row r="73" spans="2:35" ht="68.45" hidden="1" customHeight="1" x14ac:dyDescent="0.25">
      <c r="B73" s="141" t="s">
        <v>133</v>
      </c>
      <c r="C73" s="142" t="s">
        <v>268</v>
      </c>
      <c r="D73" s="143" t="str">
        <f>'MIPG INSTITUCIONAL'!F79</f>
        <v>Disponer en línea los trámites de la entidad, que sean susceptibles de disponerse en línea.</v>
      </c>
      <c r="E73" s="143" t="str">
        <f>'MIPG INSTITUCIONAL'!G79</f>
        <v>Diagnóstico de los trámites de la entidad, susceptibles de disponerse en línea.</v>
      </c>
      <c r="F73" s="142" t="s">
        <v>549</v>
      </c>
      <c r="G73" s="158">
        <f t="shared" si="14"/>
        <v>1</v>
      </c>
      <c r="H73" s="144">
        <f>'MIPG INSTITUCIONAL'!H79</f>
        <v>1</v>
      </c>
      <c r="I73" s="232">
        <f>'MIPG INSTITUCIONAL'!I79</f>
        <v>0.5</v>
      </c>
      <c r="J73" s="232">
        <f>'MIPG INSTITUCIONAL'!J79</f>
        <v>0.3</v>
      </c>
      <c r="K73" s="133">
        <f>'MIPG INSTITUCIONAL'!K79</f>
        <v>0</v>
      </c>
      <c r="L73" s="133">
        <f>'MIPG INSTITUCIONAL'!L79</f>
        <v>0</v>
      </c>
      <c r="M73" s="145"/>
      <c r="N73" s="146">
        <v>1</v>
      </c>
      <c r="O73" s="146"/>
      <c r="P73" s="147"/>
      <c r="Q73" s="148" t="str">
        <f t="shared" si="15"/>
        <v>SI</v>
      </c>
      <c r="R73" s="222">
        <f>'MIPG INSTITUCIONAL'!Q79</f>
        <v>0</v>
      </c>
      <c r="S73" s="149" t="str">
        <f>'MIPG INSTITUCIONAL'!R79</f>
        <v>x</v>
      </c>
      <c r="T73" s="149">
        <f>'MIPG INSTITUCIONAL'!S79</f>
        <v>0</v>
      </c>
      <c r="U73" s="150">
        <f>'MIPG INSTITUCIONAL'!T79</f>
        <v>0</v>
      </c>
      <c r="V73" s="198" t="str">
        <f t="shared" si="9"/>
        <v>1</v>
      </c>
      <c r="W73" s="198" t="str">
        <f t="shared" si="10"/>
        <v>2</v>
      </c>
      <c r="X73" s="198" t="str">
        <f t="shared" si="11"/>
        <v>4</v>
      </c>
      <c r="Y73" s="198" t="str">
        <f t="shared" si="12"/>
        <v>4</v>
      </c>
      <c r="Z73" s="202">
        <f>IF((IF(Tabla2[[#This Row],[Calculo1 ]]="1",_xlfn.IFS(W73="1",IF((J73/H73)&gt;100%,100%,J73/H73),W73="2",IF((J73/N73)&gt;100%,100%,J73/N73),W73="3","0%",W73="4","0")+Tabla2[[#This Row],[ III TRIM 20217]],_xlfn.IFS(W73="1",IF((J73/H73)&gt;100%,100%,J73/H73),W73="2",IF((J73/N73)&gt;100%,100%,J73/N73),W73="3","0%",W73="4","")))=100%,100%,(IF(Tabla2[[#This Row],[Calculo1 ]]="1",_xlfn.IFS(W73="1",IF((J73/H73)&gt;100%,100%,J73/H73),W73="2",IF((J73/N73)&gt;100%,100%,J73/N73),W73="3","0%",W73="4","0")+Tabla2[[#This Row],[ III TRIM 20217]],_xlfn.IFS(W73="1",IF((J73/H73)&gt;100%,100%,J73/H73),W73="2",IF((J73/N73)&gt;100%,100%,J73/N73),W73="3","0%",W73="4",""))))</f>
        <v>0.8</v>
      </c>
      <c r="AA73" s="211">
        <f t="shared" si="16"/>
        <v>0.5</v>
      </c>
      <c r="AB73" s="197">
        <f>_xlfn.IFNA(INDEX(Hoja1!$C$3:$C$230,MATCH(Tabla2[[#This Row],[Calculo5]],Hoja1!$B$3:$B$230,0)),"")</f>
        <v>0.8</v>
      </c>
      <c r="AC73" s="197" t="str">
        <f t="shared" si="17"/>
        <v/>
      </c>
      <c r="AD73" s="212" t="str">
        <f t="shared" si="18"/>
        <v/>
      </c>
      <c r="AE73" s="207">
        <f>IF(IF(F73="","ESPECÍFICAR TIPO DE META",_xlfn.IFNA(_xlfn.IFS(SUM(I73:L73)=0,0%,SUM(I73:L73)&gt;0.001,(_xlfn.IFS(F73="INCREMENTO",SUM(I73:L73)/H73,F73="MANTENIMIENTO",SUM(I73:L73)/(H73*Tabla2[[#This Row],[N.X]])))),"ESPECÍFICAR TIPO DE META"))&gt;1,"100%",IF(F73="","ESPECÍFICAR TIPO DE META",_xlfn.IFNA(_xlfn.IFS(SUM(I73:L73)=0,0%,SUM(I73:L73)&gt;0.001,(_xlfn.IFS(F73="INCREMENTO",SUM(I73:L73)/H73,F73="MANTENIMIENTO",SUM(I73:L73)/(H73*Tabla2[[#This Row],[N.X]])))),"ESPECÍFICAR TIPO DE META")))</f>
        <v>0.8</v>
      </c>
      <c r="AF73" s="151" t="str">
        <f>'MIPG INSTITUCIONAL'!N79</f>
        <v>Despues de realizar la validacion del avance e implementacion de los tramites relacionadas en el PAAC , solo fue posible racionalizar 5 de los 10, aunque los faltantes ya estan en linea desarrollados aun falta un % de implementacion de los mismos para poder ponerlos a disposicion del ciudadano. Se espera que esten 100% disponibles a finales del mes de febrero.</v>
      </c>
      <c r="AG73" s="143" t="str">
        <f>'MIPG INSTITUCIONAL'!O79</f>
        <v>Talento Humano, Recursos Físicos y Tecnológicos</v>
      </c>
      <c r="AH73" s="142" t="s">
        <v>508</v>
      </c>
      <c r="AI73" s="112" t="str">
        <f>'MIPG INSTITUCIONAL'!P79</f>
        <v>Asesor Despacho
(Oficina TIC)</v>
      </c>
    </row>
    <row r="74" spans="2:35" ht="68.45" hidden="1" customHeight="1" x14ac:dyDescent="0.25">
      <c r="B74" s="141" t="s">
        <v>133</v>
      </c>
      <c r="C74" s="142" t="s">
        <v>268</v>
      </c>
      <c r="D74" s="143" t="str">
        <f>'MIPG INSTITUCIONAL'!F80</f>
        <v>Implementar acciones de racionalización que permitan reducir los pasos de los trámites / otros procedimientos administrativos de la entidad.</v>
      </c>
      <c r="E74" s="143" t="str">
        <f>'MIPG INSTITUCIONAL'!G80</f>
        <v>Estrategia de racionalización de trámites y procedimientos de la entidad fortalecida.</v>
      </c>
      <c r="F74" s="158" t="s">
        <v>550</v>
      </c>
      <c r="G74" s="159">
        <f t="shared" si="14"/>
        <v>4</v>
      </c>
      <c r="H74" s="144">
        <f>'MIPG INSTITUCIONAL'!H80</f>
        <v>1</v>
      </c>
      <c r="I74" s="133">
        <f>'MIPG INSTITUCIONAL'!I80</f>
        <v>1</v>
      </c>
      <c r="J74" s="133">
        <f>'MIPG INSTITUCIONAL'!J80</f>
        <v>1</v>
      </c>
      <c r="K74" s="133">
        <f>'MIPG INSTITUCIONAL'!K80</f>
        <v>0</v>
      </c>
      <c r="L74" s="133">
        <f>'MIPG INSTITUCIONAL'!L80</f>
        <v>0</v>
      </c>
      <c r="M74" s="145">
        <v>1</v>
      </c>
      <c r="N74" s="146">
        <v>1</v>
      </c>
      <c r="O74" s="146">
        <v>1</v>
      </c>
      <c r="P74" s="147">
        <v>1</v>
      </c>
      <c r="Q74" s="148" t="str">
        <f t="shared" si="15"/>
        <v>SI</v>
      </c>
      <c r="R74" s="222" t="str">
        <f>'MIPG INSTITUCIONAL'!Q80</f>
        <v>x</v>
      </c>
      <c r="S74" s="149" t="str">
        <f>'MIPG INSTITUCIONAL'!R80</f>
        <v>x</v>
      </c>
      <c r="T74" s="149" t="str">
        <f>'MIPG INSTITUCIONAL'!S80</f>
        <v>x</v>
      </c>
      <c r="U74" s="150" t="str">
        <f>'MIPG INSTITUCIONAL'!T80</f>
        <v>x</v>
      </c>
      <c r="V74" s="198" t="str">
        <f t="shared" si="9"/>
        <v>2</v>
      </c>
      <c r="W74" s="198" t="str">
        <f t="shared" si="10"/>
        <v>2</v>
      </c>
      <c r="X74" s="198" t="str">
        <f t="shared" si="11"/>
        <v>3</v>
      </c>
      <c r="Y74" s="198" t="str">
        <f t="shared" si="12"/>
        <v>3</v>
      </c>
      <c r="Z74" s="202">
        <f>IF((IF(Tabla2[[#This Row],[Calculo1 ]]="1",_xlfn.IFS(W74="1",IF((J74/H74)&gt;100%,100%,J74/H74),W74="2",IF((J74/N74)&gt;100%,100%,J74/N74),W74="3","0%",W74="4","0")+Tabla2[[#This Row],[ III TRIM 20217]],_xlfn.IFS(W74="1",IF((J74/H74)&gt;100%,100%,J74/H74),W74="2",IF((J74/N74)&gt;100%,100%,J74/N74),W74="3","0%",W74="4","")))=100%,100%,(IF(Tabla2[[#This Row],[Calculo1 ]]="1",_xlfn.IFS(W74="1",IF((J74/H74)&gt;100%,100%,J74/H74),W74="2",IF((J74/N74)&gt;100%,100%,J74/N74),W74="3","0%",W74="4","0")+Tabla2[[#This Row],[ III TRIM 20217]],_xlfn.IFS(W74="1",IF((J74/H74)&gt;100%,100%,J74/H74),W74="2",IF((J74/N74)&gt;100%,100%,J74/N74),W74="3","0%",W74="4",""))))</f>
        <v>1</v>
      </c>
      <c r="AA74" s="211">
        <f t="shared" si="16"/>
        <v>1</v>
      </c>
      <c r="AB74" s="197">
        <f>_xlfn.IFNA(INDEX(Hoja1!$C$3:$C$230,MATCH(Tabla2[[#This Row],[Calculo5]],Hoja1!$B$3:$B$230,0)),"")</f>
        <v>1</v>
      </c>
      <c r="AC74" s="197" t="str">
        <f t="shared" si="17"/>
        <v>0%</v>
      </c>
      <c r="AD74" s="212" t="str">
        <f t="shared" si="18"/>
        <v>0%</v>
      </c>
      <c r="AE74" s="207">
        <f>IF(IF(F74="","ESPECÍFICAR TIPO DE META",_xlfn.IFNA(_xlfn.IFS(SUM(I74:L74)=0,0%,SUM(I74:L74)&gt;0.001,(_xlfn.IFS(F74="INCREMENTO",SUM(I74:L74)/H74,F74="MANTENIMIENTO",SUM(I74:L74)/(H74*Tabla2[[#This Row],[N.X]])))),"ESPECÍFICAR TIPO DE META"))&gt;1,"100%",IF(F74="","ESPECÍFICAR TIPO DE META",_xlfn.IFNA(_xlfn.IFS(SUM(I74:L74)=0,0%,SUM(I74:L74)&gt;0.001,(_xlfn.IFS(F74="INCREMENTO",SUM(I74:L74)/H74,F74="MANTENIMIENTO",SUM(I74:L74)/(H74*Tabla2[[#This Row],[N.X]])))),"ESPECÍFICAR TIPO DE META")))</f>
        <v>0.5</v>
      </c>
      <c r="AF74" s="151" t="str">
        <f>'MIPG INSTITUCIONAL'!N80</f>
        <v>La Secretaría de Planeación, realizó el monitoreo a la estrategia de racionalización del componente 2 del PAAC, como evidencia de cuenta con el documento Seguimiento Estrategia de Racionalización y trámites racionalizados, extraidos de la plataforma SUIT</v>
      </c>
      <c r="AG74" s="143" t="str">
        <f>'MIPG INSTITUCIONAL'!O80</f>
        <v>Talento Humano, Recursos Físicos y Tecnológicos</v>
      </c>
      <c r="AH74" s="142" t="s">
        <v>516</v>
      </c>
      <c r="AI74" s="112" t="str">
        <f>'MIPG INSTITUCIONAL'!P80</f>
        <v>Profesional Universitario
(Secretaría de Planeación)</v>
      </c>
    </row>
    <row r="75" spans="2:35" ht="68.45" hidden="1" customHeight="1" x14ac:dyDescent="0.25">
      <c r="B75" s="141" t="s">
        <v>133</v>
      </c>
      <c r="C75" s="142" t="s">
        <v>268</v>
      </c>
      <c r="D75" s="143" t="str">
        <f>'MIPG INSTITUCIONAL'!F81</f>
        <v>Implementar la Guía metodológica de buenas prácticas de racionalización de trámites .</v>
      </c>
      <c r="E75" s="143" t="str">
        <f>'MIPG INSTITUCIONAL'!G81</f>
        <v>Guía metodológica de buenas prácticas de racionalización de trámites implementada.</v>
      </c>
      <c r="F75" s="142" t="s">
        <v>549</v>
      </c>
      <c r="G75" s="158">
        <f t="shared" si="14"/>
        <v>1</v>
      </c>
      <c r="H75" s="144">
        <f>'MIPG INSTITUCIONAL'!H81</f>
        <v>1</v>
      </c>
      <c r="I75" s="232">
        <f>'MIPG INSTITUCIONAL'!I81</f>
        <v>0.1</v>
      </c>
      <c r="J75" s="232">
        <f>'MIPG INSTITUCIONAL'!J81</f>
        <v>0.23</v>
      </c>
      <c r="K75" s="133">
        <f>'MIPG INSTITUCIONAL'!K81</f>
        <v>0</v>
      </c>
      <c r="L75" s="133">
        <f>'MIPG INSTITUCIONAL'!L81</f>
        <v>0</v>
      </c>
      <c r="M75" s="145"/>
      <c r="N75" s="146">
        <v>1</v>
      </c>
      <c r="O75" s="146"/>
      <c r="P75" s="147"/>
      <c r="Q75" s="148" t="str">
        <f t="shared" si="15"/>
        <v>SI</v>
      </c>
      <c r="R75" s="222">
        <f>'MIPG INSTITUCIONAL'!Q81</f>
        <v>0</v>
      </c>
      <c r="S75" s="149" t="str">
        <f>'MIPG INSTITUCIONAL'!R81</f>
        <v>x</v>
      </c>
      <c r="T75" s="149">
        <f>'MIPG INSTITUCIONAL'!S81</f>
        <v>0</v>
      </c>
      <c r="U75" s="150">
        <f>'MIPG INSTITUCIONAL'!T81</f>
        <v>0</v>
      </c>
      <c r="V75" s="198" t="str">
        <f t="shared" si="9"/>
        <v>1</v>
      </c>
      <c r="W75" s="198" t="str">
        <f t="shared" si="10"/>
        <v>2</v>
      </c>
      <c r="X75" s="198" t="str">
        <f t="shared" si="11"/>
        <v>4</v>
      </c>
      <c r="Y75" s="198" t="str">
        <f t="shared" si="12"/>
        <v>4</v>
      </c>
      <c r="Z75" s="202">
        <f>IF((IF(Tabla2[[#This Row],[Calculo1 ]]="1",_xlfn.IFS(W75="1",IF((J75/H75)&gt;100%,100%,J75/H75),W75="2",IF((J75/N75)&gt;100%,100%,J75/N75),W75="3","0%",W75="4","0")+Tabla2[[#This Row],[ III TRIM 20217]],_xlfn.IFS(W75="1",IF((J75/H75)&gt;100%,100%,J75/H75),W75="2",IF((J75/N75)&gt;100%,100%,J75/N75),W75="3","0%",W75="4","")))=100%,100%,(IF(Tabla2[[#This Row],[Calculo1 ]]="1",_xlfn.IFS(W75="1",IF((J75/H75)&gt;100%,100%,J75/H75),W75="2",IF((J75/N75)&gt;100%,100%,J75/N75),W75="3","0%",W75="4","0")+Tabla2[[#This Row],[ III TRIM 20217]],_xlfn.IFS(W75="1",IF((J75/H75)&gt;100%,100%,J75/H75),W75="2",IF((J75/N75)&gt;100%,100%,J75/N75),W75="3","0%",W75="4",""))))</f>
        <v>0.33</v>
      </c>
      <c r="AA75" s="211">
        <f t="shared" si="16"/>
        <v>0.1</v>
      </c>
      <c r="AB75" s="197">
        <f>_xlfn.IFNA(INDEX(Hoja1!$C$3:$C$230,MATCH(Tabla2[[#This Row],[Calculo5]],Hoja1!$B$3:$B$230,0)),"")</f>
        <v>0.33</v>
      </c>
      <c r="AC75" s="197" t="str">
        <f t="shared" si="17"/>
        <v/>
      </c>
      <c r="AD75" s="212" t="str">
        <f t="shared" si="18"/>
        <v/>
      </c>
      <c r="AE75" s="207">
        <f>IF(IF(F75="","ESPECÍFICAR TIPO DE META",_xlfn.IFNA(_xlfn.IFS(SUM(I75:L75)=0,0%,SUM(I75:L75)&gt;0.001,(_xlfn.IFS(F75="INCREMENTO",SUM(I75:L75)/H75,F75="MANTENIMIENTO",SUM(I75:L75)/(H75*Tabla2[[#This Row],[N.X]])))),"ESPECÍFICAR TIPO DE META"))&gt;1,"100%",IF(F75="","ESPECÍFICAR TIPO DE META",_xlfn.IFNA(_xlfn.IFS(SUM(I75:L75)=0,0%,SUM(I75:L75)&gt;0.001,(_xlfn.IFS(F75="INCREMENTO",SUM(I75:L75)/H75,F75="MANTENIMIENTO",SUM(I75:L75)/(H75*Tabla2[[#This Row],[N.X]])))),"ESPECÍFICAR TIPO DE META")))</f>
        <v>0.33</v>
      </c>
      <c r="AF75" s="151" t="str">
        <f>'MIPG INSTITUCIONAL'!N81</f>
        <v>Este avance depende de la implementación de la estrategia de racionalización de tramites que debe implementar la entidad, se organizarán mesas de trabajo con la Secretaría de Planeación para poder unificar criterios y establecer la estrategia de avance. Hasta el momento se han realizado mesas de trabajo, pero aún no se cuenta con la documentacin para revisión.</v>
      </c>
      <c r="AG75" s="143" t="str">
        <f>'MIPG INSTITUCIONAL'!O81</f>
        <v>Talento Humano, Recursos Físicos y Tecnológicos</v>
      </c>
      <c r="AH75" s="142" t="s">
        <v>508</v>
      </c>
      <c r="AI75" s="112" t="str">
        <f>'MIPG INSTITUCIONAL'!P81</f>
        <v>Asesor Despacho
(Oficina TIC)</v>
      </c>
    </row>
    <row r="76" spans="2:35" ht="68.45" hidden="1" customHeight="1" x14ac:dyDescent="0.25">
      <c r="B76" s="141" t="s">
        <v>133</v>
      </c>
      <c r="C76" s="142" t="s">
        <v>268</v>
      </c>
      <c r="D76" s="143" t="str">
        <f>'MIPG INSTITUCIONAL'!F82</f>
        <v>Dar a conocer a los grupos de valor los beneficios que obtuvieron gracias a las acciones de racionalización de los trámites / otros procedimientos administrativos que implementó la entidad.</v>
      </c>
      <c r="E76" s="143" t="str">
        <f>'MIPG INSTITUCIONAL'!G82</f>
        <v>Brief de beneficios obtenidos por racionalización de trámites, publicado, según requerimientos.</v>
      </c>
      <c r="F76" s="142" t="s">
        <v>550</v>
      </c>
      <c r="G76" s="158">
        <f t="shared" si="14"/>
        <v>2</v>
      </c>
      <c r="H76" s="153">
        <f>'MIPG INSTITUCIONAL'!H82</f>
        <v>1</v>
      </c>
      <c r="I76" s="133">
        <f>'MIPG INSTITUCIONAL'!I82</f>
        <v>1</v>
      </c>
      <c r="J76" s="133">
        <f>'MIPG INSTITUCIONAL'!J82</f>
        <v>1</v>
      </c>
      <c r="K76" s="133">
        <f>'MIPG INSTITUCIONAL'!K82</f>
        <v>0</v>
      </c>
      <c r="L76" s="133">
        <f>'MIPG INSTITUCIONAL'!L82</f>
        <v>0</v>
      </c>
      <c r="M76" s="145"/>
      <c r="N76" s="160">
        <v>1</v>
      </c>
      <c r="O76" s="146"/>
      <c r="P76" s="161">
        <v>1</v>
      </c>
      <c r="Q76" s="148" t="str">
        <f t="shared" si="15"/>
        <v>SI</v>
      </c>
      <c r="R76" s="222">
        <f>'MIPG INSTITUCIONAL'!Q82</f>
        <v>0</v>
      </c>
      <c r="S76" s="149" t="str">
        <f>'MIPG INSTITUCIONAL'!R82</f>
        <v>x</v>
      </c>
      <c r="T76" s="149">
        <f>'MIPG INSTITUCIONAL'!S82</f>
        <v>0</v>
      </c>
      <c r="U76" s="150" t="str">
        <f>'MIPG INSTITUCIONAL'!T82</f>
        <v>x</v>
      </c>
      <c r="V76" s="198" t="str">
        <f t="shared" ref="V76:V139" si="19">_xlfn.IFNA(_xlfn.IFS(AND(M76="",I76&gt;0.001),"1",AND(M76&gt;0.001,I76&gt;0.001),"2",AND(M76&gt;0.001,I76=0),"3"),"4")</f>
        <v>1</v>
      </c>
      <c r="W76" s="198" t="str">
        <f t="shared" si="10"/>
        <v>2</v>
      </c>
      <c r="X76" s="198" t="str">
        <f t="shared" si="11"/>
        <v>4</v>
      </c>
      <c r="Y76" s="198" t="str">
        <f t="shared" si="12"/>
        <v>3</v>
      </c>
      <c r="Z76" s="202">
        <f>IF((IF(Tabla2[[#This Row],[Calculo1 ]]="1",_xlfn.IFS(W76="1",IF((J76/H76)&gt;100%,100%,J76/H76),W76="2",IF((J76/N76)&gt;100%,100%,J76/N76),W76="3","0%",W76="4","0")+Tabla2[[#This Row],[ III TRIM 20217]],_xlfn.IFS(W76="1",IF((J76/H76)&gt;100%,100%,J76/H76),W76="2",IF((J76/N76)&gt;100%,100%,J76/N76),W76="3","0%",W76="4","")))=100%,100%,(IF(Tabla2[[#This Row],[Calculo1 ]]="1",_xlfn.IFS(W76="1",IF((J76/H76)&gt;100%,100%,J76/H76),W76="2",IF((J76/N76)&gt;100%,100%,J76/N76),W76="3","0%",W76="4","0")+Tabla2[[#This Row],[ III TRIM 20217]],_xlfn.IFS(W76="1",IF((J76/H76)&gt;100%,100%,J76/H76),W76="2",IF((J76/N76)&gt;100%,100%,J76/N76),W76="3","0%",W76="4",""))))</f>
        <v>2</v>
      </c>
      <c r="AA76" s="211">
        <f t="shared" si="16"/>
        <v>1</v>
      </c>
      <c r="AB76" s="197">
        <f>_xlfn.IFNA(INDEX(Hoja1!$C$3:$C$230,MATCH(Tabla2[[#This Row],[Calculo5]],Hoja1!$B$3:$B$230,0)),"")</f>
        <v>1</v>
      </c>
      <c r="AC76" s="197" t="str">
        <f t="shared" si="17"/>
        <v/>
      </c>
      <c r="AD76" s="212" t="str">
        <f t="shared" si="18"/>
        <v>0%</v>
      </c>
      <c r="AE76" s="207">
        <f>IF(IF(F76="","ESPECÍFICAR TIPO DE META",_xlfn.IFNA(_xlfn.IFS(SUM(I76:L76)=0,0%,SUM(I76:L76)&gt;0.001,(_xlfn.IFS(F76="INCREMENTO",SUM(I76:L76)/H76,F76="MANTENIMIENTO",SUM(I76:L76)/(H76*Tabla2[[#This Row],[N.X]])))),"ESPECÍFICAR TIPO DE META"))&gt;1,"100%",IF(F76="","ESPECÍFICAR TIPO DE META",_xlfn.IFNA(_xlfn.IFS(SUM(I76:L76)=0,0%,SUM(I76:L76)&gt;0.001,(_xlfn.IFS(F76="INCREMENTO",SUM(I76:L76)/H76,F76="MANTENIMIENTO",SUM(I76:L76)/(H76*Tabla2[[#This Row],[N.X]])))),"ESPECÍFICAR TIPO DE META")))</f>
        <v>1</v>
      </c>
      <c r="AF76" s="151" t="str">
        <f>'MIPG INSTITUCIONAL'!N82</f>
        <v>Se atendieron 7 requerimientos para comunicar gráficamente el nuevo canal de atención al ciudadano del INVISBU, el punto de atención de la Dirección de Tránsito e Imebu en el Centro de Atención Municipal Especializado CAME, el trámite en línea de categorización de parqueaderos de la Secretaría del Interior, el nuevo punto de información en el Centro de Atención Municipal Especializado CAME sur, el tablero digital correspondiente a consulta de procesos de despachos comisorios de las diferentes inspecciones de Policía, y el cambio de dirección de la sede principal del Sisbén.</v>
      </c>
      <c r="AG76" s="143" t="str">
        <f>'MIPG INSTITUCIONAL'!O82</f>
        <v>Talento Humano, Recursos Físicos y Tecnológicos</v>
      </c>
      <c r="AH76" s="142" t="s">
        <v>510</v>
      </c>
      <c r="AI76" s="112" t="str">
        <f>'MIPG INSTITUCIONAL'!P82</f>
        <v>Jefe de Prensa y Comunicaciones
(Oficina de Prensa y Comunicaciones)</v>
      </c>
    </row>
    <row r="77" spans="2:35" ht="68.45" hidden="1" customHeight="1" x14ac:dyDescent="0.25">
      <c r="B77" s="141" t="s">
        <v>133</v>
      </c>
      <c r="C77" s="142" t="s">
        <v>287</v>
      </c>
      <c r="D77" s="143" t="str">
        <f>'MIPG INSTITUCIONAL'!F83</f>
        <v>Emplear diferentes medios digitales en los ejercicios de participación realizados por la entidad.</v>
      </c>
      <c r="E77" s="143" t="str">
        <f>'MIPG INSTITUCIONAL'!G83</f>
        <v>Viabilidad técnica de obras de presupuestos participativos 2021</v>
      </c>
      <c r="F77" s="158" t="s">
        <v>549</v>
      </c>
      <c r="G77" s="159">
        <f t="shared" si="14"/>
        <v>1</v>
      </c>
      <c r="H77" s="144">
        <f>'MIPG INSTITUCIONAL'!H83</f>
        <v>1</v>
      </c>
      <c r="I77" s="133">
        <f>'MIPG INSTITUCIONAL'!I83</f>
        <v>0</v>
      </c>
      <c r="J77" s="133">
        <f>'MIPG INSTITUCIONAL'!J83</f>
        <v>1</v>
      </c>
      <c r="K77" s="133">
        <f>'MIPG INSTITUCIONAL'!K83</f>
        <v>0</v>
      </c>
      <c r="L77" s="133">
        <f>'MIPG INSTITUCIONAL'!L83</f>
        <v>0</v>
      </c>
      <c r="M77" s="145"/>
      <c r="N77" s="146">
        <v>1</v>
      </c>
      <c r="O77" s="146"/>
      <c r="P77" s="147"/>
      <c r="Q77" s="148" t="str">
        <f t="shared" si="15"/>
        <v>SI</v>
      </c>
      <c r="R77" s="222">
        <f>'MIPG INSTITUCIONAL'!Q83</f>
        <v>0</v>
      </c>
      <c r="S77" s="149" t="str">
        <f>'MIPG INSTITUCIONAL'!R83</f>
        <v>x</v>
      </c>
      <c r="T77" s="149">
        <f>'MIPG INSTITUCIONAL'!S83</f>
        <v>0</v>
      </c>
      <c r="U77" s="150">
        <f>'MIPG INSTITUCIONAL'!T83</f>
        <v>0</v>
      </c>
      <c r="V77" s="198" t="str">
        <f t="shared" si="19"/>
        <v>4</v>
      </c>
      <c r="W77" s="198" t="str">
        <f t="shared" ref="W77:W140" si="20">_xlfn.IFNA(_xlfn.IFS(AND(N77="",J77&gt;0.001),"1",AND(N77&gt;0.001,J77&gt;0.001),"2",AND(N77&gt;0.001,J77=0),"3"),"4")</f>
        <v>2</v>
      </c>
      <c r="X77" s="198" t="str">
        <f t="shared" ref="X77:X140" si="21">_xlfn.IFNA(_xlfn.IFS(AND(O77="",K77&gt;0.001),"1",AND(O77&gt;0.001,K77&gt;0.001),"2",AND(O77&gt;0.001,K77=0),"3"),"4")</f>
        <v>4</v>
      </c>
      <c r="Y77" s="198" t="str">
        <f t="shared" ref="Y77:Y140" si="22">_xlfn.IFNA(_xlfn.IFS(AND(P77="",L77&gt;0.001),"1",AND(P77&gt;0.001,L77&gt;0.001),"2",AND(P77&gt;0.001,L77=0),"3"),"4")</f>
        <v>4</v>
      </c>
      <c r="Z77" s="202">
        <f>IF((IF(Tabla2[[#This Row],[Calculo1 ]]="1",_xlfn.IFS(W77="1",IF((J77/H77)&gt;100%,100%,J77/H77),W77="2",IF((J77/N77)&gt;100%,100%,J77/N77),W77="3","0%",W77="4","0")+Tabla2[[#This Row],[ III TRIM 20217]],_xlfn.IFS(W77="1",IF((J77/H77)&gt;100%,100%,J77/H77),W77="2",IF((J77/N77)&gt;100%,100%,J77/N77),W77="3","0%",W77="4","")))=100%,100%,(IF(Tabla2[[#This Row],[Calculo1 ]]="1",_xlfn.IFS(W77="1",IF((J77/H77)&gt;100%,100%,J77/H77),W77="2",IF((J77/N77)&gt;100%,100%,J77/N77),W77="3","0%",W77="4","0")+Tabla2[[#This Row],[ III TRIM 20217]],_xlfn.IFS(W77="1",IF((J77/H77)&gt;100%,100%,J77/H77),W77="2",IF((J77/N77)&gt;100%,100%,J77/N77),W77="3","0%",W77="4",""))))</f>
        <v>1</v>
      </c>
      <c r="AA77" s="211" t="str">
        <f t="shared" si="16"/>
        <v/>
      </c>
      <c r="AB77" s="197">
        <f>_xlfn.IFNA(INDEX(Hoja1!$C$3:$C$230,MATCH(Tabla2[[#This Row],[Calculo5]],Hoja1!$B$3:$B$230,0)),"")</f>
        <v>1</v>
      </c>
      <c r="AC77" s="197" t="str">
        <f t="shared" si="17"/>
        <v/>
      </c>
      <c r="AD77" s="212" t="str">
        <f t="shared" si="18"/>
        <v/>
      </c>
      <c r="AE77" s="207">
        <f>IF(IF(F77="","ESPECÍFICAR TIPO DE META",_xlfn.IFNA(_xlfn.IFS(SUM(I77:L77)=0,0%,SUM(I77:L77)&gt;0.001,(_xlfn.IFS(F77="INCREMENTO",SUM(I77:L77)/H77,F77="MANTENIMIENTO",SUM(I77:L77)/(H77*Tabla2[[#This Row],[N.X]])))),"ESPECÍFICAR TIPO DE META"))&gt;1,"100%",IF(F77="","ESPECÍFICAR TIPO DE META",_xlfn.IFNA(_xlfn.IFS(SUM(I77:L77)=0,0%,SUM(I77:L77)&gt;0.001,(_xlfn.IFS(F77="INCREMENTO",SUM(I77:L77)/H77,F77="MANTENIMIENTO",SUM(I77:L77)/(H77*Tabla2[[#This Row],[N.X]])))),"ESPECÍFICAR TIPO DE META")))</f>
        <v>1</v>
      </c>
      <c r="AF77" s="151" t="str">
        <f>'MIPG INSTITUCIONAL'!N83</f>
        <v>Se realizó la priorización de barrios y veredas por parte de las JAL para el desarrollo del ejercicio de Presupuestos Participativos de la vigencia 2021. Se priorizaron 54 proyectos.</v>
      </c>
      <c r="AG77" s="143" t="str">
        <f>'MIPG INSTITUCIONAL'!O83</f>
        <v>Talento Humano, Recursos Financieros, Físicos y Tecnológicos</v>
      </c>
      <c r="AH77" s="142" t="s">
        <v>516</v>
      </c>
      <c r="AI77" s="112" t="str">
        <f>'MIPG INSTITUCIONAL'!P83</f>
        <v>Subsecretario de Despacho
(Secretaría de Planeación)</v>
      </c>
    </row>
    <row r="78" spans="2:35" ht="68.45" hidden="1" customHeight="1" x14ac:dyDescent="0.25">
      <c r="B78" s="141" t="s">
        <v>133</v>
      </c>
      <c r="C78" s="142" t="s">
        <v>287</v>
      </c>
      <c r="D78" s="143" t="str">
        <f>D77</f>
        <v>Emplear diferentes medios digitales en los ejercicios de participación realizados por la entidad.</v>
      </c>
      <c r="E78" s="143" t="str">
        <f>'MIPG INSTITUCIONAL'!G84</f>
        <v>Viabilidad técnica de obras de presupuestos participativos 2022</v>
      </c>
      <c r="F78" s="158" t="s">
        <v>549</v>
      </c>
      <c r="G78" s="159">
        <f t="shared" si="14"/>
        <v>1</v>
      </c>
      <c r="H78" s="144">
        <f>'MIPG INSTITUCIONAL'!H84</f>
        <v>1</v>
      </c>
      <c r="I78" s="133">
        <f>'MIPG INSTITUCIONAL'!I84</f>
        <v>0</v>
      </c>
      <c r="J78" s="133">
        <f>'MIPG INSTITUCIONAL'!J84</f>
        <v>0</v>
      </c>
      <c r="K78" s="133">
        <f>'MIPG INSTITUCIONAL'!K84</f>
        <v>0</v>
      </c>
      <c r="L78" s="133">
        <f>'MIPG INSTITUCIONAL'!L84</f>
        <v>0</v>
      </c>
      <c r="M78" s="145"/>
      <c r="N78" s="146"/>
      <c r="O78" s="146">
        <v>1</v>
      </c>
      <c r="P78" s="147"/>
      <c r="Q78" s="148" t="str">
        <f t="shared" si="15"/>
        <v>SI</v>
      </c>
      <c r="R78" s="222">
        <f>'MIPG INSTITUCIONAL'!Q84</f>
        <v>0</v>
      </c>
      <c r="S78" s="149">
        <f>'MIPG INSTITUCIONAL'!R84</f>
        <v>0</v>
      </c>
      <c r="T78" s="149" t="str">
        <f>'MIPG INSTITUCIONAL'!S84</f>
        <v>x</v>
      </c>
      <c r="U78" s="150">
        <f>'MIPG INSTITUCIONAL'!T84</f>
        <v>0</v>
      </c>
      <c r="V78" s="198" t="str">
        <f t="shared" si="19"/>
        <v>4</v>
      </c>
      <c r="W78" s="198" t="str">
        <f t="shared" si="20"/>
        <v>4</v>
      </c>
      <c r="X78" s="198" t="str">
        <f t="shared" si="21"/>
        <v>3</v>
      </c>
      <c r="Y78" s="198" t="str">
        <f t="shared" si="22"/>
        <v>4</v>
      </c>
      <c r="Z78" s="202" t="str">
        <f>IF((IF(Tabla2[[#This Row],[Calculo1 ]]="1",_xlfn.IFS(W78="1",IF((J78/H78)&gt;100%,100%,J78/H78),W78="2",IF((J78/N78)&gt;100%,100%,J78/N78),W78="3","0%",W78="4","0")+Tabla2[[#This Row],[ III TRIM 20217]],_xlfn.IFS(W78="1",IF((J78/H78)&gt;100%,100%,J78/H78),W78="2",IF((J78/N78)&gt;100%,100%,J78/N78),W78="3","0%",W78="4","")))=100%,100%,(IF(Tabla2[[#This Row],[Calculo1 ]]="1",_xlfn.IFS(W78="1",IF((J78/H78)&gt;100%,100%,J78/H78),W78="2",IF((J78/N78)&gt;100%,100%,J78/N78),W78="3","0%",W78="4","0")+Tabla2[[#This Row],[ III TRIM 20217]],_xlfn.IFS(W78="1",IF((J78/H78)&gt;100%,100%,J78/H78),W78="2",IF((J78/N78)&gt;100%,100%,J78/N78),W78="3","0%",W78="4",""))))</f>
        <v/>
      </c>
      <c r="AA78" s="211" t="str">
        <f t="shared" si="16"/>
        <v/>
      </c>
      <c r="AB78" s="197" t="str">
        <f>_xlfn.IFNA(INDEX(Hoja1!$C$3:$C$230,MATCH(Tabla2[[#This Row],[Calculo5]],Hoja1!$B$3:$B$230,0)),"")</f>
        <v/>
      </c>
      <c r="AC78" s="197" t="str">
        <f t="shared" si="17"/>
        <v>0%</v>
      </c>
      <c r="AD78" s="212" t="str">
        <f t="shared" si="18"/>
        <v/>
      </c>
      <c r="AE78" s="207">
        <f>IF(IF(F78="","ESPECÍFICAR TIPO DE META",_xlfn.IFNA(_xlfn.IFS(SUM(I78:L78)=0,0%,SUM(I78:L78)&gt;0.001,(_xlfn.IFS(F78="INCREMENTO",SUM(I78:L78)/H78,F78="MANTENIMIENTO",SUM(I78:L78)/(H78*Tabla2[[#This Row],[N.X]])))),"ESPECÍFICAR TIPO DE META"))&gt;1,"100%",IF(F78="","ESPECÍFICAR TIPO DE META",_xlfn.IFNA(_xlfn.IFS(SUM(I78:L78)=0,0%,SUM(I78:L78)&gt;0.001,(_xlfn.IFS(F78="INCREMENTO",SUM(I78:L78)/H78,F78="MANTENIMIENTO",SUM(I78:L78)/(H78*Tabla2[[#This Row],[N.X]])))),"ESPECÍFICAR TIPO DE META")))</f>
        <v>0</v>
      </c>
      <c r="AF78" s="151">
        <f>'MIPG INSTITUCIONAL'!N84</f>
        <v>0</v>
      </c>
      <c r="AG78" s="143" t="str">
        <f>'MIPG INSTITUCIONAL'!O84</f>
        <v>Talento Humano, Recursos Financieros, Físicos y Tecnológicos</v>
      </c>
      <c r="AH78" s="142" t="s">
        <v>516</v>
      </c>
      <c r="AI78" s="112" t="str">
        <f>'MIPG INSTITUCIONAL'!P84</f>
        <v>Subsecretario de Despacho
(Secretaría de Planeación)</v>
      </c>
    </row>
    <row r="79" spans="2:35" ht="68.45" hidden="1" customHeight="1" x14ac:dyDescent="0.25">
      <c r="B79" s="141" t="s">
        <v>133</v>
      </c>
      <c r="C79" s="142" t="s">
        <v>287</v>
      </c>
      <c r="D79" s="143" t="str">
        <f>'MIPG INSTITUCIONAL'!F85</f>
        <v>Establecer actividades para informar directamente a los grupos de valor sobre los resultados de su participación en la gestión mediante el envío de información o la realización de reuniones o encuentros.</v>
      </c>
      <c r="E79" s="143" t="str">
        <f>'MIPG INSTITUCIONAL'!G85</f>
        <v>Obras adjudicadas del ejercicio de presupuestos participativos vigencia 2020.</v>
      </c>
      <c r="F79" s="142" t="s">
        <v>549</v>
      </c>
      <c r="G79" s="158">
        <f t="shared" si="14"/>
        <v>2</v>
      </c>
      <c r="H79" s="144">
        <f>'MIPG INSTITUCIONAL'!H85</f>
        <v>1</v>
      </c>
      <c r="I79" s="232">
        <f>'MIPG INSTITUCIONAL'!I85</f>
        <v>0.75</v>
      </c>
      <c r="J79" s="232">
        <f>'MIPG INSTITUCIONAL'!J85</f>
        <v>0.1</v>
      </c>
      <c r="K79" s="133">
        <f>'MIPG INSTITUCIONAL'!K85</f>
        <v>0</v>
      </c>
      <c r="L79" s="133">
        <f>'MIPG INSTITUCIONAL'!L85</f>
        <v>0</v>
      </c>
      <c r="M79" s="145"/>
      <c r="N79" s="146">
        <v>0.8</v>
      </c>
      <c r="O79" s="146">
        <v>0.2</v>
      </c>
      <c r="P79" s="147"/>
      <c r="Q79" s="148" t="str">
        <f t="shared" si="15"/>
        <v>SI</v>
      </c>
      <c r="R79" s="222">
        <f>'MIPG INSTITUCIONAL'!Q85</f>
        <v>0</v>
      </c>
      <c r="S79" s="149" t="str">
        <f>'MIPG INSTITUCIONAL'!R85</f>
        <v>x</v>
      </c>
      <c r="T79" s="149" t="str">
        <f>'MIPG INSTITUCIONAL'!S85</f>
        <v>x</v>
      </c>
      <c r="U79" s="150">
        <f>'MIPG INSTITUCIONAL'!T85</f>
        <v>0</v>
      </c>
      <c r="V79" s="198" t="str">
        <f t="shared" si="19"/>
        <v>1</v>
      </c>
      <c r="W79" s="198" t="str">
        <f t="shared" si="20"/>
        <v>2</v>
      </c>
      <c r="X79" s="198" t="str">
        <f t="shared" si="21"/>
        <v>3</v>
      </c>
      <c r="Y79" s="198" t="str">
        <f t="shared" si="22"/>
        <v>4</v>
      </c>
      <c r="Z79" s="202">
        <f>IF((IF(Tabla2[[#This Row],[Calculo1 ]]="1",_xlfn.IFS(W79="1",IF((J79/H79)&gt;100%,100%,J79/H79),W79="2",IF((J79/N79)&gt;100%,100%,J79/N79),W79="3","0%",W79="4","0")+Tabla2[[#This Row],[ III TRIM 20217]],_xlfn.IFS(W79="1",IF((J79/H79)&gt;100%,100%,J79/H79),W79="2",IF((J79/N79)&gt;100%,100%,J79/N79),W79="3","0%",W79="4","")))=100%,100%,(IF(Tabla2[[#This Row],[Calculo1 ]]="1",_xlfn.IFS(W79="1",IF((J79/H79)&gt;100%,100%,J79/H79),W79="2",IF((J79/N79)&gt;100%,100%,J79/N79),W79="3","0%",W79="4","0")+Tabla2[[#This Row],[ III TRIM 20217]],_xlfn.IFS(W79="1",IF((J79/H79)&gt;100%,100%,J79/H79),W79="2",IF((J79/N79)&gt;100%,100%,J79/N79),W79="3","0%",W79="4",""))))</f>
        <v>0.875</v>
      </c>
      <c r="AA79" s="211">
        <f>_xlfn.IFS(V79="1",IF((I79/H79)&gt;100%,"100%",I79/H79),V79="2",IF((I79/M79)&gt;100%,"100%",I79/M79),V79="3","0%",V79="4","")</f>
        <v>0.75</v>
      </c>
      <c r="AB79" s="197">
        <v>1</v>
      </c>
      <c r="AC79" s="197" t="str">
        <f t="shared" ref="AC79:AC80" si="23">_xlfn.IFS(X79="1",IF((K79/J79)&gt;100%,"100%",K79/J79),X79="2",IF((K79/O79)&gt;100%,"100%",K79/O79),X79="3","0%",X79="4","")</f>
        <v>0%</v>
      </c>
      <c r="AD79" s="212" t="str">
        <f t="shared" ref="AD79:AD80" si="24">_xlfn.IFS(Y79="1",IF((L79/K79)&gt;100%,"100%",L79/K79),Y79="2",IF((L79/P79)&gt;100%,"100%",L79/P79),Y79="3","0%",Y79="4","")</f>
        <v/>
      </c>
      <c r="AE79" s="207">
        <f>IF(IF(F79="","ESPECÍFICAR TIPO DE META",_xlfn.IFNA(_xlfn.IFS(SUM(I79:L79)=0,0%,SUM(I79:L79)&gt;0.001,(_xlfn.IFS(F79="INCREMENTO",SUM(I79:L79)/H79,F79="MANTENIMIENTO",SUM(I79:L79)/(H79*Tabla2[[#This Row],[N.X]])))),"ESPECÍFICAR TIPO DE META"))&gt;1,"100%",IF(F79="","ESPECÍFICAR TIPO DE META",_xlfn.IFNA(_xlfn.IFS(SUM(I79:L79)=0,0%,SUM(I79:L79)&gt;0.001,(_xlfn.IFS(F79="INCREMENTO",SUM(I79:L79)/H79,F79="MANTENIMIENTO",SUM(I79:L79)/(H79*Tabla2[[#This Row],[N.X]])))),"ESPECÍFICAR TIPO DE META")))</f>
        <v>0.85</v>
      </c>
      <c r="AF79" s="151" t="str">
        <f>'MIPG INSTITUCIONAL'!N85</f>
        <v>Se realizó la adjudicación de la adecuación de andenes, escaleras y pasamanos, viabilizados por el ejercicio de presupuestos participativos, mediante el proceso de contratación SI-LP-003-2020, el cual fue adjudicado el 4 de diciembre de 2020 dentro del proceso se encuentra el contrato de obra 271 de 2020 el cual se encuentra  en recibo final y esta en proceso de liquidacion el contrato  175 de 2020 interventoria del contrato de obra, Se realizó la adjudicación de mejoramiento y adecuación de equipamientos urbanos, mediente el ejercicio de presupuestos participativos, mediente le proceso de contratación SI-LP-004-2020, el cual fue adjudicado el 11 de diciembre de 2020 el contrato 301 de 2020 se encuentra actualmente en ejecucion. Se adjudicó el proceso de contratación SI-LP-001-2021 para el mejoramiento de la red víal urbana en el municipio de Bucaramanga, el cual incluye presupuestos participativos actualmente se encuentran dentro del proceso los contratos de obra No 82 de 2021, No 81 de 2021 y  No 84 de 2021  con un porcentaje de ejecucion de aproximadamente de 73% 74% y 78%, de igual forma se está estructurando  los docuementos bases para el proceso licitatorio que tiene como obejto el mantenimiento del acueducto veredal,  finalmente el  proceso de  equipamiento urbano  SI-LP-15-2021  esta en etapa de adjudicacion y sera contratado entre la primera semana de febrero, con lo cual se daría por terminada la adjudicación de los presupuestos participativos vigencia 2020.</v>
      </c>
      <c r="AG79" s="143" t="str">
        <f>'MIPG INSTITUCIONAL'!O85</f>
        <v>Talento Humano, Recursos Financieros, Físicos y Tecnológicos</v>
      </c>
      <c r="AH79" s="142" t="s">
        <v>514</v>
      </c>
      <c r="AI79" s="112" t="str">
        <f>'MIPG INSTITUCIONAL'!P85</f>
        <v>Secretario de Despacho
(Secretaría de Infraestructura)</v>
      </c>
    </row>
    <row r="80" spans="2:35" ht="68.45" hidden="1" customHeight="1" x14ac:dyDescent="0.25">
      <c r="B80" s="141" t="s">
        <v>133</v>
      </c>
      <c r="C80" s="142" t="s">
        <v>287</v>
      </c>
      <c r="D80" s="143" t="str">
        <f>'MIPG INSTITUCIONAL'!F86</f>
        <v>Ejecutar el cronograma de acuerdos escolares, recepción de documentación, visitas a las instituciones educativas, formulación del proyecto para la posterior emisión de la resolución de transferencia.</v>
      </c>
      <c r="E80" s="143" t="str">
        <f>'MIPG INSTITUCIONAL'!G86</f>
        <v>Resolución de transferencia de los recursos del presupuesto a las IE beneficiadas de los proyectos viabilizados de Acuerdos Escolares 2020.</v>
      </c>
      <c r="F80" s="142" t="s">
        <v>549</v>
      </c>
      <c r="G80" s="158">
        <f t="shared" si="14"/>
        <v>1</v>
      </c>
      <c r="H80" s="144">
        <f>'MIPG INSTITUCIONAL'!H86</f>
        <v>2</v>
      </c>
      <c r="I80" s="133">
        <f>'MIPG INSTITUCIONAL'!I86</f>
        <v>0</v>
      </c>
      <c r="J80" s="133">
        <f>'MIPG INSTITUCIONAL'!J86</f>
        <v>4</v>
      </c>
      <c r="K80" s="133">
        <f>'MIPG INSTITUCIONAL'!K86</f>
        <v>0</v>
      </c>
      <c r="L80" s="133">
        <f>'MIPG INSTITUCIONAL'!L86</f>
        <v>0</v>
      </c>
      <c r="M80" s="145"/>
      <c r="N80" s="146">
        <v>2</v>
      </c>
      <c r="O80" s="146"/>
      <c r="P80" s="147"/>
      <c r="Q80" s="148" t="str">
        <f t="shared" si="15"/>
        <v>SI</v>
      </c>
      <c r="R80" s="222">
        <f>'MIPG INSTITUCIONAL'!Q86</f>
        <v>0</v>
      </c>
      <c r="S80" s="149" t="str">
        <f>'MIPG INSTITUCIONAL'!R86</f>
        <v>x</v>
      </c>
      <c r="T80" s="149">
        <f>'MIPG INSTITUCIONAL'!S86</f>
        <v>0</v>
      </c>
      <c r="U80" s="150">
        <f>'MIPG INSTITUCIONAL'!T86</f>
        <v>0</v>
      </c>
      <c r="V80" s="198" t="str">
        <f t="shared" si="19"/>
        <v>4</v>
      </c>
      <c r="W80" s="198" t="str">
        <f t="shared" si="20"/>
        <v>2</v>
      </c>
      <c r="X80" s="198" t="str">
        <f t="shared" si="21"/>
        <v>4</v>
      </c>
      <c r="Y80" s="198" t="str">
        <f t="shared" si="22"/>
        <v>4</v>
      </c>
      <c r="Z80" s="202">
        <f>IF((IF(Tabla2[[#This Row],[Calculo1 ]]="1",_xlfn.IFS(W80="1",IF((J80/H80)&gt;100%,100%,J80/H80),W80="2",IF((J80/N80)&gt;100%,100%,J80/N80),W80="3","0%",W80="4","0")+Tabla2[[#This Row],[ III TRIM 20217]],_xlfn.IFS(W80="1",IF((J80/H80)&gt;100%,100%,J80/H80),W80="2",IF((J80/N80)&gt;100%,100%,J80/N80),W80="3","0%",W80="4","")))=100%,100%,(IF(Tabla2[[#This Row],[Calculo1 ]]="1",_xlfn.IFS(W80="1",IF((J80/H80)&gt;100%,100%,J80/H80),W80="2",IF((J80/N80)&gt;100%,100%,J80/N80),W80="3","0%",W80="4","0")+Tabla2[[#This Row],[ III TRIM 20217]],_xlfn.IFS(W80="1",IF((J80/H80)&gt;100%,100%,J80/H80),W80="2",IF((J80/N80)&gt;100%,100%,J80/N80),W80="3","0%",W80="4",""))))</f>
        <v>1</v>
      </c>
      <c r="AA80" s="211" t="str">
        <f t="shared" ref="AA80" si="25">_xlfn.IFS(V80="1",IF((I80/H80)&gt;100%,"100%",I80/H80),V80="2",IF((I80/M80)&gt;100%,"100%",I80/M80),V80="3","0%",V80="4","")</f>
        <v/>
      </c>
      <c r="AB80" s="197">
        <f>_xlfn.IFNA(INDEX(Hoja1!$C$3:$C$230,MATCH(Tabla2[[#This Row],[Calculo5]],Hoja1!$B$3:$B$230,0)),"")</f>
        <v>1</v>
      </c>
      <c r="AC80" s="197" t="str">
        <f t="shared" si="23"/>
        <v/>
      </c>
      <c r="AD80" s="212" t="str">
        <f t="shared" si="24"/>
        <v/>
      </c>
      <c r="AE80" s="207" t="str">
        <f>IF(IF(F80="","ESPECÍFICAR TIPO DE META",_xlfn.IFNA(_xlfn.IFS(SUM(I80:L80)=0,0%,SUM(I80:L80)&gt;0.001,(_xlfn.IFS(F80="INCREMENTO",SUM(I80:L80)/H80,F80="MANTENIMIENTO",SUM(I80:L80)/(H80*Tabla2[[#This Row],[N.X]])))),"ESPECÍFICAR TIPO DE META"))&gt;1,"100%",IF(F80="","ESPECÍFICAR TIPO DE META",_xlfn.IFNA(_xlfn.IFS(SUM(I80:L80)=0,0%,SUM(I80:L80)&gt;0.001,(_xlfn.IFS(F80="INCREMENTO",SUM(I80:L80)/H80,F80="MANTENIMIENTO",SUM(I80:L80)/(H80*Tabla2[[#This Row],[N.X]])))),"ESPECÍFICAR TIPO DE META")))</f>
        <v>100%</v>
      </c>
      <c r="AF80" s="151" t="str">
        <f>'MIPG INSTITUCIONAL'!N86</f>
        <v>En cumplimiento de la meta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 Resolución No. 2764  del  26 de noviembre  de 2021</v>
      </c>
      <c r="AG80" s="143" t="str">
        <f>'MIPG INSTITUCIONAL'!O86</f>
        <v>Talento Humano, Recursos Financieros, Físicos y Tecnológicos</v>
      </c>
      <c r="AH80" s="142" t="s">
        <v>512</v>
      </c>
      <c r="AI80" s="112" t="str">
        <f>'MIPG INSTITUCIONAL'!P86</f>
        <v>Secretario de Despacho
(Secretaría de Educación)</v>
      </c>
    </row>
    <row r="81" spans="2:35" ht="68.45" hidden="1" customHeight="1" x14ac:dyDescent="0.25">
      <c r="B81" s="141" t="s">
        <v>133</v>
      </c>
      <c r="C81" s="142" t="s">
        <v>287</v>
      </c>
      <c r="D81" s="143" t="str">
        <f>'MIPG INSTITUCIONAL'!F87</f>
        <v>Considerar los resultados de los espacios de participación y/o rendición de cuentas con ciudadanos para llevar a cabo mejoras a los procesos y procedimientos de la entidad.</v>
      </c>
      <c r="E81" s="162" t="str">
        <f>'MIPG INSTITUCIONAL'!G87</f>
        <v>Rendición de cuentas de la implementación de la estrategia general de presupuestos participativos realizada.</v>
      </c>
      <c r="F81" s="158" t="s">
        <v>549</v>
      </c>
      <c r="G81" s="159">
        <f t="shared" si="14"/>
        <v>2</v>
      </c>
      <c r="H81" s="144">
        <f>'MIPG INSTITUCIONAL'!H87</f>
        <v>2</v>
      </c>
      <c r="I81" s="133">
        <f>'MIPG INSTITUCIONAL'!I87</f>
        <v>0</v>
      </c>
      <c r="J81" s="133">
        <f>'MIPG INSTITUCIONAL'!J87</f>
        <v>1</v>
      </c>
      <c r="K81" s="133">
        <f>'MIPG INSTITUCIONAL'!K87</f>
        <v>0</v>
      </c>
      <c r="L81" s="133">
        <f>'MIPG INSTITUCIONAL'!L87</f>
        <v>0</v>
      </c>
      <c r="M81" s="145"/>
      <c r="N81" s="146">
        <v>1</v>
      </c>
      <c r="O81" s="146">
        <v>1</v>
      </c>
      <c r="P81" s="147"/>
      <c r="Q81" s="148" t="str">
        <f t="shared" si="15"/>
        <v>SI</v>
      </c>
      <c r="R81" s="222">
        <f>'MIPG INSTITUCIONAL'!Q87</f>
        <v>0</v>
      </c>
      <c r="S81" s="149" t="str">
        <f>'MIPG INSTITUCIONAL'!R87</f>
        <v>x</v>
      </c>
      <c r="T81" s="149" t="str">
        <f>'MIPG INSTITUCIONAL'!S87</f>
        <v>x</v>
      </c>
      <c r="U81" s="150">
        <f>'MIPG INSTITUCIONAL'!T87</f>
        <v>0</v>
      </c>
      <c r="V81" s="198" t="str">
        <f t="shared" si="19"/>
        <v>4</v>
      </c>
      <c r="W81" s="198" t="str">
        <f t="shared" si="20"/>
        <v>2</v>
      </c>
      <c r="X81" s="198" t="str">
        <f t="shared" si="21"/>
        <v>3</v>
      </c>
      <c r="Y81" s="198" t="str">
        <f t="shared" si="22"/>
        <v>4</v>
      </c>
      <c r="Z81" s="202">
        <f>IF((IF(Tabla2[[#This Row],[Calculo1 ]]="1",_xlfn.IFS(W81="1",IF((J81/H81)&gt;100%,100%,J81/H81),W81="2",IF((J81/N81)&gt;100%,100%,J81/N81),W81="3","0%",W81="4","0")+Tabla2[[#This Row],[ III TRIM 20217]],_xlfn.IFS(W81="1",IF((J81/H81)&gt;100%,100%,J81/H81),W81="2",IF((J81/N81)&gt;100%,100%,J81/N81),W81="3","0%",W81="4","")))=100%,100%,(IF(Tabla2[[#This Row],[Calculo1 ]]="1",_xlfn.IFS(W81="1",IF((J81/H81)&gt;100%,100%,J81/H81),W81="2",IF((J81/N81)&gt;100%,100%,J81/N81),W81="3","0%",W81="4","0")+Tabla2[[#This Row],[ III TRIM 20217]],_xlfn.IFS(W81="1",IF((J81/H81)&gt;100%,100%,J81/H81),W81="2",IF((J81/N81)&gt;100%,100%,J81/N81),W81="3","0%",W81="4",""))))</f>
        <v>1</v>
      </c>
      <c r="AA81" s="211" t="str">
        <f t="shared" si="16"/>
        <v/>
      </c>
      <c r="AB81" s="197">
        <f>_xlfn.IFNA(INDEX(Hoja1!$C$3:$C$230,MATCH(Tabla2[[#This Row],[Calculo5]],Hoja1!$B$3:$B$230,0)),"")</f>
        <v>1</v>
      </c>
      <c r="AC81" s="197" t="str">
        <f t="shared" si="17"/>
        <v>0%</v>
      </c>
      <c r="AD81" s="212" t="str">
        <f t="shared" si="18"/>
        <v/>
      </c>
      <c r="AE81" s="207">
        <f>IF(IF(F81="","ESPECÍFICAR TIPO DE META",_xlfn.IFNA(_xlfn.IFS(SUM(I81:L81)=0,0%,SUM(I81:L81)&gt;0.001,(_xlfn.IFS(F81="INCREMENTO",SUM(I81:L81)/H81,F81="MANTENIMIENTO",SUM(I81:L81)/(H81*Tabla2[[#This Row],[N.X]])))),"ESPECÍFICAR TIPO DE META"))&gt;1,"100%",IF(F81="","ESPECÍFICAR TIPO DE META",_xlfn.IFNA(_xlfn.IFS(SUM(I81:L81)=0,0%,SUM(I81:L81)&gt;0.001,(_xlfn.IFS(F81="INCREMENTO",SUM(I81:L81)/H81,F81="MANTENIMIENTO",SUM(I81:L81)/(H81*Tabla2[[#This Row],[N.X]])))),"ESPECÍFICAR TIPO DE META")))</f>
        <v>0.5</v>
      </c>
      <c r="AF81" s="151" t="str">
        <f>'MIPG INSTITUCIONAL'!N87</f>
        <v xml:space="preserve">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Se realizó y publicó el informe de percepción ciudadana sobre el ejercicio de rendición de cuentas correspondiente a </v>
      </c>
      <c r="AG81" s="143" t="str">
        <f>'MIPG INSTITUCIONAL'!O87</f>
        <v>Talento Humano, Recursos Financieros, Físicos y Tecnológicos</v>
      </c>
      <c r="AH81" s="142" t="s">
        <v>516</v>
      </c>
      <c r="AI81" s="112" t="str">
        <f>'MIPG INSTITUCIONAL'!P87</f>
        <v>Subsecretario de Despacho
(Secretaría de Planeación)</v>
      </c>
    </row>
    <row r="82" spans="2:35" ht="68.45" hidden="1" customHeight="1" x14ac:dyDescent="0.25">
      <c r="B82" s="141" t="s">
        <v>133</v>
      </c>
      <c r="C82" s="142" t="s">
        <v>287</v>
      </c>
      <c r="D82" s="143" t="str">
        <f>'MIPG INSTITUCIONAL'!F88</f>
        <v>Formular planes de mejora eficaces que contribuyan a satisfacer las necesidades identificadas y priorizadas por los diferentes grupos de valor.</v>
      </c>
      <c r="E82" s="143" t="str">
        <f>'MIPG INSTITUCIONAL'!G88</f>
        <v>Acuerdos de comuna y/o escolares vigencia 2021 formulados.</v>
      </c>
      <c r="F82" s="158" t="s">
        <v>549</v>
      </c>
      <c r="G82" s="159">
        <f t="shared" si="14"/>
        <v>2</v>
      </c>
      <c r="H82" s="144">
        <f>'MIPG INSTITUCIONAL'!H88</f>
        <v>2</v>
      </c>
      <c r="I82" s="133">
        <f>'MIPG INSTITUCIONAL'!I88</f>
        <v>0</v>
      </c>
      <c r="J82" s="133">
        <f>'MIPG INSTITUCIONAL'!J88</f>
        <v>1</v>
      </c>
      <c r="K82" s="133">
        <f>'MIPG INSTITUCIONAL'!K88</f>
        <v>0</v>
      </c>
      <c r="L82" s="133">
        <f>'MIPG INSTITUCIONAL'!L88</f>
        <v>0</v>
      </c>
      <c r="M82" s="145"/>
      <c r="N82" s="146">
        <v>1</v>
      </c>
      <c r="O82" s="146">
        <v>1</v>
      </c>
      <c r="P82" s="147"/>
      <c r="Q82" s="148" t="str">
        <f t="shared" si="15"/>
        <v>SI</v>
      </c>
      <c r="R82" s="222">
        <f>'MIPG INSTITUCIONAL'!Q88</f>
        <v>0</v>
      </c>
      <c r="S82" s="149" t="str">
        <f>'MIPG INSTITUCIONAL'!R88</f>
        <v>x</v>
      </c>
      <c r="T82" s="149" t="str">
        <f>'MIPG INSTITUCIONAL'!S88</f>
        <v>x</v>
      </c>
      <c r="U82" s="150">
        <f>'MIPG INSTITUCIONAL'!T88</f>
        <v>0</v>
      </c>
      <c r="V82" s="198" t="str">
        <f t="shared" si="19"/>
        <v>4</v>
      </c>
      <c r="W82" s="198" t="str">
        <f t="shared" si="20"/>
        <v>2</v>
      </c>
      <c r="X82" s="198" t="str">
        <f t="shared" si="21"/>
        <v>3</v>
      </c>
      <c r="Y82" s="198" t="str">
        <f t="shared" si="22"/>
        <v>4</v>
      </c>
      <c r="Z82" s="202">
        <f>IF((IF(Tabla2[[#This Row],[Calculo1 ]]="1",_xlfn.IFS(W82="1",IF((J82/H82)&gt;100%,100%,J82/H82),W82="2",IF((J82/N82)&gt;100%,100%,J82/N82),W82="3","0%",W82="4","0")+Tabla2[[#This Row],[ III TRIM 20217]],_xlfn.IFS(W82="1",IF((J82/H82)&gt;100%,100%,J82/H82),W82="2",IF((J82/N82)&gt;100%,100%,J82/N82),W82="3","0%",W82="4","")))=100%,100%,(IF(Tabla2[[#This Row],[Calculo1 ]]="1",_xlfn.IFS(W82="1",IF((J82/H82)&gt;100%,100%,J82/H82),W82="2",IF((J82/N82)&gt;100%,100%,J82/N82),W82="3","0%",W82="4","0")+Tabla2[[#This Row],[ III TRIM 20217]],_xlfn.IFS(W82="1",IF((J82/H82)&gt;100%,100%,J82/H82),W82="2",IF((J82/N82)&gt;100%,100%,J82/N82),W82="3","0%",W82="4",""))))</f>
        <v>1</v>
      </c>
      <c r="AA82" s="211" t="str">
        <f t="shared" si="16"/>
        <v/>
      </c>
      <c r="AB82" s="197">
        <f>_xlfn.IFNA(INDEX(Hoja1!$C$3:$C$230,MATCH(Tabla2[[#This Row],[Calculo5]],Hoja1!$B$3:$B$230,0)),"")</f>
        <v>1</v>
      </c>
      <c r="AC82" s="197" t="str">
        <f t="shared" si="17"/>
        <v>0%</v>
      </c>
      <c r="AD82" s="212" t="str">
        <f t="shared" si="18"/>
        <v/>
      </c>
      <c r="AE82" s="207">
        <f>IF(IF(F82="","ESPECÍFICAR TIPO DE META",_xlfn.IFNA(_xlfn.IFS(SUM(I82:L82)=0,0%,SUM(I82:L82)&gt;0.001,(_xlfn.IFS(F82="INCREMENTO",SUM(I82:L82)/H82,F82="MANTENIMIENTO",SUM(I82:L82)/(H82*Tabla2[[#This Row],[N.X]])))),"ESPECÍFICAR TIPO DE META"))&gt;1,"100%",IF(F82="","ESPECÍFICAR TIPO DE META",_xlfn.IFNA(_xlfn.IFS(SUM(I82:L82)=0,0%,SUM(I82:L82)&gt;0.001,(_xlfn.IFS(F82="INCREMENTO",SUM(I82:L82)/H82,F82="MANTENIMIENTO",SUM(I82:L82)/(H82*Tabla2[[#This Row],[N.X]])))),"ESPECÍFICAR TIPO DE META")))</f>
        <v>0.5</v>
      </c>
      <c r="AF82" s="151" t="str">
        <f>'MIPG INSTITUCIONAL'!N88</f>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elaboró el ejercicio de Acuerdo de Comuna y corregimiento.</v>
      </c>
      <c r="AG82" s="143" t="str">
        <f>'MIPG INSTITUCIONAL'!O88</f>
        <v>Talento Humano, Recursos Financieros, Físicos y Tecnológicos</v>
      </c>
      <c r="AH82" s="142" t="s">
        <v>516</v>
      </c>
      <c r="AI82" s="112" t="str">
        <f>'MIPG INSTITUCIONAL'!P88</f>
        <v>Subsecretario de Despacho
(Secretaría de Planeación)</v>
      </c>
    </row>
    <row r="83" spans="2:35" ht="68.45" hidden="1" customHeight="1" x14ac:dyDescent="0.25">
      <c r="B83" s="141" t="s">
        <v>133</v>
      </c>
      <c r="C83" s="142" t="s">
        <v>287</v>
      </c>
      <c r="D83" s="143" t="str">
        <f>'MIPG INSTITUCIONAL'!F89</f>
        <v>Emplear diferentes medios digitales en los ejercicios de participación realizados por la entidad.</v>
      </c>
      <c r="E83" s="143" t="str">
        <f>'MIPG INSTITUCIONAL'!G89</f>
        <v>Mecanismo digital de participación ciudadana implementado.</v>
      </c>
      <c r="F83" s="142" t="s">
        <v>549</v>
      </c>
      <c r="G83" s="158">
        <f t="shared" si="14"/>
        <v>1</v>
      </c>
      <c r="H83" s="144">
        <f>'MIPG INSTITUCIONAL'!H89</f>
        <v>1</v>
      </c>
      <c r="I83" s="133">
        <f>'MIPG INSTITUCIONAL'!I89</f>
        <v>1</v>
      </c>
      <c r="J83" s="133">
        <f>'MIPG INSTITUCIONAL'!J89</f>
        <v>0</v>
      </c>
      <c r="K83" s="133">
        <f>'MIPG INSTITUCIONAL'!K89</f>
        <v>0</v>
      </c>
      <c r="L83" s="133">
        <f>'MIPG INSTITUCIONAL'!L89</f>
        <v>0</v>
      </c>
      <c r="M83" s="145">
        <v>1</v>
      </c>
      <c r="N83" s="146"/>
      <c r="O83" s="146"/>
      <c r="P83" s="147"/>
      <c r="Q83" s="148" t="str">
        <f t="shared" si="15"/>
        <v>SI</v>
      </c>
      <c r="R83" s="222" t="str">
        <f>'MIPG INSTITUCIONAL'!Q89</f>
        <v>x</v>
      </c>
      <c r="S83" s="149">
        <f>'MIPG INSTITUCIONAL'!R89</f>
        <v>0</v>
      </c>
      <c r="T83" s="149">
        <f>'MIPG INSTITUCIONAL'!S89</f>
        <v>0</v>
      </c>
      <c r="U83" s="150">
        <f>'MIPG INSTITUCIONAL'!T89</f>
        <v>0</v>
      </c>
      <c r="V83" s="198" t="str">
        <f t="shared" si="19"/>
        <v>2</v>
      </c>
      <c r="W83" s="198" t="str">
        <f t="shared" si="20"/>
        <v>4</v>
      </c>
      <c r="X83" s="198" t="str">
        <f t="shared" si="21"/>
        <v>4</v>
      </c>
      <c r="Y83" s="198" t="str">
        <f t="shared" si="22"/>
        <v>4</v>
      </c>
      <c r="Z83" s="202" t="str">
        <f>IF((IF(Tabla2[[#This Row],[Calculo1 ]]="1",_xlfn.IFS(W83="1",IF((J83/H83)&gt;100%,100%,J83/H83),W83="2",IF((J83/N83)&gt;100%,100%,J83/N83),W83="3","0%",W83="4","0")+Tabla2[[#This Row],[ III TRIM 20217]],_xlfn.IFS(W83="1",IF((J83/H83)&gt;100%,100%,J83/H83),W83="2",IF((J83/N83)&gt;100%,100%,J83/N83),W83="3","0%",W83="4","")))=100%,100%,(IF(Tabla2[[#This Row],[Calculo1 ]]="1",_xlfn.IFS(W83="1",IF((J83/H83)&gt;100%,100%,J83/H83),W83="2",IF((J83/N83)&gt;100%,100%,J83/N83),W83="3","0%",W83="4","0")+Tabla2[[#This Row],[ III TRIM 20217]],_xlfn.IFS(W83="1",IF((J83/H83)&gt;100%,100%,J83/H83),W83="2",IF((J83/N83)&gt;100%,100%,J83/N83),W83="3","0%",W83="4",""))))</f>
        <v/>
      </c>
      <c r="AA83" s="211">
        <f t="shared" si="16"/>
        <v>1</v>
      </c>
      <c r="AB83" s="197" t="str">
        <f>_xlfn.IFNA(INDEX(Hoja1!$C$3:$C$230,MATCH(Tabla2[[#This Row],[Calculo5]],Hoja1!$B$3:$B$230,0)),"")</f>
        <v/>
      </c>
      <c r="AC83" s="197" t="str">
        <f t="shared" si="17"/>
        <v/>
      </c>
      <c r="AD83" s="212" t="str">
        <f t="shared" si="18"/>
        <v/>
      </c>
      <c r="AE83" s="207">
        <f>IF(IF(F83="","ESPECÍFICAR TIPO DE META",_xlfn.IFNA(_xlfn.IFS(SUM(I83:L83)=0,0%,SUM(I83:L83)&gt;0.001,(_xlfn.IFS(F83="INCREMENTO",SUM(I83:L83)/H83,F83="MANTENIMIENTO",SUM(I83:L83)/(H83*Tabla2[[#This Row],[N.X]])))),"ESPECÍFICAR TIPO DE META"))&gt;1,"100%",IF(F83="","ESPECÍFICAR TIPO DE META",_xlfn.IFNA(_xlfn.IFS(SUM(I83:L83)=0,0%,SUM(I83:L83)&gt;0.001,(_xlfn.IFS(F83="INCREMENTO",SUM(I83:L83)/H83,F83="MANTENIMIENTO",SUM(I83:L83)/(H83*Tabla2[[#This Row],[N.X]])))),"ESPECÍFICAR TIPO DE META")))</f>
        <v>1</v>
      </c>
      <c r="AF83" s="151" t="str">
        <f>'MIPG INSTITUCIONAL'!N89</f>
        <v>Se implemento a través de la plataforma  bga400.bucaramanga.gov.co un mecanismo de participación ciudadana, donde los ciudadanos planteaban sus ideas de proyectos relacionados con diversas áreas del municipio. Https://bga400.bucaramanga.gov.co</v>
      </c>
      <c r="AG83" s="143" t="str">
        <f>'MIPG INSTITUCIONAL'!O89</f>
        <v>Talento Humano, Recursos Financieros, Físicos y Tecnológicos</v>
      </c>
      <c r="AH83" s="142" t="s">
        <v>508</v>
      </c>
      <c r="AI83" s="112" t="str">
        <f>'MIPG INSTITUCIONAL'!P89</f>
        <v>Asesor de despacho 
(Oficina TIC)</v>
      </c>
    </row>
    <row r="84" spans="2:35" ht="68.45" hidden="1" customHeight="1" x14ac:dyDescent="0.25">
      <c r="B84" s="141" t="s">
        <v>133</v>
      </c>
      <c r="C84" s="142" t="s">
        <v>311</v>
      </c>
      <c r="D84" s="143" t="str">
        <f>'MIPG INSTITUCIONAL'!F90</f>
        <v>Formular la guía de consulta pública en el proceso de producción normativa para el diseño y el proceso de construcción de proyectos normativos,  con el fin de garantizar la calidad y efectividad del servicio y garantizar a la ciudadanía la participación.</v>
      </c>
      <c r="E84" s="143" t="str">
        <f>'MIPG INSTITUCIONAL'!G90</f>
        <v>Guía para realizar la consulta pública en el proceso de producción normativa</v>
      </c>
      <c r="F84" s="142" t="s">
        <v>549</v>
      </c>
      <c r="G84" s="158">
        <f t="shared" si="14"/>
        <v>1</v>
      </c>
      <c r="H84" s="144">
        <f>'MIPG INSTITUCIONAL'!H90</f>
        <v>1</v>
      </c>
      <c r="I84" s="133">
        <f>'MIPG INSTITUCIONAL'!I90</f>
        <v>0</v>
      </c>
      <c r="J84" s="133">
        <f>'MIPG INSTITUCIONAL'!J90</f>
        <v>1</v>
      </c>
      <c r="K84" s="133">
        <f>'MIPG INSTITUCIONAL'!K90</f>
        <v>0</v>
      </c>
      <c r="L84" s="133">
        <f>'MIPG INSTITUCIONAL'!L90</f>
        <v>0</v>
      </c>
      <c r="M84" s="145"/>
      <c r="N84" s="146">
        <v>1</v>
      </c>
      <c r="O84" s="146"/>
      <c r="P84" s="147"/>
      <c r="Q84" s="148" t="str">
        <f t="shared" si="15"/>
        <v>SI</v>
      </c>
      <c r="R84" s="222">
        <f>'MIPG INSTITUCIONAL'!Q90</f>
        <v>0</v>
      </c>
      <c r="S84" s="149" t="str">
        <f>'MIPG INSTITUCIONAL'!R90</f>
        <v>x</v>
      </c>
      <c r="T84" s="149">
        <f>'MIPG INSTITUCIONAL'!S90</f>
        <v>0</v>
      </c>
      <c r="U84" s="150">
        <f>'MIPG INSTITUCIONAL'!T90</f>
        <v>0</v>
      </c>
      <c r="V84" s="198" t="str">
        <f t="shared" si="19"/>
        <v>4</v>
      </c>
      <c r="W84" s="198" t="str">
        <f t="shared" si="20"/>
        <v>2</v>
      </c>
      <c r="X84" s="198" t="str">
        <f t="shared" si="21"/>
        <v>4</v>
      </c>
      <c r="Y84" s="198" t="str">
        <f t="shared" si="22"/>
        <v>4</v>
      </c>
      <c r="Z84" s="202">
        <f>IF((IF(Tabla2[[#This Row],[Calculo1 ]]="1",_xlfn.IFS(W84="1",IF((J84/H84)&gt;100%,100%,J84/H84),W84="2",IF((J84/N84)&gt;100%,100%,J84/N84),W84="3","0%",W84="4","0")+Tabla2[[#This Row],[ III TRIM 20217]],_xlfn.IFS(W84="1",IF((J84/H84)&gt;100%,100%,J84/H84),W84="2",IF((J84/N84)&gt;100%,100%,J84/N84),W84="3","0%",W84="4","")))=100%,100%,(IF(Tabla2[[#This Row],[Calculo1 ]]="1",_xlfn.IFS(W84="1",IF((J84/H84)&gt;100%,100%,J84/H84),W84="2",IF((J84/N84)&gt;100%,100%,J84/N84),W84="3","0%",W84="4","0")+Tabla2[[#This Row],[ III TRIM 20217]],_xlfn.IFS(W84="1",IF((J84/H84)&gt;100%,100%,J84/H84),W84="2",IF((J84/N84)&gt;100%,100%,J84/N84),W84="3","0%",W84="4",""))))</f>
        <v>1</v>
      </c>
      <c r="AA84" s="211" t="str">
        <f t="shared" si="16"/>
        <v/>
      </c>
      <c r="AB84" s="197">
        <f>_xlfn.IFNA(INDEX(Hoja1!$C$3:$C$230,MATCH(Tabla2[[#This Row],[Calculo5]],Hoja1!$B$3:$B$230,0)),"")</f>
        <v>1</v>
      </c>
      <c r="AC84" s="197" t="str">
        <f t="shared" si="17"/>
        <v/>
      </c>
      <c r="AD84" s="212" t="str">
        <f t="shared" si="18"/>
        <v/>
      </c>
      <c r="AE84" s="207">
        <f>IF(IF(F84="","ESPECÍFICAR TIPO DE META",_xlfn.IFNA(_xlfn.IFS(SUM(I84:L84)=0,0%,SUM(I84:L84)&gt;0.001,(_xlfn.IFS(F84="INCREMENTO",SUM(I84:L84)/H84,F84="MANTENIMIENTO",SUM(I84:L84)/(H84*Tabla2[[#This Row],[N.X]])))),"ESPECÍFICAR TIPO DE META"))&gt;1,"100%",IF(F84="","ESPECÍFICAR TIPO DE META",_xlfn.IFNA(_xlfn.IFS(SUM(I84:L84)=0,0%,SUM(I84:L84)&gt;0.001,(_xlfn.IFS(F84="INCREMENTO",SUM(I84:L84)/H84,F84="MANTENIMIENTO",SUM(I84:L84)/(H84*Tabla2[[#This Row],[N.X]])))),"ESPECÍFICAR TIPO DE META")))</f>
        <v>1</v>
      </c>
      <c r="AF84" s="151" t="str">
        <f>'MIPG INSTITUCIONAL'!N90</f>
        <v>La Secretaría Jurídica elaboró la GUÍAPARA ELABORACIÓN Y TRAMITE DE ACTOS ADMINISTRATIVOS dando cumplimiento a lo establecido en el cronograma del presente plan.  Esta se encuentra publicado en nube mediante el código G-GJ-1110-170-001.</v>
      </c>
      <c r="AG84" s="143" t="str">
        <f>'MIPG INSTITUCIONAL'!O90</f>
        <v>Talento Humano, Recursos Físicos y Tecnológicos</v>
      </c>
      <c r="AH84" s="142" t="s">
        <v>518</v>
      </c>
      <c r="AI84" s="112" t="str">
        <f>'MIPG INSTITUCIONAL'!P90</f>
        <v>Subsecretario Jurídico
(Secretaría Jurídica)</v>
      </c>
    </row>
    <row r="85" spans="2:35" ht="68.45" hidden="1" customHeight="1" x14ac:dyDescent="0.25">
      <c r="B85" s="141" t="s">
        <v>133</v>
      </c>
      <c r="C85" s="142" t="s">
        <v>311</v>
      </c>
      <c r="D85" s="143" t="str">
        <f>'MIPG INSTITUCIONAL'!F91</f>
        <v>Brindar información a la ciudadanía respecto a la competencia legal de la entidad  para emitir la norma de carácter general que se pretende con el desarrollo de los proyectos normativos contenidos dentro de la agenda regulatoria o lista de problemáticas.</v>
      </c>
      <c r="E85" s="143" t="str">
        <f>'MIPG INSTITUCIONAL'!G91</f>
        <v xml:space="preserve">Creación de la Agenda regulatoria </v>
      </c>
      <c r="F85" s="142" t="s">
        <v>549</v>
      </c>
      <c r="G85" s="158">
        <f t="shared" si="14"/>
        <v>1</v>
      </c>
      <c r="H85" s="144">
        <f>'MIPG INSTITUCIONAL'!H91</f>
        <v>1</v>
      </c>
      <c r="I85" s="133">
        <f>'MIPG INSTITUCIONAL'!I91</f>
        <v>0.5</v>
      </c>
      <c r="J85" s="133">
        <f>'MIPG INSTITUCIONAL'!J91</f>
        <v>0.5</v>
      </c>
      <c r="K85" s="133">
        <f>'MIPG INSTITUCIONAL'!K91</f>
        <v>0</v>
      </c>
      <c r="L85" s="133">
        <f>'MIPG INSTITUCIONAL'!L91</f>
        <v>0</v>
      </c>
      <c r="M85" s="145"/>
      <c r="N85" s="146">
        <v>1</v>
      </c>
      <c r="O85" s="146"/>
      <c r="P85" s="147"/>
      <c r="Q85" s="148" t="str">
        <f t="shared" si="15"/>
        <v>SI</v>
      </c>
      <c r="R85" s="222">
        <f>'MIPG INSTITUCIONAL'!Q91</f>
        <v>0</v>
      </c>
      <c r="S85" s="149" t="str">
        <f>'MIPG INSTITUCIONAL'!R91</f>
        <v>x</v>
      </c>
      <c r="T85" s="149">
        <f>'MIPG INSTITUCIONAL'!S91</f>
        <v>0</v>
      </c>
      <c r="U85" s="150">
        <f>'MIPG INSTITUCIONAL'!T91</f>
        <v>0</v>
      </c>
      <c r="V85" s="198" t="str">
        <f t="shared" si="19"/>
        <v>1</v>
      </c>
      <c r="W85" s="198" t="str">
        <f t="shared" si="20"/>
        <v>2</v>
      </c>
      <c r="X85" s="198" t="str">
        <f t="shared" si="21"/>
        <v>4</v>
      </c>
      <c r="Y85" s="198" t="str">
        <f t="shared" si="22"/>
        <v>4</v>
      </c>
      <c r="Z85" s="202">
        <f>IF((IF(Tabla2[[#This Row],[Calculo1 ]]="1",_xlfn.IFS(W85="1",IF((J85/H85)&gt;100%,100%,J85/H85),W85="2",IF((J85/N85)&gt;100%,100%,J85/N85),W85="3","0%",W85="4","0")+Tabla2[[#This Row],[ III TRIM 20217]],_xlfn.IFS(W85="1",IF((J85/H85)&gt;100%,100%,J85/H85),W85="2",IF((J85/N85)&gt;100%,100%,J85/N85),W85="3","0%",W85="4","")))=100%,100%,(IF(Tabla2[[#This Row],[Calculo1 ]]="1",_xlfn.IFS(W85="1",IF((J85/H85)&gt;100%,100%,J85/H85),W85="2",IF((J85/N85)&gt;100%,100%,J85/N85),W85="3","0%",W85="4","0")+Tabla2[[#This Row],[ III TRIM 20217]],_xlfn.IFS(W85="1",IF((J85/H85)&gt;100%,100%,J85/H85),W85="2",IF((J85/N85)&gt;100%,100%,J85/N85),W85="3","0%",W85="4",""))))</f>
        <v>1</v>
      </c>
      <c r="AA85" s="211">
        <f t="shared" si="16"/>
        <v>0.5</v>
      </c>
      <c r="AB85" s="197">
        <f>_xlfn.IFNA(INDEX(Hoja1!$C$3:$C$230,MATCH(Tabla2[[#This Row],[Calculo5]],Hoja1!$B$3:$B$230,0)),"")</f>
        <v>1</v>
      </c>
      <c r="AC85" s="197" t="str">
        <f t="shared" si="17"/>
        <v/>
      </c>
      <c r="AD85" s="212" t="str">
        <f t="shared" si="18"/>
        <v/>
      </c>
      <c r="AE85" s="207">
        <f>IF(IF(F85="","ESPECÍFICAR TIPO DE META",_xlfn.IFNA(_xlfn.IFS(SUM(I85:L85)=0,0%,SUM(I85:L85)&gt;0.001,(_xlfn.IFS(F85="INCREMENTO",SUM(I85:L85)/H85,F85="MANTENIMIENTO",SUM(I85:L85)/(H85*Tabla2[[#This Row],[N.X]])))),"ESPECÍFICAR TIPO DE META"))&gt;1,"100%",IF(F85="","ESPECÍFICAR TIPO DE META",_xlfn.IFNA(_xlfn.IFS(SUM(I85:L85)=0,0%,SUM(I85:L85)&gt;0.001,(_xlfn.IFS(F85="INCREMENTO",SUM(I85:L85)/H85,F85="MANTENIMIENTO",SUM(I85:L85)/(H85*Tabla2[[#This Row],[N.X]])))),"ESPECÍFICAR TIPO DE META")))</f>
        <v>1</v>
      </c>
      <c r="AF85" s="151" t="str">
        <f>'MIPG INSTITUCIONAL'!N91</f>
        <v>La Secretaría Jurídica creó la Agenda Regulatoria, documento en el cual se presenta la herramienta de planeación normativa el cual contiene el cronograma que se ejecutó, las etapas y el documento final con los proyectos (Evidencia radicado y documento final)</v>
      </c>
      <c r="AG85" s="143" t="str">
        <f>'MIPG INSTITUCIONAL'!O91</f>
        <v>Talento Humano, Recursos Físicos y Tecnológicos</v>
      </c>
      <c r="AH85" s="142" t="s">
        <v>518</v>
      </c>
      <c r="AI85" s="112" t="str">
        <f>'MIPG INSTITUCIONAL'!P91</f>
        <v>Subsecretario Jurídico
(Secretaría Jurídica)</v>
      </c>
    </row>
    <row r="86" spans="2:35" ht="68.45" hidden="1" customHeight="1" x14ac:dyDescent="0.25">
      <c r="B86" s="141" t="s">
        <v>133</v>
      </c>
      <c r="C86" s="142" t="s">
        <v>311</v>
      </c>
      <c r="D86" s="143" t="str">
        <f>'MIPG INSTITUCIONAL'!F92</f>
        <v xml:space="preserve">Revisar durante el proceso de formulación de proyectos normativos las temáticas relevantes. </v>
      </c>
      <c r="E86" s="143" t="str">
        <f>'MIPG INSTITUCIONAL'!G92</f>
        <v>Lista de chequeo de revisión de actos administrativos.</v>
      </c>
      <c r="F86" s="142" t="s">
        <v>549</v>
      </c>
      <c r="G86" s="158">
        <f t="shared" si="14"/>
        <v>1</v>
      </c>
      <c r="H86" s="144">
        <f>'MIPG INSTITUCIONAL'!H92</f>
        <v>1</v>
      </c>
      <c r="I86" s="133">
        <f>'MIPG INSTITUCIONAL'!I92</f>
        <v>0</v>
      </c>
      <c r="J86" s="133">
        <f>'MIPG INSTITUCIONAL'!J92</f>
        <v>1</v>
      </c>
      <c r="K86" s="133">
        <f>'MIPG INSTITUCIONAL'!K92</f>
        <v>0</v>
      </c>
      <c r="L86" s="133">
        <f>'MIPG INSTITUCIONAL'!L92</f>
        <v>0</v>
      </c>
      <c r="M86" s="145"/>
      <c r="N86" s="146">
        <v>1</v>
      </c>
      <c r="O86" s="146"/>
      <c r="P86" s="147"/>
      <c r="Q86" s="148" t="str">
        <f t="shared" si="15"/>
        <v>SI</v>
      </c>
      <c r="R86" s="222">
        <f>'MIPG INSTITUCIONAL'!Q92</f>
        <v>0</v>
      </c>
      <c r="S86" s="149" t="str">
        <f>'MIPG INSTITUCIONAL'!R92</f>
        <v>x</v>
      </c>
      <c r="T86" s="149">
        <f>'MIPG INSTITUCIONAL'!S92</f>
        <v>0</v>
      </c>
      <c r="U86" s="150">
        <f>'MIPG INSTITUCIONAL'!T92</f>
        <v>0</v>
      </c>
      <c r="V86" s="198" t="str">
        <f t="shared" si="19"/>
        <v>4</v>
      </c>
      <c r="W86" s="198" t="str">
        <f t="shared" si="20"/>
        <v>2</v>
      </c>
      <c r="X86" s="198" t="str">
        <f t="shared" si="21"/>
        <v>4</v>
      </c>
      <c r="Y86" s="198" t="str">
        <f t="shared" si="22"/>
        <v>4</v>
      </c>
      <c r="Z86" s="202">
        <f>IF((IF(Tabla2[[#This Row],[Calculo1 ]]="1",_xlfn.IFS(W86="1",IF((J86/H86)&gt;100%,100%,J86/H86),W86="2",IF((J86/N86)&gt;100%,100%,J86/N86),W86="3","0%",W86="4","0")+Tabla2[[#This Row],[ III TRIM 20217]],_xlfn.IFS(W86="1",IF((J86/H86)&gt;100%,100%,J86/H86),W86="2",IF((J86/N86)&gt;100%,100%,J86/N86),W86="3","0%",W86="4","")))=100%,100%,(IF(Tabla2[[#This Row],[Calculo1 ]]="1",_xlfn.IFS(W86="1",IF((J86/H86)&gt;100%,100%,J86/H86),W86="2",IF((J86/N86)&gt;100%,100%,J86/N86),W86="3","0%",W86="4","0")+Tabla2[[#This Row],[ III TRIM 20217]],_xlfn.IFS(W86="1",IF((J86/H86)&gt;100%,100%,J86/H86),W86="2",IF((J86/N86)&gt;100%,100%,J86/N86),W86="3","0%",W86="4",""))))</f>
        <v>1</v>
      </c>
      <c r="AA86" s="211" t="str">
        <f t="shared" si="16"/>
        <v/>
      </c>
      <c r="AB86" s="197">
        <f>_xlfn.IFNA(INDEX(Hoja1!$C$3:$C$230,MATCH(Tabla2[[#This Row],[Calculo5]],Hoja1!$B$3:$B$230,0)),"")</f>
        <v>1</v>
      </c>
      <c r="AC86" s="197" t="str">
        <f t="shared" si="17"/>
        <v/>
      </c>
      <c r="AD86" s="212" t="str">
        <f t="shared" si="18"/>
        <v/>
      </c>
      <c r="AE86" s="207">
        <f>IF(IF(F86="","ESPECÍFICAR TIPO DE META",_xlfn.IFNA(_xlfn.IFS(SUM(I86:L86)=0,0%,SUM(I86:L86)&gt;0.001,(_xlfn.IFS(F86="INCREMENTO",SUM(I86:L86)/H86,F86="MANTENIMIENTO",SUM(I86:L86)/(H86*Tabla2[[#This Row],[N.X]])))),"ESPECÍFICAR TIPO DE META"))&gt;1,"100%",IF(F86="","ESPECÍFICAR TIPO DE META",_xlfn.IFNA(_xlfn.IFS(SUM(I86:L86)=0,0%,SUM(I86:L86)&gt;0.001,(_xlfn.IFS(F86="INCREMENTO",SUM(I86:L86)/H86,F86="MANTENIMIENTO",SUM(I86:L86)/(H86*Tabla2[[#This Row],[N.X]])))),"ESPECÍFICAR TIPO DE META")))</f>
        <v>1</v>
      </c>
      <c r="AF86" s="151" t="str">
        <f>'MIPG INSTITUCIONAL'!N92</f>
        <v>La Secretaría Jurídica presenta como evidencia LISTA DE CHEQUEO DE ELABORACIÓN Y REVISIÓN DE ACTO ADMINISTRATIVO PARA LA PREVENCIÓN DEL DAÑO ANTIJURÍDICO MUNICIPIO DE BUCARAMANGA, código No.F-GJ-1110-238,37-004 que se le está dando aplicación a los actos administrativos que revisan en la dependenica, las cuales quedan  archivados en la oficina de posesiones con los actos administrativos aprobados.</v>
      </c>
      <c r="AG86" s="143" t="str">
        <f>'MIPG INSTITUCIONAL'!O92</f>
        <v>Talento Humano, Recursos Físicos y Tecnológicos</v>
      </c>
      <c r="AH86" s="142" t="s">
        <v>518</v>
      </c>
      <c r="AI86" s="112" t="str">
        <f>'MIPG INSTITUCIONAL'!P92</f>
        <v>Subsecretario Jurídico
(Secretaría Jurídica)</v>
      </c>
    </row>
    <row r="87" spans="2:35" ht="68.45" hidden="1" customHeight="1" x14ac:dyDescent="0.25">
      <c r="B87" s="141" t="s">
        <v>323</v>
      </c>
      <c r="C87" s="142" t="s">
        <v>324</v>
      </c>
      <c r="D87" s="143" t="str">
        <f>'MIPG INSTITUCIONAL'!F93</f>
        <v>Realizar el seguimiento al Plan de Desarrollo Municipal en cumplimiento al Acuerdo 013 del 10 de junio de 2020 que establece la metodología de seguimiento, así como el cumplimiento a las directrices del DNP y del DAFP.</v>
      </c>
      <c r="E87" s="143" t="str">
        <f>'MIPG INSTITUCIONAL'!G93</f>
        <v>Matriz Seguimiento Plan de Desarrollo 2020 - 2023</v>
      </c>
      <c r="F87" s="158" t="s">
        <v>550</v>
      </c>
      <c r="G87" s="159">
        <f t="shared" si="14"/>
        <v>4</v>
      </c>
      <c r="H87" s="144">
        <f>'MIPG INSTITUCIONAL'!H93</f>
        <v>1</v>
      </c>
      <c r="I87" s="133">
        <f>'MIPG INSTITUCIONAL'!I93</f>
        <v>1</v>
      </c>
      <c r="J87" s="133">
        <f>'MIPG INSTITUCIONAL'!J93</f>
        <v>1</v>
      </c>
      <c r="K87" s="133">
        <f>'MIPG INSTITUCIONAL'!K93</f>
        <v>0</v>
      </c>
      <c r="L87" s="133">
        <f>'MIPG INSTITUCIONAL'!L93</f>
        <v>0</v>
      </c>
      <c r="M87" s="145">
        <v>1</v>
      </c>
      <c r="N87" s="146">
        <v>1</v>
      </c>
      <c r="O87" s="146">
        <v>1</v>
      </c>
      <c r="P87" s="147">
        <v>1</v>
      </c>
      <c r="Q87" s="148" t="str">
        <f t="shared" si="15"/>
        <v>SI</v>
      </c>
      <c r="R87" s="222" t="str">
        <f>'MIPG INSTITUCIONAL'!Q93</f>
        <v>x</v>
      </c>
      <c r="S87" s="149" t="str">
        <f>'MIPG INSTITUCIONAL'!R93</f>
        <v>x</v>
      </c>
      <c r="T87" s="149" t="str">
        <f>'MIPG INSTITUCIONAL'!S93</f>
        <v>x</v>
      </c>
      <c r="U87" s="150" t="str">
        <f>'MIPG INSTITUCIONAL'!T93</f>
        <v>x</v>
      </c>
      <c r="V87" s="198" t="str">
        <f t="shared" si="19"/>
        <v>2</v>
      </c>
      <c r="W87" s="198" t="str">
        <f t="shared" si="20"/>
        <v>2</v>
      </c>
      <c r="X87" s="198" t="str">
        <f t="shared" si="21"/>
        <v>3</v>
      </c>
      <c r="Y87" s="198" t="str">
        <f t="shared" si="22"/>
        <v>3</v>
      </c>
      <c r="Z87" s="202">
        <f>IF((IF(Tabla2[[#This Row],[Calculo1 ]]="1",_xlfn.IFS(W87="1",IF((J87/H87)&gt;100%,100%,J87/H87),W87="2",IF((J87/N87)&gt;100%,100%,J87/N87),W87="3","0%",W87="4","0")+Tabla2[[#This Row],[ III TRIM 20217]],_xlfn.IFS(W87="1",IF((J87/H87)&gt;100%,100%,J87/H87),W87="2",IF((J87/N87)&gt;100%,100%,J87/N87),W87="3","0%",W87="4","")))=100%,100%,(IF(Tabla2[[#This Row],[Calculo1 ]]="1",_xlfn.IFS(W87="1",IF((J87/H87)&gt;100%,100%,J87/H87),W87="2",IF((J87/N87)&gt;100%,100%,J87/N87),W87="3","0%",W87="4","0")+Tabla2[[#This Row],[ III TRIM 20217]],_xlfn.IFS(W87="1",IF((J87/H87)&gt;100%,100%,J87/H87),W87="2",IF((J87/N87)&gt;100%,100%,J87/N87),W87="3","0%",W87="4",""))))</f>
        <v>1</v>
      </c>
      <c r="AA87" s="211">
        <f t="shared" si="16"/>
        <v>1</v>
      </c>
      <c r="AB87" s="197">
        <f>_xlfn.IFNA(INDEX(Hoja1!$C$3:$C$230,MATCH(Tabla2[[#This Row],[Calculo5]],Hoja1!$B$3:$B$230,0)),"")</f>
        <v>1</v>
      </c>
      <c r="AC87" s="197" t="str">
        <f t="shared" si="17"/>
        <v>0%</v>
      </c>
      <c r="AD87" s="212" t="str">
        <f t="shared" si="18"/>
        <v>0%</v>
      </c>
      <c r="AE87" s="207">
        <f>IF(IF(F87="","ESPECÍFICAR TIPO DE META",_xlfn.IFNA(_xlfn.IFS(SUM(I87:L87)=0,0%,SUM(I87:L87)&gt;0.001,(_xlfn.IFS(F87="INCREMENTO",SUM(I87:L87)/H87,F87="MANTENIMIENTO",SUM(I87:L87)/(H87*Tabla2[[#This Row],[N.X]])))),"ESPECÍFICAR TIPO DE META"))&gt;1,"100%",IF(F87="","ESPECÍFICAR TIPO DE META",_xlfn.IFNA(_xlfn.IFS(SUM(I87:L87)=0,0%,SUM(I87:L87)&gt;0.001,(_xlfn.IFS(F87="INCREMENTO",SUM(I87:L87)/H87,F87="MANTENIMIENTO",SUM(I87:L87)/(H87*Tabla2[[#This Row],[N.X]])))),"ESPECÍFICAR TIPO DE META")))</f>
        <v>0.5</v>
      </c>
      <c r="AF87" s="151" t="str">
        <f>'MIPG INSTITUCIONAL'!N93</f>
        <v>Se cuenta con la matriz de Seguimiento Plan de Desarrollo 2020 - 2023 con corte a 31 de diciembre de 2021, a la fecha está pendiente el reporte de Hacienda de la ejecución presupuestal a 31 de diciembre de 2021.</v>
      </c>
      <c r="AG87" s="143" t="str">
        <f>'MIPG INSTITUCIONAL'!O93</f>
        <v>Talento Humano, Recursos Físicos y Tecnológicos</v>
      </c>
      <c r="AH87" s="142" t="s">
        <v>516</v>
      </c>
      <c r="AI87" s="112" t="str">
        <f>'MIPG INSTITUCIONAL'!P93</f>
        <v>Profesional Especializado
(Secretaría Planeación)</v>
      </c>
    </row>
    <row r="88" spans="2:35" ht="68.45" hidden="1" customHeight="1" x14ac:dyDescent="0.25">
      <c r="B88" s="141" t="s">
        <v>323</v>
      </c>
      <c r="C88" s="142" t="s">
        <v>324</v>
      </c>
      <c r="D88" s="143" t="str">
        <f>D87</f>
        <v>Realizar el seguimiento al Plan de Desarrollo Municipal en cumplimiento al Acuerdo 013 del 10 de junio de 2020 que establece la metodología de seguimiento, así como el cumplimiento a las directrices del DNP y del DAFP.</v>
      </c>
      <c r="E88" s="143" t="str">
        <f>'MIPG INSTITUCIONAL'!G94</f>
        <v xml:space="preserve">Mesas Seguimiento al Cumplimiento del Plan de Desarrollo 2020 - 2023 </v>
      </c>
      <c r="F88" s="142" t="s">
        <v>549</v>
      </c>
      <c r="G88" s="158">
        <f t="shared" si="14"/>
        <v>2</v>
      </c>
      <c r="H88" s="144">
        <f>'MIPG INSTITUCIONAL'!H94</f>
        <v>2</v>
      </c>
      <c r="I88" s="133">
        <f>'MIPG INSTITUCIONAL'!I94</f>
        <v>1</v>
      </c>
      <c r="J88" s="133">
        <f>'MIPG INSTITUCIONAL'!J94</f>
        <v>0</v>
      </c>
      <c r="K88" s="133">
        <f>'MIPG INSTITUCIONAL'!K94</f>
        <v>0</v>
      </c>
      <c r="L88" s="133">
        <f>'MIPG INSTITUCIONAL'!L94</f>
        <v>0</v>
      </c>
      <c r="M88" s="145">
        <v>1</v>
      </c>
      <c r="N88" s="146"/>
      <c r="O88" s="146">
        <v>1</v>
      </c>
      <c r="P88" s="147"/>
      <c r="Q88" s="148" t="str">
        <f t="shared" si="15"/>
        <v>SI</v>
      </c>
      <c r="R88" s="222" t="str">
        <f>'MIPG INSTITUCIONAL'!Q94</f>
        <v>x</v>
      </c>
      <c r="S88" s="149">
        <f>'MIPG INSTITUCIONAL'!R94</f>
        <v>0</v>
      </c>
      <c r="T88" s="149" t="str">
        <f>'MIPG INSTITUCIONAL'!S94</f>
        <v>x</v>
      </c>
      <c r="U88" s="150">
        <f>'MIPG INSTITUCIONAL'!T94</f>
        <v>0</v>
      </c>
      <c r="V88" s="198" t="str">
        <f t="shared" si="19"/>
        <v>2</v>
      </c>
      <c r="W88" s="198" t="str">
        <f t="shared" si="20"/>
        <v>4</v>
      </c>
      <c r="X88" s="198" t="str">
        <f t="shared" si="21"/>
        <v>3</v>
      </c>
      <c r="Y88" s="198" t="str">
        <f t="shared" si="22"/>
        <v>4</v>
      </c>
      <c r="Z88" s="202" t="str">
        <f>IF((IF(Tabla2[[#This Row],[Calculo1 ]]="1",_xlfn.IFS(W88="1",IF((J88/H88)&gt;100%,100%,J88/H88),W88="2",IF((J88/N88)&gt;100%,100%,J88/N88),W88="3","0%",W88="4","0")+Tabla2[[#This Row],[ III TRIM 20217]],_xlfn.IFS(W88="1",IF((J88/H88)&gt;100%,100%,J88/H88),W88="2",IF((J88/N88)&gt;100%,100%,J88/N88),W88="3","0%",W88="4","")))=100%,100%,(IF(Tabla2[[#This Row],[Calculo1 ]]="1",_xlfn.IFS(W88="1",IF((J88/H88)&gt;100%,100%,J88/H88),W88="2",IF((J88/N88)&gt;100%,100%,J88/N88),W88="3","0%",W88="4","0")+Tabla2[[#This Row],[ III TRIM 20217]],_xlfn.IFS(W88="1",IF((J88/H88)&gt;100%,100%,J88/H88),W88="2",IF((J88/N88)&gt;100%,100%,J88/N88),W88="3","0%",W88="4",""))))</f>
        <v/>
      </c>
      <c r="AA88" s="211">
        <f t="shared" si="16"/>
        <v>1</v>
      </c>
      <c r="AB88" s="197" t="str">
        <f>_xlfn.IFNA(INDEX(Hoja1!$C$3:$C$230,MATCH(Tabla2[[#This Row],[Calculo5]],Hoja1!$B$3:$B$230,0)),"")</f>
        <v/>
      </c>
      <c r="AC88" s="197" t="str">
        <f t="shared" si="17"/>
        <v>0%</v>
      </c>
      <c r="AD88" s="212" t="str">
        <f t="shared" si="18"/>
        <v/>
      </c>
      <c r="AE88" s="207">
        <f>IF(IF(F88="","ESPECÍFICAR TIPO DE META",_xlfn.IFNA(_xlfn.IFS(SUM(I88:L88)=0,0%,SUM(I88:L88)&gt;0.001,(_xlfn.IFS(F88="INCREMENTO",SUM(I88:L88)/H88,F88="MANTENIMIENTO",SUM(I88:L88)/(H88*Tabla2[[#This Row],[N.X]])))),"ESPECÍFICAR TIPO DE META"))&gt;1,"100%",IF(F88="","ESPECÍFICAR TIPO DE META",_xlfn.IFNA(_xlfn.IFS(SUM(I88:L88)=0,0%,SUM(I88:L88)&gt;0.001,(_xlfn.IFS(F88="INCREMENTO",SUM(I88:L88)/H88,F88="MANTENIMIENTO",SUM(I88:L88)/(H88*Tabla2[[#This Row],[N.X]])))),"ESPECÍFICAR TIPO DE META")))</f>
        <v>0.5</v>
      </c>
      <c r="AF88" s="151" t="str">
        <f>'MIPG INSTITUCIONAL'!N94</f>
        <v>Seguimiento al Plan de Desarrollo con corte a junio 30 de 2021.  Fecha de publicación:  Agosto 2021</v>
      </c>
      <c r="AG88" s="143" t="str">
        <f>'MIPG INSTITUCIONAL'!O94</f>
        <v>Talento Humano, Recursos Físicos y Tecnológicos</v>
      </c>
      <c r="AH88" s="142" t="s">
        <v>509</v>
      </c>
      <c r="AI88" s="112" t="str">
        <f>'MIPG INSTITUCIONAL'!P94</f>
        <v>Jefe de Oficina
(Oficina Control Interno de Gestión)</v>
      </c>
    </row>
    <row r="89" spans="2:35" ht="68.45" hidden="1" customHeight="1" x14ac:dyDescent="0.25">
      <c r="B89" s="141" t="s">
        <v>323</v>
      </c>
      <c r="C89" s="142" t="s">
        <v>324</v>
      </c>
      <c r="D89" s="143" t="str">
        <f>D87</f>
        <v>Realizar el seguimiento al Plan de Desarrollo Municipal en cumplimiento al Acuerdo 013 del 10 de junio de 2020 que establece la metodología de seguimiento, así como el cumplimiento a las directrices del DNP y del DAFP.</v>
      </c>
      <c r="E89" s="143" t="str">
        <f>'MIPG INSTITUCIONAL'!G95</f>
        <v>FURAG 2021</v>
      </c>
      <c r="F89" s="158" t="s">
        <v>549</v>
      </c>
      <c r="G89" s="159">
        <f t="shared" si="14"/>
        <v>1</v>
      </c>
      <c r="H89" s="144">
        <f>'MIPG INSTITUCIONAL'!H95</f>
        <v>1</v>
      </c>
      <c r="I89" s="133">
        <f>'MIPG INSTITUCIONAL'!I95</f>
        <v>0</v>
      </c>
      <c r="J89" s="133">
        <f>'MIPG INSTITUCIONAL'!J95</f>
        <v>0</v>
      </c>
      <c r="K89" s="133">
        <f>'MIPG INSTITUCIONAL'!K95</f>
        <v>0</v>
      </c>
      <c r="L89" s="133">
        <f>'MIPG INSTITUCIONAL'!L95</f>
        <v>0</v>
      </c>
      <c r="M89" s="145"/>
      <c r="N89" s="146"/>
      <c r="O89" s="146">
        <v>1</v>
      </c>
      <c r="P89" s="147"/>
      <c r="Q89" s="148" t="str">
        <f t="shared" si="15"/>
        <v>SI</v>
      </c>
      <c r="R89" s="222">
        <f>'MIPG INSTITUCIONAL'!Q95</f>
        <v>0</v>
      </c>
      <c r="S89" s="149">
        <f>'MIPG INSTITUCIONAL'!R95</f>
        <v>0</v>
      </c>
      <c r="T89" s="149" t="str">
        <f>'MIPG INSTITUCIONAL'!S95</f>
        <v>x</v>
      </c>
      <c r="U89" s="150">
        <f>'MIPG INSTITUCIONAL'!T95</f>
        <v>0</v>
      </c>
      <c r="V89" s="198" t="str">
        <f t="shared" si="19"/>
        <v>4</v>
      </c>
      <c r="W89" s="198" t="str">
        <f t="shared" si="20"/>
        <v>4</v>
      </c>
      <c r="X89" s="198" t="str">
        <f t="shared" si="21"/>
        <v>3</v>
      </c>
      <c r="Y89" s="198" t="str">
        <f t="shared" si="22"/>
        <v>4</v>
      </c>
      <c r="Z89" s="202" t="str">
        <f>IF((IF(Tabla2[[#This Row],[Calculo1 ]]="1",_xlfn.IFS(W89="1",IF((J89/H89)&gt;100%,100%,J89/H89),W89="2",IF((J89/N89)&gt;100%,100%,J89/N89),W89="3","0%",W89="4","0")+Tabla2[[#This Row],[ III TRIM 20217]],_xlfn.IFS(W89="1",IF((J89/H89)&gt;100%,100%,J89/H89),W89="2",IF((J89/N89)&gt;100%,100%,J89/N89),W89="3","0%",W89="4","")))=100%,100%,(IF(Tabla2[[#This Row],[Calculo1 ]]="1",_xlfn.IFS(W89="1",IF((J89/H89)&gt;100%,100%,J89/H89),W89="2",IF((J89/N89)&gt;100%,100%,J89/N89),W89="3","0%",W89="4","0")+Tabla2[[#This Row],[ III TRIM 20217]],_xlfn.IFS(W89="1",IF((J89/H89)&gt;100%,100%,J89/H89),W89="2",IF((J89/N89)&gt;100%,100%,J89/N89),W89="3","0%",W89="4",""))))</f>
        <v/>
      </c>
      <c r="AA89" s="211" t="str">
        <f t="shared" si="16"/>
        <v/>
      </c>
      <c r="AB89" s="197" t="str">
        <f>_xlfn.IFNA(INDEX(Hoja1!$C$3:$C$230,MATCH(Tabla2[[#This Row],[Calculo5]],Hoja1!$B$3:$B$230,0)),"")</f>
        <v/>
      </c>
      <c r="AC89" s="197" t="str">
        <f t="shared" si="17"/>
        <v>0%</v>
      </c>
      <c r="AD89" s="212" t="str">
        <f t="shared" si="18"/>
        <v/>
      </c>
      <c r="AE89" s="207">
        <f>IF(IF(F89="","ESPECÍFICAR TIPO DE META",_xlfn.IFNA(_xlfn.IFS(SUM(I89:L89)=0,0%,SUM(I89:L89)&gt;0.001,(_xlfn.IFS(F89="INCREMENTO",SUM(I89:L89)/H89,F89="MANTENIMIENTO",SUM(I89:L89)/(H89*Tabla2[[#This Row],[N.X]])))),"ESPECÍFICAR TIPO DE META"))&gt;1,"100%",IF(F89="","ESPECÍFICAR TIPO DE META",_xlfn.IFNA(_xlfn.IFS(SUM(I89:L89)=0,0%,SUM(I89:L89)&gt;0.001,(_xlfn.IFS(F89="INCREMENTO",SUM(I89:L89)/H89,F89="MANTENIMIENTO",SUM(I89:L89)/(H89*Tabla2[[#This Row],[N.X]])))),"ESPECÍFICAR TIPO DE META")))</f>
        <v>0</v>
      </c>
      <c r="AF89" s="151">
        <f>'MIPG INSTITUCIONAL'!N95</f>
        <v>0</v>
      </c>
      <c r="AG89" s="143" t="str">
        <f>'MIPG INSTITUCIONAL'!O95</f>
        <v>Talento Humano, Recursos Físicos y Tecnológicos</v>
      </c>
      <c r="AH89" s="142" t="s">
        <v>516</v>
      </c>
      <c r="AI89" s="112" t="str">
        <f>'MIPG INSTITUCIONAL'!P95</f>
        <v>Profesional Especializado
(Secretaría Planeación)</v>
      </c>
    </row>
    <row r="90" spans="2:35" ht="68.45" hidden="1" customHeight="1" x14ac:dyDescent="0.25">
      <c r="B90" s="141" t="s">
        <v>323</v>
      </c>
      <c r="C90" s="142" t="s">
        <v>324</v>
      </c>
      <c r="D90" s="143" t="str">
        <f>'MIPG INSTITUCIONAL'!F96</f>
        <v>Informar a los grupos de valor los resultados de su participación en la gestión, mediante el envío de información y/o la realización de reuniones o encuentros.</v>
      </c>
      <c r="E90" s="143" t="str">
        <f>'MIPG INSTITUCIONAL'!G96</f>
        <v>Actas, correos electrónicos, oficios en envío de información a los grupos de valor.</v>
      </c>
      <c r="F90" s="158" t="s">
        <v>550</v>
      </c>
      <c r="G90" s="159">
        <f t="shared" si="14"/>
        <v>4</v>
      </c>
      <c r="H90" s="153">
        <f>'MIPG INSTITUCIONAL'!H96</f>
        <v>1</v>
      </c>
      <c r="I90" s="133">
        <f>'MIPG INSTITUCIONAL'!I96</f>
        <v>1</v>
      </c>
      <c r="J90" s="133">
        <f>'MIPG INSTITUCIONAL'!J96</f>
        <v>1</v>
      </c>
      <c r="K90" s="133">
        <f>'MIPG INSTITUCIONAL'!K96</f>
        <v>0</v>
      </c>
      <c r="L90" s="133">
        <f>'MIPG INSTITUCIONAL'!L96</f>
        <v>0</v>
      </c>
      <c r="M90" s="155">
        <v>1</v>
      </c>
      <c r="N90" s="156">
        <v>1</v>
      </c>
      <c r="O90" s="156">
        <v>1</v>
      </c>
      <c r="P90" s="157">
        <v>1</v>
      </c>
      <c r="Q90" s="148" t="str">
        <f t="shared" si="15"/>
        <v>SI</v>
      </c>
      <c r="R90" s="222" t="str">
        <f>'MIPG INSTITUCIONAL'!Q96</f>
        <v>x</v>
      </c>
      <c r="S90" s="149" t="str">
        <f>'MIPG INSTITUCIONAL'!R96</f>
        <v>x</v>
      </c>
      <c r="T90" s="149" t="str">
        <f>'MIPG INSTITUCIONAL'!S96</f>
        <v>x</v>
      </c>
      <c r="U90" s="150" t="str">
        <f>'MIPG INSTITUCIONAL'!T96</f>
        <v>x</v>
      </c>
      <c r="V90" s="198" t="str">
        <f t="shared" si="19"/>
        <v>2</v>
      </c>
      <c r="W90" s="198" t="str">
        <f t="shared" si="20"/>
        <v>2</v>
      </c>
      <c r="X90" s="198" t="str">
        <f t="shared" si="21"/>
        <v>3</v>
      </c>
      <c r="Y90" s="198" t="str">
        <f t="shared" si="22"/>
        <v>3</v>
      </c>
      <c r="Z90" s="202">
        <f>IF((IF(Tabla2[[#This Row],[Calculo1 ]]="1",_xlfn.IFS(W90="1",IF((J90/H90)&gt;100%,100%,J90/H90),W90="2",IF((J90/N90)&gt;100%,100%,J90/N90),W90="3","0%",W90="4","0")+Tabla2[[#This Row],[ III TRIM 20217]],_xlfn.IFS(W90="1",IF((J90/H90)&gt;100%,100%,J90/H90),W90="2",IF((J90/N90)&gt;100%,100%,J90/N90),W90="3","0%",W90="4","")))=100%,100%,(IF(Tabla2[[#This Row],[Calculo1 ]]="1",_xlfn.IFS(W90="1",IF((J90/H90)&gt;100%,100%,J90/H90),W90="2",IF((J90/N90)&gt;100%,100%,J90/N90),W90="3","0%",W90="4","0")+Tabla2[[#This Row],[ III TRIM 20217]],_xlfn.IFS(W90="1",IF((J90/H90)&gt;100%,100%,J90/H90),W90="2",IF((J90/N90)&gt;100%,100%,J90/N90),W90="3","0%",W90="4",""))))</f>
        <v>1</v>
      </c>
      <c r="AA90" s="211">
        <f t="shared" si="16"/>
        <v>1</v>
      </c>
      <c r="AB90" s="197">
        <f>_xlfn.IFNA(INDEX(Hoja1!$C$3:$C$230,MATCH(Tabla2[[#This Row],[Calculo5]],Hoja1!$B$3:$B$230,0)),"")</f>
        <v>1</v>
      </c>
      <c r="AC90" s="197" t="str">
        <f t="shared" si="17"/>
        <v>0%</v>
      </c>
      <c r="AD90" s="212" t="str">
        <f t="shared" si="18"/>
        <v>0%</v>
      </c>
      <c r="AE90" s="207">
        <f>IF(IF(F90="","ESPECÍFICAR TIPO DE META",_xlfn.IFNA(_xlfn.IFS(SUM(I90:L90)=0,0%,SUM(I90:L90)&gt;0.001,(_xlfn.IFS(F90="INCREMENTO",SUM(I90:L90)/H90,F90="MANTENIMIENTO",SUM(I90:L90)/(H90*Tabla2[[#This Row],[N.X]])))),"ESPECÍFICAR TIPO DE META"))&gt;1,"100%",IF(F90="","ESPECÍFICAR TIPO DE META",_xlfn.IFNA(_xlfn.IFS(SUM(I90:L90)=0,0%,SUM(I90:L90)&gt;0.001,(_xlfn.IFS(F90="INCREMENTO",SUM(I90:L90)/H90,F90="MANTENIMIENTO",SUM(I90:L90)/(H90*Tabla2[[#This Row],[N.X]])))),"ESPECÍFICAR TIPO DE META")))</f>
        <v>0.5</v>
      </c>
      <c r="AF90" s="151" t="str">
        <f>'MIPG INSTITUCIONAL'!N96</f>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v>
      </c>
      <c r="AG90" s="143" t="str">
        <f>'MIPG INSTITUCIONAL'!O96</f>
        <v>Talento Humano, Recursos Físicos y Tecnológicos</v>
      </c>
      <c r="AH90" s="142" t="s">
        <v>516</v>
      </c>
      <c r="AI90" s="112" t="str">
        <f>'MIPG INSTITUCIONAL'!P96</f>
        <v>Profesional Especializado
(Secretaría Planeación)</v>
      </c>
    </row>
    <row r="91" spans="2:35" ht="68.45" customHeight="1" x14ac:dyDescent="0.25">
      <c r="B91" s="141" t="s">
        <v>337</v>
      </c>
      <c r="C91" s="142" t="s">
        <v>338</v>
      </c>
      <c r="D91" s="143" t="str">
        <f>'MIPG INSTITUCIONAL'!F97</f>
        <v>Incluir en el Sistema Integrado de Conservación, el plan de preservación digital a largo plazo.</v>
      </c>
      <c r="E91" s="143" t="str">
        <f>'MIPG INSTITUCIONAL'!G97</f>
        <v xml:space="preserve">Plan de preservación digital a largo plazo que conforma el sistema integrado de conservación documental (SIC), actualizado y aprobado por el comité institucional de gestión y desempeño. </v>
      </c>
      <c r="F91" s="158" t="s">
        <v>549</v>
      </c>
      <c r="G91" s="158">
        <f t="shared" si="14"/>
        <v>1</v>
      </c>
      <c r="H91" s="144">
        <f>'MIPG INSTITUCIONAL'!H97</f>
        <v>1</v>
      </c>
      <c r="I91" s="133">
        <f>'MIPG INSTITUCIONAL'!I97</f>
        <v>1</v>
      </c>
      <c r="J91" s="133">
        <f>'MIPG INSTITUCIONAL'!J97</f>
        <v>0</v>
      </c>
      <c r="K91" s="133">
        <f>'MIPG INSTITUCIONAL'!K97</f>
        <v>0</v>
      </c>
      <c r="L91" s="133">
        <f>'MIPG INSTITUCIONAL'!L97</f>
        <v>0</v>
      </c>
      <c r="M91" s="145"/>
      <c r="N91" s="146">
        <v>1</v>
      </c>
      <c r="O91" s="146"/>
      <c r="P91" s="147"/>
      <c r="Q91" s="148" t="str">
        <f t="shared" si="15"/>
        <v>SI</v>
      </c>
      <c r="R91" s="222">
        <f>'MIPG INSTITUCIONAL'!Q97</f>
        <v>0</v>
      </c>
      <c r="S91" s="149" t="str">
        <f>'MIPG INSTITUCIONAL'!R97</f>
        <v>x</v>
      </c>
      <c r="T91" s="149">
        <f>'MIPG INSTITUCIONAL'!S97</f>
        <v>0</v>
      </c>
      <c r="U91" s="150">
        <f>'MIPG INSTITUCIONAL'!T97</f>
        <v>0</v>
      </c>
      <c r="V91" s="198" t="str">
        <f t="shared" si="19"/>
        <v>1</v>
      </c>
      <c r="W91" s="198" t="str">
        <f t="shared" si="20"/>
        <v>3</v>
      </c>
      <c r="X91" s="198" t="str">
        <f t="shared" si="21"/>
        <v>4</v>
      </c>
      <c r="Y91" s="198" t="str">
        <f t="shared" si="22"/>
        <v>4</v>
      </c>
      <c r="Z91" s="202">
        <f>IF((IF(Tabla2[[#This Row],[Calculo1 ]]="1",_xlfn.IFS(W91="1",IF((J91/H91)&gt;100%,100%,J91/H91),W91="2",IF((J91/N91)&gt;100%,100%,J91/N91),W91="3","0%",W91="4","0")+Tabla2[[#This Row],[ III TRIM 20217]],_xlfn.IFS(W91="1",IF((J91/H91)&gt;100%,100%,J91/H91),W91="2",IF((J91/N91)&gt;100%,100%,J91/N91),W91="3","0%",W91="4","")))=100%,100%,(IF(Tabla2[[#This Row],[Calculo1 ]]="1",_xlfn.IFS(W91="1",IF((J91/H91)&gt;100%,100%,J91/H91),W91="2",IF((J91/N91)&gt;100%,100%,J91/N91),W91="3","0%",W91="4","0")+Tabla2[[#This Row],[ III TRIM 20217]],_xlfn.IFS(W91="1",IF((J91/H91)&gt;100%,100%,J91/H91),W91="2",IF((J91/N91)&gt;100%,100%,J91/N91),W91="3","0%",W91="4",""))))</f>
        <v>1</v>
      </c>
      <c r="AA91" s="211">
        <f t="shared" si="16"/>
        <v>1</v>
      </c>
      <c r="AB91" s="197">
        <f>_xlfn.IFNA(INDEX(Hoja1!$C$3:$C$230,MATCH(Tabla2[[#This Row],[Calculo5]],Hoja1!$B$3:$B$230,0)),"")</f>
        <v>1</v>
      </c>
      <c r="AC91" s="197" t="str">
        <f t="shared" si="17"/>
        <v/>
      </c>
      <c r="AD91" s="212" t="str">
        <f t="shared" si="18"/>
        <v/>
      </c>
      <c r="AE91" s="207">
        <f>IF(IF(F91="","ESPECÍFICAR TIPO DE META",_xlfn.IFNA(_xlfn.IFS(SUM(I91:L91)=0,0%,SUM(I91:L91)&gt;0.001,(_xlfn.IFS(F91="INCREMENTO",SUM(I91:L91)/H91,F91="MANTENIMIENTO",SUM(I91:L91)/(H91*Tabla2[[#This Row],[N.X]])))),"ESPECÍFICAR TIPO DE META"))&gt;1,"100%",IF(F91="","ESPECÍFICAR TIPO DE META",_xlfn.IFNA(_xlfn.IFS(SUM(I91:L91)=0,0%,SUM(I91:L91)&gt;0.001,(_xlfn.IFS(F91="INCREMENTO",SUM(I91:L91)/H91,F91="MANTENIMIENTO",SUM(I91:L91)/(H91*Tabla2[[#This Row],[N.X]])))),"ESPECÍFICAR TIPO DE META")))</f>
        <v>1</v>
      </c>
      <c r="AF91" s="151" t="str">
        <f>'MIPG INSTITUCIONAL'!N97</f>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v>
      </c>
      <c r="AG91" s="143" t="str">
        <f>'MIPG INSTITUCIONAL'!O97</f>
        <v>Talento Humano, Recursos Físicos y Tecnológicos</v>
      </c>
      <c r="AH91" s="142" t="s">
        <v>511</v>
      </c>
      <c r="AI91" s="112" t="str">
        <f>'MIPG INSTITUCIONAL'!P97</f>
        <v>Técnico Operativo
(Secretaría Administrativa)</v>
      </c>
    </row>
    <row r="92" spans="2:35" ht="68.45" customHeight="1" x14ac:dyDescent="0.25">
      <c r="B92" s="141" t="s">
        <v>337</v>
      </c>
      <c r="C92" s="142" t="s">
        <v>338</v>
      </c>
      <c r="D92" s="143" t="str">
        <f>'MIPG INSTITUCIONAL'!F98</f>
        <v>Elaborar y aprobar el documento Sistema Integrado de Conservación - SIC de la entidad.</v>
      </c>
      <c r="E92" s="143" t="str">
        <f>'MIPG INSTITUCIONAL'!G98</f>
        <v xml:space="preserve">Plan de conservación documental actualizado, que conforma el sistema integrado de conservación documental (SIC), actualizado y aprobado por el comité institucional de gestión y desempeño. </v>
      </c>
      <c r="F92" s="158" t="s">
        <v>549</v>
      </c>
      <c r="G92" s="158">
        <f t="shared" si="14"/>
        <v>1</v>
      </c>
      <c r="H92" s="144">
        <f>'MIPG INSTITUCIONAL'!H98</f>
        <v>1</v>
      </c>
      <c r="I92" s="133">
        <f>'MIPG INSTITUCIONAL'!I98</f>
        <v>1</v>
      </c>
      <c r="J92" s="133">
        <f>'MIPG INSTITUCIONAL'!J98</f>
        <v>0</v>
      </c>
      <c r="K92" s="133">
        <f>'MIPG INSTITUCIONAL'!K98</f>
        <v>0</v>
      </c>
      <c r="L92" s="133">
        <f>'MIPG INSTITUCIONAL'!L98</f>
        <v>0</v>
      </c>
      <c r="M92" s="145"/>
      <c r="N92" s="146">
        <v>1</v>
      </c>
      <c r="O92" s="146"/>
      <c r="P92" s="147"/>
      <c r="Q92" s="148" t="str">
        <f t="shared" si="15"/>
        <v>SI</v>
      </c>
      <c r="R92" s="222">
        <f>'MIPG INSTITUCIONAL'!Q98</f>
        <v>0</v>
      </c>
      <c r="S92" s="149" t="str">
        <f>'MIPG INSTITUCIONAL'!R98</f>
        <v>x</v>
      </c>
      <c r="T92" s="149">
        <f>'MIPG INSTITUCIONAL'!S98</f>
        <v>0</v>
      </c>
      <c r="U92" s="150">
        <f>'MIPG INSTITUCIONAL'!T98</f>
        <v>0</v>
      </c>
      <c r="V92" s="198" t="str">
        <f t="shared" si="19"/>
        <v>1</v>
      </c>
      <c r="W92" s="198" t="str">
        <f t="shared" si="20"/>
        <v>3</v>
      </c>
      <c r="X92" s="198" t="str">
        <f t="shared" si="21"/>
        <v>4</v>
      </c>
      <c r="Y92" s="198" t="str">
        <f t="shared" si="22"/>
        <v>4</v>
      </c>
      <c r="Z92" s="202">
        <f>IF((IF(Tabla2[[#This Row],[Calculo1 ]]="1",_xlfn.IFS(W92="1",IF((J92/H92)&gt;100%,100%,J92/H92),W92="2",IF((J92/N92)&gt;100%,100%,J92/N92),W92="3","0%",W92="4","0")+Tabla2[[#This Row],[ III TRIM 20217]],_xlfn.IFS(W92="1",IF((J92/H92)&gt;100%,100%,J92/H92),W92="2",IF((J92/N92)&gt;100%,100%,J92/N92),W92="3","0%",W92="4","")))=100%,100%,(IF(Tabla2[[#This Row],[Calculo1 ]]="1",_xlfn.IFS(W92="1",IF((J92/H92)&gt;100%,100%,J92/H92),W92="2",IF((J92/N92)&gt;100%,100%,J92/N92),W92="3","0%",W92="4","0")+Tabla2[[#This Row],[ III TRIM 20217]],_xlfn.IFS(W92="1",IF((J92/H92)&gt;100%,100%,J92/H92),W92="2",IF((J92/N92)&gt;100%,100%,J92/N92),W92="3","0%",W92="4",""))))</f>
        <v>1</v>
      </c>
      <c r="AA92" s="211">
        <f t="shared" si="16"/>
        <v>1</v>
      </c>
      <c r="AB92" s="197">
        <f>_xlfn.IFNA(INDEX(Hoja1!$C$3:$C$230,MATCH(Tabla2[[#This Row],[Calculo5]],Hoja1!$B$3:$B$230,0)),"")</f>
        <v>1</v>
      </c>
      <c r="AC92" s="197" t="str">
        <f t="shared" si="17"/>
        <v/>
      </c>
      <c r="AD92" s="212" t="str">
        <f t="shared" si="18"/>
        <v/>
      </c>
      <c r="AE92" s="207">
        <f>IF(IF(F92="","ESPECÍFICAR TIPO DE META",_xlfn.IFNA(_xlfn.IFS(SUM(I92:L92)=0,0%,SUM(I92:L92)&gt;0.001,(_xlfn.IFS(F92="INCREMENTO",SUM(I92:L92)/H92,F92="MANTENIMIENTO",SUM(I92:L92)/(H92*Tabla2[[#This Row],[N.X]])))),"ESPECÍFICAR TIPO DE META"))&gt;1,"100%",IF(F92="","ESPECÍFICAR TIPO DE META",_xlfn.IFNA(_xlfn.IFS(SUM(I92:L92)=0,0%,SUM(I92:L92)&gt;0.001,(_xlfn.IFS(F92="INCREMENTO",SUM(I92:L92)/H92,F92="MANTENIMIENTO",SUM(I92:L92)/(H92*Tabla2[[#This Row],[N.X]])))),"ESPECÍFICAR TIPO DE META")))</f>
        <v>1</v>
      </c>
      <c r="AF92" s="151" t="str">
        <f>'MIPG INSTITUCIONAL'!N98</f>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v>
      </c>
      <c r="AG92" s="143" t="str">
        <f>'MIPG INSTITUCIONAL'!O98</f>
        <v>Talento Humano, Recursos Físicos y Tecnológicos</v>
      </c>
      <c r="AH92" s="142" t="s">
        <v>511</v>
      </c>
      <c r="AI92" s="112" t="str">
        <f>'MIPG INSTITUCIONAL'!P98</f>
        <v>Técnico Operativo
(Secretaría Administrativa)</v>
      </c>
    </row>
    <row r="93" spans="2:35" ht="68.45" customHeight="1" x14ac:dyDescent="0.25">
      <c r="B93" s="141" t="s">
        <v>337</v>
      </c>
      <c r="C93" s="142" t="s">
        <v>338</v>
      </c>
      <c r="D93" s="143" t="str">
        <f>'MIPG INSTITUCIONAL'!F99</f>
        <v>Desarrollar los anexos, para elaborar las Tablas de Valoración Documental - TVD para organizar el Fondo Documental Acumulado de la entidad.</v>
      </c>
      <c r="E93" s="143" t="str">
        <f>'MIPG INSTITUCIONAL'!G99</f>
        <v>Informe historia institucional con fines archivísticos (anexo a TVD).</v>
      </c>
      <c r="F93" s="158" t="s">
        <v>549</v>
      </c>
      <c r="G93" s="158">
        <f t="shared" si="14"/>
        <v>1</v>
      </c>
      <c r="H93" s="144">
        <f>'MIPG INSTITUCIONAL'!H99</f>
        <v>1</v>
      </c>
      <c r="I93" s="133">
        <f>'MIPG INSTITUCIONAL'!I99</f>
        <v>0.7</v>
      </c>
      <c r="J93" s="133">
        <f>'MIPG INSTITUCIONAL'!J99</f>
        <v>0.3</v>
      </c>
      <c r="K93" s="133">
        <f>'MIPG INSTITUCIONAL'!K99</f>
        <v>0</v>
      </c>
      <c r="L93" s="133">
        <f>'MIPG INSTITUCIONAL'!L99</f>
        <v>0</v>
      </c>
      <c r="M93" s="145"/>
      <c r="N93" s="146">
        <v>1</v>
      </c>
      <c r="O93" s="146"/>
      <c r="P93" s="147"/>
      <c r="Q93" s="148" t="str">
        <f t="shared" si="15"/>
        <v>SI</v>
      </c>
      <c r="R93" s="222">
        <f>'MIPG INSTITUCIONAL'!Q99</f>
        <v>0</v>
      </c>
      <c r="S93" s="149" t="str">
        <f>'MIPG INSTITUCIONAL'!R99</f>
        <v>x</v>
      </c>
      <c r="T93" s="149">
        <f>'MIPG INSTITUCIONAL'!S99</f>
        <v>0</v>
      </c>
      <c r="U93" s="150">
        <f>'MIPG INSTITUCIONAL'!T99</f>
        <v>0</v>
      </c>
      <c r="V93" s="198" t="str">
        <f t="shared" si="19"/>
        <v>1</v>
      </c>
      <c r="W93" s="198" t="str">
        <f t="shared" si="20"/>
        <v>2</v>
      </c>
      <c r="X93" s="198" t="str">
        <f t="shared" si="21"/>
        <v>4</v>
      </c>
      <c r="Y93" s="198" t="str">
        <f t="shared" si="22"/>
        <v>4</v>
      </c>
      <c r="Z93" s="202">
        <f>IF((IF(Tabla2[[#This Row],[Calculo1 ]]="1",_xlfn.IFS(W93="1",IF((J93/H93)&gt;100%,100%,J93/H93),W93="2",IF((J93/N93)&gt;100%,100%,J93/N93),W93="3","0%",W93="4","0")+Tabla2[[#This Row],[ III TRIM 20217]],_xlfn.IFS(W93="1",IF((J93/H93)&gt;100%,100%,J93/H93),W93="2",IF((J93/N93)&gt;100%,100%,J93/N93),W93="3","0%",W93="4","")))=100%,100%,(IF(Tabla2[[#This Row],[Calculo1 ]]="1",_xlfn.IFS(W93="1",IF((J93/H93)&gt;100%,100%,J93/H93),W93="2",IF((J93/N93)&gt;100%,100%,J93/N93),W93="3","0%",W93="4","0")+Tabla2[[#This Row],[ III TRIM 20217]],_xlfn.IFS(W93="1",IF((J93/H93)&gt;100%,100%,J93/H93),W93="2",IF((J93/N93)&gt;100%,100%,J93/N93),W93="3","0%",W93="4",""))))</f>
        <v>1</v>
      </c>
      <c r="AA93" s="211">
        <f t="shared" si="16"/>
        <v>0.7</v>
      </c>
      <c r="AB93" s="197">
        <f>_xlfn.IFNA(INDEX(Hoja1!$C$3:$C$230,MATCH(Tabla2[[#This Row],[Calculo5]],Hoja1!$B$3:$B$230,0)),"")</f>
        <v>1</v>
      </c>
      <c r="AC93" s="197" t="str">
        <f t="shared" si="17"/>
        <v/>
      </c>
      <c r="AD93" s="212" t="str">
        <f t="shared" si="18"/>
        <v/>
      </c>
      <c r="AE93" s="207">
        <f>IF(IF(F93="","ESPECÍFICAR TIPO DE META",_xlfn.IFNA(_xlfn.IFS(SUM(I93:L93)=0,0%,SUM(I93:L93)&gt;0.001,(_xlfn.IFS(F93="INCREMENTO",SUM(I93:L93)/H93,F93="MANTENIMIENTO",SUM(I93:L93)/(H93*Tabla2[[#This Row],[N.X]])))),"ESPECÍFICAR TIPO DE META"))&gt;1,"100%",IF(F93="","ESPECÍFICAR TIPO DE META",_xlfn.IFNA(_xlfn.IFS(SUM(I93:L93)=0,0%,SUM(I93:L93)&gt;0.001,(_xlfn.IFS(F93="INCREMENTO",SUM(I93:L93)/H93,F93="MANTENIMIENTO",SUM(I93:L93)/(H93*Tabla2[[#This Row],[N.X]])))),"ESPECÍFICAR TIPO DE META")))</f>
        <v>1</v>
      </c>
      <c r="AF93" s="151" t="str">
        <f>'MIPG INSTITUCIONAL'!N99</f>
        <v>Se lleva un 100% de avance en la elaboración del Informe de la Historia Institucional con fines archivísticos de gran importancia para la elaboración de las TVD.</v>
      </c>
      <c r="AG93" s="143" t="str">
        <f>'MIPG INSTITUCIONAL'!O99</f>
        <v>Talento Humano, Recursos Físicos y Tecnológicos</v>
      </c>
      <c r="AH93" s="142" t="s">
        <v>511</v>
      </c>
      <c r="AI93" s="112" t="str">
        <f>'MIPG INSTITUCIONAL'!P99</f>
        <v>Técnico Operativo
(Secretaría Administrativa)</v>
      </c>
    </row>
    <row r="94" spans="2:35" ht="68.45" customHeight="1" x14ac:dyDescent="0.25">
      <c r="B94" s="141" t="s">
        <v>337</v>
      </c>
      <c r="C94" s="142" t="s">
        <v>338</v>
      </c>
      <c r="D94" s="143" t="str">
        <f>'MIPG INSTITUCIONAL'!F100</f>
        <v>Desarrollar los anexos, para elaborar las Tablas de Valoración Documental - TVD para organizar el Fondo Documental Acumulado de la entidad.</v>
      </c>
      <c r="E94" s="143" t="str">
        <f>'MIPG INSTITUCIONAL'!G100</f>
        <v>Matriz de estructura orgánica reconstruida para los diferentes periodos de historia de la entidad (anexo a TVD).</v>
      </c>
      <c r="F94" s="158" t="s">
        <v>549</v>
      </c>
      <c r="G94" s="158">
        <f t="shared" si="14"/>
        <v>1</v>
      </c>
      <c r="H94" s="144">
        <f>'MIPG INSTITUCIONAL'!H100</f>
        <v>1</v>
      </c>
      <c r="I94" s="133">
        <f>'MIPG INSTITUCIONAL'!I100</f>
        <v>0.7</v>
      </c>
      <c r="J94" s="133">
        <f>'MIPG INSTITUCIONAL'!J100</f>
        <v>0.3</v>
      </c>
      <c r="K94" s="133">
        <f>'MIPG INSTITUCIONAL'!K100</f>
        <v>0</v>
      </c>
      <c r="L94" s="133">
        <f>'MIPG INSTITUCIONAL'!L100</f>
        <v>0</v>
      </c>
      <c r="M94" s="145"/>
      <c r="N94" s="146">
        <v>1</v>
      </c>
      <c r="O94" s="146"/>
      <c r="P94" s="147"/>
      <c r="Q94" s="148" t="str">
        <f t="shared" si="15"/>
        <v>SI</v>
      </c>
      <c r="R94" s="222">
        <f>'MIPG INSTITUCIONAL'!Q100</f>
        <v>0</v>
      </c>
      <c r="S94" s="149" t="str">
        <f>'MIPG INSTITUCIONAL'!R100</f>
        <v>x</v>
      </c>
      <c r="T94" s="149">
        <f>'MIPG INSTITUCIONAL'!S100</f>
        <v>0</v>
      </c>
      <c r="U94" s="150">
        <f>'MIPG INSTITUCIONAL'!T100</f>
        <v>0</v>
      </c>
      <c r="V94" s="198" t="str">
        <f t="shared" si="19"/>
        <v>1</v>
      </c>
      <c r="W94" s="198" t="str">
        <f t="shared" si="20"/>
        <v>2</v>
      </c>
      <c r="X94" s="198" t="str">
        <f t="shared" si="21"/>
        <v>4</v>
      </c>
      <c r="Y94" s="198" t="str">
        <f t="shared" si="22"/>
        <v>4</v>
      </c>
      <c r="Z94" s="202">
        <f>IF((IF(Tabla2[[#This Row],[Calculo1 ]]="1",_xlfn.IFS(W94="1",IF((J94/H94)&gt;100%,100%,J94/H94),W94="2",IF((J94/N94)&gt;100%,100%,J94/N94),W94="3","0%",W94="4","0")+Tabla2[[#This Row],[ III TRIM 20217]],_xlfn.IFS(W94="1",IF((J94/H94)&gt;100%,100%,J94/H94),W94="2",IF((J94/N94)&gt;100%,100%,J94/N94),W94="3","0%",W94="4","")))=100%,100%,(IF(Tabla2[[#This Row],[Calculo1 ]]="1",_xlfn.IFS(W94="1",IF((J94/H94)&gt;100%,100%,J94/H94),W94="2",IF((J94/N94)&gt;100%,100%,J94/N94),W94="3","0%",W94="4","0")+Tabla2[[#This Row],[ III TRIM 20217]],_xlfn.IFS(W94="1",IF((J94/H94)&gt;100%,100%,J94/H94),W94="2",IF((J94/N94)&gt;100%,100%,J94/N94),W94="3","0%",W94="4",""))))</f>
        <v>1</v>
      </c>
      <c r="AA94" s="211">
        <f t="shared" si="16"/>
        <v>0.7</v>
      </c>
      <c r="AB94" s="197">
        <f>_xlfn.IFNA(INDEX(Hoja1!$C$3:$C$230,MATCH(Tabla2[[#This Row],[Calculo5]],Hoja1!$B$3:$B$230,0)),"")</f>
        <v>1</v>
      </c>
      <c r="AC94" s="197" t="str">
        <f t="shared" si="17"/>
        <v/>
      </c>
      <c r="AD94" s="212" t="str">
        <f t="shared" si="18"/>
        <v/>
      </c>
      <c r="AE94" s="207">
        <f>IF(IF(F94="","ESPECÍFICAR TIPO DE META",_xlfn.IFNA(_xlfn.IFS(SUM(I94:L94)=0,0%,SUM(I94:L94)&gt;0.001,(_xlfn.IFS(F94="INCREMENTO",SUM(I94:L94)/H94,F94="MANTENIMIENTO",SUM(I94:L94)/(H94*Tabla2[[#This Row],[N.X]])))),"ESPECÍFICAR TIPO DE META"))&gt;1,"100%",IF(F94="","ESPECÍFICAR TIPO DE META",_xlfn.IFNA(_xlfn.IFS(SUM(I94:L94)=0,0%,SUM(I94:L94)&gt;0.001,(_xlfn.IFS(F94="INCREMENTO",SUM(I94:L94)/H94,F94="MANTENIMIENTO",SUM(I94:L94)/(H94*Tabla2[[#This Row],[N.X]])))),"ESPECÍFICAR TIPO DE META")))</f>
        <v>1</v>
      </c>
      <c r="AF94" s="151" t="str">
        <f>'MIPG INSTITUCIONAL'!N100</f>
        <v>Se lleva un 100% de avance en la elaboración de la Matriz de estructura orgánica reconstruida para los diferentes periodos de Historia de la entidad, documento  de gran importancia para la elaboración de las TVD.</v>
      </c>
      <c r="AG94" s="143" t="str">
        <f>'MIPG INSTITUCIONAL'!O100</f>
        <v>Talento Humano, Recursos Físicos y Tecnológicos</v>
      </c>
      <c r="AH94" s="142" t="s">
        <v>511</v>
      </c>
      <c r="AI94" s="112" t="str">
        <f>'MIPG INSTITUCIONAL'!P100</f>
        <v>Técnico Operativo
(Secretaría Administrativa)</v>
      </c>
    </row>
    <row r="95" spans="2:35" ht="68.45" customHeight="1" x14ac:dyDescent="0.25">
      <c r="B95" s="141" t="s">
        <v>337</v>
      </c>
      <c r="C95" s="142" t="s">
        <v>338</v>
      </c>
      <c r="D95" s="143" t="str">
        <f>'MIPG INSTITUCIONAL'!F101</f>
        <v>Definir e implementar un proceso para la entrega de archivos por culminación de obligaciones contractuales.</v>
      </c>
      <c r="E95" s="143" t="str">
        <f>'MIPG INSTITUCIONAL'!G101</f>
        <v>Procedimiento para la entrega de archivos por culminación de actividades contractuales.</v>
      </c>
      <c r="F95" s="158" t="s">
        <v>549</v>
      </c>
      <c r="G95" s="158">
        <f t="shared" si="14"/>
        <v>1</v>
      </c>
      <c r="H95" s="144">
        <f>'MIPG INSTITUCIONAL'!H101</f>
        <v>1</v>
      </c>
      <c r="I95" s="232">
        <f>'MIPG INSTITUCIONAL'!I101</f>
        <v>0.9</v>
      </c>
      <c r="J95" s="133">
        <f>'MIPG INSTITUCIONAL'!J101</f>
        <v>0</v>
      </c>
      <c r="K95" s="133">
        <f>'MIPG INSTITUCIONAL'!K101</f>
        <v>0</v>
      </c>
      <c r="L95" s="133">
        <f>'MIPG INSTITUCIONAL'!L101</f>
        <v>0</v>
      </c>
      <c r="M95" s="145"/>
      <c r="N95" s="146"/>
      <c r="O95" s="146">
        <v>1</v>
      </c>
      <c r="P95" s="147"/>
      <c r="Q95" s="148" t="str">
        <f t="shared" si="15"/>
        <v>SI</v>
      </c>
      <c r="R95" s="222">
        <f>'MIPG INSTITUCIONAL'!Q101</f>
        <v>0</v>
      </c>
      <c r="S95" s="149">
        <f>'MIPG INSTITUCIONAL'!R101</f>
        <v>0</v>
      </c>
      <c r="T95" s="149" t="str">
        <f>'MIPG INSTITUCIONAL'!S101</f>
        <v>x</v>
      </c>
      <c r="U95" s="150">
        <f>'MIPG INSTITUCIONAL'!T101</f>
        <v>0</v>
      </c>
      <c r="V95" s="198" t="str">
        <f t="shared" si="19"/>
        <v>1</v>
      </c>
      <c r="W95" s="198" t="str">
        <f t="shared" si="20"/>
        <v>4</v>
      </c>
      <c r="X95" s="198" t="str">
        <f t="shared" si="21"/>
        <v>3</v>
      </c>
      <c r="Y95" s="198" t="str">
        <f t="shared" si="22"/>
        <v>4</v>
      </c>
      <c r="Z95" s="202">
        <f>IF((IF(Tabla2[[#This Row],[Calculo1 ]]="1",_xlfn.IFS(W95="1",IF((J95/H95)&gt;100%,100%,J95/H95),W95="2",IF((J95/N95)&gt;100%,100%,J95/N95),W95="3","0%",W95="4","0")+Tabla2[[#This Row],[ III TRIM 20217]],_xlfn.IFS(W95="1",IF((J95/H95)&gt;100%,100%,J95/H95),W95="2",IF((J95/N95)&gt;100%,100%,J95/N95),W95="3","0%",W95="4","")))=100%,100%,(IF(Tabla2[[#This Row],[Calculo1 ]]="1",_xlfn.IFS(W95="1",IF((J95/H95)&gt;100%,100%,J95/H95),W95="2",IF((J95/N95)&gt;100%,100%,J95/N95),W95="3","0%",W95="4","0")+Tabla2[[#This Row],[ III TRIM 20217]],_xlfn.IFS(W95="1",IF((J95/H95)&gt;100%,100%,J95/H95),W95="2",IF((J95/N95)&gt;100%,100%,J95/N95),W95="3","0%",W95="4",""))))</f>
        <v>0</v>
      </c>
      <c r="AA95" s="238"/>
      <c r="AB95" s="237"/>
      <c r="AC95" s="197" t="str">
        <f t="shared" si="17"/>
        <v>0%</v>
      </c>
      <c r="AD95" s="212" t="str">
        <f t="shared" si="18"/>
        <v/>
      </c>
      <c r="AE95" s="207">
        <f>IF(IF(F95="","ESPECÍFICAR TIPO DE META",_xlfn.IFNA(_xlfn.IFS(SUM(I95:L95)=0,0%,SUM(I95:L95)&gt;0.001,(_xlfn.IFS(F95="INCREMENTO",SUM(I95:L95)/H95,F95="MANTENIMIENTO",SUM(I95:L95)/(H95*Tabla2[[#This Row],[N.X]])))),"ESPECÍFICAR TIPO DE META"))&gt;1,"100%",IF(F95="","ESPECÍFICAR TIPO DE META",_xlfn.IFNA(_xlfn.IFS(SUM(I95:L95)=0,0%,SUM(I95:L95)&gt;0.001,(_xlfn.IFS(F95="INCREMENTO",SUM(I95:L95)/H95,F95="MANTENIMIENTO",SUM(I95:L95)/(H95*Tabla2[[#This Row],[N.X]])))),"ESPECÍFICAR TIPO DE META")))</f>
        <v>0.9</v>
      </c>
      <c r="AF95" s="151" t="str">
        <f>'MIPG INSTITUCIONAL'!N101</f>
        <v>Se lleva un 90% de avance en la elaboración del Procedimiento para definir  la entrega de archivo de gestión por culminación de actividades contractuales, terminado el procedimiento se dará inicio a la implementación del proceso.</v>
      </c>
      <c r="AG95" s="143" t="str">
        <f>'MIPG INSTITUCIONAL'!O101</f>
        <v>Talento Humano, Recursos Físicos y Tecnológicos</v>
      </c>
      <c r="AH95" s="142" t="s">
        <v>511</v>
      </c>
      <c r="AI95" s="112" t="str">
        <f>'MIPG INSTITUCIONAL'!P101</f>
        <v>Técnico Operativo
(Secretaría Administrativa)</v>
      </c>
    </row>
    <row r="96" spans="2:35" ht="68.45" customHeight="1" x14ac:dyDescent="0.25">
      <c r="B96" s="141" t="s">
        <v>337</v>
      </c>
      <c r="C96" s="142" t="s">
        <v>338</v>
      </c>
      <c r="D96" s="143" t="str">
        <f>'MIPG INSTITUCIONAL'!F102</f>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v>
      </c>
      <c r="E96" s="143" t="str">
        <f>'MIPG INSTITUCIONAL'!G102</f>
        <v>PINAR actualizado, incluyendo el proceso e identificación de documentos relacionados con Derechos humanos.</v>
      </c>
      <c r="F96" s="158" t="s">
        <v>549</v>
      </c>
      <c r="G96" s="158">
        <f t="shared" si="14"/>
        <v>1</v>
      </c>
      <c r="H96" s="144">
        <f>'MIPG INSTITUCIONAL'!H102</f>
        <v>1</v>
      </c>
      <c r="I96" s="133">
        <f>'MIPG INSTITUCIONAL'!I102</f>
        <v>1</v>
      </c>
      <c r="J96" s="133">
        <f>'MIPG INSTITUCIONAL'!J102</f>
        <v>0</v>
      </c>
      <c r="K96" s="133">
        <f>'MIPG INSTITUCIONAL'!K102</f>
        <v>0</v>
      </c>
      <c r="L96" s="133">
        <f>'MIPG INSTITUCIONAL'!L102</f>
        <v>0</v>
      </c>
      <c r="M96" s="145"/>
      <c r="N96" s="146">
        <v>1</v>
      </c>
      <c r="O96" s="146"/>
      <c r="P96" s="147"/>
      <c r="Q96" s="148" t="str">
        <f t="shared" si="15"/>
        <v>SI</v>
      </c>
      <c r="R96" s="222">
        <f>'MIPG INSTITUCIONAL'!Q102</f>
        <v>0</v>
      </c>
      <c r="S96" s="149" t="str">
        <f>'MIPG INSTITUCIONAL'!R102</f>
        <v>x</v>
      </c>
      <c r="T96" s="149">
        <f>'MIPG INSTITUCIONAL'!S102</f>
        <v>0</v>
      </c>
      <c r="U96" s="150">
        <f>'MIPG INSTITUCIONAL'!T102</f>
        <v>0</v>
      </c>
      <c r="V96" s="198" t="str">
        <f t="shared" si="19"/>
        <v>1</v>
      </c>
      <c r="W96" s="198" t="str">
        <f t="shared" si="20"/>
        <v>3</v>
      </c>
      <c r="X96" s="198" t="str">
        <f t="shared" si="21"/>
        <v>4</v>
      </c>
      <c r="Y96" s="198" t="str">
        <f t="shared" si="22"/>
        <v>4</v>
      </c>
      <c r="Z96" s="202">
        <f>IF((IF(Tabla2[[#This Row],[Calculo1 ]]="1",_xlfn.IFS(W96="1",IF((J96/H96)&gt;100%,100%,J96/H96),W96="2",IF((J96/N96)&gt;100%,100%,J96/N96),W96="3","0%",W96="4","0")+Tabla2[[#This Row],[ III TRIM 20217]],_xlfn.IFS(W96="1",IF((J96/H96)&gt;100%,100%,J96/H96),W96="2",IF((J96/N96)&gt;100%,100%,J96/N96),W96="3","0%",W96="4","")))=100%,100%,(IF(Tabla2[[#This Row],[Calculo1 ]]="1",_xlfn.IFS(W96="1",IF((J96/H96)&gt;100%,100%,J96/H96),W96="2",IF((J96/N96)&gt;100%,100%,J96/N96),W96="3","0%",W96="4","0")+Tabla2[[#This Row],[ III TRIM 20217]],_xlfn.IFS(W96="1",IF((J96/H96)&gt;100%,100%,J96/H96),W96="2",IF((J96/N96)&gt;100%,100%,J96/N96),W96="3","0%",W96="4",""))))</f>
        <v>1</v>
      </c>
      <c r="AA96" s="211">
        <f t="shared" si="16"/>
        <v>1</v>
      </c>
      <c r="AB96" s="197">
        <f>_xlfn.IFNA(INDEX(Hoja1!$C$3:$C$230,MATCH(Tabla2[[#This Row],[Calculo5]],Hoja1!$B$3:$B$230,0)),"")</f>
        <v>1</v>
      </c>
      <c r="AC96" s="197" t="str">
        <f t="shared" si="17"/>
        <v/>
      </c>
      <c r="AD96" s="212" t="str">
        <f t="shared" si="18"/>
        <v/>
      </c>
      <c r="AE96" s="207">
        <f>IF(IF(F96="","ESPECÍFICAR TIPO DE META",_xlfn.IFNA(_xlfn.IFS(SUM(I96:L96)=0,0%,SUM(I96:L96)&gt;0.001,(_xlfn.IFS(F96="INCREMENTO",SUM(I96:L96)/H96,F96="MANTENIMIENTO",SUM(I96:L96)/(H96*Tabla2[[#This Row],[N.X]])))),"ESPECÍFICAR TIPO DE META"))&gt;1,"100%",IF(F96="","ESPECÍFICAR TIPO DE META",_xlfn.IFNA(_xlfn.IFS(SUM(I96:L96)=0,0%,SUM(I96:L96)&gt;0.001,(_xlfn.IFS(F96="INCREMENTO",SUM(I96:L96)/H96,F96="MANTENIMIENTO",SUM(I96:L96)/(H96*Tabla2[[#This Row],[N.X]])))),"ESPECÍFICAR TIPO DE META")))</f>
        <v>1</v>
      </c>
      <c r="AF96" s="151" t="str">
        <f>'MIPG INSTITUCIONAL'!N102</f>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v>
      </c>
      <c r="AG96" s="143" t="str">
        <f>'MIPG INSTITUCIONAL'!O102</f>
        <v>Talento Humano, Recursos Físicos y Tecnológicos</v>
      </c>
      <c r="AH96" s="142" t="s">
        <v>511</v>
      </c>
      <c r="AI96" s="112" t="str">
        <f>'MIPG INSTITUCIONAL'!P102</f>
        <v>Técnico Operativo
(Secretaría Administrativa)</v>
      </c>
    </row>
    <row r="97" spans="2:35" ht="68.45" customHeight="1" x14ac:dyDescent="0.25">
      <c r="B97" s="141" t="s">
        <v>337</v>
      </c>
      <c r="C97" s="142" t="s">
        <v>338</v>
      </c>
      <c r="D97" s="143" t="str">
        <f>'MIPG INSTITUCIONAL'!F103</f>
        <v>Identificar los Fondos Documentales Acumulados de la entidad -FDA.</v>
      </c>
      <c r="E97" s="143" t="str">
        <f>'MIPG INSTITUCIONAL'!G103</f>
        <v>Diagnóstico integral de archivo.</v>
      </c>
      <c r="F97" s="158" t="s">
        <v>549</v>
      </c>
      <c r="G97" s="158">
        <f t="shared" si="14"/>
        <v>1</v>
      </c>
      <c r="H97" s="144">
        <f>'MIPG INSTITUCIONAL'!H103</f>
        <v>1</v>
      </c>
      <c r="I97" s="133">
        <f>'MIPG INSTITUCIONAL'!I103</f>
        <v>1</v>
      </c>
      <c r="J97" s="133">
        <f>'MIPG INSTITUCIONAL'!J103</f>
        <v>0</v>
      </c>
      <c r="K97" s="133">
        <f>'MIPG INSTITUCIONAL'!K103</f>
        <v>0</v>
      </c>
      <c r="L97" s="133">
        <f>'MIPG INSTITUCIONAL'!L103</f>
        <v>0</v>
      </c>
      <c r="M97" s="145"/>
      <c r="N97" s="146">
        <v>1</v>
      </c>
      <c r="O97" s="146"/>
      <c r="P97" s="147"/>
      <c r="Q97" s="148" t="str">
        <f t="shared" si="15"/>
        <v>SI</v>
      </c>
      <c r="R97" s="222">
        <f>'MIPG INSTITUCIONAL'!Q103</f>
        <v>0</v>
      </c>
      <c r="S97" s="149" t="str">
        <f>'MIPG INSTITUCIONAL'!R103</f>
        <v>x</v>
      </c>
      <c r="T97" s="149">
        <f>'MIPG INSTITUCIONAL'!S103</f>
        <v>0</v>
      </c>
      <c r="U97" s="150">
        <f>'MIPG INSTITUCIONAL'!T103</f>
        <v>0</v>
      </c>
      <c r="V97" s="198" t="str">
        <f t="shared" si="19"/>
        <v>1</v>
      </c>
      <c r="W97" s="198" t="str">
        <f t="shared" si="20"/>
        <v>3</v>
      </c>
      <c r="X97" s="198" t="str">
        <f t="shared" si="21"/>
        <v>4</v>
      </c>
      <c r="Y97" s="198" t="str">
        <f t="shared" si="22"/>
        <v>4</v>
      </c>
      <c r="Z97" s="202">
        <f>IF((IF(Tabla2[[#This Row],[Calculo1 ]]="1",_xlfn.IFS(W97="1",IF((J97/H97)&gt;100%,100%,J97/H97),W97="2",IF((J97/N97)&gt;100%,100%,J97/N97),W97="3","0%",W97="4","0")+Tabla2[[#This Row],[ III TRIM 20217]],_xlfn.IFS(W97="1",IF((J97/H97)&gt;100%,100%,J97/H97),W97="2",IF((J97/N97)&gt;100%,100%,J97/N97),W97="3","0%",W97="4","")))=100%,100%,(IF(Tabla2[[#This Row],[Calculo1 ]]="1",_xlfn.IFS(W97="1",IF((J97/H97)&gt;100%,100%,J97/H97),W97="2",IF((J97/N97)&gt;100%,100%,J97/N97),W97="3","0%",W97="4","0")+Tabla2[[#This Row],[ III TRIM 20217]],_xlfn.IFS(W97="1",IF((J97/H97)&gt;100%,100%,J97/H97),W97="2",IF((J97/N97)&gt;100%,100%,J97/N97),W97="3","0%",W97="4",""))))</f>
        <v>1</v>
      </c>
      <c r="AA97" s="211">
        <f t="shared" si="16"/>
        <v>1</v>
      </c>
      <c r="AB97" s="197">
        <f>_xlfn.IFNA(INDEX(Hoja1!$C$3:$C$230,MATCH(Tabla2[[#This Row],[Calculo5]],Hoja1!$B$3:$B$230,0)),"")</f>
        <v>1</v>
      </c>
      <c r="AC97" s="197" t="str">
        <f t="shared" si="17"/>
        <v/>
      </c>
      <c r="AD97" s="212" t="str">
        <f t="shared" si="18"/>
        <v/>
      </c>
      <c r="AE97" s="207">
        <f>IF(IF(F97="","ESPECÍFICAR TIPO DE META",_xlfn.IFNA(_xlfn.IFS(SUM(I97:L97)=0,0%,SUM(I97:L97)&gt;0.001,(_xlfn.IFS(F97="INCREMENTO",SUM(I97:L97)/H97,F97="MANTENIMIENTO",SUM(I97:L97)/(H97*Tabla2[[#This Row],[N.X]])))),"ESPECÍFICAR TIPO DE META"))&gt;1,"100%",IF(F97="","ESPECÍFICAR TIPO DE META",_xlfn.IFNA(_xlfn.IFS(SUM(I97:L97)=0,0%,SUM(I97:L97)&gt;0.001,(_xlfn.IFS(F97="INCREMENTO",SUM(I97:L97)/H97,F97="MANTENIMIENTO",SUM(I97:L97)/(H97*Tabla2[[#This Row],[N.X]])))),"ESPECÍFICAR TIPO DE META")))</f>
        <v>1</v>
      </c>
      <c r="AF97" s="151" t="str">
        <f>'MIPG INSTITUCIONAL'!N103</f>
        <v>El Diagnóstico Integral de Archivo, fue elaborado y aprobado mediante Acta de  sesión del Comité Institucional de Gestión y Desempeño MIPG realizado el 9 de septiembre del  año 2021. Dando cumplimiento a este producto en un 100% en el tercer trimestre del año 2021.</v>
      </c>
      <c r="AG97" s="143" t="str">
        <f>'MIPG INSTITUCIONAL'!O103</f>
        <v>Talento Humano, Recursos Físicos y Tecnológicos</v>
      </c>
      <c r="AH97" s="142" t="s">
        <v>511</v>
      </c>
      <c r="AI97" s="112" t="str">
        <f>'MIPG INSTITUCIONAL'!P103</f>
        <v>Técnico Operativo
(Secretaría Administrativa)</v>
      </c>
    </row>
    <row r="98" spans="2:35" ht="68.45" customHeight="1" x14ac:dyDescent="0.25">
      <c r="B98" s="141" t="s">
        <v>337</v>
      </c>
      <c r="C98" s="142" t="s">
        <v>338</v>
      </c>
      <c r="D98" s="143" t="str">
        <f>'MIPG INSTITUCIONAL'!F104</f>
        <v>Publicar el Cuadro de Clasificación Documental - CCD en la página web de la entidad.
Publicar la Tabla de Retención Documental - TRD, en el sitio web de la entidad en la sección de transparencia.</v>
      </c>
      <c r="E98" s="143" t="str">
        <f>'MIPG INSTITUCIONAL'!G104</f>
        <v xml:space="preserve">Publicación de las Tablas de Retención Documental y Cuadro de Clasificación Documental en la página web del Municipio </v>
      </c>
      <c r="F98" s="158" t="s">
        <v>549</v>
      </c>
      <c r="G98" s="158">
        <f t="shared" si="14"/>
        <v>1</v>
      </c>
      <c r="H98" s="144">
        <f>'MIPG INSTITUCIONAL'!H104</f>
        <v>2</v>
      </c>
      <c r="I98" s="133">
        <f>'MIPG INSTITUCIONAL'!I104</f>
        <v>2</v>
      </c>
      <c r="J98" s="133">
        <f>'MIPG INSTITUCIONAL'!J104</f>
        <v>0</v>
      </c>
      <c r="K98" s="133">
        <f>'MIPG INSTITUCIONAL'!K104</f>
        <v>0</v>
      </c>
      <c r="L98" s="133">
        <f>'MIPG INSTITUCIONAL'!L104</f>
        <v>0</v>
      </c>
      <c r="M98" s="145"/>
      <c r="N98" s="146">
        <v>2</v>
      </c>
      <c r="O98" s="146"/>
      <c r="P98" s="147"/>
      <c r="Q98" s="148" t="str">
        <f t="shared" si="15"/>
        <v>SI</v>
      </c>
      <c r="R98" s="222">
        <f>'MIPG INSTITUCIONAL'!Q104</f>
        <v>0</v>
      </c>
      <c r="S98" s="149" t="str">
        <f>'MIPG INSTITUCIONAL'!R104</f>
        <v>x</v>
      </c>
      <c r="T98" s="149">
        <f>'MIPG INSTITUCIONAL'!S104</f>
        <v>0</v>
      </c>
      <c r="U98" s="150">
        <f>'MIPG INSTITUCIONAL'!T104</f>
        <v>0</v>
      </c>
      <c r="V98" s="198" t="str">
        <f t="shared" si="19"/>
        <v>1</v>
      </c>
      <c r="W98" s="198" t="str">
        <f t="shared" si="20"/>
        <v>3</v>
      </c>
      <c r="X98" s="198" t="str">
        <f t="shared" si="21"/>
        <v>4</v>
      </c>
      <c r="Y98" s="198" t="str">
        <f t="shared" si="22"/>
        <v>4</v>
      </c>
      <c r="Z98" s="202">
        <f>IF((IF(Tabla2[[#This Row],[Calculo1 ]]="1",_xlfn.IFS(W98="1",IF((J98/H98)&gt;100%,100%,J98/H98),W98="2",IF((J98/N98)&gt;100%,100%,J98/N98),W98="3","0%",W98="4","0")+Tabla2[[#This Row],[ III TRIM 20217]],_xlfn.IFS(W98="1",IF((J98/H98)&gt;100%,100%,J98/H98),W98="2",IF((J98/N98)&gt;100%,100%,J98/N98),W98="3","0%",W98="4","")))=100%,100%,(IF(Tabla2[[#This Row],[Calculo1 ]]="1",_xlfn.IFS(W98="1",IF((J98/H98)&gt;100%,100%,J98/H98),W98="2",IF((J98/N98)&gt;100%,100%,J98/N98),W98="3","0%",W98="4","0")+Tabla2[[#This Row],[ III TRIM 20217]],_xlfn.IFS(W98="1",IF((J98/H98)&gt;100%,100%,J98/H98),W98="2",IF((J98/N98)&gt;100%,100%,J98/N98),W98="3","0%",W98="4",""))))</f>
        <v>1</v>
      </c>
      <c r="AA98" s="211">
        <f t="shared" si="16"/>
        <v>1</v>
      </c>
      <c r="AB98" s="197">
        <f>_xlfn.IFNA(INDEX(Hoja1!$C$3:$C$230,MATCH(Tabla2[[#This Row],[Calculo5]],Hoja1!$B$3:$B$230,0)),"")</f>
        <v>1</v>
      </c>
      <c r="AC98" s="197" t="str">
        <f t="shared" si="17"/>
        <v/>
      </c>
      <c r="AD98" s="212" t="str">
        <f t="shared" si="18"/>
        <v/>
      </c>
      <c r="AE98" s="207">
        <f>IF(IF(F98="","ESPECÍFICAR TIPO DE META",_xlfn.IFNA(_xlfn.IFS(SUM(I98:L98)=0,0%,SUM(I98:L98)&gt;0.001,(_xlfn.IFS(F98="INCREMENTO",SUM(I98:L98)/H98,F98="MANTENIMIENTO",SUM(I98:L98)/(H98*Tabla2[[#This Row],[N.X]])))),"ESPECÍFICAR TIPO DE META"))&gt;1,"100%",IF(F98="","ESPECÍFICAR TIPO DE META",_xlfn.IFNA(_xlfn.IFS(SUM(I98:L98)=0,0%,SUM(I98:L98)&gt;0.001,(_xlfn.IFS(F98="INCREMENTO",SUM(I98:L98)/H98,F98="MANTENIMIENTO",SUM(I98:L98)/(H98*Tabla2[[#This Row],[N.X]])))),"ESPECÍFICAR TIPO DE META")))</f>
        <v>1</v>
      </c>
      <c r="AF98" s="151" t="str">
        <f>'MIPG INSTITUCIONAL'!N104</f>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v>
      </c>
      <c r="AG98" s="143" t="str">
        <f>'MIPG INSTITUCIONAL'!O104</f>
        <v>Talento Humano, Recursos Físicos y Tecnológicos</v>
      </c>
      <c r="AH98" s="142" t="s">
        <v>511</v>
      </c>
      <c r="AI98" s="112" t="str">
        <f>'MIPG INSTITUCIONAL'!P104</f>
        <v>Técnico Operativo
(Secretaría Administrativa)</v>
      </c>
    </row>
    <row r="99" spans="2:35" ht="68.45" customHeight="1" x14ac:dyDescent="0.25">
      <c r="B99" s="141" t="s">
        <v>337</v>
      </c>
      <c r="C99" s="142" t="s">
        <v>338</v>
      </c>
      <c r="D99" s="143" t="str">
        <f>'MIPG INSTITUCIONAL'!F105</f>
        <v>Realizar la eliminación de documentos, aplicando criterios técnicos.</v>
      </c>
      <c r="E99" s="143" t="str">
        <f>'MIPG INSTITUCIONAL'!G105</f>
        <v>Acta de eliminación documental evidenciando la aplicación de los criterios técnicos archivísticos.</v>
      </c>
      <c r="F99" s="158" t="s">
        <v>549</v>
      </c>
      <c r="G99" s="158">
        <f t="shared" si="14"/>
        <v>1</v>
      </c>
      <c r="H99" s="144">
        <f>'MIPG INSTITUCIONAL'!H105</f>
        <v>1</v>
      </c>
      <c r="I99" s="232">
        <f>'MIPG INSTITUCIONAL'!I105</f>
        <v>0.3</v>
      </c>
      <c r="J99" s="133">
        <f>'MIPG INSTITUCIONAL'!J105</f>
        <v>0</v>
      </c>
      <c r="K99" s="133">
        <f>'MIPG INSTITUCIONAL'!K105</f>
        <v>0</v>
      </c>
      <c r="L99" s="133">
        <f>'MIPG INSTITUCIONAL'!L105</f>
        <v>0</v>
      </c>
      <c r="M99" s="145"/>
      <c r="N99" s="146"/>
      <c r="O99" s="146">
        <v>1</v>
      </c>
      <c r="P99" s="147"/>
      <c r="Q99" s="148" t="str">
        <f t="shared" si="15"/>
        <v>SI</v>
      </c>
      <c r="R99" s="222">
        <f>'MIPG INSTITUCIONAL'!Q105</f>
        <v>0</v>
      </c>
      <c r="S99" s="149">
        <f>'MIPG INSTITUCIONAL'!R105</f>
        <v>0</v>
      </c>
      <c r="T99" s="149" t="str">
        <f>'MIPG INSTITUCIONAL'!S105</f>
        <v>x</v>
      </c>
      <c r="U99" s="150">
        <f>'MIPG INSTITUCIONAL'!T105</f>
        <v>0</v>
      </c>
      <c r="V99" s="198" t="str">
        <f t="shared" si="19"/>
        <v>1</v>
      </c>
      <c r="W99" s="198" t="str">
        <f t="shared" si="20"/>
        <v>4</v>
      </c>
      <c r="X99" s="198" t="str">
        <f t="shared" si="21"/>
        <v>3</v>
      </c>
      <c r="Y99" s="198" t="str">
        <f t="shared" si="22"/>
        <v>4</v>
      </c>
      <c r="Z99" s="202">
        <f>IF((IF(Tabla2[[#This Row],[Calculo1 ]]="1",_xlfn.IFS(W99="1",IF((J99/H99)&gt;100%,100%,J99/H99),W99="2",IF((J99/N99)&gt;100%,100%,J99/N99),W99="3","0%",W99="4","0")+Tabla2[[#This Row],[ III TRIM 20217]],_xlfn.IFS(W99="1",IF((J99/H99)&gt;100%,100%,J99/H99),W99="2",IF((J99/N99)&gt;100%,100%,J99/N99),W99="3","0%",W99="4","")))=100%,100%,(IF(Tabla2[[#This Row],[Calculo1 ]]="1",_xlfn.IFS(W99="1",IF((J99/H99)&gt;100%,100%,J99/H99),W99="2",IF((J99/N99)&gt;100%,100%,J99/N99),W99="3","0%",W99="4","0")+Tabla2[[#This Row],[ III TRIM 20217]],_xlfn.IFS(W99="1",IF((J99/H99)&gt;100%,100%,J99/H99),W99="2",IF((J99/N99)&gt;100%,100%,J99/N99),W99="3","0%",W99="4",""))))</f>
        <v>0</v>
      </c>
      <c r="AA99" s="238"/>
      <c r="AB99" s="237"/>
      <c r="AC99" s="197" t="str">
        <f t="shared" si="17"/>
        <v>0%</v>
      </c>
      <c r="AD99" s="212" t="str">
        <f t="shared" si="18"/>
        <v/>
      </c>
      <c r="AE99" s="207">
        <f>IF(IF(F99="","ESPECÍFICAR TIPO DE META",_xlfn.IFNA(_xlfn.IFS(SUM(I99:L99)=0,0%,SUM(I99:L99)&gt;0.001,(_xlfn.IFS(F99="INCREMENTO",SUM(I99:L99)/H99,F99="MANTENIMIENTO",SUM(I99:L99)/(H99*Tabla2[[#This Row],[N.X]])))),"ESPECÍFICAR TIPO DE META"))&gt;1,"100%",IF(F99="","ESPECÍFICAR TIPO DE META",_xlfn.IFNA(_xlfn.IFS(SUM(I99:L99)=0,0%,SUM(I99:L99)&gt;0.001,(_xlfn.IFS(F99="INCREMENTO",SUM(I99:L99)/H99,F99="MANTENIMIENTO",SUM(I99:L99)/(H99*Tabla2[[#This Row],[N.X]])))),"ESPECÍFICAR TIPO DE META")))</f>
        <v>0.3</v>
      </c>
      <c r="AF99" s="151" t="str">
        <f>'MIPG INSTITUCIONAL'!N105</f>
        <v>Se lleva un 30% de avance en la elaboración de inventarios de series sensibles a eliminación documental con aplicación de criterios técnicos archivísticos y se cumplirá con el cronograma establecido en el presente plan.</v>
      </c>
      <c r="AG99" s="143" t="str">
        <f>'MIPG INSTITUCIONAL'!O105</f>
        <v>Talento Humano, Recursos Físicos y Tecnológicos</v>
      </c>
      <c r="AH99" s="142" t="s">
        <v>511</v>
      </c>
      <c r="AI99" s="112" t="str">
        <f>'MIPG INSTITUCIONAL'!P105</f>
        <v>Técnico Operativo
(Secretaría Administrativa)</v>
      </c>
    </row>
    <row r="100" spans="2:35" ht="68.45" hidden="1" customHeight="1" x14ac:dyDescent="0.25">
      <c r="B100" s="141" t="s">
        <v>337</v>
      </c>
      <c r="C100" s="142" t="s">
        <v>368</v>
      </c>
      <c r="D100" s="143" t="str">
        <f>'MIPG INSTITUCIONAL'!F106</f>
        <v>Ajustar el mapa de riesgos de corrupción por la materialización de estos.</v>
      </c>
      <c r="E100" s="143" t="str">
        <f>'MIPG INSTITUCIONAL'!G106</f>
        <v>Plan Anticorrupción y de Atención al Ciudadano con apoyo en su formulación.</v>
      </c>
      <c r="F100" s="142" t="s">
        <v>549</v>
      </c>
      <c r="G100" s="158">
        <f t="shared" si="14"/>
        <v>2</v>
      </c>
      <c r="H100" s="144">
        <f>'MIPG INSTITUCIONAL'!H106</f>
        <v>1</v>
      </c>
      <c r="I100" s="232">
        <f>'MIPG INSTITUCIONAL'!I106</f>
        <v>0.5</v>
      </c>
      <c r="J100" s="232">
        <f>'MIPG INSTITUCIONAL'!J106</f>
        <v>0.3</v>
      </c>
      <c r="K100" s="133">
        <f>'MIPG INSTITUCIONAL'!K106</f>
        <v>0</v>
      </c>
      <c r="L100" s="133">
        <f>'MIPG INSTITUCIONAL'!L106</f>
        <v>0</v>
      </c>
      <c r="M100" s="145"/>
      <c r="N100" s="146">
        <v>0.8</v>
      </c>
      <c r="O100" s="146">
        <v>0.2</v>
      </c>
      <c r="P100" s="147"/>
      <c r="Q100" s="148" t="str">
        <f t="shared" si="15"/>
        <v>SI</v>
      </c>
      <c r="R100" s="222">
        <f>'MIPG INSTITUCIONAL'!Q106</f>
        <v>0</v>
      </c>
      <c r="S100" s="149" t="str">
        <f>'MIPG INSTITUCIONAL'!R106</f>
        <v>x</v>
      </c>
      <c r="T100" s="149" t="str">
        <f>'MIPG INSTITUCIONAL'!S106</f>
        <v>x</v>
      </c>
      <c r="U100" s="150">
        <f>'MIPG INSTITUCIONAL'!T106</f>
        <v>0</v>
      </c>
      <c r="V100" s="198" t="str">
        <f t="shared" si="19"/>
        <v>1</v>
      </c>
      <c r="W100" s="198" t="str">
        <f t="shared" si="20"/>
        <v>2</v>
      </c>
      <c r="X100" s="198" t="str">
        <f t="shared" si="21"/>
        <v>3</v>
      </c>
      <c r="Y100" s="198" t="str">
        <f t="shared" si="22"/>
        <v>4</v>
      </c>
      <c r="Z100" s="202">
        <f>IF((IF(Tabla2[[#This Row],[Calculo1 ]]="1",_xlfn.IFS(W100="1",IF((J100/H100)&gt;100%,100%,J100/H100),W100="2",IF((J100/N100)&gt;100%,100%,J100/N100),W100="3","0%",W100="4","0")+Tabla2[[#This Row],[ III TRIM 20217]],_xlfn.IFS(W100="1",IF((J100/H100)&gt;100%,100%,J100/H100),W100="2",IF((J100/N100)&gt;100%,100%,J100/N100),W100="3","0%",W100="4","")))=100%,100%,(IF(Tabla2[[#This Row],[Calculo1 ]]="1",_xlfn.IFS(W100="1",IF((J100/H100)&gt;100%,100%,J100/H100),W100="2",IF((J100/N100)&gt;100%,100%,J100/N100),W100="3","0%",W100="4","0")+Tabla2[[#This Row],[ III TRIM 20217]],_xlfn.IFS(W100="1",IF((J100/H100)&gt;100%,100%,J100/H100),W100="2",IF((J100/N100)&gt;100%,100%,J100/N100),W100="3","0%",W100="4",""))))</f>
        <v>0.875</v>
      </c>
      <c r="AA100" s="211">
        <f t="shared" si="16"/>
        <v>0.5</v>
      </c>
      <c r="AB100" s="197">
        <v>1</v>
      </c>
      <c r="AC100" s="197" t="str">
        <f t="shared" si="17"/>
        <v>0%</v>
      </c>
      <c r="AD100" s="212" t="str">
        <f t="shared" si="18"/>
        <v/>
      </c>
      <c r="AE100" s="207">
        <f>IF(IF(F100="","ESPECÍFICAR TIPO DE META",_xlfn.IFNA(_xlfn.IFS(SUM(I100:L100)=0,0%,SUM(I100:L100)&gt;0.001,(_xlfn.IFS(F100="INCREMENTO",SUM(I100:L100)/H100,F100="MANTENIMIENTO",SUM(I100:L100)/(H100*Tabla2[[#This Row],[N.X]])))),"ESPECÍFICAR TIPO DE META"))&gt;1,"100%",IF(F100="","ESPECÍFICAR TIPO DE META",_xlfn.IFNA(_xlfn.IFS(SUM(I100:L100)=0,0%,SUM(I100:L100)&gt;0.001,(_xlfn.IFS(F100="INCREMENTO",SUM(I100:L100)/H100,F100="MANTENIMIENTO",SUM(I100:L100)/(H100*Tabla2[[#This Row],[N.X]])))),"ESPECÍFICAR TIPO DE META")))</f>
        <v>0.8</v>
      </c>
      <c r="AF100" s="151" t="str">
        <f>'MIPG INSTITUCIONAL'!N106</f>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para la formulación del PAAC y MRC, vigencia 2022 al cual se realizarán ajustes definitivos durante el mes de enero de 2022 en conjunto con la secretaría de planeación, quienes realizarán la consolidación y presentación ante el  comité institucional de MIPG del mes de enero de 2022 para su aprobación y posterior publicación en página web.</v>
      </c>
      <c r="AG100" s="143" t="str">
        <f>'MIPG INSTITUCIONAL'!O106</f>
        <v>Talento Humano, Recursos Físicos y Tecnológicos</v>
      </c>
      <c r="AH100" s="142" t="s">
        <v>518</v>
      </c>
      <c r="AI100" s="112" t="str">
        <f>'MIPG INSTITUCIONAL'!P106</f>
        <v>Secretario de Despacho
(Secretaría Jurídica)</v>
      </c>
    </row>
    <row r="101" spans="2:35" ht="68.45" hidden="1" customHeight="1" x14ac:dyDescent="0.25">
      <c r="B101" s="141" t="s">
        <v>337</v>
      </c>
      <c r="C101" s="142" t="s">
        <v>368</v>
      </c>
      <c r="D101" s="143" t="str">
        <f>'MIPG INSTITUCIONAL'!F107</f>
        <v>Comunicar internamente la información requerida para apoyar el funcionamiento del Sistema de Control Interno por medio de la estrategia de comunicación de la entidad. Desde el sistema de control interno efectuar su verificación.</v>
      </c>
      <c r="E101" s="143" t="str">
        <f>'MIPG INSTITUCIONAL'!G107</f>
        <v xml:space="preserve">Información pública de interés de la ciudadanía divulgada proactivamente a nivel interno.
</v>
      </c>
      <c r="F101" s="142" t="s">
        <v>550</v>
      </c>
      <c r="G101" s="158">
        <f t="shared" si="14"/>
        <v>4</v>
      </c>
      <c r="H101" s="153">
        <f>'MIPG INSTITUCIONAL'!H107</f>
        <v>1</v>
      </c>
      <c r="I101" s="133">
        <f>'MIPG INSTITUCIONAL'!I107</f>
        <v>1</v>
      </c>
      <c r="J101" s="133">
        <f>'MIPG INSTITUCIONAL'!J107</f>
        <v>1</v>
      </c>
      <c r="K101" s="133">
        <f>'MIPG INSTITUCIONAL'!K107</f>
        <v>0</v>
      </c>
      <c r="L101" s="133">
        <f>'MIPG INSTITUCIONAL'!L107</f>
        <v>0</v>
      </c>
      <c r="M101" s="163">
        <v>1</v>
      </c>
      <c r="N101" s="160">
        <v>1</v>
      </c>
      <c r="O101" s="160">
        <v>1</v>
      </c>
      <c r="P101" s="161">
        <v>1</v>
      </c>
      <c r="Q101" s="148" t="str">
        <f t="shared" si="15"/>
        <v>SI</v>
      </c>
      <c r="R101" s="222" t="str">
        <f>'MIPG INSTITUCIONAL'!Q107</f>
        <v>x</v>
      </c>
      <c r="S101" s="149" t="str">
        <f>'MIPG INSTITUCIONAL'!R107</f>
        <v>x</v>
      </c>
      <c r="T101" s="149" t="str">
        <f>'MIPG INSTITUCIONAL'!S107</f>
        <v>x</v>
      </c>
      <c r="U101" s="150" t="str">
        <f>'MIPG INSTITUCIONAL'!T107</f>
        <v>x</v>
      </c>
      <c r="V101" s="198" t="str">
        <f t="shared" si="19"/>
        <v>2</v>
      </c>
      <c r="W101" s="198" t="str">
        <f t="shared" si="20"/>
        <v>2</v>
      </c>
      <c r="X101" s="198" t="str">
        <f t="shared" si="21"/>
        <v>3</v>
      </c>
      <c r="Y101" s="198" t="str">
        <f t="shared" si="22"/>
        <v>3</v>
      </c>
      <c r="Z101" s="202">
        <f>IF((IF(Tabla2[[#This Row],[Calculo1 ]]="1",_xlfn.IFS(W101="1",IF((J101/H101)&gt;100%,100%,J101/H101),W101="2",IF((J101/N101)&gt;100%,100%,J101/N101),W101="3","0%",W101="4","0")+Tabla2[[#This Row],[ III TRIM 20217]],_xlfn.IFS(W101="1",IF((J101/H101)&gt;100%,100%,J101/H101),W101="2",IF((J101/N101)&gt;100%,100%,J101/N101),W101="3","0%",W101="4","")))=100%,100%,(IF(Tabla2[[#This Row],[Calculo1 ]]="1",_xlfn.IFS(W101="1",IF((J101/H101)&gt;100%,100%,J101/H101),W101="2",IF((J101/N101)&gt;100%,100%,J101/N101),W101="3","0%",W101="4","0")+Tabla2[[#This Row],[ III TRIM 20217]],_xlfn.IFS(W101="1",IF((J101/H101)&gt;100%,100%,J101/H101),W101="2",IF((J101/N101)&gt;100%,100%,J101/N101),W101="3","0%",W101="4",""))))</f>
        <v>1</v>
      </c>
      <c r="AA101" s="211">
        <f t="shared" si="16"/>
        <v>1</v>
      </c>
      <c r="AB101" s="197">
        <f>_xlfn.IFNA(INDEX(Hoja1!$C$3:$C$230,MATCH(Tabla2[[#This Row],[Calculo5]],Hoja1!$B$3:$B$230,0)),"")</f>
        <v>1</v>
      </c>
      <c r="AC101" s="197" t="str">
        <f t="shared" si="17"/>
        <v>0%</v>
      </c>
      <c r="AD101" s="212" t="str">
        <f t="shared" si="18"/>
        <v>0%</v>
      </c>
      <c r="AE101" s="207">
        <f>IF(IF(F101="","ESPECÍFICAR TIPO DE META",_xlfn.IFNA(_xlfn.IFS(SUM(I101:L101)=0,0%,SUM(I101:L101)&gt;0.001,(_xlfn.IFS(F101="INCREMENTO",SUM(I101:L101)/H101,F101="MANTENIMIENTO",SUM(I101:L101)/(H101*Tabla2[[#This Row],[N.X]])))),"ESPECÍFICAR TIPO DE META"))&gt;1,"100%",IF(F101="","ESPECÍFICAR TIPO DE META",_xlfn.IFNA(_xlfn.IFS(SUM(I101:L101)=0,0%,SUM(I101:L101)&gt;0.001,(_xlfn.IFS(F101="INCREMENTO",SUM(I101:L101)/H101,F101="MANTENIMIENTO",SUM(I101:L101)/(H101*Tabla2[[#This Row],[N.X]])))),"ESPECÍFICAR TIPO DE META")))</f>
        <v>0.5</v>
      </c>
      <c r="AF101" s="151" t="str">
        <f>'MIPG INSTITUCIONAL'!N107</f>
        <v>Entre julio y diciembre de 2021, se enviaron por correo institucional 74 comunicaciones relacionadas con información pública de interés de la ciudadanía.</v>
      </c>
      <c r="AG101" s="143" t="str">
        <f>'MIPG INSTITUCIONAL'!O107</f>
        <v>Talento Humano, Recursos Físicos y Tecnológicos</v>
      </c>
      <c r="AH101" s="142" t="s">
        <v>510</v>
      </c>
      <c r="AI101" s="112" t="str">
        <f>'MIPG INSTITUCIONAL'!P107</f>
        <v>Jefe de Prensa
(Oficina de Prensa y Comunicaciones)</v>
      </c>
    </row>
    <row r="102" spans="2:35" ht="68.45" hidden="1" customHeight="1" x14ac:dyDescent="0.25">
      <c r="B102" s="141" t="s">
        <v>337</v>
      </c>
      <c r="C102" s="142" t="s">
        <v>368</v>
      </c>
      <c r="D102" s="143" t="str">
        <f>'MIPG INSTITUCIONAL'!F108</f>
        <v>Comunicar la información relevante de manera oportuna, confiable y segura, por parte de los líderes de los programas, proyectos, o procesos de la entidad en coordinación con sus equipos de trabajo. Desde el sistema de control interno efectuar su verificación.</v>
      </c>
      <c r="E102" s="143" t="str">
        <f>'MIPG INSTITUCIONAL'!G108</f>
        <v>Información pública de interés de la ciudadanía publicada proactivamente, de acuerdo a las solicitudes realizadas por las Dependencias.</v>
      </c>
      <c r="F102" s="142" t="s">
        <v>550</v>
      </c>
      <c r="G102" s="158">
        <f t="shared" si="14"/>
        <v>4</v>
      </c>
      <c r="H102" s="153">
        <f>'MIPG INSTITUCIONAL'!H108</f>
        <v>1</v>
      </c>
      <c r="I102" s="233">
        <f>'MIPG INSTITUCIONAL'!I108</f>
        <v>1</v>
      </c>
      <c r="J102" s="233">
        <f>'MIPG INSTITUCIONAL'!J108</f>
        <v>1</v>
      </c>
      <c r="K102" s="233">
        <f>'MIPG INSTITUCIONAL'!K108</f>
        <v>0</v>
      </c>
      <c r="L102" s="233">
        <f>'MIPG INSTITUCIONAL'!L108</f>
        <v>0</v>
      </c>
      <c r="M102" s="155">
        <v>1</v>
      </c>
      <c r="N102" s="156">
        <v>1</v>
      </c>
      <c r="O102" s="156">
        <v>1</v>
      </c>
      <c r="P102" s="157">
        <v>1</v>
      </c>
      <c r="Q102" s="148" t="str">
        <f t="shared" si="15"/>
        <v>SI</v>
      </c>
      <c r="R102" s="222" t="str">
        <f>'MIPG INSTITUCIONAL'!Q108</f>
        <v>x</v>
      </c>
      <c r="S102" s="149" t="str">
        <f>'MIPG INSTITUCIONAL'!R108</f>
        <v>x</v>
      </c>
      <c r="T102" s="149" t="str">
        <f>'MIPG INSTITUCIONAL'!S108</f>
        <v>x</v>
      </c>
      <c r="U102" s="150" t="str">
        <f>'MIPG INSTITUCIONAL'!T108</f>
        <v>x</v>
      </c>
      <c r="V102" s="198" t="str">
        <f t="shared" si="19"/>
        <v>2</v>
      </c>
      <c r="W102" s="198" t="str">
        <f t="shared" si="20"/>
        <v>2</v>
      </c>
      <c r="X102" s="198" t="str">
        <f t="shared" si="21"/>
        <v>3</v>
      </c>
      <c r="Y102" s="198" t="str">
        <f t="shared" si="22"/>
        <v>3</v>
      </c>
      <c r="Z102" s="202">
        <f>IF((IF(Tabla2[[#This Row],[Calculo1 ]]="1",_xlfn.IFS(W102="1",IF((J102/H102)&gt;100%,100%,J102/H102),W102="2",IF((J102/N102)&gt;100%,100%,J102/N102),W102="3","0%",W102="4","0")+Tabla2[[#This Row],[ III TRIM 20217]],_xlfn.IFS(W102="1",IF((J102/H102)&gt;100%,100%,J102/H102),W102="2",IF((J102/N102)&gt;100%,100%,J102/N102),W102="3","0%",W102="4","")))=100%,100%,(IF(Tabla2[[#This Row],[Calculo1 ]]="1",_xlfn.IFS(W102="1",IF((J102/H102)&gt;100%,100%,J102/H102),W102="2",IF((J102/N102)&gt;100%,100%,J102/N102),W102="3","0%",W102="4","0")+Tabla2[[#This Row],[ III TRIM 20217]],_xlfn.IFS(W102="1",IF((J102/H102)&gt;100%,100%,J102/H102),W102="2",IF((J102/N102)&gt;100%,100%,J102/N102),W102="3","0%",W102="4",""))))</f>
        <v>1</v>
      </c>
      <c r="AA102" s="211">
        <f t="shared" si="16"/>
        <v>1</v>
      </c>
      <c r="AB102" s="197">
        <f>_xlfn.IFNA(INDEX(Hoja1!$C$3:$C$230,MATCH(Tabla2[[#This Row],[Calculo5]],Hoja1!$B$3:$B$230,0)),"")</f>
        <v>1</v>
      </c>
      <c r="AC102" s="197" t="str">
        <f t="shared" si="17"/>
        <v>0%</v>
      </c>
      <c r="AD102" s="212" t="str">
        <f t="shared" si="18"/>
        <v>0%</v>
      </c>
      <c r="AE102" s="207">
        <f>IF(IF(F102="","ESPECÍFICAR TIPO DE META",_xlfn.IFNA(_xlfn.IFS(SUM(I102:L102)=0,0%,SUM(I102:L102)&gt;0.001,(_xlfn.IFS(F102="INCREMENTO",SUM(I102:L102)/H102,F102="MANTENIMIENTO",SUM(I102:L102)/(H102*Tabla2[[#This Row],[N.X]])))),"ESPECÍFICAR TIPO DE META"))&gt;1,"100%",IF(F102="","ESPECÍFICAR TIPO DE META",_xlfn.IFNA(_xlfn.IFS(SUM(I102:L102)=0,0%,SUM(I102:L102)&gt;0.001,(_xlfn.IFS(F102="INCREMENTO",SUM(I102:L102)/H102,F102="MANTENIMIENTO",SUM(I102:L102)/(H102*Tabla2[[#This Row],[N.X]])))),"ESPECÍFICAR TIPO DE META")))</f>
        <v>0.5</v>
      </c>
      <c r="AF102" s="151" t="str">
        <f>'MIPG INSTITUCIONAL'!N108</f>
        <v>Las diferentes solicitudes de publicación de información que las áreas realizan han sido publicadas de acuerdo a los tiempos y en las secciones requeridas.</v>
      </c>
      <c r="AG102" s="143" t="str">
        <f>'MIPG INSTITUCIONAL'!O108</f>
        <v>Talento Humano, Recursos Físicos y Tecnológicos</v>
      </c>
      <c r="AH102" s="142" t="s">
        <v>508</v>
      </c>
      <c r="AI102" s="112" t="str">
        <f>'MIPG INSTITUCIONAL'!P108</f>
        <v>Asesor TIC
(Oficina de las TIC)</v>
      </c>
    </row>
    <row r="103" spans="2:35" ht="104.25" hidden="1" customHeight="1" x14ac:dyDescent="0.25">
      <c r="B103" s="141" t="s">
        <v>337</v>
      </c>
      <c r="C103" s="142" t="s">
        <v>368</v>
      </c>
      <c r="D103" s="143" t="str">
        <f>'MIPG INSTITUCIONAL'!F109</f>
        <v>Formular planes de mejora que promuevan una gestión transparente y efectiva y además contribuyan a la mitigación de los riesgos de corrupción.</v>
      </c>
      <c r="E103" s="143" t="str">
        <f>'MIPG INSTITUCIONAL'!G109</f>
        <v>Socializaciones de la Estrategia de Transparencia y Acceso a la Información Pública a los servidores públicos y contratistas desde el compromiso personal para el fortalecimiento institucional.</v>
      </c>
      <c r="F103" s="142" t="s">
        <v>549</v>
      </c>
      <c r="G103" s="158">
        <f t="shared" si="14"/>
        <v>3</v>
      </c>
      <c r="H103" s="144">
        <f>'MIPG INSTITUCIONAL'!H109</f>
        <v>10</v>
      </c>
      <c r="I103" s="133">
        <f>'MIPG INSTITUCIONAL'!I109</f>
        <v>0</v>
      </c>
      <c r="J103" s="133">
        <f>'MIPG INSTITUCIONAL'!J109</f>
        <v>3</v>
      </c>
      <c r="K103" s="133">
        <f>'MIPG INSTITUCIONAL'!K109</f>
        <v>0</v>
      </c>
      <c r="L103" s="133">
        <f>'MIPG INSTITUCIONAL'!L109</f>
        <v>0</v>
      </c>
      <c r="M103" s="145"/>
      <c r="N103" s="146">
        <v>4</v>
      </c>
      <c r="O103" s="146">
        <v>3</v>
      </c>
      <c r="P103" s="147">
        <v>3</v>
      </c>
      <c r="Q103" s="148" t="str">
        <f t="shared" si="15"/>
        <v>SI</v>
      </c>
      <c r="R103" s="222">
        <f>'MIPG INSTITUCIONAL'!Q109</f>
        <v>0</v>
      </c>
      <c r="S103" s="149" t="str">
        <f>'MIPG INSTITUCIONAL'!R109</f>
        <v>x</v>
      </c>
      <c r="T103" s="149" t="str">
        <f>'MIPG INSTITUCIONAL'!S109</f>
        <v>x</v>
      </c>
      <c r="U103" s="150" t="str">
        <f>'MIPG INSTITUCIONAL'!T109</f>
        <v>x</v>
      </c>
      <c r="V103" s="198" t="str">
        <f t="shared" si="19"/>
        <v>4</v>
      </c>
      <c r="W103" s="198" t="str">
        <f t="shared" si="20"/>
        <v>2</v>
      </c>
      <c r="X103" s="198" t="str">
        <f t="shared" si="21"/>
        <v>3</v>
      </c>
      <c r="Y103" s="198" t="str">
        <f t="shared" si="22"/>
        <v>3</v>
      </c>
      <c r="Z103" s="202">
        <f>IF((IF(Tabla2[[#This Row],[Calculo1 ]]="1",_xlfn.IFS(W103="1",IF((J103/H103)&gt;100%,100%,J103/H103),W103="2",IF((J103/N103)&gt;100%,100%,J103/N103),W103="3","0%",W103="4","0")+Tabla2[[#This Row],[ III TRIM 20217]],_xlfn.IFS(W103="1",IF((J103/H103)&gt;100%,100%,J103/H103),W103="2",IF((J103/N103)&gt;100%,100%,J103/N103),W103="3","0%",W103="4","")))=100%,100%,(IF(Tabla2[[#This Row],[Calculo1 ]]="1",_xlfn.IFS(W103="1",IF((J103/H103)&gt;100%,100%,J103/H103),W103="2",IF((J103/N103)&gt;100%,100%,J103/N103),W103="3","0%",W103="4","0")+Tabla2[[#This Row],[ III TRIM 20217]],_xlfn.IFS(W103="1",IF((J103/H103)&gt;100%,100%,J103/H103),W103="2",IF((J103/N103)&gt;100%,100%,J103/N103),W103="3","0%",W103="4",""))))</f>
        <v>0.75</v>
      </c>
      <c r="AA103" s="211" t="str">
        <f t="shared" si="16"/>
        <v/>
      </c>
      <c r="AB103" s="197">
        <f>_xlfn.IFNA(INDEX(Hoja1!$C$3:$C$230,MATCH(Tabla2[[#This Row],[Calculo5]],Hoja1!$B$3:$B$230,0)),"")</f>
        <v>0.75</v>
      </c>
      <c r="AC103" s="197" t="str">
        <f t="shared" si="17"/>
        <v>0%</v>
      </c>
      <c r="AD103" s="212" t="str">
        <f t="shared" si="18"/>
        <v>0%</v>
      </c>
      <c r="AE103" s="207">
        <f>IF(IF(F103="","ESPECÍFICAR TIPO DE META",_xlfn.IFNA(_xlfn.IFS(SUM(I103:L103)=0,0%,SUM(I103:L103)&gt;0.001,(_xlfn.IFS(F103="INCREMENTO",SUM(I103:L103)/H103,F103="MANTENIMIENTO",SUM(I103:L103)/(H103*Tabla2[[#This Row],[N.X]])))),"ESPECÍFICAR TIPO DE META"))&gt;1,"100%",IF(F103="","ESPECÍFICAR TIPO DE META",_xlfn.IFNA(_xlfn.IFS(SUM(I103:L103)=0,0%,SUM(I103:L103)&gt;0.001,(_xlfn.IFS(F103="INCREMENTO",SUM(I103:L103)/H103,F103="MANTENIMIENTO",SUM(I103:L103)/(H103*Tabla2[[#This Row],[N.X]])))),"ESPECÍFICAR TIPO DE META")))</f>
        <v>0.3</v>
      </c>
      <c r="AF103" s="151" t="str">
        <f>'MIPG INSTITUCIONAL'!N109</f>
        <v>Se realizaron socializaciones de la Estrategia de Transparencia durante el último trimestre de 2021, cumpliendo con el cronograma establecido en el presente plan.</v>
      </c>
      <c r="AG103" s="143" t="str">
        <f>'MIPG INSTITUCIONAL'!O109</f>
        <v>Talento Humano, Recursos Físicos y Tecnológicos</v>
      </c>
      <c r="AH103" s="142" t="s">
        <v>518</v>
      </c>
      <c r="AI103" s="112" t="str">
        <f>'MIPG INSTITUCIONAL'!P109</f>
        <v>Secretario de Despacho
(Secretaría Jurídica)
Transparencia</v>
      </c>
    </row>
    <row r="104" spans="2:35" ht="68.45" hidden="1" customHeight="1" x14ac:dyDescent="0.25">
      <c r="B104" s="141" t="s">
        <v>337</v>
      </c>
      <c r="C104" s="142" t="s">
        <v>368</v>
      </c>
      <c r="D104" s="143" t="str">
        <f>'MIPG INSTITUCIONAL'!F110</f>
        <v>Disponer la información que publica la entidad en un formato accesible para personas con discapacidad psicosocial (mental) o intelectual (Ej.: contenidos de lectura fácil, con un cuerpo de letra mayor, vídeos sencillos con ilustraciones y audio de fácil comprensión).</v>
      </c>
      <c r="E104" s="143" t="str">
        <f>'MIPG INSTITUCIONAL'!G110</f>
        <v>Socialización y seguimiento de la resolución 1519 de 2020 y circular correspondiente en la cual se contemplan los estándares de accesibilidad.</v>
      </c>
      <c r="F104" s="142" t="s">
        <v>549</v>
      </c>
      <c r="G104" s="158">
        <f t="shared" si="14"/>
        <v>4</v>
      </c>
      <c r="H104" s="144">
        <f>'MIPG INSTITUCIONAL'!H110</f>
        <v>4</v>
      </c>
      <c r="I104" s="133">
        <f>'MIPG INSTITUCIONAL'!I110</f>
        <v>4</v>
      </c>
      <c r="J104" s="133">
        <f>'MIPG INSTITUCIONAL'!J110</f>
        <v>0</v>
      </c>
      <c r="K104" s="133">
        <f>'MIPG INSTITUCIONAL'!K110</f>
        <v>0</v>
      </c>
      <c r="L104" s="133">
        <f>'MIPG INSTITUCIONAL'!L110</f>
        <v>0</v>
      </c>
      <c r="M104" s="145">
        <v>1</v>
      </c>
      <c r="N104" s="146">
        <v>1</v>
      </c>
      <c r="O104" s="146">
        <v>1</v>
      </c>
      <c r="P104" s="147">
        <v>1</v>
      </c>
      <c r="Q104" s="148" t="str">
        <f t="shared" si="15"/>
        <v>SI</v>
      </c>
      <c r="R104" s="222" t="str">
        <f>'MIPG INSTITUCIONAL'!Q110</f>
        <v>x</v>
      </c>
      <c r="S104" s="149" t="str">
        <f>'MIPG INSTITUCIONAL'!R110</f>
        <v>x</v>
      </c>
      <c r="T104" s="149" t="str">
        <f>'MIPG INSTITUCIONAL'!S110</f>
        <v>x</v>
      </c>
      <c r="U104" s="150" t="str">
        <f>'MIPG INSTITUCIONAL'!T110</f>
        <v>x</v>
      </c>
      <c r="V104" s="198" t="str">
        <f t="shared" si="19"/>
        <v>2</v>
      </c>
      <c r="W104" s="198" t="str">
        <f t="shared" si="20"/>
        <v>3</v>
      </c>
      <c r="X104" s="198" t="str">
        <f t="shared" si="21"/>
        <v>3</v>
      </c>
      <c r="Y104" s="198" t="str">
        <f t="shared" si="22"/>
        <v>3</v>
      </c>
      <c r="Z104" s="202" t="str">
        <f>IF((IF(Tabla2[[#This Row],[Calculo1 ]]="1",_xlfn.IFS(W104="1",IF((J104/H104)&gt;100%,100%,J104/H104),W104="2",IF((J104/N104)&gt;100%,100%,J104/N104),W104="3","0%",W104="4","0")+Tabla2[[#This Row],[ III TRIM 20217]],_xlfn.IFS(W104="1",IF((J104/H104)&gt;100%,100%,J104/H104),W104="2",IF((J104/N104)&gt;100%,100%,J104/N104),W104="3","0%",W104="4","")))=100%,100%,(IF(Tabla2[[#This Row],[Calculo1 ]]="1",_xlfn.IFS(W104="1",IF((J104/H104)&gt;100%,100%,J104/H104),W104="2",IF((J104/N104)&gt;100%,100%,J104/N104),W104="3","0%",W104="4","0")+Tabla2[[#This Row],[ III TRIM 20217]],_xlfn.IFS(W104="1",IF((J104/H104)&gt;100%,100%,J104/H104),W104="2",IF((J104/N104)&gt;100%,100%,J104/N104),W104="3","0%",W104="4",""))))</f>
        <v>0%</v>
      </c>
      <c r="AA104" s="211" t="str">
        <f t="shared" si="16"/>
        <v>100%</v>
      </c>
      <c r="AB104" s="197">
        <v>1</v>
      </c>
      <c r="AC104" s="197" t="str">
        <f t="shared" si="17"/>
        <v>0%</v>
      </c>
      <c r="AD104" s="212" t="str">
        <f t="shared" si="18"/>
        <v>0%</v>
      </c>
      <c r="AE104" s="207">
        <f>IF(IF(F104="","ESPECÍFICAR TIPO DE META",_xlfn.IFNA(_xlfn.IFS(SUM(I104:L104)=0,0%,SUM(I104:L104)&gt;0.001,(_xlfn.IFS(F104="INCREMENTO",SUM(I104:L104)/H104,F104="MANTENIMIENTO",SUM(I104:L104)/(H104*Tabla2[[#This Row],[N.X]])))),"ESPECÍFICAR TIPO DE META"))&gt;1,"100%",IF(F104="","ESPECÍFICAR TIPO DE META",_xlfn.IFNA(_xlfn.IFS(SUM(I104:L104)=0,0%,SUM(I104:L104)&gt;0.001,(_xlfn.IFS(F104="INCREMENTO",SUM(I104:L104)/H104,F104="MANTENIMIENTO",SUM(I104:L104)/(H104*Tabla2[[#This Row],[N.X]])))),"ESPECÍFICAR TIPO DE META")))</f>
        <v>1</v>
      </c>
      <c r="AF104" s="151" t="str">
        <f>'MIPG INSTITUCIONAL'!N110</f>
        <v>Se realizaron reuniones de socialización y seguimiento a la resolución 1519 de 2020 con los entes descentralizados y se generaron oficios para administración central de la Alcaldía de Bucaramanga, cumpliendo con el 100% del indicador establecido.</v>
      </c>
      <c r="AG104" s="143" t="str">
        <f>'MIPG INSTITUCIONAL'!O110</f>
        <v>Talento Humano, Recursos Físicos y Tecnológicos</v>
      </c>
      <c r="AH104" s="142" t="s">
        <v>518</v>
      </c>
      <c r="AI104" s="112" t="str">
        <f>'MIPG INSTITUCIONAL'!P110</f>
        <v>Secretario de Despacho
(Secretaría Jurídica)
Transparencia</v>
      </c>
    </row>
    <row r="105" spans="2:35" ht="68.45" hidden="1" customHeight="1" x14ac:dyDescent="0.25">
      <c r="B105" s="141" t="s">
        <v>337</v>
      </c>
      <c r="C105" s="142" t="s">
        <v>368</v>
      </c>
      <c r="D105" s="143" t="str">
        <f>D104</f>
        <v>Disponer la información que publica la entidad en un formato accesible para personas con discapacidad psicosocial (mental) o intelectual (Ej.: contenidos de lectura fácil, con un cuerpo de letra mayor, vídeos sencillos con ilustraciones y audio de fácil comprensión).</v>
      </c>
      <c r="E105" s="143" t="str">
        <f>'MIPG INSTITUCIONAL'!G111</f>
        <v>Diagnóstico de los criterios diferenciales de accesibilidad con los que cuenta la entidad respecto de lo establecido por el ordenamiento jurídico.</v>
      </c>
      <c r="F105" s="142" t="s">
        <v>549</v>
      </c>
      <c r="G105" s="158">
        <f t="shared" si="14"/>
        <v>1</v>
      </c>
      <c r="H105" s="144">
        <f>'MIPG INSTITUCIONAL'!H111</f>
        <v>1</v>
      </c>
      <c r="I105" s="133">
        <f>'MIPG INSTITUCIONAL'!I111</f>
        <v>0</v>
      </c>
      <c r="J105" s="133">
        <f>'MIPG INSTITUCIONAL'!J111</f>
        <v>0</v>
      </c>
      <c r="K105" s="133">
        <f>'MIPG INSTITUCIONAL'!K111</f>
        <v>0</v>
      </c>
      <c r="L105" s="133">
        <f>'MIPG INSTITUCIONAL'!L111</f>
        <v>0</v>
      </c>
      <c r="M105" s="145"/>
      <c r="N105" s="146"/>
      <c r="O105" s="146">
        <v>1</v>
      </c>
      <c r="P105" s="147"/>
      <c r="Q105" s="148" t="str">
        <f t="shared" si="15"/>
        <v>SI</v>
      </c>
      <c r="R105" s="222">
        <f>'MIPG INSTITUCIONAL'!Q111</f>
        <v>0</v>
      </c>
      <c r="S105" s="149">
        <f>'MIPG INSTITUCIONAL'!R111</f>
        <v>0</v>
      </c>
      <c r="T105" s="149" t="str">
        <f>'MIPG INSTITUCIONAL'!S111</f>
        <v>x</v>
      </c>
      <c r="U105" s="150">
        <f>'MIPG INSTITUCIONAL'!T111</f>
        <v>0</v>
      </c>
      <c r="V105" s="198" t="str">
        <f t="shared" si="19"/>
        <v>4</v>
      </c>
      <c r="W105" s="198" t="str">
        <f t="shared" si="20"/>
        <v>4</v>
      </c>
      <c r="X105" s="198" t="str">
        <f t="shared" si="21"/>
        <v>3</v>
      </c>
      <c r="Y105" s="198" t="str">
        <f t="shared" si="22"/>
        <v>4</v>
      </c>
      <c r="Z105" s="202" t="str">
        <f>IF((IF(Tabla2[[#This Row],[Calculo1 ]]="1",_xlfn.IFS(W105="1",IF((J105/H105)&gt;100%,100%,J105/H105),W105="2",IF((J105/N105)&gt;100%,100%,J105/N105),W105="3","0%",W105="4","0")+Tabla2[[#This Row],[ III TRIM 20217]],_xlfn.IFS(W105="1",IF((J105/H105)&gt;100%,100%,J105/H105),W105="2",IF((J105/N105)&gt;100%,100%,J105/N105),W105="3","0%",W105="4","")))=100%,100%,(IF(Tabla2[[#This Row],[Calculo1 ]]="1",_xlfn.IFS(W105="1",IF((J105/H105)&gt;100%,100%,J105/H105),W105="2",IF((J105/N105)&gt;100%,100%,J105/N105),W105="3","0%",W105="4","0")+Tabla2[[#This Row],[ III TRIM 20217]],_xlfn.IFS(W105="1",IF((J105/H105)&gt;100%,100%,J105/H105),W105="2",IF((J105/N105)&gt;100%,100%,J105/N105),W105="3","0%",W105="4",""))))</f>
        <v/>
      </c>
      <c r="AA105" s="211" t="str">
        <f t="shared" si="16"/>
        <v/>
      </c>
      <c r="AB105" s="197" t="str">
        <f>_xlfn.IFNA(INDEX(Hoja1!$C$3:$C$230,MATCH(Tabla2[[#This Row],[Calculo5]],Hoja1!$B$3:$B$230,0)),"")</f>
        <v/>
      </c>
      <c r="AC105" s="197" t="str">
        <f t="shared" si="17"/>
        <v>0%</v>
      </c>
      <c r="AD105" s="212" t="str">
        <f t="shared" si="18"/>
        <v/>
      </c>
      <c r="AE105" s="207">
        <f>IF(IF(F105="","ESPECÍFICAR TIPO DE META",_xlfn.IFNA(_xlfn.IFS(SUM(I105:L105)=0,0%,SUM(I105:L105)&gt;0.001,(_xlfn.IFS(F105="INCREMENTO",SUM(I105:L105)/H105,F105="MANTENIMIENTO",SUM(I105:L105)/(H105*Tabla2[[#This Row],[N.X]])))),"ESPECÍFICAR TIPO DE META"))&gt;1,"100%",IF(F105="","ESPECÍFICAR TIPO DE META",_xlfn.IFNA(_xlfn.IFS(SUM(I105:L105)=0,0%,SUM(I105:L105)&gt;0.001,(_xlfn.IFS(F105="INCREMENTO",SUM(I105:L105)/H105,F105="MANTENIMIENTO",SUM(I105:L105)/(H105*Tabla2[[#This Row],[N.X]])))),"ESPECÍFICAR TIPO DE META")))</f>
        <v>0</v>
      </c>
      <c r="AF105" s="151" t="str">
        <f>'MIPG INSTITUCIONAL'!N111</f>
        <v>Se han expedido y comunicado dos circulares a las diferentes Secretarías de la alcaldía con información sobre estándares de criterios diferenciales en le mes de mayo de 2021 y para el 2022 se realizará una  reunión con el proceso de las TIC para iniciar el diagnóstico de los criterios diferenciales de accesibilidad con los que cuenta la entidad.</v>
      </c>
      <c r="AG105" s="143" t="str">
        <f>'MIPG INSTITUCIONAL'!O111</f>
        <v>Talento Humano, Recursos Físicos y Tecnológicos</v>
      </c>
      <c r="AH105" s="142" t="s">
        <v>518</v>
      </c>
      <c r="AI105" s="112" t="str">
        <f>'MIPG INSTITUCIONAL'!P111</f>
        <v>Secretario de Despacho
(Secretaría Jurídica)
Transparencia</v>
      </c>
    </row>
    <row r="106" spans="2:35" ht="68.45" hidden="1" customHeight="1" x14ac:dyDescent="0.25">
      <c r="B106" s="141" t="s">
        <v>337</v>
      </c>
      <c r="C106" s="142" t="s">
        <v>368</v>
      </c>
      <c r="D106" s="143" t="str">
        <f>'MIPG INSTITUCIONAL'!F112</f>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v>
      </c>
      <c r="E106" s="143" t="str">
        <f>'MIPG INSTITUCIONAL'!G112</f>
        <v xml:space="preserve">Instrumentos de gestión de información pública actualizado. </v>
      </c>
      <c r="F106" s="142" t="s">
        <v>549</v>
      </c>
      <c r="G106" s="158">
        <f t="shared" si="14"/>
        <v>1</v>
      </c>
      <c r="H106" s="144">
        <f>'MIPG INSTITUCIONAL'!H112</f>
        <v>1</v>
      </c>
      <c r="I106" s="133">
        <f>'MIPG INSTITUCIONAL'!I112</f>
        <v>1</v>
      </c>
      <c r="J106" s="133">
        <f>'MIPG INSTITUCIONAL'!J112</f>
        <v>0</v>
      </c>
      <c r="K106" s="133">
        <f>'MIPG INSTITUCIONAL'!K112</f>
        <v>0</v>
      </c>
      <c r="L106" s="133">
        <f>'MIPG INSTITUCIONAL'!L112</f>
        <v>0</v>
      </c>
      <c r="M106" s="145">
        <v>1</v>
      </c>
      <c r="N106" s="146"/>
      <c r="O106" s="146"/>
      <c r="P106" s="147"/>
      <c r="Q106" s="148" t="str">
        <f t="shared" si="15"/>
        <v>SI</v>
      </c>
      <c r="R106" s="222" t="str">
        <f>'MIPG INSTITUCIONAL'!Q112</f>
        <v>x</v>
      </c>
      <c r="S106" s="149">
        <f>'MIPG INSTITUCIONAL'!R112</f>
        <v>0</v>
      </c>
      <c r="T106" s="149">
        <f>'MIPG INSTITUCIONAL'!S112</f>
        <v>0</v>
      </c>
      <c r="U106" s="150">
        <f>'MIPG INSTITUCIONAL'!T112</f>
        <v>0</v>
      </c>
      <c r="V106" s="198" t="str">
        <f t="shared" si="19"/>
        <v>2</v>
      </c>
      <c r="W106" s="198" t="str">
        <f t="shared" si="20"/>
        <v>4</v>
      </c>
      <c r="X106" s="198" t="str">
        <f t="shared" si="21"/>
        <v>4</v>
      </c>
      <c r="Y106" s="198" t="str">
        <f t="shared" si="22"/>
        <v>4</v>
      </c>
      <c r="Z106" s="202" t="str">
        <f>IF((IF(Tabla2[[#This Row],[Calculo1 ]]="1",_xlfn.IFS(W106="1",IF((J106/H106)&gt;100%,100%,J106/H106),W106="2",IF((J106/N106)&gt;100%,100%,J106/N106),W106="3","0%",W106="4","0")+Tabla2[[#This Row],[ III TRIM 20217]],_xlfn.IFS(W106="1",IF((J106/H106)&gt;100%,100%,J106/H106),W106="2",IF((J106/N106)&gt;100%,100%,J106/N106),W106="3","0%",W106="4","")))=100%,100%,(IF(Tabla2[[#This Row],[Calculo1 ]]="1",_xlfn.IFS(W106="1",IF((J106/H106)&gt;100%,100%,J106/H106),W106="2",IF((J106/N106)&gt;100%,100%,J106/N106),W106="3","0%",W106="4","0")+Tabla2[[#This Row],[ III TRIM 20217]],_xlfn.IFS(W106="1",IF((J106/H106)&gt;100%,100%,J106/H106),W106="2",IF((J106/N106)&gt;100%,100%,J106/N106),W106="3","0%",W106="4",""))))</f>
        <v/>
      </c>
      <c r="AA106" s="211">
        <f t="shared" si="16"/>
        <v>1</v>
      </c>
      <c r="AB106" s="197" t="str">
        <f>_xlfn.IFNA(INDEX(Hoja1!$C$3:$C$230,MATCH(Tabla2[[#This Row],[Calculo5]],Hoja1!$B$3:$B$230,0)),"")</f>
        <v/>
      </c>
      <c r="AC106" s="197" t="str">
        <f t="shared" si="17"/>
        <v/>
      </c>
      <c r="AD106" s="212" t="str">
        <f t="shared" si="18"/>
        <v/>
      </c>
      <c r="AE106" s="207">
        <f>IF(IF(F106="","ESPECÍFICAR TIPO DE META",_xlfn.IFNA(_xlfn.IFS(SUM(I106:L106)=0,0%,SUM(I106:L106)&gt;0.001,(_xlfn.IFS(F106="INCREMENTO",SUM(I106:L106)/H106,F106="MANTENIMIENTO",SUM(I106:L106)/(H106*Tabla2[[#This Row],[N.X]])))),"ESPECÍFICAR TIPO DE META"))&gt;1,"100%",IF(F106="","ESPECÍFICAR TIPO DE META",_xlfn.IFNA(_xlfn.IFS(SUM(I106:L106)=0,0%,SUM(I106:L106)&gt;0.001,(_xlfn.IFS(F106="INCREMENTO",SUM(I106:L106)/H106,F106="MANTENIMIENTO",SUM(I106:L106)/(H106*Tabla2[[#This Row],[N.X]])))),"ESPECÍFICAR TIPO DE META")))</f>
        <v>1</v>
      </c>
      <c r="AF106" s="151" t="str">
        <f>'MIPG INSTITUCIONAL'!N112</f>
        <v>Se cuenta con el cumplimiento del 100%, los instrumentos de gestión pública se encuentran actualizados y se enviaron a la secretaría de transparencia de la presidencia de la república para revisión.</v>
      </c>
      <c r="AG106" s="143" t="str">
        <f>'MIPG INSTITUCIONAL'!O112</f>
        <v>Talento Humano, Recursos Físicos y Tecnológicos</v>
      </c>
      <c r="AH106" s="142" t="s">
        <v>518</v>
      </c>
      <c r="AI106" s="112" t="str">
        <f>'MIPG INSTITUCIONAL'!P112</f>
        <v>Secretario de Despacho
(Secretaría Jurídica)
Transparencia</v>
      </c>
    </row>
    <row r="107" spans="2:35" ht="68.45" hidden="1" customHeight="1" x14ac:dyDescent="0.25">
      <c r="B107" s="141" t="s">
        <v>337</v>
      </c>
      <c r="C107" s="142" t="s">
        <v>368</v>
      </c>
      <c r="D107" s="143" t="str">
        <f>'MIPG INSTITUCIONAL'!F113</f>
        <v>Implementar estrategias para la identificación y declaración de conflictos de interés que contemplen jornadas de sensibilización para divulgar las situaciones sobre conflictos de interés que puede enfrentar un servidor público.</v>
      </c>
      <c r="E107" s="143" t="str">
        <f>'MIPG INSTITUCIONAL'!G113</f>
        <v>Socialización sobre los conflictos de intereses que enfrentan los servidores públicos.</v>
      </c>
      <c r="F107" s="142" t="s">
        <v>549</v>
      </c>
      <c r="G107" s="158">
        <f t="shared" si="14"/>
        <v>3</v>
      </c>
      <c r="H107" s="144">
        <f>'MIPG INSTITUCIONAL'!H113</f>
        <v>10</v>
      </c>
      <c r="I107" s="133">
        <f>'MIPG INSTITUCIONAL'!I113</f>
        <v>10</v>
      </c>
      <c r="J107" s="133">
        <f>'MIPG INSTITUCIONAL'!J113</f>
        <v>0</v>
      </c>
      <c r="K107" s="133">
        <f>'MIPG INSTITUCIONAL'!K113</f>
        <v>0</v>
      </c>
      <c r="L107" s="133">
        <f>'MIPG INSTITUCIONAL'!L113</f>
        <v>0</v>
      </c>
      <c r="M107" s="164"/>
      <c r="N107" s="165">
        <v>4</v>
      </c>
      <c r="O107" s="165">
        <v>3</v>
      </c>
      <c r="P107" s="166">
        <v>3</v>
      </c>
      <c r="Q107" s="148" t="str">
        <f t="shared" si="15"/>
        <v>SI</v>
      </c>
      <c r="R107" s="222">
        <f>'MIPG INSTITUCIONAL'!Q113</f>
        <v>0</v>
      </c>
      <c r="S107" s="149" t="str">
        <f>'MIPG INSTITUCIONAL'!R113</f>
        <v>x</v>
      </c>
      <c r="T107" s="149" t="str">
        <f>'MIPG INSTITUCIONAL'!S113</f>
        <v>x</v>
      </c>
      <c r="U107" s="150" t="str">
        <f>'MIPG INSTITUCIONAL'!T113</f>
        <v>x</v>
      </c>
      <c r="V107" s="198" t="str">
        <f t="shared" si="19"/>
        <v>1</v>
      </c>
      <c r="W107" s="198" t="str">
        <f t="shared" si="20"/>
        <v>3</v>
      </c>
      <c r="X107" s="198" t="str">
        <f t="shared" si="21"/>
        <v>3</v>
      </c>
      <c r="Y107" s="198" t="str">
        <f t="shared" si="22"/>
        <v>3</v>
      </c>
      <c r="Z107" s="202">
        <f>IF((IF(Tabla2[[#This Row],[Calculo1 ]]="1",_xlfn.IFS(W107="1",IF((J107/H107)&gt;100%,100%,J107/H107),W107="2",IF((J107/N107)&gt;100%,100%,J107/N107),W107="3","0%",W107="4","0")+Tabla2[[#This Row],[ III TRIM 20217]],_xlfn.IFS(W107="1",IF((J107/H107)&gt;100%,100%,J107/H107),W107="2",IF((J107/N107)&gt;100%,100%,J107/N107),W107="3","0%",W107="4","")))=100%,100%,(IF(Tabla2[[#This Row],[Calculo1 ]]="1",_xlfn.IFS(W107="1",IF((J107/H107)&gt;100%,100%,J107/H107),W107="2",IF((J107/N107)&gt;100%,100%,J107/N107),W107="3","0%",W107="4","0")+Tabla2[[#This Row],[ III TRIM 20217]],_xlfn.IFS(W107="1",IF((J107/H107)&gt;100%,100%,J107/H107),W107="2",IF((J107/N107)&gt;100%,100%,J107/N107),W107="3","0%",W107="4",""))))</f>
        <v>1</v>
      </c>
      <c r="AA107" s="211">
        <f t="shared" si="16"/>
        <v>1</v>
      </c>
      <c r="AB107" s="197">
        <f>_xlfn.IFNA(INDEX(Hoja1!$C$3:$C$230,MATCH(Tabla2[[#This Row],[Calculo5]],Hoja1!$B$3:$B$230,0)),"")</f>
        <v>1</v>
      </c>
      <c r="AC107" s="197" t="str">
        <f t="shared" si="17"/>
        <v>0%</v>
      </c>
      <c r="AD107" s="212" t="str">
        <f t="shared" si="18"/>
        <v>0%</v>
      </c>
      <c r="AE107" s="207">
        <f>IF(IF(F107="","ESPECÍFICAR TIPO DE META",_xlfn.IFNA(_xlfn.IFS(SUM(I107:L107)=0,0%,SUM(I107:L107)&gt;0.001,(_xlfn.IFS(F107="INCREMENTO",SUM(I107:L107)/H107,F107="MANTENIMIENTO",SUM(I107:L107)/(H107*Tabla2[[#This Row],[N.X]])))),"ESPECÍFICAR TIPO DE META"))&gt;1,"100%",IF(F107="","ESPECÍFICAR TIPO DE META",_xlfn.IFNA(_xlfn.IFS(SUM(I107:L107)=0,0%,SUM(I107:L107)&gt;0.001,(_xlfn.IFS(F107="INCREMENTO",SUM(I107:L107)/H107,F107="MANTENIMIENTO",SUM(I107:L107)/(H107*Tabla2[[#This Row],[N.X]])))),"ESPECÍFICAR TIPO DE META")))</f>
        <v>1</v>
      </c>
      <c r="AF107" s="151" t="str">
        <f>'MIPG INSTITUCIONAL'!N113</f>
        <v>Se realizaron socializaciones sobre acuerdos de transparencia y buenas prácticas de gestión y se firmaron pactos de transparencia  donde se incluye el tema de conflicto de interés para los gestores contractuales en las diferentes secretarías de la Alcaldía de Bucaramanga.</v>
      </c>
      <c r="AG107" s="143" t="str">
        <f>'MIPG INSTITUCIONAL'!O113</f>
        <v>Talento Humano, Recursos Físicos y Tecnológicos</v>
      </c>
      <c r="AH107" s="142" t="s">
        <v>518</v>
      </c>
      <c r="AI107" s="112" t="str">
        <f>'MIPG INSTITUCIONAL'!P113</f>
        <v>Secretario de Despacho
(Secretaría Jurídica)
Transparencia</v>
      </c>
    </row>
    <row r="108" spans="2:35" ht="68.45" hidden="1" customHeight="1" x14ac:dyDescent="0.25">
      <c r="B108" s="141" t="s">
        <v>337</v>
      </c>
      <c r="C108" s="142" t="s">
        <v>368</v>
      </c>
      <c r="D108" s="143" t="str">
        <f>'MIPG INSTITUCIONAL'!F114</f>
        <v>Incluir diferentes medios de comunicación, acordes a la realidad de la entidad y a la pandemia, para divulgar la información en el proceso de rendición de cuentas.</v>
      </c>
      <c r="E108" s="143" t="str">
        <f>'MIPG INSTITUCIONAL'!G114</f>
        <v>Estrategia de comunicaciones en el proceso de rendición de cuentas y divulgación proactiva de información elaborada</v>
      </c>
      <c r="F108" s="142" t="s">
        <v>549</v>
      </c>
      <c r="G108" s="158">
        <f t="shared" si="14"/>
        <v>1</v>
      </c>
      <c r="H108" s="144">
        <f>'MIPG INSTITUCIONAL'!H114</f>
        <v>1</v>
      </c>
      <c r="I108" s="133">
        <f>'MIPG INSTITUCIONAL'!I114</f>
        <v>1</v>
      </c>
      <c r="J108" s="133">
        <f>'MIPG INSTITUCIONAL'!J114</f>
        <v>0</v>
      </c>
      <c r="K108" s="133">
        <f>'MIPG INSTITUCIONAL'!K114</f>
        <v>0</v>
      </c>
      <c r="L108" s="133">
        <f>'MIPG INSTITUCIONAL'!L114</f>
        <v>0</v>
      </c>
      <c r="M108" s="164">
        <v>1</v>
      </c>
      <c r="N108" s="165"/>
      <c r="O108" s="165"/>
      <c r="P108" s="166"/>
      <c r="Q108" s="148" t="str">
        <f t="shared" si="15"/>
        <v>SI</v>
      </c>
      <c r="R108" s="222" t="str">
        <f>'MIPG INSTITUCIONAL'!Q114</f>
        <v>x</v>
      </c>
      <c r="S108" s="149">
        <f>'MIPG INSTITUCIONAL'!R114</f>
        <v>0</v>
      </c>
      <c r="T108" s="149">
        <f>'MIPG INSTITUCIONAL'!S114</f>
        <v>0</v>
      </c>
      <c r="U108" s="150">
        <f>'MIPG INSTITUCIONAL'!T114</f>
        <v>0</v>
      </c>
      <c r="V108" s="198" t="str">
        <f t="shared" si="19"/>
        <v>2</v>
      </c>
      <c r="W108" s="198" t="str">
        <f t="shared" si="20"/>
        <v>4</v>
      </c>
      <c r="X108" s="198" t="str">
        <f t="shared" si="21"/>
        <v>4</v>
      </c>
      <c r="Y108" s="198" t="str">
        <f t="shared" si="22"/>
        <v>4</v>
      </c>
      <c r="Z108" s="202" t="str">
        <f>IF((IF(Tabla2[[#This Row],[Calculo1 ]]="1",_xlfn.IFS(W108="1",IF((J108/H108)&gt;100%,100%,J108/H108),W108="2",IF((J108/N108)&gt;100%,100%,J108/N108),W108="3","0%",W108="4","0")+Tabla2[[#This Row],[ III TRIM 20217]],_xlfn.IFS(W108="1",IF((J108/H108)&gt;100%,100%,J108/H108),W108="2",IF((J108/N108)&gt;100%,100%,J108/N108),W108="3","0%",W108="4","")))=100%,100%,(IF(Tabla2[[#This Row],[Calculo1 ]]="1",_xlfn.IFS(W108="1",IF((J108/H108)&gt;100%,100%,J108/H108),W108="2",IF((J108/N108)&gt;100%,100%,J108/N108),W108="3","0%",W108="4","0")+Tabla2[[#This Row],[ III TRIM 20217]],_xlfn.IFS(W108="1",IF((J108/H108)&gt;100%,100%,J108/H108),W108="2",IF((J108/N108)&gt;100%,100%,J108/N108),W108="3","0%",W108="4",""))))</f>
        <v/>
      </c>
      <c r="AA108" s="211">
        <f t="shared" si="16"/>
        <v>1</v>
      </c>
      <c r="AB108" s="197" t="str">
        <f>_xlfn.IFNA(INDEX(Hoja1!$C$3:$C$230,MATCH(Tabla2[[#This Row],[Calculo5]],Hoja1!$B$3:$B$230,0)),"")</f>
        <v/>
      </c>
      <c r="AC108" s="197" t="str">
        <f t="shared" si="17"/>
        <v/>
      </c>
      <c r="AD108" s="212" t="str">
        <f t="shared" si="18"/>
        <v/>
      </c>
      <c r="AE108" s="207">
        <f>IF(IF(F108="","ESPECÍFICAR TIPO DE META",_xlfn.IFNA(_xlfn.IFS(SUM(I108:L108)=0,0%,SUM(I108:L108)&gt;0.001,(_xlfn.IFS(F108="INCREMENTO",SUM(I108:L108)/H108,F108="MANTENIMIENTO",SUM(I108:L108)/(H108*Tabla2[[#This Row],[N.X]])))),"ESPECÍFICAR TIPO DE META"))&gt;1,"100%",IF(F108="","ESPECÍFICAR TIPO DE META",_xlfn.IFNA(_xlfn.IFS(SUM(I108:L108)=0,0%,SUM(I108:L108)&gt;0.001,(_xlfn.IFS(F108="INCREMENTO",SUM(I108:L108)/H108,F108="MANTENIMIENTO",SUM(I108:L108)/(H108*Tabla2[[#This Row],[N.X]])))),"ESPECÍFICAR TIPO DE META")))</f>
        <v>1</v>
      </c>
      <c r="AF108" s="151" t="str">
        <f>'MIPG INSTITUCIONAL'!N114</f>
        <v>La estrategia de rendición de cuentas se encuentra elaborada y publicada en la página web del municipio en el link_ https://www.bucaramanga.gov.co/sin-categoria/rendicion-de-cuentas-a-la-ciudadania/.
Por tanto se cuenta con el cumplimiento del 100%.</v>
      </c>
      <c r="AG108" s="143" t="str">
        <f>'MIPG INSTITUCIONAL'!O114</f>
        <v>Talento Humano, Recursos Físicos y Tecnológicos</v>
      </c>
      <c r="AH108" s="142" t="s">
        <v>518</v>
      </c>
      <c r="AI108" s="112" t="str">
        <f>'MIPG INSTITUCIONAL'!P114</f>
        <v>Secretario de Despacho
(Secretaría Jurídica)
Transparencia</v>
      </c>
    </row>
    <row r="109" spans="2:35" ht="68.45" hidden="1" customHeight="1" x14ac:dyDescent="0.25">
      <c r="B109" s="141" t="s">
        <v>337</v>
      </c>
      <c r="C109" s="142" t="s">
        <v>368</v>
      </c>
      <c r="D109" s="143" t="str">
        <f>'MIPG INSTITUCIONAL'!F115</f>
        <v>Llevar a cabo socialización sobre la importancia de la protección del derecho fundamental de petición con enfoque de prevención del daño antijurídico.</v>
      </c>
      <c r="E109" s="143" t="str">
        <f>'MIPG INSTITUCIONAL'!G115</f>
        <v>Socialización sobre la importancia de la protección del derecho fundamental de petición con enfoque de prevención del daño antijurídico.</v>
      </c>
      <c r="F109" s="142" t="s">
        <v>549</v>
      </c>
      <c r="G109" s="158">
        <f t="shared" si="14"/>
        <v>2</v>
      </c>
      <c r="H109" s="144">
        <f>'MIPG INSTITUCIONAL'!H115</f>
        <v>2</v>
      </c>
      <c r="I109" s="133">
        <f>'MIPG INSTITUCIONAL'!I115</f>
        <v>0</v>
      </c>
      <c r="J109" s="133">
        <f>'MIPG INSTITUCIONAL'!J115</f>
        <v>0</v>
      </c>
      <c r="K109" s="133">
        <f>'MIPG INSTITUCIONAL'!K115</f>
        <v>0</v>
      </c>
      <c r="L109" s="133">
        <f>'MIPG INSTITUCIONAL'!L115</f>
        <v>0</v>
      </c>
      <c r="M109" s="164"/>
      <c r="N109" s="165"/>
      <c r="O109" s="165">
        <v>1</v>
      </c>
      <c r="P109" s="166">
        <v>1</v>
      </c>
      <c r="Q109" s="148" t="str">
        <f t="shared" si="15"/>
        <v>SI</v>
      </c>
      <c r="R109" s="222">
        <f>'MIPG INSTITUCIONAL'!Q115</f>
        <v>0</v>
      </c>
      <c r="S109" s="149">
        <f>'MIPG INSTITUCIONAL'!R115</f>
        <v>0</v>
      </c>
      <c r="T109" s="149" t="str">
        <f>'MIPG INSTITUCIONAL'!S115</f>
        <v>x</v>
      </c>
      <c r="U109" s="150" t="str">
        <f>'MIPG INSTITUCIONAL'!T115</f>
        <v>x</v>
      </c>
      <c r="V109" s="198" t="str">
        <f t="shared" si="19"/>
        <v>4</v>
      </c>
      <c r="W109" s="198" t="str">
        <f t="shared" si="20"/>
        <v>4</v>
      </c>
      <c r="X109" s="198" t="str">
        <f t="shared" si="21"/>
        <v>3</v>
      </c>
      <c r="Y109" s="198" t="str">
        <f t="shared" si="22"/>
        <v>3</v>
      </c>
      <c r="Z109" s="202" t="str">
        <f>IF((IF(Tabla2[[#This Row],[Calculo1 ]]="1",_xlfn.IFS(W109="1",IF((J109/H109)&gt;100%,100%,J109/H109),W109="2",IF((J109/N109)&gt;100%,100%,J109/N109),W109="3","0%",W109="4","0")+Tabla2[[#This Row],[ III TRIM 20217]],_xlfn.IFS(W109="1",IF((J109/H109)&gt;100%,100%,J109/H109),W109="2",IF((J109/N109)&gt;100%,100%,J109/N109),W109="3","0%",W109="4","")))=100%,100%,(IF(Tabla2[[#This Row],[Calculo1 ]]="1",_xlfn.IFS(W109="1",IF((J109/H109)&gt;100%,100%,J109/H109),W109="2",IF((J109/N109)&gt;100%,100%,J109/N109),W109="3","0%",W109="4","0")+Tabla2[[#This Row],[ III TRIM 20217]],_xlfn.IFS(W109="1",IF((J109/H109)&gt;100%,100%,J109/H109),W109="2",IF((J109/N109)&gt;100%,100%,J109/N109),W109="3","0%",W109="4",""))))</f>
        <v/>
      </c>
      <c r="AA109" s="211" t="str">
        <f t="shared" si="16"/>
        <v/>
      </c>
      <c r="AB109" s="197" t="str">
        <f>_xlfn.IFNA(INDEX(Hoja1!$C$3:$C$230,MATCH(Tabla2[[#This Row],[Calculo5]],Hoja1!$B$3:$B$230,0)),"")</f>
        <v/>
      </c>
      <c r="AC109" s="197" t="str">
        <f t="shared" si="17"/>
        <v>0%</v>
      </c>
      <c r="AD109" s="212" t="str">
        <f t="shared" si="18"/>
        <v>0%</v>
      </c>
      <c r="AE109" s="207">
        <f>IF(IF(F109="","ESPECÍFICAR TIPO DE META",_xlfn.IFNA(_xlfn.IFS(SUM(I109:L109)=0,0%,SUM(I109:L109)&gt;0.001,(_xlfn.IFS(F109="INCREMENTO",SUM(I109:L109)/H109,F109="MANTENIMIENTO",SUM(I109:L109)/(H109*Tabla2[[#This Row],[N.X]])))),"ESPECÍFICAR TIPO DE META"))&gt;1,"100%",IF(F109="","ESPECÍFICAR TIPO DE META",_xlfn.IFNA(_xlfn.IFS(SUM(I109:L109)=0,0%,SUM(I109:L109)&gt;0.001,(_xlfn.IFS(F109="INCREMENTO",SUM(I109:L109)/H109,F109="MANTENIMIENTO",SUM(I109:L109)/(H109*Tabla2[[#This Row],[N.X]])))),"ESPECÍFICAR TIPO DE META")))</f>
        <v>0</v>
      </c>
      <c r="AF109" s="151" t="str">
        <f>'MIPG INSTITUCIONAL'!N115</f>
        <v>Se llevaron a cabo socializaciones a diferentes dependencias sobre derecho de petición durante el primer semestre de 2021 y se continuarán desarrollando para la vigencia 2022 como establece el cronograma del presente plan en cumplimiento de la estrategia de prevención del daño antijurídico.</v>
      </c>
      <c r="AG109" s="143" t="str">
        <f>'MIPG INSTITUCIONAL'!O115</f>
        <v>Talento Humano, Recursos Físicos y Tecnológicos</v>
      </c>
      <c r="AH109" s="142" t="s">
        <v>518</v>
      </c>
      <c r="AI109" s="112" t="str">
        <f>'MIPG INSTITUCIONAL'!P115</f>
        <v>Secretario de Despacho
(Secretaría Jurídica)
Transparencia</v>
      </c>
    </row>
    <row r="110" spans="2:35" ht="68.45" hidden="1" customHeight="1" x14ac:dyDescent="0.25">
      <c r="B110" s="141" t="s">
        <v>337</v>
      </c>
      <c r="C110" s="142" t="s">
        <v>368</v>
      </c>
      <c r="D110" s="143" t="str">
        <f>'MIPG INSTITUCIONAL'!F116</f>
        <v>Crear e implementar la Comisión Territorial Ciudadana para la Lucha contra la Corrupción.</v>
      </c>
      <c r="E110" s="143" t="str">
        <f>'MIPG INSTITUCIONAL'!G116</f>
        <v>Comisión Territorial Ciudadana para la Lucha contra la Corrupción creado e implementado.</v>
      </c>
      <c r="F110" s="142" t="s">
        <v>549</v>
      </c>
      <c r="G110" s="158">
        <f t="shared" si="14"/>
        <v>1</v>
      </c>
      <c r="H110" s="144">
        <f>'MIPG INSTITUCIONAL'!H116</f>
        <v>1</v>
      </c>
      <c r="I110" s="133">
        <f>'MIPG INSTITUCIONAL'!I116</f>
        <v>0</v>
      </c>
      <c r="J110" s="133">
        <f>'MIPG INSTITUCIONAL'!J116</f>
        <v>0</v>
      </c>
      <c r="K110" s="133">
        <f>'MIPG INSTITUCIONAL'!K116</f>
        <v>0</v>
      </c>
      <c r="L110" s="133">
        <f>'MIPG INSTITUCIONAL'!L116</f>
        <v>0</v>
      </c>
      <c r="M110" s="164"/>
      <c r="N110" s="165"/>
      <c r="O110" s="165"/>
      <c r="P110" s="166">
        <v>1</v>
      </c>
      <c r="Q110" s="148" t="str">
        <f t="shared" si="15"/>
        <v>SI</v>
      </c>
      <c r="R110" s="222">
        <f>'MIPG INSTITUCIONAL'!Q116</f>
        <v>0</v>
      </c>
      <c r="S110" s="149">
        <f>'MIPG INSTITUCIONAL'!R116</f>
        <v>0</v>
      </c>
      <c r="T110" s="149">
        <f>'MIPG INSTITUCIONAL'!S116</f>
        <v>0</v>
      </c>
      <c r="U110" s="150" t="str">
        <f>'MIPG INSTITUCIONAL'!T116</f>
        <v>x</v>
      </c>
      <c r="V110" s="198" t="str">
        <f t="shared" si="19"/>
        <v>4</v>
      </c>
      <c r="W110" s="198" t="str">
        <f t="shared" si="20"/>
        <v>4</v>
      </c>
      <c r="X110" s="198" t="str">
        <f t="shared" si="21"/>
        <v>4</v>
      </c>
      <c r="Y110" s="198" t="str">
        <f t="shared" si="22"/>
        <v>3</v>
      </c>
      <c r="Z110" s="202" t="str">
        <f>IF((IF(Tabla2[[#This Row],[Calculo1 ]]="1",_xlfn.IFS(W110="1",IF((J110/H110)&gt;100%,100%,J110/H110),W110="2",IF((J110/N110)&gt;100%,100%,J110/N110),W110="3","0%",W110="4","0")+Tabla2[[#This Row],[ III TRIM 20217]],_xlfn.IFS(W110="1",IF((J110/H110)&gt;100%,100%,J110/H110),W110="2",IF((J110/N110)&gt;100%,100%,J110/N110),W110="3","0%",W110="4","")))=100%,100%,(IF(Tabla2[[#This Row],[Calculo1 ]]="1",_xlfn.IFS(W110="1",IF((J110/H110)&gt;100%,100%,J110/H110),W110="2",IF((J110/N110)&gt;100%,100%,J110/N110),W110="3","0%",W110="4","0")+Tabla2[[#This Row],[ III TRIM 20217]],_xlfn.IFS(W110="1",IF((J110/H110)&gt;100%,100%,J110/H110),W110="2",IF((J110/N110)&gt;100%,100%,J110/N110),W110="3","0%",W110="4",""))))</f>
        <v/>
      </c>
      <c r="AA110" s="211" t="str">
        <f t="shared" si="16"/>
        <v/>
      </c>
      <c r="AB110" s="197" t="str">
        <f>_xlfn.IFNA(INDEX(Hoja1!$C$3:$C$230,MATCH(Tabla2[[#This Row],[Calculo5]],Hoja1!$B$3:$B$230,0)),"")</f>
        <v/>
      </c>
      <c r="AC110" s="197" t="str">
        <f t="shared" si="17"/>
        <v/>
      </c>
      <c r="AD110" s="212" t="str">
        <f t="shared" si="18"/>
        <v>0%</v>
      </c>
      <c r="AE110" s="207">
        <f>IF(IF(F110="","ESPECÍFICAR TIPO DE META",_xlfn.IFNA(_xlfn.IFS(SUM(I110:L110)=0,0%,SUM(I110:L110)&gt;0.001,(_xlfn.IFS(F110="INCREMENTO",SUM(I110:L110)/H110,F110="MANTENIMIENTO",SUM(I110:L110)/(H110*Tabla2[[#This Row],[N.X]])))),"ESPECÍFICAR TIPO DE META"))&gt;1,"100%",IF(F110="","ESPECÍFICAR TIPO DE META",_xlfn.IFNA(_xlfn.IFS(SUM(I110:L110)=0,0%,SUM(I110:L110)&gt;0.001,(_xlfn.IFS(F110="INCREMENTO",SUM(I110:L110)/H110,F110="MANTENIMIENTO",SUM(I110:L110)/(H110*Tabla2[[#This Row],[N.X]])))),"ESPECÍFICAR TIPO DE META")))</f>
        <v>0</v>
      </c>
      <c r="AF110" s="151" t="str">
        <f>'MIPG INSTITUCIONAL'!N116</f>
        <v>Se cumplirá la actividad durante el primer semestre de 2022, cumpliendo con el cronograma establecido en el presente plan.</v>
      </c>
      <c r="AG110" s="143" t="str">
        <f>'MIPG INSTITUCIONAL'!O116</f>
        <v>Talento Humano, Recursos Físicos y Tecnológicos</v>
      </c>
      <c r="AH110" s="142" t="s">
        <v>518</v>
      </c>
      <c r="AI110" s="112" t="str">
        <f>'MIPG INSTITUCIONAL'!P116</f>
        <v>Secretario de Despacho
(Secretaría Jurídica)
Transparencia</v>
      </c>
    </row>
    <row r="111" spans="2:35" ht="68.45" hidden="1" customHeight="1" x14ac:dyDescent="0.25">
      <c r="B111" s="141" t="s">
        <v>337</v>
      </c>
      <c r="C111" s="142" t="s">
        <v>368</v>
      </c>
      <c r="D111" s="143" t="str">
        <f>'MIPG INSTITUCIONAL'!F117</f>
        <v>Articular la gestión de conflictos de interés como elemento dentro de la gestión del talento humano. Desde el sistema de control interno efectuar su verificación.</v>
      </c>
      <c r="E111" s="143" t="str">
        <f>'MIPG INSTITUCIONAL'!G117</f>
        <v>Evaluación y verificación de la gestión de los registros de conflictos de interés, en el marco del comité institucional.</v>
      </c>
      <c r="F111" s="142" t="s">
        <v>549</v>
      </c>
      <c r="G111" s="158">
        <f t="shared" si="14"/>
        <v>1</v>
      </c>
      <c r="H111" s="144">
        <f>'MIPG INSTITUCIONAL'!H117</f>
        <v>1</v>
      </c>
      <c r="I111" s="133">
        <f>'MIPG INSTITUCIONAL'!I117</f>
        <v>0</v>
      </c>
      <c r="J111" s="133">
        <f>'MIPG INSTITUCIONAL'!J117</f>
        <v>0</v>
      </c>
      <c r="K111" s="133">
        <f>'MIPG INSTITUCIONAL'!K117</f>
        <v>0</v>
      </c>
      <c r="L111" s="133">
        <f>'MIPG INSTITUCIONAL'!L117</f>
        <v>0</v>
      </c>
      <c r="M111" s="164"/>
      <c r="N111" s="165"/>
      <c r="O111" s="165">
        <v>1</v>
      </c>
      <c r="P111" s="166"/>
      <c r="Q111" s="148" t="str">
        <f t="shared" si="15"/>
        <v>SI</v>
      </c>
      <c r="R111" s="222">
        <f>'MIPG INSTITUCIONAL'!Q117</f>
        <v>0</v>
      </c>
      <c r="S111" s="149">
        <f>'MIPG INSTITUCIONAL'!R117</f>
        <v>0</v>
      </c>
      <c r="T111" s="149" t="str">
        <f>'MIPG INSTITUCIONAL'!S117</f>
        <v>x</v>
      </c>
      <c r="U111" s="150">
        <f>'MIPG INSTITUCIONAL'!T117</f>
        <v>0</v>
      </c>
      <c r="V111" s="198" t="str">
        <f t="shared" si="19"/>
        <v>4</v>
      </c>
      <c r="W111" s="198" t="str">
        <f t="shared" si="20"/>
        <v>4</v>
      </c>
      <c r="X111" s="198" t="str">
        <f t="shared" si="21"/>
        <v>3</v>
      </c>
      <c r="Y111" s="198" t="str">
        <f t="shared" si="22"/>
        <v>4</v>
      </c>
      <c r="Z111" s="202" t="str">
        <f>IF((IF(Tabla2[[#This Row],[Calculo1 ]]="1",_xlfn.IFS(W111="1",IF((J111/H111)&gt;100%,100%,J111/H111),W111="2",IF((J111/N111)&gt;100%,100%,J111/N111),W111="3","0%",W111="4","0")+Tabla2[[#This Row],[ III TRIM 20217]],_xlfn.IFS(W111="1",IF((J111/H111)&gt;100%,100%,J111/H111),W111="2",IF((J111/N111)&gt;100%,100%,J111/N111),W111="3","0%",W111="4","")))=100%,100%,(IF(Tabla2[[#This Row],[Calculo1 ]]="1",_xlfn.IFS(W111="1",IF((J111/H111)&gt;100%,100%,J111/H111),W111="2",IF((J111/N111)&gt;100%,100%,J111/N111),W111="3","0%",W111="4","0")+Tabla2[[#This Row],[ III TRIM 20217]],_xlfn.IFS(W111="1",IF((J111/H111)&gt;100%,100%,J111/H111),W111="2",IF((J111/N111)&gt;100%,100%,J111/N111),W111="3","0%",W111="4",""))))</f>
        <v/>
      </c>
      <c r="AA111" s="211" t="str">
        <f t="shared" si="16"/>
        <v/>
      </c>
      <c r="AB111" s="197" t="str">
        <f>_xlfn.IFNA(INDEX(Hoja1!$C$3:$C$230,MATCH(Tabla2[[#This Row],[Calculo5]],Hoja1!$B$3:$B$230,0)),"")</f>
        <v/>
      </c>
      <c r="AC111" s="197" t="str">
        <f t="shared" si="17"/>
        <v>0%</v>
      </c>
      <c r="AD111" s="212" t="str">
        <f t="shared" si="18"/>
        <v/>
      </c>
      <c r="AE111" s="207">
        <f>IF(IF(F111="","ESPECÍFICAR TIPO DE META",_xlfn.IFNA(_xlfn.IFS(SUM(I111:L111)=0,0%,SUM(I111:L111)&gt;0.001,(_xlfn.IFS(F111="INCREMENTO",SUM(I111:L111)/H111,F111="MANTENIMIENTO",SUM(I111:L111)/(H111*Tabla2[[#This Row],[N.X]])))),"ESPECÍFICAR TIPO DE META"))&gt;1,"100%",IF(F111="","ESPECÍFICAR TIPO DE META",_xlfn.IFNA(_xlfn.IFS(SUM(I111:L111)=0,0%,SUM(I111:L111)&gt;0.001,(_xlfn.IFS(F111="INCREMENTO",SUM(I111:L111)/H111,F111="MANTENIMIENTO",SUM(I111:L111)/(H111*Tabla2[[#This Row],[N.X]])))),"ESPECÍFICAR TIPO DE META")))</f>
        <v>0</v>
      </c>
      <c r="AF111" s="151" t="str">
        <f>'MIPG INSTITUCIONAL'!N117</f>
        <v>Se cumplirá la actividad durante el primer semestre de 2022, cumpliendo con el cronograma establecido en el presente plan.</v>
      </c>
      <c r="AG111" s="143" t="str">
        <f>'MIPG INSTITUCIONAL'!O117</f>
        <v>Talento Humano, Recursos Físicos y Tecnológicos</v>
      </c>
      <c r="AH111" s="142" t="s">
        <v>518</v>
      </c>
      <c r="AI111" s="112" t="str">
        <f>'MIPG INSTITUCIONAL'!P117</f>
        <v>Secretario de Despacho
(Secretaría Jurídica)
Transparencia</v>
      </c>
    </row>
    <row r="112" spans="2:35" ht="68.45" hidden="1" customHeight="1" x14ac:dyDescent="0.25">
      <c r="B112" s="141" t="s">
        <v>337</v>
      </c>
      <c r="C112" s="142" t="s">
        <v>368</v>
      </c>
      <c r="D112" s="143" t="str">
        <f>'MIPG INSTITUCIONAL'!F118</f>
        <v>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v>
      </c>
      <c r="E112" s="143" t="str">
        <f>'MIPG INSTITUCIONAL'!G118</f>
        <v xml:space="preserve">Canal antifraude y de denuncia segura creado para el ciudadano, protegiendo al denunciante. </v>
      </c>
      <c r="F112" s="142" t="s">
        <v>549</v>
      </c>
      <c r="G112" s="158">
        <f t="shared" si="14"/>
        <v>2</v>
      </c>
      <c r="H112" s="144">
        <f>'MIPG INSTITUCIONAL'!H118</f>
        <v>1</v>
      </c>
      <c r="I112" s="133">
        <f>'MIPG INSTITUCIONAL'!I118</f>
        <v>0</v>
      </c>
      <c r="J112" s="133">
        <f>'MIPG INSTITUCIONAL'!J118</f>
        <v>0</v>
      </c>
      <c r="K112" s="133">
        <f>'MIPG INSTITUCIONAL'!K118</f>
        <v>0</v>
      </c>
      <c r="L112" s="133">
        <f>'MIPG INSTITUCIONAL'!L118</f>
        <v>0</v>
      </c>
      <c r="M112" s="164"/>
      <c r="N112" s="165"/>
      <c r="O112" s="165">
        <v>0.5</v>
      </c>
      <c r="P112" s="166">
        <v>0.5</v>
      </c>
      <c r="Q112" s="148" t="str">
        <f t="shared" si="15"/>
        <v>SI</v>
      </c>
      <c r="R112" s="222">
        <f>'MIPG INSTITUCIONAL'!Q118</f>
        <v>0</v>
      </c>
      <c r="S112" s="149">
        <f>'MIPG INSTITUCIONAL'!R118</f>
        <v>0</v>
      </c>
      <c r="T112" s="149" t="str">
        <f>'MIPG INSTITUCIONAL'!S118</f>
        <v>x</v>
      </c>
      <c r="U112" s="150" t="str">
        <f>'MIPG INSTITUCIONAL'!T118</f>
        <v>x</v>
      </c>
      <c r="V112" s="198" t="str">
        <f t="shared" si="19"/>
        <v>4</v>
      </c>
      <c r="W112" s="198" t="str">
        <f t="shared" si="20"/>
        <v>4</v>
      </c>
      <c r="X112" s="198" t="str">
        <f t="shared" si="21"/>
        <v>3</v>
      </c>
      <c r="Y112" s="198" t="str">
        <f t="shared" si="22"/>
        <v>3</v>
      </c>
      <c r="Z112" s="202" t="str">
        <f>IF((IF(Tabla2[[#This Row],[Calculo1 ]]="1",_xlfn.IFS(W112="1",IF((J112/H112)&gt;100%,100%,J112/H112),W112="2",IF((J112/N112)&gt;100%,100%,J112/N112),W112="3","0%",W112="4","0")+Tabla2[[#This Row],[ III TRIM 20217]],_xlfn.IFS(W112="1",IF((J112/H112)&gt;100%,100%,J112/H112),W112="2",IF((J112/N112)&gt;100%,100%,J112/N112),W112="3","0%",W112="4","")))=100%,100%,(IF(Tabla2[[#This Row],[Calculo1 ]]="1",_xlfn.IFS(W112="1",IF((J112/H112)&gt;100%,100%,J112/H112),W112="2",IF((J112/N112)&gt;100%,100%,J112/N112),W112="3","0%",W112="4","0")+Tabla2[[#This Row],[ III TRIM 20217]],_xlfn.IFS(W112="1",IF((J112/H112)&gt;100%,100%,J112/H112),W112="2",IF((J112/N112)&gt;100%,100%,J112/N112),W112="3","0%",W112="4",""))))</f>
        <v/>
      </c>
      <c r="AA112" s="211" t="str">
        <f t="shared" si="16"/>
        <v/>
      </c>
      <c r="AB112" s="197" t="str">
        <f>_xlfn.IFNA(INDEX(Hoja1!$C$3:$C$230,MATCH(Tabla2[[#This Row],[Calculo5]],Hoja1!$B$3:$B$230,0)),"")</f>
        <v/>
      </c>
      <c r="AC112" s="197" t="str">
        <f t="shared" si="17"/>
        <v>0%</v>
      </c>
      <c r="AD112" s="212" t="str">
        <f t="shared" si="18"/>
        <v>0%</v>
      </c>
      <c r="AE112" s="207">
        <f>IF(IF(F112="","ESPECÍFICAR TIPO DE META",_xlfn.IFNA(_xlfn.IFS(SUM(I112:L112)=0,0%,SUM(I112:L112)&gt;0.001,(_xlfn.IFS(F112="INCREMENTO",SUM(I112:L112)/H112,F112="MANTENIMIENTO",SUM(I112:L112)/(H112*Tabla2[[#This Row],[N.X]])))),"ESPECÍFICAR TIPO DE META"))&gt;1,"100%",IF(F112="","ESPECÍFICAR TIPO DE META",_xlfn.IFNA(_xlfn.IFS(SUM(I112:L112)=0,0%,SUM(I112:L112)&gt;0.001,(_xlfn.IFS(F112="INCREMENTO",SUM(I112:L112)/H112,F112="MANTENIMIENTO",SUM(I112:L112)/(H112*Tabla2[[#This Row],[N.X]])))),"ESPECÍFICAR TIPO DE META")))</f>
        <v>0</v>
      </c>
      <c r="AF112" s="151" t="str">
        <f>'MIPG INSTITUCIONAL'!N118</f>
        <v>Se cumplirá la actividad durante el primer semestre de 2022, cumpliendo con el cronograma establecido en el presente plan.</v>
      </c>
      <c r="AG112" s="143" t="str">
        <f>'MIPG INSTITUCIONAL'!O118</f>
        <v>Talento Humano, Recursos Físicos y Tecnológicos</v>
      </c>
      <c r="AH112" s="142" t="s">
        <v>518</v>
      </c>
      <c r="AI112" s="112" t="str">
        <f>'MIPG INSTITUCIONAL'!P118</f>
        <v>Secretario de Despacho
(Secretaría Jurídica)
Transparencia</v>
      </c>
    </row>
    <row r="113" spans="2:35" ht="68.45" hidden="1" customHeight="1" x14ac:dyDescent="0.25">
      <c r="B113" s="141" t="s">
        <v>337</v>
      </c>
      <c r="C113" s="142" t="s">
        <v>368</v>
      </c>
      <c r="D113" s="143" t="str">
        <f>'MIPG INSTITUCIONAL'!F119</f>
        <v>Participar en actividades para informar directamente a los grupos de valor sobre los resultados de su participación en la gestión mediante el envío de información o la realización de reuniones o encuentros.</v>
      </c>
      <c r="E113" s="143" t="str">
        <f>'MIPG INSTITUCIONAL'!G119</f>
        <v>Feria de servicios o transparencia en la que participa la Secretaría Jurídica.</v>
      </c>
      <c r="F113" s="142" t="s">
        <v>549</v>
      </c>
      <c r="G113" s="158">
        <f t="shared" si="14"/>
        <v>4</v>
      </c>
      <c r="H113" s="144">
        <f>'MIPG INSTITUCIONAL'!H119</f>
        <v>4</v>
      </c>
      <c r="I113" s="133">
        <f>'MIPG INSTITUCIONAL'!I119</f>
        <v>4</v>
      </c>
      <c r="J113" s="133">
        <f>'MIPG INSTITUCIONAL'!J119</f>
        <v>0</v>
      </c>
      <c r="K113" s="133">
        <f>'MIPG INSTITUCIONAL'!K119</f>
        <v>0</v>
      </c>
      <c r="L113" s="133">
        <f>'MIPG INSTITUCIONAL'!L119</f>
        <v>0</v>
      </c>
      <c r="M113" s="164">
        <v>1</v>
      </c>
      <c r="N113" s="165">
        <v>1</v>
      </c>
      <c r="O113" s="165">
        <v>1</v>
      </c>
      <c r="P113" s="166">
        <v>1</v>
      </c>
      <c r="Q113" s="148" t="str">
        <f t="shared" si="15"/>
        <v>SI</v>
      </c>
      <c r="R113" s="222" t="str">
        <f>'MIPG INSTITUCIONAL'!Q119</f>
        <v>x</v>
      </c>
      <c r="S113" s="149" t="str">
        <f>'MIPG INSTITUCIONAL'!R119</f>
        <v>x</v>
      </c>
      <c r="T113" s="149" t="str">
        <f>'MIPG INSTITUCIONAL'!S119</f>
        <v>x</v>
      </c>
      <c r="U113" s="150" t="str">
        <f>'MIPG INSTITUCIONAL'!T119</f>
        <v>x</v>
      </c>
      <c r="V113" s="198" t="str">
        <f t="shared" si="19"/>
        <v>2</v>
      </c>
      <c r="W113" s="198" t="str">
        <f t="shared" si="20"/>
        <v>3</v>
      </c>
      <c r="X113" s="198" t="str">
        <f t="shared" si="21"/>
        <v>3</v>
      </c>
      <c r="Y113" s="198" t="str">
        <f t="shared" si="22"/>
        <v>3</v>
      </c>
      <c r="Z113" s="202" t="str">
        <f>IF((IF(Tabla2[[#This Row],[Calculo1 ]]="1",_xlfn.IFS(W113="1",IF((J113/H113)&gt;100%,100%,J113/H113),W113="2",IF((J113/N113)&gt;100%,100%,J113/N113),W113="3","0%",W113="4","0")+Tabla2[[#This Row],[ III TRIM 20217]],_xlfn.IFS(W113="1",IF((J113/H113)&gt;100%,100%,J113/H113),W113="2",IF((J113/N113)&gt;100%,100%,J113/N113),W113="3","0%",W113="4","")))=100%,100%,(IF(Tabla2[[#This Row],[Calculo1 ]]="1",_xlfn.IFS(W113="1",IF((J113/H113)&gt;100%,100%,J113/H113),W113="2",IF((J113/N113)&gt;100%,100%,J113/N113),W113="3","0%",W113="4","0")+Tabla2[[#This Row],[ III TRIM 20217]],_xlfn.IFS(W113="1",IF((J113/H113)&gt;100%,100%,J113/H113),W113="2",IF((J113/N113)&gt;100%,100%,J113/N113),W113="3","0%",W113="4",""))))</f>
        <v>0%</v>
      </c>
      <c r="AA113" s="211" t="str">
        <f t="shared" si="16"/>
        <v>100%</v>
      </c>
      <c r="AB113" s="197">
        <v>1</v>
      </c>
      <c r="AC113" s="197" t="str">
        <f t="shared" si="17"/>
        <v>0%</v>
      </c>
      <c r="AD113" s="212" t="str">
        <f t="shared" si="18"/>
        <v>0%</v>
      </c>
      <c r="AE113" s="207">
        <f>IF(IF(F113="","ESPECÍFICAR TIPO DE META",_xlfn.IFNA(_xlfn.IFS(SUM(I113:L113)=0,0%,SUM(I113:L113)&gt;0.001,(_xlfn.IFS(F113="INCREMENTO",SUM(I113:L113)/H113,F113="MANTENIMIENTO",SUM(I113:L113)/(H113*Tabla2[[#This Row],[N.X]])))),"ESPECÍFICAR TIPO DE META"))&gt;1,"100%",IF(F113="","ESPECÍFICAR TIPO DE META",_xlfn.IFNA(_xlfn.IFS(SUM(I113:L113)=0,0%,SUM(I113:L113)&gt;0.001,(_xlfn.IFS(F113="INCREMENTO",SUM(I113:L113)/H113,F113="MANTENIMIENTO",SUM(I113:L113)/(H113*Tabla2[[#This Row],[N.X]])))),"ESPECÍFICAR TIPO DE META")))</f>
        <v>1</v>
      </c>
      <c r="AF113" s="151" t="str">
        <f>'MIPG INSTITUCIONAL'!N119</f>
        <v>Se ha asistido a las ferias institucionales organizadas en la vigencia 2021, desarrolladas en las diferentes comunas de la ciudad de Bucaramanga.</v>
      </c>
      <c r="AG113" s="143" t="str">
        <f>'MIPG INSTITUCIONAL'!O119</f>
        <v>Talento Humano, Recursos Físicos y Tecnológicos</v>
      </c>
      <c r="AH113" s="142" t="s">
        <v>518</v>
      </c>
      <c r="AI113" s="112" t="str">
        <f>'MIPG INSTITUCIONAL'!P119</f>
        <v>Secretario de Despacho
(Secretaría Jurídica)
Transparencia</v>
      </c>
    </row>
    <row r="114" spans="2:35" ht="68.45" hidden="1" customHeight="1" x14ac:dyDescent="0.25">
      <c r="B114" s="141" t="s">
        <v>337</v>
      </c>
      <c r="C114" s="142" t="s">
        <v>368</v>
      </c>
      <c r="D114" s="143" t="str">
        <f>'MIPG INSTITUCIONAL'!F120</f>
        <v>Permitir que la entidad mejore los datos publicados a través de la atención de requerimientos de sus grupos de valor mediante la publicación de la información.</v>
      </c>
      <c r="E114" s="143" t="str">
        <f>'MIPG INSTITUCIONAL'!G120</f>
        <v>PQRS que presentan con mayor frecuencia los ciudadanos para fortalecer la información proactiva en dichos asuntos analizadas.</v>
      </c>
      <c r="F114" s="142" t="s">
        <v>549</v>
      </c>
      <c r="G114" s="158">
        <f t="shared" si="14"/>
        <v>3</v>
      </c>
      <c r="H114" s="144">
        <f>'MIPG INSTITUCIONAL'!H120</f>
        <v>10</v>
      </c>
      <c r="I114" s="133">
        <f>'MIPG INSTITUCIONAL'!I120</f>
        <v>0</v>
      </c>
      <c r="J114" s="133">
        <f>'MIPG INSTITUCIONAL'!J120</f>
        <v>10</v>
      </c>
      <c r="K114" s="133">
        <f>'MIPG INSTITUCIONAL'!K120</f>
        <v>0</v>
      </c>
      <c r="L114" s="133">
        <f>'MIPG INSTITUCIONAL'!L120</f>
        <v>0</v>
      </c>
      <c r="M114" s="164"/>
      <c r="N114" s="165">
        <v>5</v>
      </c>
      <c r="O114" s="165">
        <v>4</v>
      </c>
      <c r="P114" s="166">
        <v>1</v>
      </c>
      <c r="Q114" s="148" t="str">
        <f t="shared" si="15"/>
        <v>SI</v>
      </c>
      <c r="R114" s="222">
        <f>'MIPG INSTITUCIONAL'!Q120</f>
        <v>0</v>
      </c>
      <c r="S114" s="149" t="str">
        <f>'MIPG INSTITUCIONAL'!R120</f>
        <v>x</v>
      </c>
      <c r="T114" s="149" t="str">
        <f>'MIPG INSTITUCIONAL'!S120</f>
        <v>x</v>
      </c>
      <c r="U114" s="150" t="str">
        <f>'MIPG INSTITUCIONAL'!T120</f>
        <v>x</v>
      </c>
      <c r="V114" s="198" t="str">
        <f t="shared" si="19"/>
        <v>4</v>
      </c>
      <c r="W114" s="198" t="str">
        <f t="shared" si="20"/>
        <v>2</v>
      </c>
      <c r="X114" s="198" t="str">
        <f t="shared" si="21"/>
        <v>3</v>
      </c>
      <c r="Y114" s="198" t="str">
        <f t="shared" si="22"/>
        <v>3</v>
      </c>
      <c r="Z114" s="202">
        <f>IF((IF(Tabla2[[#This Row],[Calculo1 ]]="1",_xlfn.IFS(W114="1",IF((J114/H114)&gt;100%,100%,J114/H114),W114="2",IF((J114/N114)&gt;100%,100%,J114/N114),W114="3","0%",W114="4","0")+Tabla2[[#This Row],[ III TRIM 20217]],_xlfn.IFS(W114="1",IF((J114/H114)&gt;100%,100%,J114/H114),W114="2",IF((J114/N114)&gt;100%,100%,J114/N114),W114="3","0%",W114="4","")))=100%,100%,(IF(Tabla2[[#This Row],[Calculo1 ]]="1",_xlfn.IFS(W114="1",IF((J114/H114)&gt;100%,100%,J114/H114),W114="2",IF((J114/N114)&gt;100%,100%,J114/N114),W114="3","0%",W114="4","0")+Tabla2[[#This Row],[ III TRIM 20217]],_xlfn.IFS(W114="1",IF((J114/H114)&gt;100%,100%,J114/H114),W114="2",IF((J114/N114)&gt;100%,100%,J114/N114),W114="3","0%",W114="4",""))))</f>
        <v>1</v>
      </c>
      <c r="AA114" s="211" t="str">
        <f t="shared" si="16"/>
        <v/>
      </c>
      <c r="AB114" s="197">
        <f>_xlfn.IFNA(INDEX(Hoja1!$C$3:$C$230,MATCH(Tabla2[[#This Row],[Calculo5]],Hoja1!$B$3:$B$230,0)),"")</f>
        <v>1</v>
      </c>
      <c r="AC114" s="197" t="str">
        <f t="shared" si="17"/>
        <v>0%</v>
      </c>
      <c r="AD114" s="212" t="str">
        <f t="shared" si="18"/>
        <v>0%</v>
      </c>
      <c r="AE114" s="207">
        <f>IF(IF(F114="","ESPECÍFICAR TIPO DE META",_xlfn.IFNA(_xlfn.IFS(SUM(I114:L114)=0,0%,SUM(I114:L114)&gt;0.001,(_xlfn.IFS(F114="INCREMENTO",SUM(I114:L114)/H114,F114="MANTENIMIENTO",SUM(I114:L114)/(H114*Tabla2[[#This Row],[N.X]])))),"ESPECÍFICAR TIPO DE META"))&gt;1,"100%",IF(F114="","ESPECÍFICAR TIPO DE META",_xlfn.IFNA(_xlfn.IFS(SUM(I114:L114)=0,0%,SUM(I114:L114)&gt;0.001,(_xlfn.IFS(F114="INCREMENTO",SUM(I114:L114)/H114,F114="MANTENIMIENTO",SUM(I114:L114)/(H114*Tabla2[[#This Row],[N.X]])))),"ESPECÍFICAR TIPO DE META")))</f>
        <v>1</v>
      </c>
      <c r="AF114" s="151" t="str">
        <f>'MIPG INSTITUCIONAL'!N120</f>
        <v>Se llevó a cabo reunión el día 10 de diciembre de 2021 para el análisis de los 10 temas con mayor frecuencia en las PQRSD que presentaron los ciudadanos durante el tercer trimestre de 2021 a la administración municipal.</v>
      </c>
      <c r="AG114" s="143" t="str">
        <f>'MIPG INSTITUCIONAL'!O120</f>
        <v>Talento Humano, Recursos Físicos y Tecnológicos</v>
      </c>
      <c r="AH114" s="142" t="s">
        <v>518</v>
      </c>
      <c r="AI114" s="112" t="str">
        <f>'MIPG INSTITUCIONAL'!P120</f>
        <v>Secretario de Despacho
(Secretaría Jurídica)
Transparencia</v>
      </c>
    </row>
    <row r="115" spans="2:35" ht="68.45" hidden="1" customHeight="1" x14ac:dyDescent="0.25">
      <c r="B115" s="141" t="s">
        <v>337</v>
      </c>
      <c r="C115" s="142" t="s">
        <v>368</v>
      </c>
      <c r="D115" s="143" t="str">
        <f>'MIPG INSTITUCIONAL'!F121</f>
        <v>Actualizar el código de integridad.</v>
      </c>
      <c r="E115" s="143" t="str">
        <f>'MIPG INSTITUCIONAL'!G121</f>
        <v>Código de integridad actualizado.</v>
      </c>
      <c r="F115" s="142" t="s">
        <v>549</v>
      </c>
      <c r="G115" s="158">
        <f t="shared" si="14"/>
        <v>1</v>
      </c>
      <c r="H115" s="144">
        <f>'MIPG INSTITUCIONAL'!H121</f>
        <v>1</v>
      </c>
      <c r="I115" s="133">
        <f>'MIPG INSTITUCIONAL'!I121</f>
        <v>0</v>
      </c>
      <c r="J115" s="232">
        <f>'MIPG INSTITUCIONAL'!J121</f>
        <v>0.2</v>
      </c>
      <c r="K115" s="133">
        <f>'MIPG INSTITUCIONAL'!K121</f>
        <v>0</v>
      </c>
      <c r="L115" s="133">
        <f>'MIPG INSTITUCIONAL'!L121</f>
        <v>0</v>
      </c>
      <c r="M115" s="164"/>
      <c r="N115" s="165">
        <v>1</v>
      </c>
      <c r="O115" s="165"/>
      <c r="P115" s="166"/>
      <c r="Q115" s="148" t="str">
        <f t="shared" si="15"/>
        <v>SI</v>
      </c>
      <c r="R115" s="222">
        <f>'MIPG INSTITUCIONAL'!Q121</f>
        <v>0</v>
      </c>
      <c r="S115" s="149" t="str">
        <f>'MIPG INSTITUCIONAL'!R121</f>
        <v>x</v>
      </c>
      <c r="T115" s="149">
        <f>'MIPG INSTITUCIONAL'!S121</f>
        <v>0</v>
      </c>
      <c r="U115" s="150">
        <f>'MIPG INSTITUCIONAL'!T121</f>
        <v>0</v>
      </c>
      <c r="V115" s="198" t="str">
        <f t="shared" si="19"/>
        <v>4</v>
      </c>
      <c r="W115" s="198" t="str">
        <f t="shared" si="20"/>
        <v>2</v>
      </c>
      <c r="X115" s="198" t="str">
        <f t="shared" si="21"/>
        <v>4</v>
      </c>
      <c r="Y115" s="198" t="str">
        <f t="shared" si="22"/>
        <v>4</v>
      </c>
      <c r="Z115" s="202">
        <f>IF((IF(Tabla2[[#This Row],[Calculo1 ]]="1",_xlfn.IFS(W115="1",IF((J115/H115)&gt;100%,100%,J115/H115),W115="2",IF((J115/N115)&gt;100%,100%,J115/N115),W115="3","0%",W115="4","0")+Tabla2[[#This Row],[ III TRIM 20217]],_xlfn.IFS(W115="1",IF((J115/H115)&gt;100%,100%,J115/H115),W115="2",IF((J115/N115)&gt;100%,100%,J115/N115),W115="3","0%",W115="4","")))=100%,100%,(IF(Tabla2[[#This Row],[Calculo1 ]]="1",_xlfn.IFS(W115="1",IF((J115/H115)&gt;100%,100%,J115/H115),W115="2",IF((J115/N115)&gt;100%,100%,J115/N115),W115="3","0%",W115="4","0")+Tabla2[[#This Row],[ III TRIM 20217]],_xlfn.IFS(W115="1",IF((J115/H115)&gt;100%,100%,J115/H115),W115="2",IF((J115/N115)&gt;100%,100%,J115/N115),W115="3","0%",W115="4",""))))</f>
        <v>0.2</v>
      </c>
      <c r="AA115" s="211" t="str">
        <f t="shared" si="16"/>
        <v/>
      </c>
      <c r="AB115" s="197">
        <f>_xlfn.IFNA(INDEX(Hoja1!$C$3:$C$230,MATCH(Tabla2[[#This Row],[Calculo5]],Hoja1!$B$3:$B$230,0)),"")</f>
        <v>0.2</v>
      </c>
      <c r="AC115" s="197" t="str">
        <f t="shared" si="17"/>
        <v/>
      </c>
      <c r="AD115" s="212" t="str">
        <f t="shared" si="18"/>
        <v/>
      </c>
      <c r="AE115" s="207">
        <f>IF(IF(F115="","ESPECÍFICAR TIPO DE META",_xlfn.IFNA(_xlfn.IFS(SUM(I115:L115)=0,0%,SUM(I115:L115)&gt;0.001,(_xlfn.IFS(F115="INCREMENTO",SUM(I115:L115)/H115,F115="MANTENIMIENTO",SUM(I115:L115)/(H115*Tabla2[[#This Row],[N.X]])))),"ESPECÍFICAR TIPO DE META"))&gt;1,"100%",IF(F115="","ESPECÍFICAR TIPO DE META",_xlfn.IFNA(_xlfn.IFS(SUM(I115:L115)=0,0%,SUM(I115:L115)&gt;0.001,(_xlfn.IFS(F115="INCREMENTO",SUM(I115:L115)/H115,F115="MANTENIMIENTO",SUM(I115:L115)/(H115*Tabla2[[#This Row],[N.X]])))),"ESPECÍFICAR TIPO DE META")))</f>
        <v>0.2</v>
      </c>
      <c r="AF115" s="151" t="str">
        <f>'MIPG INSTITUCIONAL'!N121</f>
        <v>Se llevó a cabo reunión virtual con la secretaría administrativa para revisar  la  actualización del Código de integridad el cual ha venido liderando dicha secretaría y para la vigencia 2022 se continuará analizando para la actualización</v>
      </c>
      <c r="AG115" s="143" t="str">
        <f>'MIPG INSTITUCIONAL'!O121</f>
        <v>Talento Humano, Recursos Físicos y Tecnológicos</v>
      </c>
      <c r="AH115" s="142" t="s">
        <v>518</v>
      </c>
      <c r="AI115" s="112" t="str">
        <f>'MIPG INSTITUCIONAL'!P121</f>
        <v>Secretario de Despacho
(Secretaría Jurídica)
Transparencia</v>
      </c>
    </row>
    <row r="116" spans="2:35" ht="68.45" hidden="1" customHeight="1" x14ac:dyDescent="0.25">
      <c r="B116" s="141" t="s">
        <v>337</v>
      </c>
      <c r="C116" s="142" t="s">
        <v>368</v>
      </c>
      <c r="D116" s="143" t="str">
        <f>'MIPG INSTITUCIONAL'!F122</f>
        <v>Elaborar la Estrategia de rendición de cuentas para la vigencia 2022 a partir de un ejercicio diagnóstico.</v>
      </c>
      <c r="E116" s="143" t="str">
        <f>'MIPG INSTITUCIONAL'!G122</f>
        <v>Estrategia de Rendición de Cuentas vigencia 2022</v>
      </c>
      <c r="F116" s="158" t="s">
        <v>549</v>
      </c>
      <c r="G116" s="159">
        <f t="shared" si="14"/>
        <v>1</v>
      </c>
      <c r="H116" s="144">
        <f>'MIPG INSTITUCIONAL'!H122</f>
        <v>1</v>
      </c>
      <c r="I116" s="133">
        <f>'MIPG INSTITUCIONAL'!I122</f>
        <v>0</v>
      </c>
      <c r="J116" s="133">
        <f>'MIPG INSTITUCIONAL'!J122</f>
        <v>0</v>
      </c>
      <c r="K116" s="133">
        <f>'MIPG INSTITUCIONAL'!K122</f>
        <v>0</v>
      </c>
      <c r="L116" s="133">
        <f>'MIPG INSTITUCIONAL'!L122</f>
        <v>0</v>
      </c>
      <c r="M116" s="164"/>
      <c r="N116" s="165"/>
      <c r="O116" s="165">
        <v>1</v>
      </c>
      <c r="P116" s="166"/>
      <c r="Q116" s="148" t="str">
        <f t="shared" si="15"/>
        <v>SI</v>
      </c>
      <c r="R116" s="222">
        <f>'MIPG INSTITUCIONAL'!Q122</f>
        <v>0</v>
      </c>
      <c r="S116" s="149">
        <f>'MIPG INSTITUCIONAL'!R122</f>
        <v>0</v>
      </c>
      <c r="T116" s="149" t="str">
        <f>'MIPG INSTITUCIONAL'!S122</f>
        <v>x</v>
      </c>
      <c r="U116" s="150">
        <f>'MIPG INSTITUCIONAL'!T122</f>
        <v>0</v>
      </c>
      <c r="V116" s="198" t="str">
        <f t="shared" si="19"/>
        <v>4</v>
      </c>
      <c r="W116" s="198" t="str">
        <f t="shared" si="20"/>
        <v>4</v>
      </c>
      <c r="X116" s="198" t="str">
        <f t="shared" si="21"/>
        <v>3</v>
      </c>
      <c r="Y116" s="198" t="str">
        <f t="shared" si="22"/>
        <v>4</v>
      </c>
      <c r="Z116" s="202" t="str">
        <f>IF((IF(Tabla2[[#This Row],[Calculo1 ]]="1",_xlfn.IFS(W116="1",IF((J116/H116)&gt;100%,100%,J116/H116),W116="2",IF((J116/N116)&gt;100%,100%,J116/N116),W116="3","0%",W116="4","0")+Tabla2[[#This Row],[ III TRIM 20217]],_xlfn.IFS(W116="1",IF((J116/H116)&gt;100%,100%,J116/H116),W116="2",IF((J116/N116)&gt;100%,100%,J116/N116),W116="3","0%",W116="4","")))=100%,100%,(IF(Tabla2[[#This Row],[Calculo1 ]]="1",_xlfn.IFS(W116="1",IF((J116/H116)&gt;100%,100%,J116/H116),W116="2",IF((J116/N116)&gt;100%,100%,J116/N116),W116="3","0%",W116="4","0")+Tabla2[[#This Row],[ III TRIM 20217]],_xlfn.IFS(W116="1",IF((J116/H116)&gt;100%,100%,J116/H116),W116="2",IF((J116/N116)&gt;100%,100%,J116/N116),W116="3","0%",W116="4",""))))</f>
        <v/>
      </c>
      <c r="AA116" s="211" t="str">
        <f t="shared" si="16"/>
        <v/>
      </c>
      <c r="AB116" s="197" t="str">
        <f>_xlfn.IFNA(INDEX(Hoja1!$C$3:$C$230,MATCH(Tabla2[[#This Row],[Calculo5]],Hoja1!$B$3:$B$230,0)),"")</f>
        <v/>
      </c>
      <c r="AC116" s="197" t="str">
        <f t="shared" si="17"/>
        <v>0%</v>
      </c>
      <c r="AD116" s="212" t="str">
        <f t="shared" si="18"/>
        <v/>
      </c>
      <c r="AE116" s="207">
        <f>IF(IF(F116="","ESPECÍFICAR TIPO DE META",_xlfn.IFNA(_xlfn.IFS(SUM(I116:L116)=0,0%,SUM(I116:L116)&gt;0.001,(_xlfn.IFS(F116="INCREMENTO",SUM(I116:L116)/H116,F116="MANTENIMIENTO",SUM(I116:L116)/(H116*Tabla2[[#This Row],[N.X]])))),"ESPECÍFICAR TIPO DE META"))&gt;1,"100%",IF(F116="","ESPECÍFICAR TIPO DE META",_xlfn.IFNA(_xlfn.IFS(SUM(I116:L116)=0,0%,SUM(I116:L116)&gt;0.001,(_xlfn.IFS(F116="INCREMENTO",SUM(I116:L116)/H116,F116="MANTENIMIENTO",SUM(I116:L116)/(H116*Tabla2[[#This Row],[N.X]])))),"ESPECÍFICAR TIPO DE META")))</f>
        <v>0</v>
      </c>
      <c r="AF116" s="151">
        <f>'MIPG INSTITUCIONAL'!N122</f>
        <v>0</v>
      </c>
      <c r="AG116" s="143" t="str">
        <f>'MIPG INSTITUCIONAL'!O122</f>
        <v>Talento Humano, Recursos Físicos y Tecnológicos</v>
      </c>
      <c r="AH116" s="142" t="s">
        <v>516</v>
      </c>
      <c r="AI116" s="112" t="str">
        <f>'MIPG INSTITUCIONAL'!P122</f>
        <v>Profesional Especializado
(Secretaría Planeación)</v>
      </c>
    </row>
    <row r="117" spans="2:35" ht="68.45" hidden="1" customHeight="1" x14ac:dyDescent="0.25">
      <c r="B117" s="141" t="s">
        <v>337</v>
      </c>
      <c r="C117" s="142" t="s">
        <v>368</v>
      </c>
      <c r="D117" s="143" t="str">
        <f>'MIPG INSTITUCIONAL'!F123</f>
        <v>Elaborar el Manual de rendición de cuentas.</v>
      </c>
      <c r="E117" s="143" t="str">
        <f>'MIPG INSTITUCIONAL'!G123</f>
        <v>Manual Rendición de Cuentas</v>
      </c>
      <c r="F117" s="158" t="s">
        <v>549</v>
      </c>
      <c r="G117" s="159">
        <f t="shared" si="14"/>
        <v>1</v>
      </c>
      <c r="H117" s="144">
        <f>'MIPG INSTITUCIONAL'!H123</f>
        <v>1</v>
      </c>
      <c r="I117" s="133">
        <f>'MIPG INSTITUCIONAL'!I123</f>
        <v>0.5</v>
      </c>
      <c r="J117" s="133">
        <f>'MIPG INSTITUCIONAL'!J123</f>
        <v>0.5</v>
      </c>
      <c r="K117" s="133">
        <f>'MIPG INSTITUCIONAL'!K123</f>
        <v>0</v>
      </c>
      <c r="L117" s="133">
        <f>'MIPG INSTITUCIONAL'!L123</f>
        <v>0</v>
      </c>
      <c r="M117" s="164"/>
      <c r="N117" s="165">
        <v>1</v>
      </c>
      <c r="O117" s="165"/>
      <c r="P117" s="166"/>
      <c r="Q117" s="148" t="str">
        <f t="shared" si="15"/>
        <v>SI</v>
      </c>
      <c r="R117" s="222">
        <f>'MIPG INSTITUCIONAL'!Q123</f>
        <v>0</v>
      </c>
      <c r="S117" s="149" t="str">
        <f>'MIPG INSTITUCIONAL'!R123</f>
        <v>x</v>
      </c>
      <c r="T117" s="149">
        <f>'MIPG INSTITUCIONAL'!S123</f>
        <v>0</v>
      </c>
      <c r="U117" s="150">
        <f>'MIPG INSTITUCIONAL'!T123</f>
        <v>0</v>
      </c>
      <c r="V117" s="198" t="str">
        <f t="shared" si="19"/>
        <v>1</v>
      </c>
      <c r="W117" s="198" t="str">
        <f t="shared" si="20"/>
        <v>2</v>
      </c>
      <c r="X117" s="198" t="str">
        <f t="shared" si="21"/>
        <v>4</v>
      </c>
      <c r="Y117" s="198" t="str">
        <f t="shared" si="22"/>
        <v>4</v>
      </c>
      <c r="Z117" s="202">
        <f>IF((IF(Tabla2[[#This Row],[Calculo1 ]]="1",_xlfn.IFS(W117="1",IF((J117/H117)&gt;100%,100%,J117/H117),W117="2",IF((J117/N117)&gt;100%,100%,J117/N117),W117="3","0%",W117="4","0")+Tabla2[[#This Row],[ III TRIM 20217]],_xlfn.IFS(W117="1",IF((J117/H117)&gt;100%,100%,J117/H117),W117="2",IF((J117/N117)&gt;100%,100%,J117/N117),W117="3","0%",W117="4","")))=100%,100%,(IF(Tabla2[[#This Row],[Calculo1 ]]="1",_xlfn.IFS(W117="1",IF((J117/H117)&gt;100%,100%,J117/H117),W117="2",IF((J117/N117)&gt;100%,100%,J117/N117),W117="3","0%",W117="4","0")+Tabla2[[#This Row],[ III TRIM 20217]],_xlfn.IFS(W117="1",IF((J117/H117)&gt;100%,100%,J117/H117),W117="2",IF((J117/N117)&gt;100%,100%,J117/N117),W117="3","0%",W117="4",""))))</f>
        <v>1</v>
      </c>
      <c r="AA117" s="211">
        <f t="shared" si="16"/>
        <v>0.5</v>
      </c>
      <c r="AB117" s="197">
        <f>_xlfn.IFNA(INDEX(Hoja1!$C$3:$C$230,MATCH(Tabla2[[#This Row],[Calculo5]],Hoja1!$B$3:$B$230,0)),"")</f>
        <v>1</v>
      </c>
      <c r="AC117" s="197" t="str">
        <f t="shared" si="17"/>
        <v/>
      </c>
      <c r="AD117" s="212" t="str">
        <f t="shared" si="18"/>
        <v/>
      </c>
      <c r="AE117" s="207">
        <f>IF(IF(F117="","ESPECÍFICAR TIPO DE META",_xlfn.IFNA(_xlfn.IFS(SUM(I117:L117)=0,0%,SUM(I117:L117)&gt;0.001,(_xlfn.IFS(F117="INCREMENTO",SUM(I117:L117)/H117,F117="MANTENIMIENTO",SUM(I117:L117)/(H117*Tabla2[[#This Row],[N.X]])))),"ESPECÍFICAR TIPO DE META"))&gt;1,"100%",IF(F117="","ESPECÍFICAR TIPO DE META",_xlfn.IFNA(_xlfn.IFS(SUM(I117:L117)=0,0%,SUM(I117:L117)&gt;0.001,(_xlfn.IFS(F117="INCREMENTO",SUM(I117:L117)/H117,F117="MANTENIMIENTO",SUM(I117:L117)/(H117*Tabla2[[#This Row],[N.X]])))),"ESPECÍFICAR TIPO DE META")))</f>
        <v>1</v>
      </c>
      <c r="AF117" s="151" t="str">
        <f>'MIPG INSTITUCIONAL'!N123</f>
        <v>Se elaboró y aprobó por Calidad el Manual de Rendición de Cuentas, a su vez, se elaboró el Procedimiento para Rendición de Cuentas.</v>
      </c>
      <c r="AG117" s="143" t="str">
        <f>'MIPG INSTITUCIONAL'!O123</f>
        <v>Talento Humano, Recursos Físicos y Tecnológicos</v>
      </c>
      <c r="AH117" s="142" t="s">
        <v>516</v>
      </c>
      <c r="AI117" s="112" t="str">
        <f>'MIPG INSTITUCIONAL'!P123</f>
        <v>Profesional Especializado
(Secretaría Planeación)</v>
      </c>
    </row>
    <row r="118" spans="2:35" ht="68.45" hidden="1" customHeight="1" x14ac:dyDescent="0.25">
      <c r="B118" s="141" t="s">
        <v>337</v>
      </c>
      <c r="C118" s="142" t="s">
        <v>368</v>
      </c>
      <c r="D118" s="143" t="str">
        <f>'MIPG INSTITUCIONAL'!F124</f>
        <v>Convocar y desarrollar la audiencia pública de rendición de cuentas.</v>
      </c>
      <c r="E118" s="143" t="str">
        <f>'MIPG INSTITUCIONAL'!G124</f>
        <v>Audiencia Pública de Rendición de Cuentas</v>
      </c>
      <c r="F118" s="158" t="s">
        <v>549</v>
      </c>
      <c r="G118" s="159">
        <f t="shared" si="14"/>
        <v>1</v>
      </c>
      <c r="H118" s="144">
        <f>'MIPG INSTITUCIONAL'!H124</f>
        <v>1</v>
      </c>
      <c r="I118" s="133">
        <f>'MIPG INSTITUCIONAL'!I124</f>
        <v>0</v>
      </c>
      <c r="J118" s="133">
        <f>'MIPG INSTITUCIONAL'!J124</f>
        <v>1</v>
      </c>
      <c r="K118" s="133">
        <f>'MIPG INSTITUCIONAL'!K124</f>
        <v>0</v>
      </c>
      <c r="L118" s="133">
        <f>'MIPG INSTITUCIONAL'!L124</f>
        <v>0</v>
      </c>
      <c r="M118" s="164"/>
      <c r="N118" s="165">
        <v>1</v>
      </c>
      <c r="O118" s="165"/>
      <c r="P118" s="166"/>
      <c r="Q118" s="148" t="str">
        <f t="shared" si="15"/>
        <v>SI</v>
      </c>
      <c r="R118" s="222">
        <f>'MIPG INSTITUCIONAL'!Q124</f>
        <v>0</v>
      </c>
      <c r="S118" s="149" t="str">
        <f>'MIPG INSTITUCIONAL'!R124</f>
        <v>x</v>
      </c>
      <c r="T118" s="149">
        <f>'MIPG INSTITUCIONAL'!S124</f>
        <v>0</v>
      </c>
      <c r="U118" s="150">
        <f>'MIPG INSTITUCIONAL'!T124</f>
        <v>0</v>
      </c>
      <c r="V118" s="198" t="str">
        <f t="shared" si="19"/>
        <v>4</v>
      </c>
      <c r="W118" s="198" t="str">
        <f t="shared" si="20"/>
        <v>2</v>
      </c>
      <c r="X118" s="198" t="str">
        <f t="shared" si="21"/>
        <v>4</v>
      </c>
      <c r="Y118" s="198" t="str">
        <f t="shared" si="22"/>
        <v>4</v>
      </c>
      <c r="Z118" s="202">
        <f>IF((IF(Tabla2[[#This Row],[Calculo1 ]]="1",_xlfn.IFS(W118="1",IF((J118/H118)&gt;100%,100%,J118/H118),W118="2",IF((J118/N118)&gt;100%,100%,J118/N118),W118="3","0%",W118="4","0")+Tabla2[[#This Row],[ III TRIM 20217]],_xlfn.IFS(W118="1",IF((J118/H118)&gt;100%,100%,J118/H118),W118="2",IF((J118/N118)&gt;100%,100%,J118/N118),W118="3","0%",W118="4","")))=100%,100%,(IF(Tabla2[[#This Row],[Calculo1 ]]="1",_xlfn.IFS(W118="1",IF((J118/H118)&gt;100%,100%,J118/H118),W118="2",IF((J118/N118)&gt;100%,100%,J118/N118),W118="3","0%",W118="4","0")+Tabla2[[#This Row],[ III TRIM 20217]],_xlfn.IFS(W118="1",IF((J118/H118)&gt;100%,100%,J118/H118),W118="2",IF((J118/N118)&gt;100%,100%,J118/N118),W118="3","0%",W118="4",""))))</f>
        <v>1</v>
      </c>
      <c r="AA118" s="211" t="str">
        <f t="shared" si="16"/>
        <v/>
      </c>
      <c r="AB118" s="197">
        <f>_xlfn.IFNA(INDEX(Hoja1!$C$3:$C$230,MATCH(Tabla2[[#This Row],[Calculo5]],Hoja1!$B$3:$B$230,0)),"")</f>
        <v>1</v>
      </c>
      <c r="AC118" s="197" t="str">
        <f t="shared" si="17"/>
        <v/>
      </c>
      <c r="AD118" s="212" t="str">
        <f t="shared" si="18"/>
        <v/>
      </c>
      <c r="AE118" s="207">
        <f>IF(IF(F118="","ESPECÍFICAR TIPO DE META",_xlfn.IFNA(_xlfn.IFS(SUM(I118:L118)=0,0%,SUM(I118:L118)&gt;0.001,(_xlfn.IFS(F118="INCREMENTO",SUM(I118:L118)/H118,F118="MANTENIMIENTO",SUM(I118:L118)/(H118*Tabla2[[#This Row],[N.X]])))),"ESPECÍFICAR TIPO DE META"))&gt;1,"100%",IF(F118="","ESPECÍFICAR TIPO DE META",_xlfn.IFNA(_xlfn.IFS(SUM(I118:L118)=0,0%,SUM(I118:L118)&gt;0.001,(_xlfn.IFS(F118="INCREMENTO",SUM(I118:L118)/H118,F118="MANTENIMIENTO",SUM(I118:L118)/(H118*Tabla2[[#This Row],[N.X]])))),"ESPECÍFICAR TIPO DE META")))</f>
        <v>1</v>
      </c>
      <c r="AF118" s="151" t="str">
        <f>'MIPG INSTITUCIONAL'!N124</f>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v>
      </c>
      <c r="AG118" s="143" t="str">
        <f>'MIPG INSTITUCIONAL'!O124</f>
        <v>Talento Humano, Recursos Físicos y Tecnológicos</v>
      </c>
      <c r="AH118" s="142" t="s">
        <v>516</v>
      </c>
      <c r="AI118" s="112" t="str">
        <f>'MIPG INSTITUCIONAL'!P124</f>
        <v>Profesional Especializado
(Secretaría Planeación)</v>
      </c>
    </row>
    <row r="119" spans="2:35" ht="68.45" hidden="1" customHeight="1" x14ac:dyDescent="0.25">
      <c r="B119" s="141" t="s">
        <v>337</v>
      </c>
      <c r="C119" s="142" t="s">
        <v>429</v>
      </c>
      <c r="D119" s="143" t="str">
        <f>'MIPG INSTITUCIONAL'!F125</f>
        <v>Analizar si el recurso humano asignado en la entidad, para la generación, procesamiento, análisis y difusión de información estadística, es suficiente y establecer las acciones necesarias para su disponibilidad.</v>
      </c>
      <c r="E119" s="143" t="str">
        <f>'MIPG INSTITUCIONAL'!G125</f>
        <v>Centro de analítica de datos de Bucaramanga CAAB fortalecido.</v>
      </c>
      <c r="F119" s="142" t="s">
        <v>549</v>
      </c>
      <c r="G119" s="158">
        <f t="shared" si="14"/>
        <v>3</v>
      </c>
      <c r="H119" s="153">
        <f>'MIPG INSTITUCIONAL'!H125</f>
        <v>1</v>
      </c>
      <c r="I119" s="233">
        <f>'MIPG INSTITUCIONAL'!I125</f>
        <v>0.15</v>
      </c>
      <c r="J119" s="233">
        <f>'MIPG INSTITUCIONAL'!J125</f>
        <v>0.15</v>
      </c>
      <c r="K119" s="233">
        <f>'MIPG INSTITUCIONAL'!K125</f>
        <v>0</v>
      </c>
      <c r="L119" s="233">
        <f>'MIPG INSTITUCIONAL'!L125</f>
        <v>0</v>
      </c>
      <c r="M119" s="167"/>
      <c r="N119" s="168">
        <v>0.2</v>
      </c>
      <c r="O119" s="168">
        <v>0.3</v>
      </c>
      <c r="P119" s="169">
        <v>0.5</v>
      </c>
      <c r="Q119" s="148" t="str">
        <f t="shared" si="15"/>
        <v>SI</v>
      </c>
      <c r="R119" s="222">
        <f>'MIPG INSTITUCIONAL'!Q125</f>
        <v>0</v>
      </c>
      <c r="S119" s="149" t="str">
        <f>'MIPG INSTITUCIONAL'!R125</f>
        <v>X</v>
      </c>
      <c r="T119" s="149" t="str">
        <f>'MIPG INSTITUCIONAL'!S125</f>
        <v>X</v>
      </c>
      <c r="U119" s="150" t="str">
        <f>'MIPG INSTITUCIONAL'!T125</f>
        <v>X</v>
      </c>
      <c r="V119" s="198" t="str">
        <f t="shared" si="19"/>
        <v>1</v>
      </c>
      <c r="W119" s="198" t="str">
        <f t="shared" si="20"/>
        <v>2</v>
      </c>
      <c r="X119" s="198" t="str">
        <f t="shared" si="21"/>
        <v>3</v>
      </c>
      <c r="Y119" s="198" t="str">
        <f t="shared" si="22"/>
        <v>3</v>
      </c>
      <c r="Z119" s="202">
        <f>IF((IF(Tabla2[[#This Row],[Calculo1 ]]="1",_xlfn.IFS(W119="1",IF((J119/H119)&gt;100%,100%,J119/H119),W119="2",IF((J119/N119)&gt;100%,100%,J119/N119),W119="3","0%",W119="4","0")+Tabla2[[#This Row],[ III TRIM 20217]],_xlfn.IFS(W119="1",IF((J119/H119)&gt;100%,100%,J119/H119),W119="2",IF((J119/N119)&gt;100%,100%,J119/N119),W119="3","0%",W119="4","")))=100%,100%,(IF(Tabla2[[#This Row],[Calculo1 ]]="1",_xlfn.IFS(W119="1",IF((J119/H119)&gt;100%,100%,J119/H119),W119="2",IF((J119/N119)&gt;100%,100%,J119/N119),W119="3","0%",W119="4","0")+Tabla2[[#This Row],[ III TRIM 20217]],_xlfn.IFS(W119="1",IF((J119/H119)&gt;100%,100%,J119/H119),W119="2",IF((J119/N119)&gt;100%,100%,J119/N119),W119="3","0%",W119="4",""))))</f>
        <v>0.89999999999999991</v>
      </c>
      <c r="AA119" s="211">
        <f t="shared" si="16"/>
        <v>0.15</v>
      </c>
      <c r="AB119" s="197">
        <v>1</v>
      </c>
      <c r="AC119" s="197" t="str">
        <f t="shared" si="17"/>
        <v>0%</v>
      </c>
      <c r="AD119" s="212" t="str">
        <f t="shared" si="18"/>
        <v>0%</v>
      </c>
      <c r="AE119" s="207">
        <f>IF(IF(F119="","ESPECÍFICAR TIPO DE META",_xlfn.IFNA(_xlfn.IFS(SUM(I119:L119)=0,0%,SUM(I119:L119)&gt;0.001,(_xlfn.IFS(F119="INCREMENTO",SUM(I119:L119)/H119,F119="MANTENIMIENTO",SUM(I119:L119)/(H119*Tabla2[[#This Row],[N.X]])))),"ESPECÍFICAR TIPO DE META"))&gt;1,"100%",IF(F119="","ESPECÍFICAR TIPO DE META",_xlfn.IFNA(_xlfn.IFS(SUM(I119:L119)=0,0%,SUM(I119:L119)&gt;0.001,(_xlfn.IFS(F119="INCREMENTO",SUM(I119:L119)/H119,F119="MANTENIMIENTO",SUM(I119:L119)/(H119*Tabla2[[#This Row],[N.X]])))),"ESPECÍFICAR TIPO DE META")))</f>
        <v>0.3</v>
      </c>
      <c r="AF119" s="151" t="str">
        <f>'MIPG INSTITUCIONAL'!N125</f>
        <v xml:space="preserve">Se ha avanzado en el diseño y alcance del centro de analítica de datos de Bucaramanga y se esta diseñando una Hoja de ruta para su posterior implementación. Se ha avanzado en la contratacion de personal para avanzar en la implementacion de la Hoja de ruta y durante el primer trimestre de 2022 se espera avanzar en la formalizacion del CAAB. </v>
      </c>
      <c r="AG119" s="143" t="str">
        <f>'MIPG INSTITUCIONAL'!O125</f>
        <v>Talento Humano, Recursos Físicos y Tecnológicos</v>
      </c>
      <c r="AH119" s="142" t="s">
        <v>508</v>
      </c>
      <c r="AI119" s="112" t="str">
        <f>'MIPG INSTITUCIONAL'!P125</f>
        <v>Asesor TIC
(Oficina TIC)</v>
      </c>
    </row>
    <row r="120" spans="2:35" ht="68.45" hidden="1" customHeight="1" x14ac:dyDescent="0.25">
      <c r="B120" s="141" t="s">
        <v>337</v>
      </c>
      <c r="C120" s="142" t="s">
        <v>429</v>
      </c>
      <c r="D120" s="143" t="str">
        <f>'MIPG INSTITUCIONAL'!F126</f>
        <v>Analizar si los recursos financieros asignado en la entidad, para la generación, procesamiento, análisis y difusión de información estadística, son suficientes y establecer las acciones necesarias para su disponibilidad en el corto, mediano y largo plazo.</v>
      </c>
      <c r="E120" s="143" t="str">
        <f>'MIPG INSTITUCIONAL'!G126</f>
        <v>Observatorio del delito y de paz mantenido.</v>
      </c>
      <c r="F120" s="142" t="s">
        <v>550</v>
      </c>
      <c r="G120" s="158">
        <f t="shared" si="14"/>
        <v>4</v>
      </c>
      <c r="H120" s="144">
        <f>'MIPG INSTITUCIONAL'!H126</f>
        <v>2</v>
      </c>
      <c r="I120" s="133">
        <f>'MIPG INSTITUCIONAL'!I126</f>
        <v>2</v>
      </c>
      <c r="J120" s="133">
        <f>'MIPG INSTITUCIONAL'!J126</f>
        <v>2</v>
      </c>
      <c r="K120" s="133">
        <f>'MIPG INSTITUCIONAL'!K126</f>
        <v>0</v>
      </c>
      <c r="L120" s="133">
        <f>'MIPG INSTITUCIONAL'!L126</f>
        <v>0</v>
      </c>
      <c r="M120" s="164">
        <v>2</v>
      </c>
      <c r="N120" s="165">
        <v>2</v>
      </c>
      <c r="O120" s="165">
        <v>2</v>
      </c>
      <c r="P120" s="166">
        <v>2</v>
      </c>
      <c r="Q120" s="148" t="str">
        <f t="shared" si="15"/>
        <v>SI</v>
      </c>
      <c r="R120" s="222" t="str">
        <f>'MIPG INSTITUCIONAL'!Q126</f>
        <v>X</v>
      </c>
      <c r="S120" s="149" t="str">
        <f>'MIPG INSTITUCIONAL'!R126</f>
        <v>X</v>
      </c>
      <c r="T120" s="149" t="str">
        <f>'MIPG INSTITUCIONAL'!S126</f>
        <v>X</v>
      </c>
      <c r="U120" s="150" t="str">
        <f>'MIPG INSTITUCIONAL'!T126</f>
        <v>X</v>
      </c>
      <c r="V120" s="198" t="str">
        <f t="shared" si="19"/>
        <v>2</v>
      </c>
      <c r="W120" s="198" t="str">
        <f t="shared" si="20"/>
        <v>2</v>
      </c>
      <c r="X120" s="198" t="str">
        <f t="shared" si="21"/>
        <v>3</v>
      </c>
      <c r="Y120" s="198" t="str">
        <f t="shared" si="22"/>
        <v>3</v>
      </c>
      <c r="Z120" s="202">
        <f>IF((IF(Tabla2[[#This Row],[Calculo1 ]]="1",_xlfn.IFS(W120="1",IF((J120/H120)&gt;100%,100%,J120/H120),W120="2",IF((J120/N120)&gt;100%,100%,J120/N120),W120="3","0%",W120="4","0")+Tabla2[[#This Row],[ III TRIM 20217]],_xlfn.IFS(W120="1",IF((J120/H120)&gt;100%,100%,J120/H120),W120="2",IF((J120/N120)&gt;100%,100%,J120/N120),W120="3","0%",W120="4","")))=100%,100%,(IF(Tabla2[[#This Row],[Calculo1 ]]="1",_xlfn.IFS(W120="1",IF((J120/H120)&gt;100%,100%,J120/H120),W120="2",IF((J120/N120)&gt;100%,100%,J120/N120),W120="3","0%",W120="4","0")+Tabla2[[#This Row],[ III TRIM 20217]],_xlfn.IFS(W120="1",IF((J120/H120)&gt;100%,100%,J120/H120),W120="2",IF((J120/N120)&gt;100%,100%,J120/N120),W120="3","0%",W120="4",""))))</f>
        <v>1</v>
      </c>
      <c r="AA120" s="211">
        <f t="shared" si="16"/>
        <v>1</v>
      </c>
      <c r="AB120" s="197">
        <f>_xlfn.IFNA(INDEX(Hoja1!$C$3:$C$230,MATCH(Tabla2[[#This Row],[Calculo5]],Hoja1!$B$3:$B$230,0)),"")</f>
        <v>1</v>
      </c>
      <c r="AC120" s="197" t="str">
        <f t="shared" si="17"/>
        <v>0%</v>
      </c>
      <c r="AD120" s="212" t="str">
        <f t="shared" si="18"/>
        <v>0%</v>
      </c>
      <c r="AE120" s="207">
        <f>IF(IF(F120="","ESPECÍFICAR TIPO DE META",_xlfn.IFNA(_xlfn.IFS(SUM(I120:L120)=0,0%,SUM(I120:L120)&gt;0.001,(_xlfn.IFS(F120="INCREMENTO",SUM(I120:L120)/H120,F120="MANTENIMIENTO",SUM(I120:L120)/(H120*Tabla2[[#This Row],[N.X]])))),"ESPECÍFICAR TIPO DE META"))&gt;1,"100%",IF(F120="","ESPECÍFICAR TIPO DE META",_xlfn.IFNA(_xlfn.IFS(SUM(I120:L120)=0,0%,SUM(I120:L120)&gt;0.001,(_xlfn.IFS(F120="INCREMENTO",SUM(I120:L120)/H120,F120="MANTENIMIENTO",SUM(I120:L120)/(H120*Tabla2[[#This Row],[N.X]])))),"ESPECÍFICAR TIPO DE META")))</f>
        <v>0.5</v>
      </c>
      <c r="AF120" s="151" t="str">
        <f>'MIPG INSTITUCIONAL'!N126</f>
        <v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___________________________________________________________________
A corte de 31 diciembre la secretaría del interior realizó los reportes necesarios para la actualización de los observaroios de paz y del delito que se encuentran a cargo de las misma. Como soporte se adjunta la siguiente información:
Observatorio del delito: Correo electronico de envio de información de los meses de septiembre, octubre y noviembre del año 2021, así mismo se adjunta las bases de datos en formato excel de cada mes correspondiente.
Observatorio de Paz: Correo electronico de envio de información de los meses de octubre y noviembre del año 2021, así mismo se adjunta las bases de datos en formato excel de cada mes correspondiente.
</v>
      </c>
      <c r="AG120" s="143">
        <f>'MIPG INSTITUCIONAL'!O126</f>
        <v>0</v>
      </c>
      <c r="AH120" s="142" t="s">
        <v>515</v>
      </c>
      <c r="AI120" s="112" t="str">
        <f>'MIPG INSTITUCIONAL'!P126</f>
        <v>Secretario de Despacho                          (Secretaría del Interior)</v>
      </c>
    </row>
    <row r="121" spans="2:35" ht="68.45" hidden="1" customHeight="1" x14ac:dyDescent="0.25">
      <c r="B121" s="141" t="s">
        <v>337</v>
      </c>
      <c r="C121" s="142" t="s">
        <v>429</v>
      </c>
      <c r="D121" s="143" t="str">
        <f>'MIPG INSTITUCIONAL'!F127</f>
        <v>Desarrollar jornadas de capacitación y/o divulgación a sus servidores y contratistas sobre la generación, procesamiento, reporte o difusión de información estadística.</v>
      </c>
      <c r="E121" s="143" t="str">
        <f>'MIPG INSTITUCIONAL'!G127</f>
        <v>Socializaciones sobre generación, procesamiento, reporte o difusión de información estadística realizadas.</v>
      </c>
      <c r="F121" s="142" t="s">
        <v>549</v>
      </c>
      <c r="G121" s="158">
        <f t="shared" si="14"/>
        <v>4</v>
      </c>
      <c r="H121" s="144">
        <f>'MIPG INSTITUCIONAL'!H127</f>
        <v>5</v>
      </c>
      <c r="I121" s="133">
        <f>'MIPG INSTITUCIONAL'!I127</f>
        <v>1</v>
      </c>
      <c r="J121" s="133">
        <f>'MIPG INSTITUCIONAL'!J127</f>
        <v>1</v>
      </c>
      <c r="K121" s="133">
        <f>'MIPG INSTITUCIONAL'!K127</f>
        <v>0</v>
      </c>
      <c r="L121" s="133">
        <f>'MIPG INSTITUCIONAL'!L127</f>
        <v>0</v>
      </c>
      <c r="M121" s="164">
        <v>1</v>
      </c>
      <c r="N121" s="165">
        <v>1</v>
      </c>
      <c r="O121" s="165">
        <v>1</v>
      </c>
      <c r="P121" s="166">
        <v>2</v>
      </c>
      <c r="Q121" s="148" t="str">
        <f t="shared" si="15"/>
        <v>SI</v>
      </c>
      <c r="R121" s="222" t="str">
        <f>'MIPG INSTITUCIONAL'!Q127</f>
        <v>x</v>
      </c>
      <c r="S121" s="149" t="str">
        <f>'MIPG INSTITUCIONAL'!R127</f>
        <v>x</v>
      </c>
      <c r="T121" s="149" t="str">
        <f>'MIPG INSTITUCIONAL'!S127</f>
        <v>x</v>
      </c>
      <c r="U121" s="150" t="str">
        <f>'MIPG INSTITUCIONAL'!T127</f>
        <v>x</v>
      </c>
      <c r="V121" s="198" t="str">
        <f t="shared" si="19"/>
        <v>2</v>
      </c>
      <c r="W121" s="198" t="str">
        <f t="shared" si="20"/>
        <v>2</v>
      </c>
      <c r="X121" s="198" t="str">
        <f t="shared" si="21"/>
        <v>3</v>
      </c>
      <c r="Y121" s="198" t="str">
        <f t="shared" si="22"/>
        <v>3</v>
      </c>
      <c r="Z121" s="202">
        <f>IF((IF(Tabla2[[#This Row],[Calculo1 ]]="1",_xlfn.IFS(W121="1",IF((J121/H121)&gt;100%,100%,J121/H121),W121="2",IF((J121/N121)&gt;100%,100%,J121/N121),W121="3","0%",W121="4","0")+Tabla2[[#This Row],[ III TRIM 20217]],_xlfn.IFS(W121="1",IF((J121/H121)&gt;100%,100%,J121/H121),W121="2",IF((J121/N121)&gt;100%,100%,J121/N121),W121="3","0%",W121="4","")))=100%,100%,(IF(Tabla2[[#This Row],[Calculo1 ]]="1",_xlfn.IFS(W121="1",IF((J121/H121)&gt;100%,100%,J121/H121),W121="2",IF((J121/N121)&gt;100%,100%,J121/N121),W121="3","0%",W121="4","0")+Tabla2[[#This Row],[ III TRIM 20217]],_xlfn.IFS(W121="1",IF((J121/H121)&gt;100%,100%,J121/H121),W121="2",IF((J121/N121)&gt;100%,100%,J121/N121),W121="3","0%",W121="4",""))))</f>
        <v>1</v>
      </c>
      <c r="AA121" s="211">
        <f t="shared" si="16"/>
        <v>1</v>
      </c>
      <c r="AB121" s="197">
        <f>_xlfn.IFNA(INDEX(Hoja1!$C$3:$C$230,MATCH(Tabla2[[#This Row],[Calculo5]],Hoja1!$B$3:$B$230,0)),"")</f>
        <v>1</v>
      </c>
      <c r="AC121" s="197" t="str">
        <f t="shared" si="17"/>
        <v>0%</v>
      </c>
      <c r="AD121" s="212" t="str">
        <f t="shared" si="18"/>
        <v>0%</v>
      </c>
      <c r="AE121" s="207">
        <f>IF(IF(F121="","ESPECÍFICAR TIPO DE META",_xlfn.IFNA(_xlfn.IFS(SUM(I121:L121)=0,0%,SUM(I121:L121)&gt;0.001,(_xlfn.IFS(F121="INCREMENTO",SUM(I121:L121)/H121,F121="MANTENIMIENTO",SUM(I121:L121)/(H121*Tabla2[[#This Row],[N.X]])))),"ESPECÍFICAR TIPO DE META"))&gt;1,"100%",IF(F121="","ESPECÍFICAR TIPO DE META",_xlfn.IFNA(_xlfn.IFS(SUM(I121:L121)=0,0%,SUM(I121:L121)&gt;0.001,(_xlfn.IFS(F121="INCREMENTO",SUM(I121:L121)/H121,F121="MANTENIMIENTO",SUM(I121:L121)/(H121*Tabla2[[#This Row],[N.X]])))),"ESPECÍFICAR TIPO DE META")))</f>
        <v>0.4</v>
      </c>
      <c r="AF121" s="151" t="str">
        <f>'MIPG INSTITUCIONAL'!N127</f>
        <v>Durante la reuniones y mesas de trabajo que se realizaron con la secretaria de planeacion se apoyó y se hizo difusión en el proceso de difusión de información estadística y se realizó el documento de autodiagnóstico referente a la política de estadística.</v>
      </c>
      <c r="AG121" s="143" t="str">
        <f>'MIPG INSTITUCIONAL'!O127</f>
        <v>Talento Humano, Recursos Físicos y Tecnológicos</v>
      </c>
      <c r="AH121" s="142" t="s">
        <v>508</v>
      </c>
      <c r="AI121" s="112" t="str">
        <f>'MIPG INSTITUCIONAL'!P127</f>
        <v>Asesor TIC
(Oficina TIC)</v>
      </c>
    </row>
    <row r="122" spans="2:35" ht="68.45" customHeight="1" x14ac:dyDescent="0.25">
      <c r="B122" s="141" t="s">
        <v>442</v>
      </c>
      <c r="C122" s="142" t="s">
        <v>443</v>
      </c>
      <c r="D122" s="143" t="str">
        <f>'MIPG INSTITUCIONAL'!F128</f>
        <v>Fomentar la transferencia del conocimiento hacia adentro de la entidad.</v>
      </c>
      <c r="E122" s="143" t="str">
        <f>'MIPG INSTITUCIONAL'!G128</f>
        <v>Campaña de divulgación de la gestión del conocimiento.</v>
      </c>
      <c r="F122" s="158" t="s">
        <v>549</v>
      </c>
      <c r="G122" s="158">
        <f t="shared" si="14"/>
        <v>1</v>
      </c>
      <c r="H122" s="144">
        <f>'MIPG INSTITUCIONAL'!H128</f>
        <v>1</v>
      </c>
      <c r="I122" s="133">
        <f>'MIPG INSTITUCIONAL'!I128</f>
        <v>0</v>
      </c>
      <c r="J122" s="133">
        <f>'MIPG INSTITUCIONAL'!J128</f>
        <v>1</v>
      </c>
      <c r="K122" s="133">
        <f>'MIPG INSTITUCIONAL'!K128</f>
        <v>0</v>
      </c>
      <c r="L122" s="133">
        <f>'MIPG INSTITUCIONAL'!L128</f>
        <v>0</v>
      </c>
      <c r="M122" s="164"/>
      <c r="N122" s="165">
        <v>1</v>
      </c>
      <c r="O122" s="165"/>
      <c r="P122" s="166"/>
      <c r="Q122" s="148" t="str">
        <f t="shared" si="15"/>
        <v>SI</v>
      </c>
      <c r="R122" s="222">
        <f>'MIPG INSTITUCIONAL'!Q128</f>
        <v>0</v>
      </c>
      <c r="S122" s="149" t="str">
        <f>'MIPG INSTITUCIONAL'!R128</f>
        <v>x</v>
      </c>
      <c r="T122" s="149">
        <f>'MIPG INSTITUCIONAL'!S128</f>
        <v>0</v>
      </c>
      <c r="U122" s="150">
        <f>'MIPG INSTITUCIONAL'!T128</f>
        <v>0</v>
      </c>
      <c r="V122" s="198" t="str">
        <f t="shared" si="19"/>
        <v>4</v>
      </c>
      <c r="W122" s="198" t="str">
        <f t="shared" si="20"/>
        <v>2</v>
      </c>
      <c r="X122" s="198" t="str">
        <f t="shared" si="21"/>
        <v>4</v>
      </c>
      <c r="Y122" s="198" t="str">
        <f t="shared" si="22"/>
        <v>4</v>
      </c>
      <c r="Z122" s="202">
        <f>IF((IF(Tabla2[[#This Row],[Calculo1 ]]="1",_xlfn.IFS(W122="1",IF((J122/H122)&gt;100%,100%,J122/H122),W122="2",IF((J122/N122)&gt;100%,100%,J122/N122),W122="3","0%",W122="4","0")+Tabla2[[#This Row],[ III TRIM 20217]],_xlfn.IFS(W122="1",IF((J122/H122)&gt;100%,100%,J122/H122),W122="2",IF((J122/N122)&gt;100%,100%,J122/N122),W122="3","0%",W122="4","")))=100%,100%,(IF(Tabla2[[#This Row],[Calculo1 ]]="1",_xlfn.IFS(W122="1",IF((J122/H122)&gt;100%,100%,J122/H122),W122="2",IF((J122/N122)&gt;100%,100%,J122/N122),W122="3","0%",W122="4","0")+Tabla2[[#This Row],[ III TRIM 20217]],_xlfn.IFS(W122="1",IF((J122/H122)&gt;100%,100%,J122/H122),W122="2",IF((J122/N122)&gt;100%,100%,J122/N122),W122="3","0%",W122="4",""))))</f>
        <v>1</v>
      </c>
      <c r="AA122" s="211" t="str">
        <f t="shared" si="16"/>
        <v/>
      </c>
      <c r="AB122" s="197">
        <f>_xlfn.IFNA(INDEX(Hoja1!$C$3:$C$230,MATCH(Tabla2[[#This Row],[Calculo5]],Hoja1!$B$3:$B$230,0)),"")</f>
        <v>1</v>
      </c>
      <c r="AC122" s="197" t="str">
        <f t="shared" si="17"/>
        <v/>
      </c>
      <c r="AD122" s="212" t="str">
        <f t="shared" si="18"/>
        <v/>
      </c>
      <c r="AE122" s="207">
        <f>IF(IF(F122="","ESPECÍFICAR TIPO DE META",_xlfn.IFNA(_xlfn.IFS(SUM(I122:L122)=0,0%,SUM(I122:L122)&gt;0.001,(_xlfn.IFS(F122="INCREMENTO",SUM(I122:L122)/H122,F122="MANTENIMIENTO",SUM(I122:L122)/(H122*Tabla2[[#This Row],[N.X]])))),"ESPECÍFICAR TIPO DE META"))&gt;1,"100%",IF(F122="","ESPECÍFICAR TIPO DE META",_xlfn.IFNA(_xlfn.IFS(SUM(I122:L122)=0,0%,SUM(I122:L122)&gt;0.001,(_xlfn.IFS(F122="INCREMENTO",SUM(I122:L122)/H122,F122="MANTENIMIENTO",SUM(I122:L122)/(H122*Tabla2[[#This Row],[N.X]])))),"ESPECÍFICAR TIPO DE META")))</f>
        <v>1</v>
      </c>
      <c r="AF122" s="151" t="str">
        <f>'MIPG INSTITUCIONAL'!N128</f>
        <v>Se realizó una campaña para la divulgación de la gestión del conocimiento a través de piezas comunicativas que se enviaron a través del correo institucional a los servidores públicos y/o contratistas</v>
      </c>
      <c r="AG122" s="143" t="str">
        <f>'MIPG INSTITUCIONAL'!O128</f>
        <v>Talento Humano, Recursos Físicos y Tecnológicos</v>
      </c>
      <c r="AH122" s="142" t="s">
        <v>511</v>
      </c>
      <c r="AI122" s="112" t="str">
        <f>'MIPG INSTITUCIONAL'!P128</f>
        <v>Subsecretario Administrativo - TH
(Secretaría Administrativa)</v>
      </c>
    </row>
    <row r="123" spans="2:35" ht="68.45" customHeight="1" x14ac:dyDescent="0.25">
      <c r="B123" s="141" t="s">
        <v>442</v>
      </c>
      <c r="C123" s="142" t="s">
        <v>443</v>
      </c>
      <c r="D123" s="143" t="str">
        <f>'MIPG INSTITUCIONAL'!F129</f>
        <v>Apoyar los procesos de comunicación de la entidad para conservar su memoria institucional.</v>
      </c>
      <c r="E123" s="143" t="str">
        <f>'MIPG INSTITUCIONAL'!G129</f>
        <v>Estrategia establecida para articular el inventario de conocimiento explícito de la entidad con la política de gestión documental, implementada.</v>
      </c>
      <c r="F123" s="158" t="s">
        <v>549</v>
      </c>
      <c r="G123" s="158">
        <f t="shared" si="14"/>
        <v>2</v>
      </c>
      <c r="H123" s="144">
        <f>'MIPG INSTITUCIONAL'!H129</f>
        <v>2</v>
      </c>
      <c r="I123" s="133">
        <f>'MIPG INSTITUCIONAL'!I129</f>
        <v>1</v>
      </c>
      <c r="J123" s="133">
        <f>'MIPG INSTITUCIONAL'!J129</f>
        <v>1</v>
      </c>
      <c r="K123" s="133">
        <f>'MIPG INSTITUCIONAL'!K129</f>
        <v>0</v>
      </c>
      <c r="L123" s="133">
        <f>'MIPG INSTITUCIONAL'!L129</f>
        <v>0</v>
      </c>
      <c r="M123" s="164"/>
      <c r="N123" s="165">
        <v>1</v>
      </c>
      <c r="O123" s="165"/>
      <c r="P123" s="166">
        <v>1</v>
      </c>
      <c r="Q123" s="148" t="str">
        <f t="shared" si="15"/>
        <v>SI</v>
      </c>
      <c r="R123" s="222">
        <f>'MIPG INSTITUCIONAL'!Q129</f>
        <v>0</v>
      </c>
      <c r="S123" s="149" t="str">
        <f>'MIPG INSTITUCIONAL'!R129</f>
        <v>x</v>
      </c>
      <c r="T123" s="149">
        <f>'MIPG INSTITUCIONAL'!S129</f>
        <v>0</v>
      </c>
      <c r="U123" s="150" t="str">
        <f>'MIPG INSTITUCIONAL'!T129</f>
        <v>x</v>
      </c>
      <c r="V123" s="198" t="str">
        <f t="shared" si="19"/>
        <v>1</v>
      </c>
      <c r="W123" s="198" t="str">
        <f t="shared" si="20"/>
        <v>2</v>
      </c>
      <c r="X123" s="198" t="str">
        <f t="shared" si="21"/>
        <v>4</v>
      </c>
      <c r="Y123" s="198" t="str">
        <f t="shared" si="22"/>
        <v>3</v>
      </c>
      <c r="Z123" s="202">
        <f>IF((IF(Tabla2[[#This Row],[Calculo1 ]]="1",_xlfn.IFS(W123="1",IF((J123/H123)&gt;100%,100%,J123/H123),W123="2",IF((J123/N123)&gt;100%,100%,J123/N123),W123="3","0%",W123="4","0")+Tabla2[[#This Row],[ III TRIM 20217]],_xlfn.IFS(W123="1",IF((J123/H123)&gt;100%,100%,J123/H123),W123="2",IF((J123/N123)&gt;100%,100%,J123/N123),W123="3","0%",W123="4","")))=100%,100%,(IF(Tabla2[[#This Row],[Calculo1 ]]="1",_xlfn.IFS(W123="1",IF((J123/H123)&gt;100%,100%,J123/H123),W123="2",IF((J123/N123)&gt;100%,100%,J123/N123),W123="3","0%",W123="4","0")+Tabla2[[#This Row],[ III TRIM 20217]],_xlfn.IFS(W123="1",IF((J123/H123)&gt;100%,100%,J123/H123),W123="2",IF((J123/N123)&gt;100%,100%,J123/N123),W123="3","0%",W123="4",""))))</f>
        <v>1.5</v>
      </c>
      <c r="AA123" s="211">
        <f t="shared" si="16"/>
        <v>0.5</v>
      </c>
      <c r="AB123" s="197">
        <f>_xlfn.IFNA(INDEX(Hoja1!$C$3:$C$230,MATCH(Tabla2[[#This Row],[Calculo5]],Hoja1!$B$3:$B$230,0)),"")</f>
        <v>1</v>
      </c>
      <c r="AC123" s="197" t="str">
        <f t="shared" si="17"/>
        <v/>
      </c>
      <c r="AD123" s="212" t="str">
        <f t="shared" si="18"/>
        <v>0%</v>
      </c>
      <c r="AE123" s="207">
        <f>IF(IF(F123="","ESPECÍFICAR TIPO DE META",_xlfn.IFNA(_xlfn.IFS(SUM(I123:L123)=0,0%,SUM(I123:L123)&gt;0.001,(_xlfn.IFS(F123="INCREMENTO",SUM(I123:L123)/H123,F123="MANTENIMIENTO",SUM(I123:L123)/(H123*Tabla2[[#This Row],[N.X]])))),"ESPECÍFICAR TIPO DE META"))&gt;1,"100%",IF(F123="","ESPECÍFICAR TIPO DE META",_xlfn.IFNA(_xlfn.IFS(SUM(I123:L123)=0,0%,SUM(I123:L123)&gt;0.001,(_xlfn.IFS(F123="INCREMENTO",SUM(I123:L123)/H123,F123="MANTENIMIENTO",SUM(I123:L123)/(H123*Tabla2[[#This Row],[N.X]])))),"ESPECÍFICAR TIPO DE META")))</f>
        <v>1</v>
      </c>
      <c r="AF123" s="151" t="str">
        <f>'MIPG INSTITUCIONAL'!N129</f>
        <v xml:space="preserve">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v>
      </c>
      <c r="AG123" s="143" t="str">
        <f>'MIPG INSTITUCIONAL'!O129</f>
        <v>Talento Humano, Recursos Físicos y Tecnológicos</v>
      </c>
      <c r="AH123" s="142" t="s">
        <v>511</v>
      </c>
      <c r="AI123" s="112" t="str">
        <f>'MIPG INSTITUCIONAL'!P129</f>
        <v>Subsecretario Administrativo - TH
(Secretaría Administrativa)</v>
      </c>
    </row>
    <row r="124" spans="2:35" ht="68.45" customHeight="1" x14ac:dyDescent="0.25">
      <c r="B124" s="141" t="s">
        <v>442</v>
      </c>
      <c r="C124" s="142" t="s">
        <v>443</v>
      </c>
      <c r="D124" s="143" t="str">
        <f>'MIPG INSTITUCIONAL'!F130</f>
        <v>Consultar las necesidades y expectativas a sus grupos de valor para identificar las necesidades de conocimiento e innovación.</v>
      </c>
      <c r="E124" s="143" t="str">
        <f>'MIPG INSTITUCIONAL'!G130</f>
        <v>Mesas  de trabajo con las diferentes dependencias de la Alcaldía de Bucaramanga, para consultar las necesidades y expectativas a sus grupos de valor.</v>
      </c>
      <c r="F124" s="158" t="s">
        <v>549</v>
      </c>
      <c r="G124" s="158">
        <f t="shared" si="14"/>
        <v>2</v>
      </c>
      <c r="H124" s="144">
        <f>'MIPG INSTITUCIONAL'!H130</f>
        <v>2</v>
      </c>
      <c r="I124" s="133">
        <f>'MIPG INSTITUCIONAL'!I130</f>
        <v>0</v>
      </c>
      <c r="J124" s="133">
        <f>'MIPG INSTITUCIONAL'!J130</f>
        <v>1</v>
      </c>
      <c r="K124" s="133">
        <f>'MIPG INSTITUCIONAL'!K130</f>
        <v>0</v>
      </c>
      <c r="L124" s="133">
        <f>'MIPG INSTITUCIONAL'!L130</f>
        <v>0</v>
      </c>
      <c r="M124" s="164"/>
      <c r="N124" s="165">
        <v>1</v>
      </c>
      <c r="O124" s="165"/>
      <c r="P124" s="166">
        <v>1</v>
      </c>
      <c r="Q124" s="148" t="str">
        <f t="shared" si="15"/>
        <v>SI</v>
      </c>
      <c r="R124" s="222">
        <f>'MIPG INSTITUCIONAL'!Q130</f>
        <v>0</v>
      </c>
      <c r="S124" s="149" t="str">
        <f>'MIPG INSTITUCIONAL'!R130</f>
        <v>x</v>
      </c>
      <c r="T124" s="149">
        <f>'MIPG INSTITUCIONAL'!S130</f>
        <v>0</v>
      </c>
      <c r="U124" s="150" t="str">
        <f>'MIPG INSTITUCIONAL'!T130</f>
        <v>x</v>
      </c>
      <c r="V124" s="198" t="str">
        <f t="shared" si="19"/>
        <v>4</v>
      </c>
      <c r="W124" s="198" t="str">
        <f t="shared" si="20"/>
        <v>2</v>
      </c>
      <c r="X124" s="198" t="str">
        <f t="shared" si="21"/>
        <v>4</v>
      </c>
      <c r="Y124" s="198" t="str">
        <f t="shared" si="22"/>
        <v>3</v>
      </c>
      <c r="Z124" s="202">
        <f>IF((IF(Tabla2[[#This Row],[Calculo1 ]]="1",_xlfn.IFS(W124="1",IF((J124/H124)&gt;100%,100%,J124/H124),W124="2",IF((J124/N124)&gt;100%,100%,J124/N124),W124="3","0%",W124="4","0")+Tabla2[[#This Row],[ III TRIM 20217]],_xlfn.IFS(W124="1",IF((J124/H124)&gt;100%,100%,J124/H124),W124="2",IF((J124/N124)&gt;100%,100%,J124/N124),W124="3","0%",W124="4","")))=100%,100%,(IF(Tabla2[[#This Row],[Calculo1 ]]="1",_xlfn.IFS(W124="1",IF((J124/H124)&gt;100%,100%,J124/H124),W124="2",IF((J124/N124)&gt;100%,100%,J124/N124),W124="3","0%",W124="4","0")+Tabla2[[#This Row],[ III TRIM 20217]],_xlfn.IFS(W124="1",IF((J124/H124)&gt;100%,100%,J124/H124),W124="2",IF((J124/N124)&gt;100%,100%,J124/N124),W124="3","0%",W124="4",""))))</f>
        <v>1</v>
      </c>
      <c r="AA124" s="211" t="str">
        <f t="shared" si="16"/>
        <v/>
      </c>
      <c r="AB124" s="197">
        <f>_xlfn.IFNA(INDEX(Hoja1!$C$3:$C$230,MATCH(Tabla2[[#This Row],[Calculo5]],Hoja1!$B$3:$B$230,0)),"")</f>
        <v>1</v>
      </c>
      <c r="AC124" s="197" t="str">
        <f t="shared" si="17"/>
        <v/>
      </c>
      <c r="AD124" s="212" t="str">
        <f t="shared" si="18"/>
        <v>0%</v>
      </c>
      <c r="AE124" s="207">
        <f>IF(IF(F124="","ESPECÍFICAR TIPO DE META",_xlfn.IFNA(_xlfn.IFS(SUM(I124:L124)=0,0%,SUM(I124:L124)&gt;0.001,(_xlfn.IFS(F124="INCREMENTO",SUM(I124:L124)/H124,F124="MANTENIMIENTO",SUM(I124:L124)/(H124*Tabla2[[#This Row],[N.X]])))),"ESPECÍFICAR TIPO DE META"))&gt;1,"100%",IF(F124="","ESPECÍFICAR TIPO DE META",_xlfn.IFNA(_xlfn.IFS(SUM(I124:L124)=0,0%,SUM(I124:L124)&gt;0.001,(_xlfn.IFS(F124="INCREMENTO",SUM(I124:L124)/H124,F124="MANTENIMIENTO",SUM(I124:L124)/(H124*Tabla2[[#This Row],[N.X]])))),"ESPECÍFICAR TIPO DE META")))</f>
        <v>0.5</v>
      </c>
      <c r="AF124" s="151" t="str">
        <f>'MIPG INSTITUCIONAL'!N130</f>
        <v>Se realizó mesa de trabajo con las diferentes dependencias de la administración municipal para consultar las necesidades y expectativas de los grupos de valor</v>
      </c>
      <c r="AG124" s="143" t="str">
        <f>'MIPG INSTITUCIONAL'!O130</f>
        <v>Talento Humano, Recursos Físicos y Tecnológicos</v>
      </c>
      <c r="AH124" s="142" t="s">
        <v>511</v>
      </c>
      <c r="AI124" s="112" t="str">
        <f>'MIPG INSTITUCIONAL'!P130</f>
        <v>Subsecretario Administrativo - TH
(Secretaría Administrativa)</v>
      </c>
    </row>
    <row r="125" spans="2:35" ht="68.45" customHeight="1" x14ac:dyDescent="0.25">
      <c r="B125" s="141" t="s">
        <v>442</v>
      </c>
      <c r="C125" s="142" t="s">
        <v>443</v>
      </c>
      <c r="D125" s="143" t="str">
        <f>'MIPG INSTITUCIONAL'!F131</f>
        <v>Identificar las necesidades de investigación relacionadas con la misión de la entidad, con el fin de determinar los proyectos de investigación que se deberán adelantar.</v>
      </c>
      <c r="E125" s="143" t="str">
        <f>'MIPG INSTITUCIONAL'!G131</f>
        <v>Caracterización de las necesidades que en materia de investigación tienen las dependencias acorde a su misión.</v>
      </c>
      <c r="F125" s="158" t="s">
        <v>549</v>
      </c>
      <c r="G125" s="158">
        <f t="shared" si="14"/>
        <v>1</v>
      </c>
      <c r="H125" s="144">
        <f>'MIPG INSTITUCIONAL'!H131</f>
        <v>1</v>
      </c>
      <c r="I125" s="133">
        <f>'MIPG INSTITUCIONAL'!I131</f>
        <v>0</v>
      </c>
      <c r="J125" s="232">
        <f>'MIPG INSTITUCIONAL'!J131</f>
        <v>0.5</v>
      </c>
      <c r="K125" s="133">
        <f>'MIPG INSTITUCIONAL'!K131</f>
        <v>0</v>
      </c>
      <c r="L125" s="133">
        <f>'MIPG INSTITUCIONAL'!L131</f>
        <v>0</v>
      </c>
      <c r="M125" s="164"/>
      <c r="N125" s="165">
        <v>1</v>
      </c>
      <c r="O125" s="165"/>
      <c r="P125" s="166"/>
      <c r="Q125" s="148" t="str">
        <f t="shared" si="15"/>
        <v>SI</v>
      </c>
      <c r="R125" s="222">
        <f>'MIPG INSTITUCIONAL'!Q131</f>
        <v>0</v>
      </c>
      <c r="S125" s="149" t="str">
        <f>'MIPG INSTITUCIONAL'!R131</f>
        <v>x</v>
      </c>
      <c r="T125" s="149">
        <f>'MIPG INSTITUCIONAL'!S131</f>
        <v>0</v>
      </c>
      <c r="U125" s="150">
        <f>'MIPG INSTITUCIONAL'!T131</f>
        <v>0</v>
      </c>
      <c r="V125" s="198" t="str">
        <f t="shared" si="19"/>
        <v>4</v>
      </c>
      <c r="W125" s="198" t="str">
        <f t="shared" si="20"/>
        <v>2</v>
      </c>
      <c r="X125" s="198" t="str">
        <f t="shared" si="21"/>
        <v>4</v>
      </c>
      <c r="Y125" s="198" t="str">
        <f t="shared" si="22"/>
        <v>4</v>
      </c>
      <c r="Z125" s="202">
        <f>IF((IF(Tabla2[[#This Row],[Calculo1 ]]="1",_xlfn.IFS(W125="1",IF((J125/H125)&gt;100%,100%,J125/H125),W125="2",IF((J125/N125)&gt;100%,100%,J125/N125),W125="3","0%",W125="4","0")+Tabla2[[#This Row],[ III TRIM 20217]],_xlfn.IFS(W125="1",IF((J125/H125)&gt;100%,100%,J125/H125),W125="2",IF((J125/N125)&gt;100%,100%,J125/N125),W125="3","0%",W125="4","")))=100%,100%,(IF(Tabla2[[#This Row],[Calculo1 ]]="1",_xlfn.IFS(W125="1",IF((J125/H125)&gt;100%,100%,J125/H125),W125="2",IF((J125/N125)&gt;100%,100%,J125/N125),W125="3","0%",W125="4","0")+Tabla2[[#This Row],[ III TRIM 20217]],_xlfn.IFS(W125="1",IF((J125/H125)&gt;100%,100%,J125/H125),W125="2",IF((J125/N125)&gt;100%,100%,J125/N125),W125="3","0%",W125="4",""))))</f>
        <v>0.5</v>
      </c>
      <c r="AA125" s="211" t="str">
        <f t="shared" si="16"/>
        <v/>
      </c>
      <c r="AB125" s="197">
        <f>_xlfn.IFNA(INDEX(Hoja1!$C$3:$C$230,MATCH(Tabla2[[#This Row],[Calculo5]],Hoja1!$B$3:$B$230,0)),"")</f>
        <v>0.5</v>
      </c>
      <c r="AC125" s="197" t="str">
        <f t="shared" si="17"/>
        <v/>
      </c>
      <c r="AD125" s="212" t="str">
        <f t="shared" si="18"/>
        <v/>
      </c>
      <c r="AE125" s="207">
        <f>IF(IF(F125="","ESPECÍFICAR TIPO DE META",_xlfn.IFNA(_xlfn.IFS(SUM(I125:L125)=0,0%,SUM(I125:L125)&gt;0.001,(_xlfn.IFS(F125="INCREMENTO",SUM(I125:L125)/H125,F125="MANTENIMIENTO",SUM(I125:L125)/(H125*Tabla2[[#This Row],[N.X]])))),"ESPECÍFICAR TIPO DE META"))&gt;1,"100%",IF(F125="","ESPECÍFICAR TIPO DE META",_xlfn.IFNA(_xlfn.IFS(SUM(I125:L125)=0,0%,SUM(I125:L125)&gt;0.001,(_xlfn.IFS(F125="INCREMENTO",SUM(I125:L125)/H125,F125="MANTENIMIENTO",SUM(I125:L125)/(H125*Tabla2[[#This Row],[N.X]])))),"ESPECÍFICAR TIPO DE META")))</f>
        <v>0.5</v>
      </c>
      <c r="AF125" s="151" t="str">
        <f>'MIPG INSTITUCIONAL'!N131</f>
        <v>Se realizó capacitación a las dependencias de la administración brindandole los lineamientos que permiten realizar la caracterización de las necesidades</v>
      </c>
      <c r="AG125" s="143" t="str">
        <f>'MIPG INSTITUCIONAL'!O131</f>
        <v>Talento Humano, Recursos Físicos y Tecnológicos</v>
      </c>
      <c r="AH125" s="142" t="s">
        <v>511</v>
      </c>
      <c r="AI125" s="112" t="str">
        <f>'MIPG INSTITUCIONAL'!P131</f>
        <v>Subsecretario Administrativo - TH
(Secretaría Administrativa)</v>
      </c>
    </row>
    <row r="126" spans="2:35" ht="68.45" customHeight="1" x14ac:dyDescent="0.25">
      <c r="B126" s="141" t="s">
        <v>442</v>
      </c>
      <c r="C126" s="142" t="s">
        <v>443</v>
      </c>
      <c r="D126" s="143" t="str">
        <f>'MIPG INSTITUCIONAL'!F132</f>
        <v>Fomentar la transferencia del conocimiento hacia adentro y hacia afuera de la entidad.</v>
      </c>
      <c r="E126" s="143" t="str">
        <f>'MIPG INSTITUCIONAL'!G132</f>
        <v>Inventario de las herramientas de uso y apropiación del conocimiento con los que cuenta la Entidad, socializado hacia dentro y fuera de la administración.</v>
      </c>
      <c r="F126" s="158" t="s">
        <v>549</v>
      </c>
      <c r="G126" s="158">
        <f t="shared" si="14"/>
        <v>1</v>
      </c>
      <c r="H126" s="144">
        <f>'MIPG INSTITUCIONAL'!H132</f>
        <v>1</v>
      </c>
      <c r="I126" s="133">
        <f>'MIPG INSTITUCIONAL'!I132</f>
        <v>0</v>
      </c>
      <c r="J126" s="133">
        <f>'MIPG INSTITUCIONAL'!J132</f>
        <v>1</v>
      </c>
      <c r="K126" s="133">
        <f>'MIPG INSTITUCIONAL'!K132</f>
        <v>0</v>
      </c>
      <c r="L126" s="133">
        <f>'MIPG INSTITUCIONAL'!L132</f>
        <v>0</v>
      </c>
      <c r="M126" s="164"/>
      <c r="N126" s="165">
        <v>1</v>
      </c>
      <c r="O126" s="165"/>
      <c r="P126" s="166"/>
      <c r="Q126" s="148" t="str">
        <f t="shared" si="15"/>
        <v>SI</v>
      </c>
      <c r="R126" s="222">
        <f>'MIPG INSTITUCIONAL'!Q132</f>
        <v>0</v>
      </c>
      <c r="S126" s="149" t="str">
        <f>'MIPG INSTITUCIONAL'!R132</f>
        <v>x</v>
      </c>
      <c r="T126" s="149">
        <f>'MIPG INSTITUCIONAL'!S132</f>
        <v>0</v>
      </c>
      <c r="U126" s="150">
        <f>'MIPG INSTITUCIONAL'!T132</f>
        <v>0</v>
      </c>
      <c r="V126" s="198" t="str">
        <f t="shared" si="19"/>
        <v>4</v>
      </c>
      <c r="W126" s="198" t="str">
        <f t="shared" si="20"/>
        <v>2</v>
      </c>
      <c r="X126" s="198" t="str">
        <f t="shared" si="21"/>
        <v>4</v>
      </c>
      <c r="Y126" s="198" t="str">
        <f t="shared" si="22"/>
        <v>4</v>
      </c>
      <c r="Z126" s="202">
        <f>IF((IF(Tabla2[[#This Row],[Calculo1 ]]="1",_xlfn.IFS(W126="1",IF((J126/H126)&gt;100%,100%,J126/H126),W126="2",IF((J126/N126)&gt;100%,100%,J126/N126),W126="3","0%",W126="4","0")+Tabla2[[#This Row],[ III TRIM 20217]],_xlfn.IFS(W126="1",IF((J126/H126)&gt;100%,100%,J126/H126),W126="2",IF((J126/N126)&gt;100%,100%,J126/N126),W126="3","0%",W126="4","")))=100%,100%,(IF(Tabla2[[#This Row],[Calculo1 ]]="1",_xlfn.IFS(W126="1",IF((J126/H126)&gt;100%,100%,J126/H126),W126="2",IF((J126/N126)&gt;100%,100%,J126/N126),W126="3","0%",W126="4","0")+Tabla2[[#This Row],[ III TRIM 20217]],_xlfn.IFS(W126="1",IF((J126/H126)&gt;100%,100%,J126/H126),W126="2",IF((J126/N126)&gt;100%,100%,J126/N126),W126="3","0%",W126="4",""))))</f>
        <v>1</v>
      </c>
      <c r="AA126" s="211" t="str">
        <f t="shared" si="16"/>
        <v/>
      </c>
      <c r="AB126" s="197">
        <f>_xlfn.IFNA(INDEX(Hoja1!$C$3:$C$230,MATCH(Tabla2[[#This Row],[Calculo5]],Hoja1!$B$3:$B$230,0)),"")</f>
        <v>1</v>
      </c>
      <c r="AC126" s="197" t="str">
        <f t="shared" si="17"/>
        <v/>
      </c>
      <c r="AD126" s="212" t="str">
        <f t="shared" si="18"/>
        <v/>
      </c>
      <c r="AE126" s="207">
        <f>IF(IF(F126="","ESPECÍFICAR TIPO DE META",_xlfn.IFNA(_xlfn.IFS(SUM(I126:L126)=0,0%,SUM(I126:L126)&gt;0.001,(_xlfn.IFS(F126="INCREMENTO",SUM(I126:L126)/H126,F126="MANTENIMIENTO",SUM(I126:L126)/(H126*Tabla2[[#This Row],[N.X]])))),"ESPECÍFICAR TIPO DE META"))&gt;1,"100%",IF(F126="","ESPECÍFICAR TIPO DE META",_xlfn.IFNA(_xlfn.IFS(SUM(I126:L126)=0,0%,SUM(I126:L126)&gt;0.001,(_xlfn.IFS(F126="INCREMENTO",SUM(I126:L126)/H126,F126="MANTENIMIENTO",SUM(I126:L126)/(H126*Tabla2[[#This Row],[N.X]])))),"ESPECÍFICAR TIPO DE META")))</f>
        <v>1</v>
      </c>
      <c r="AF126" s="151" t="str">
        <f>'MIPG INSTITUCIONAL'!N132</f>
        <v xml:space="preserve">Se socializó el inventario de herramientas de uso y apropiación del conocimiento con los que cuenta la entidad, asi mismo se encuentra publicado en la nube de Gestión del conocimiento. </v>
      </c>
      <c r="AG126" s="143" t="str">
        <f>'MIPG INSTITUCIONAL'!O132</f>
        <v>Talento Humano, Recursos Físicos y Tecnológicos</v>
      </c>
      <c r="AH126" s="142" t="s">
        <v>511</v>
      </c>
      <c r="AI126" s="112" t="str">
        <f>'MIPG INSTITUCIONAL'!P132</f>
        <v>Subsecretario Administrativo - TH
(Secretaría Administrativa)</v>
      </c>
    </row>
    <row r="127" spans="2:35" ht="68.45" customHeight="1" x14ac:dyDescent="0.25">
      <c r="B127" s="141" t="s">
        <v>442</v>
      </c>
      <c r="C127" s="142" t="s">
        <v>443</v>
      </c>
      <c r="D127" s="143" t="str">
        <f>'MIPG INSTITUCIONAL'!F133</f>
        <v>Generar acciones de aprendizaje basadas en problemas o proyectos, dentro de su planeación anual, de acuerdo con las necesidades de conocimiento de la entidad, evaluar los resultados y tomar acciones de mejora.</v>
      </c>
      <c r="E127" s="143" t="str">
        <f>'MIPG INSTITUCIONAL'!G133</f>
        <v>Propuesta de acciones de aprendizaje basadas en problemas o proyectos de la entidad.</v>
      </c>
      <c r="F127" s="158" t="s">
        <v>549</v>
      </c>
      <c r="G127" s="158">
        <f t="shared" si="14"/>
        <v>1</v>
      </c>
      <c r="H127" s="144">
        <f>'MIPG INSTITUCIONAL'!H133</f>
        <v>1</v>
      </c>
      <c r="I127" s="133">
        <f>'MIPG INSTITUCIONAL'!I133</f>
        <v>0</v>
      </c>
      <c r="J127" s="133">
        <f>'MIPG INSTITUCIONAL'!J133</f>
        <v>0</v>
      </c>
      <c r="K127" s="133">
        <f>'MIPG INSTITUCIONAL'!K133</f>
        <v>0</v>
      </c>
      <c r="L127" s="133">
        <f>'MIPG INSTITUCIONAL'!L133</f>
        <v>0</v>
      </c>
      <c r="M127" s="164"/>
      <c r="N127" s="165"/>
      <c r="O127" s="165"/>
      <c r="P127" s="166">
        <v>1</v>
      </c>
      <c r="Q127" s="148" t="str">
        <f t="shared" si="15"/>
        <v>SI</v>
      </c>
      <c r="R127" s="222">
        <f>'MIPG INSTITUCIONAL'!Q133</f>
        <v>0</v>
      </c>
      <c r="S127" s="149">
        <f>'MIPG INSTITUCIONAL'!R133</f>
        <v>0</v>
      </c>
      <c r="T127" s="149">
        <f>'MIPG INSTITUCIONAL'!S133</f>
        <v>0</v>
      </c>
      <c r="U127" s="150" t="str">
        <f>'MIPG INSTITUCIONAL'!T133</f>
        <v>x</v>
      </c>
      <c r="V127" s="198" t="str">
        <f t="shared" si="19"/>
        <v>4</v>
      </c>
      <c r="W127" s="198" t="str">
        <f t="shared" si="20"/>
        <v>4</v>
      </c>
      <c r="X127" s="198" t="str">
        <f t="shared" si="21"/>
        <v>4</v>
      </c>
      <c r="Y127" s="198" t="str">
        <f t="shared" si="22"/>
        <v>3</v>
      </c>
      <c r="Z127" s="202" t="str">
        <f>IF((IF(Tabla2[[#This Row],[Calculo1 ]]="1",_xlfn.IFS(W127="1",IF((J127/H127)&gt;100%,100%,J127/H127),W127="2",IF((J127/N127)&gt;100%,100%,J127/N127),W127="3","0%",W127="4","0")+Tabla2[[#This Row],[ III TRIM 20217]],_xlfn.IFS(W127="1",IF((J127/H127)&gt;100%,100%,J127/H127),W127="2",IF((J127/N127)&gt;100%,100%,J127/N127),W127="3","0%",W127="4","")))=100%,100%,(IF(Tabla2[[#This Row],[Calculo1 ]]="1",_xlfn.IFS(W127="1",IF((J127/H127)&gt;100%,100%,J127/H127),W127="2",IF((J127/N127)&gt;100%,100%,J127/N127),W127="3","0%",W127="4","0")+Tabla2[[#This Row],[ III TRIM 20217]],_xlfn.IFS(W127="1",IF((J127/H127)&gt;100%,100%,J127/H127),W127="2",IF((J127/N127)&gt;100%,100%,J127/N127),W127="3","0%",W127="4",""))))</f>
        <v/>
      </c>
      <c r="AA127" s="211" t="str">
        <f t="shared" si="16"/>
        <v/>
      </c>
      <c r="AB127" s="197" t="str">
        <f>_xlfn.IFNA(INDEX(Hoja1!$C$3:$C$230,MATCH(Tabla2[[#This Row],[Calculo5]],Hoja1!$B$3:$B$230,0)),"")</f>
        <v/>
      </c>
      <c r="AC127" s="197" t="str">
        <f t="shared" si="17"/>
        <v/>
      </c>
      <c r="AD127" s="212" t="str">
        <f t="shared" si="18"/>
        <v>0%</v>
      </c>
      <c r="AE127" s="207">
        <f>IF(IF(F127="","ESPECÍFICAR TIPO DE META",_xlfn.IFNA(_xlfn.IFS(SUM(I127:L127)=0,0%,SUM(I127:L127)&gt;0.001,(_xlfn.IFS(F127="INCREMENTO",SUM(I127:L127)/H127,F127="MANTENIMIENTO",SUM(I127:L127)/(H127*Tabla2[[#This Row],[N.X]])))),"ESPECÍFICAR TIPO DE META"))&gt;1,"100%",IF(F127="","ESPECÍFICAR TIPO DE META",_xlfn.IFNA(_xlfn.IFS(SUM(I127:L127)=0,0%,SUM(I127:L127)&gt;0.001,(_xlfn.IFS(F127="INCREMENTO",SUM(I127:L127)/H127,F127="MANTENIMIENTO",SUM(I127:L127)/(H127*Tabla2[[#This Row],[N.X]])))),"ESPECÍFICAR TIPO DE META")))</f>
        <v>0</v>
      </c>
      <c r="AF127" s="151" t="str">
        <f>'MIPG INSTITUCIONAL'!N133</f>
        <v>La actividad se cumplirá en el primer semestre de 2022, de acuerdo con el cronograma establecido en el presente plan.</v>
      </c>
      <c r="AG127" s="143" t="str">
        <f>'MIPG INSTITUCIONAL'!O133</f>
        <v>Talento Humano, Recursos Físicos y Tecnológicos</v>
      </c>
      <c r="AH127" s="142" t="s">
        <v>511</v>
      </c>
      <c r="AI127" s="112" t="str">
        <f>'MIPG INSTITUCIONAL'!P133</f>
        <v>Subsecretario Administrativo - TH
(Secretaría Administrativa)</v>
      </c>
    </row>
    <row r="128" spans="2:35" ht="68.45" customHeight="1" x14ac:dyDescent="0.25">
      <c r="B128" s="141" t="s">
        <v>442</v>
      </c>
      <c r="C128" s="142" t="s">
        <v>443</v>
      </c>
      <c r="D128" s="143" t="str">
        <f>'MIPG INSTITUCIONAL'!F134</f>
        <v>Identificar, clasificar y actualizar el conocimiento tácito de la entidad para establecer necesidades de nuevo conocimiento.</v>
      </c>
      <c r="E128" s="143" t="str">
        <f>'MIPG INSTITUCIONAL'!G134</f>
        <v>Formato que permita identificar el conocimiento tácito de la entidad.</v>
      </c>
      <c r="F128" s="158" t="s">
        <v>549</v>
      </c>
      <c r="G128" s="158">
        <f t="shared" si="14"/>
        <v>1</v>
      </c>
      <c r="H128" s="144">
        <f>'MIPG INSTITUCIONAL'!H134</f>
        <v>1</v>
      </c>
      <c r="I128" s="232">
        <f>'MIPG INSTITUCIONAL'!I134</f>
        <v>0.5</v>
      </c>
      <c r="J128" s="133">
        <f>'MIPG INSTITUCIONAL'!J134</f>
        <v>0</v>
      </c>
      <c r="K128" s="133">
        <f>'MIPG INSTITUCIONAL'!K134</f>
        <v>0</v>
      </c>
      <c r="L128" s="133">
        <f>'MIPG INSTITUCIONAL'!L134</f>
        <v>0</v>
      </c>
      <c r="M128" s="164"/>
      <c r="N128" s="165"/>
      <c r="O128" s="165">
        <v>1</v>
      </c>
      <c r="P128" s="166"/>
      <c r="Q128" s="148" t="str">
        <f t="shared" si="15"/>
        <v>SI</v>
      </c>
      <c r="R128" s="222">
        <f>'MIPG INSTITUCIONAL'!Q134</f>
        <v>0</v>
      </c>
      <c r="S128" s="149">
        <f>'MIPG INSTITUCIONAL'!R134</f>
        <v>0</v>
      </c>
      <c r="T128" s="149" t="str">
        <f>'MIPG INSTITUCIONAL'!S134</f>
        <v>x</v>
      </c>
      <c r="U128" s="150">
        <f>'MIPG INSTITUCIONAL'!T134</f>
        <v>0</v>
      </c>
      <c r="V128" s="198" t="str">
        <f t="shared" si="19"/>
        <v>1</v>
      </c>
      <c r="W128" s="198" t="str">
        <f t="shared" si="20"/>
        <v>4</v>
      </c>
      <c r="X128" s="198" t="str">
        <f t="shared" si="21"/>
        <v>3</v>
      </c>
      <c r="Y128" s="198" t="str">
        <f t="shared" si="22"/>
        <v>4</v>
      </c>
      <c r="Z128" s="202">
        <f>IF((IF(Tabla2[[#This Row],[Calculo1 ]]="1",_xlfn.IFS(W128="1",IF((J128/H128)&gt;100%,100%,J128/H128),W128="2",IF((J128/N128)&gt;100%,100%,J128/N128),W128="3","0%",W128="4","0")+Tabla2[[#This Row],[ III TRIM 20217]],_xlfn.IFS(W128="1",IF((J128/H128)&gt;100%,100%,J128/H128),W128="2",IF((J128/N128)&gt;100%,100%,J128/N128),W128="3","0%",W128="4","")))=100%,100%,(IF(Tabla2[[#This Row],[Calculo1 ]]="1",_xlfn.IFS(W128="1",IF((J128/H128)&gt;100%,100%,J128/H128),W128="2",IF((J128/N128)&gt;100%,100%,J128/N128),W128="3","0%",W128="4","0")+Tabla2[[#This Row],[ III TRIM 20217]],_xlfn.IFS(W128="1",IF((J128/H128)&gt;100%,100%,J128/H128),W128="2",IF((J128/N128)&gt;100%,100%,J128/N128),W128="3","0%",W128="4",""))))</f>
        <v>0</v>
      </c>
      <c r="AA128" s="211"/>
      <c r="AB128" s="237"/>
      <c r="AC128" s="197" t="str">
        <f t="shared" si="17"/>
        <v>0%</v>
      </c>
      <c r="AD128" s="212" t="str">
        <f t="shared" si="18"/>
        <v/>
      </c>
      <c r="AE128" s="207">
        <f>IF(IF(F128="","ESPECÍFICAR TIPO DE META",_xlfn.IFNA(_xlfn.IFS(SUM(I128:L128)=0,0%,SUM(I128:L128)&gt;0.001,(_xlfn.IFS(F128="INCREMENTO",SUM(I128:L128)/H128,F128="MANTENIMIENTO",SUM(I128:L128)/(H128*Tabla2[[#This Row],[N.X]])))),"ESPECÍFICAR TIPO DE META"))&gt;1,"100%",IF(F128="","ESPECÍFICAR TIPO DE META",_xlfn.IFNA(_xlfn.IFS(SUM(I128:L128)=0,0%,SUM(I128:L128)&gt;0.001,(_xlfn.IFS(F128="INCREMENTO",SUM(I128:L128)/H128,F128="MANTENIMIENTO",SUM(I128:L128)/(H128*Tabla2[[#This Row],[N.X]])))),"ESPECÍFICAR TIPO DE META")))</f>
        <v>0.5</v>
      </c>
      <c r="AF128" s="151" t="str">
        <f>'MIPG INSTITUCIONAL'!N134</f>
        <v>Las diferentes dependencias de la administración se encuentran validando la información del formato de conocimiento tácito. La actividad se cumplirá en el primer trimestre del año 2022.</v>
      </c>
      <c r="AG128" s="143" t="str">
        <f>'MIPG INSTITUCIONAL'!O134</f>
        <v>Talento Humano, Recursos Físicos y Tecnológicos</v>
      </c>
      <c r="AH128" s="142" t="s">
        <v>511</v>
      </c>
      <c r="AI128" s="112" t="str">
        <f>'MIPG INSTITUCIONAL'!P134</f>
        <v>Subsecretario Administrativo - TH
(Secretaría Administrativa)</v>
      </c>
    </row>
    <row r="129" spans="2:35" ht="68.45" customHeight="1" x14ac:dyDescent="0.25">
      <c r="B129" s="141" t="s">
        <v>442</v>
      </c>
      <c r="C129" s="142" t="s">
        <v>443</v>
      </c>
      <c r="D129" s="143" t="str">
        <f>'MIPG INSTITUCIONAL'!F135</f>
        <v>Priorizar la necesidad de contar con herramientas para una adecuada gestión del conocimiento y la innovación en la entidad.</v>
      </c>
      <c r="E129" s="143" t="str">
        <f>'MIPG INSTITUCIONAL'!G135</f>
        <v>Formato que permita identificar el conocimiento explícito por dependencia.</v>
      </c>
      <c r="F129" s="158" t="s">
        <v>549</v>
      </c>
      <c r="G129" s="158">
        <f t="shared" si="14"/>
        <v>1</v>
      </c>
      <c r="H129" s="144">
        <f>'MIPG INSTITUCIONAL'!H135</f>
        <v>1</v>
      </c>
      <c r="I129" s="232">
        <f>'MIPG INSTITUCIONAL'!I135</f>
        <v>0.5</v>
      </c>
      <c r="J129" s="133">
        <f>'MIPG INSTITUCIONAL'!J135</f>
        <v>0</v>
      </c>
      <c r="K129" s="133">
        <f>'MIPG INSTITUCIONAL'!K135</f>
        <v>0</v>
      </c>
      <c r="L129" s="133">
        <f>'MIPG INSTITUCIONAL'!L135</f>
        <v>0</v>
      </c>
      <c r="M129" s="164"/>
      <c r="N129" s="165"/>
      <c r="O129" s="165">
        <v>1</v>
      </c>
      <c r="P129" s="166"/>
      <c r="Q129" s="148" t="str">
        <f t="shared" si="15"/>
        <v>SI</v>
      </c>
      <c r="R129" s="222">
        <f>'MIPG INSTITUCIONAL'!Q135</f>
        <v>0</v>
      </c>
      <c r="S129" s="149">
        <f>'MIPG INSTITUCIONAL'!R135</f>
        <v>0</v>
      </c>
      <c r="T129" s="149" t="str">
        <f>'MIPG INSTITUCIONAL'!S135</f>
        <v>x</v>
      </c>
      <c r="U129" s="150">
        <f>'MIPG INSTITUCIONAL'!T135</f>
        <v>0</v>
      </c>
      <c r="V129" s="198" t="str">
        <f t="shared" si="19"/>
        <v>1</v>
      </c>
      <c r="W129" s="198" t="str">
        <f t="shared" si="20"/>
        <v>4</v>
      </c>
      <c r="X129" s="198" t="str">
        <f t="shared" si="21"/>
        <v>3</v>
      </c>
      <c r="Y129" s="198" t="str">
        <f t="shared" si="22"/>
        <v>4</v>
      </c>
      <c r="Z129" s="202">
        <f>IF((IF(Tabla2[[#This Row],[Calculo1 ]]="1",_xlfn.IFS(W129="1",IF((J129/H129)&gt;100%,100%,J129/H129),W129="2",IF((J129/N129)&gt;100%,100%,J129/N129),W129="3","0%",W129="4","0")+Tabla2[[#This Row],[ III TRIM 20217]],_xlfn.IFS(W129="1",IF((J129/H129)&gt;100%,100%,J129/H129),W129="2",IF((J129/N129)&gt;100%,100%,J129/N129),W129="3","0%",W129="4","")))=100%,100%,(IF(Tabla2[[#This Row],[Calculo1 ]]="1",_xlfn.IFS(W129="1",IF((J129/H129)&gt;100%,100%,J129/H129),W129="2",IF((J129/N129)&gt;100%,100%,J129/N129),W129="3","0%",W129="4","0")+Tabla2[[#This Row],[ III TRIM 20217]],_xlfn.IFS(W129="1",IF((J129/H129)&gt;100%,100%,J129/H129),W129="2",IF((J129/N129)&gt;100%,100%,J129/N129),W129="3","0%",W129="4",""))))</f>
        <v>0</v>
      </c>
      <c r="AA129" s="211"/>
      <c r="AB129" s="237"/>
      <c r="AC129" s="197" t="str">
        <f t="shared" si="17"/>
        <v>0%</v>
      </c>
      <c r="AD129" s="212" t="str">
        <f t="shared" si="18"/>
        <v/>
      </c>
      <c r="AE129" s="207">
        <f>IF(IF(F129="","ESPECÍFICAR TIPO DE META",_xlfn.IFNA(_xlfn.IFS(SUM(I129:L129)=0,0%,SUM(I129:L129)&gt;0.001,(_xlfn.IFS(F129="INCREMENTO",SUM(I129:L129)/H129,F129="MANTENIMIENTO",SUM(I129:L129)/(H129*Tabla2[[#This Row],[N.X]])))),"ESPECÍFICAR TIPO DE META"))&gt;1,"100%",IF(F129="","ESPECÍFICAR TIPO DE META",_xlfn.IFNA(_xlfn.IFS(SUM(I129:L129)=0,0%,SUM(I129:L129)&gt;0.001,(_xlfn.IFS(F129="INCREMENTO",SUM(I129:L129)/H129,F129="MANTENIMIENTO",SUM(I129:L129)/(H129*Tabla2[[#This Row],[N.X]])))),"ESPECÍFICAR TIPO DE META")))</f>
        <v>0.5</v>
      </c>
      <c r="AF129" s="151" t="str">
        <f>'MIPG INSTITUCIONAL'!N135</f>
        <v>Las diferentes dependencias de la administración se encuentran validando la información del formato de conocimiento tácito. La actividad se cumplirá en el primer trimestre del año 2022.</v>
      </c>
      <c r="AG129" s="143" t="str">
        <f>'MIPG INSTITUCIONAL'!O135</f>
        <v>Talento Humano, Recursos Físicos y Tecnológicos</v>
      </c>
      <c r="AH129" s="142" t="s">
        <v>511</v>
      </c>
      <c r="AI129" s="112" t="str">
        <f>'MIPG INSTITUCIONAL'!P135</f>
        <v>Subsecretario Administrativo - TH
(Secretaría Administrativa)</v>
      </c>
    </row>
    <row r="130" spans="2:35" ht="68.45" hidden="1" customHeight="1" x14ac:dyDescent="0.25">
      <c r="B130" s="141" t="s">
        <v>470</v>
      </c>
      <c r="C130" s="158" t="s">
        <v>471</v>
      </c>
      <c r="D130" s="143" t="str">
        <f>'MIPG INSTITUCIONAL'!F136</f>
        <v>Monitorear el cumplimiento de la política de administración de riesgos de la entidad, por parte del comité institucional de coordinación de control interno.</v>
      </c>
      <c r="E130" s="143" t="str">
        <f>'MIPG INSTITUCIONAL'!G136</f>
        <v>Política de administración de riesgos monitoreada.</v>
      </c>
      <c r="F130" s="158" t="s">
        <v>549</v>
      </c>
      <c r="G130" s="159">
        <f t="shared" si="14"/>
        <v>1</v>
      </c>
      <c r="H130" s="144">
        <f>'MIPG INSTITUCIONAL'!H136</f>
        <v>1</v>
      </c>
      <c r="I130" s="133">
        <f>'MIPG INSTITUCIONAL'!I136</f>
        <v>1</v>
      </c>
      <c r="J130" s="133">
        <f>'MIPG INSTITUCIONAL'!J136</f>
        <v>0</v>
      </c>
      <c r="K130" s="133">
        <f>'MIPG INSTITUCIONAL'!K136</f>
        <v>0</v>
      </c>
      <c r="L130" s="133">
        <f>'MIPG INSTITUCIONAL'!L136</f>
        <v>0</v>
      </c>
      <c r="M130" s="164"/>
      <c r="N130" s="165">
        <v>1</v>
      </c>
      <c r="O130" s="165"/>
      <c r="P130" s="166"/>
      <c r="Q130" s="148" t="str">
        <f t="shared" si="15"/>
        <v>SI</v>
      </c>
      <c r="R130" s="222">
        <f>'MIPG INSTITUCIONAL'!Q136</f>
        <v>0</v>
      </c>
      <c r="S130" s="149" t="str">
        <f>'MIPG INSTITUCIONAL'!R136</f>
        <v>x</v>
      </c>
      <c r="T130" s="149">
        <f>'MIPG INSTITUCIONAL'!S136</f>
        <v>0</v>
      </c>
      <c r="U130" s="150">
        <f>'MIPG INSTITUCIONAL'!T136</f>
        <v>0</v>
      </c>
      <c r="V130" s="198" t="str">
        <f t="shared" si="19"/>
        <v>1</v>
      </c>
      <c r="W130" s="198" t="str">
        <f t="shared" si="20"/>
        <v>3</v>
      </c>
      <c r="X130" s="198" t="str">
        <f t="shared" si="21"/>
        <v>4</v>
      </c>
      <c r="Y130" s="198" t="str">
        <f t="shared" si="22"/>
        <v>4</v>
      </c>
      <c r="Z130" s="202">
        <f>IF((IF(Tabla2[[#This Row],[Calculo1 ]]="1",_xlfn.IFS(W130="1",IF((J130/H130)&gt;100%,100%,J130/H130),W130="2",IF((J130/N130)&gt;100%,100%,J130/N130),W130="3","0%",W130="4","0")+Tabla2[[#This Row],[ III TRIM 20217]],_xlfn.IFS(W130="1",IF((J130/H130)&gt;100%,100%,J130/H130),W130="2",IF((J130/N130)&gt;100%,100%,J130/N130),W130="3","0%",W130="4","")))=100%,100%,(IF(Tabla2[[#This Row],[Calculo1 ]]="1",_xlfn.IFS(W130="1",IF((J130/H130)&gt;100%,100%,J130/H130),W130="2",IF((J130/N130)&gt;100%,100%,J130/N130),W130="3","0%",W130="4","0")+Tabla2[[#This Row],[ III TRIM 20217]],_xlfn.IFS(W130="1",IF((J130/H130)&gt;100%,100%,J130/H130),W130="2",IF((J130/N130)&gt;100%,100%,J130/N130),W130="3","0%",W130="4",""))))</f>
        <v>1</v>
      </c>
      <c r="AA130" s="211">
        <f t="shared" si="16"/>
        <v>1</v>
      </c>
      <c r="AB130" s="197">
        <f>_xlfn.IFNA(INDEX(Hoja1!$C$3:$C$230,MATCH(Tabla2[[#This Row],[Calculo5]],Hoja1!$B$3:$B$230,0)),"")</f>
        <v>1</v>
      </c>
      <c r="AC130" s="197" t="str">
        <f t="shared" si="17"/>
        <v/>
      </c>
      <c r="AD130" s="212" t="str">
        <f t="shared" si="18"/>
        <v/>
      </c>
      <c r="AE130" s="207">
        <f>IF(IF(F130="","ESPECÍFICAR TIPO DE META",_xlfn.IFNA(_xlfn.IFS(SUM(I130:L130)=0,0%,SUM(I130:L130)&gt;0.001,(_xlfn.IFS(F130="INCREMENTO",SUM(I130:L130)/H130,F130="MANTENIMIENTO",SUM(I130:L130)/(H130*Tabla2[[#This Row],[N.X]])))),"ESPECÍFICAR TIPO DE META"))&gt;1,"100%",IF(F130="","ESPECÍFICAR TIPO DE META",_xlfn.IFNA(_xlfn.IFS(SUM(I130:L130)=0,0%,SUM(I130:L130)&gt;0.001,(_xlfn.IFS(F130="INCREMENTO",SUM(I130:L130)/H130,F130="MANTENIMIENTO",SUM(I130:L130)/(H130*Tabla2[[#This Row],[N.X]])))),"ESPECÍFICAR TIPO DE META")))</f>
        <v>1</v>
      </c>
      <c r="AF130" s="151" t="str">
        <f>'MIPG INSTITUCIONAL'!N136</f>
        <v xml:space="preserve">La Secretaría de Planeación ha monitoreado la Política de Administración de Riesgos, a través de los mapas de riesgos de gestión por procesos y mapas de riesgos de corrupción por procesos. </v>
      </c>
      <c r="AG130" s="143" t="str">
        <f>'MIPG INSTITUCIONAL'!O136</f>
        <v>Talento Humano, Recursos Físicos y Tecnológicos</v>
      </c>
      <c r="AH130" s="142" t="s">
        <v>516</v>
      </c>
      <c r="AI130" s="112" t="str">
        <f>'MIPG INSTITUCIONAL'!P136</f>
        <v>Secretario de Planeación
(Secretaría de Planeación)</v>
      </c>
    </row>
    <row r="131" spans="2:35" ht="68.45" hidden="1" customHeight="1" x14ac:dyDescent="0.25">
      <c r="B131" s="141" t="s">
        <v>470</v>
      </c>
      <c r="C131" s="158" t="s">
        <v>471</v>
      </c>
      <c r="D131" s="143" t="str">
        <f>'MIPG INSTITUCIONAL'!F137</f>
        <v>Promover la identificación y el análisis del riesgo desde el direccionamiento o planeación estratégica de la entidad, por parte del comité institucional de coordinación de control interno.</v>
      </c>
      <c r="E131" s="143" t="str">
        <f>'MIPG INSTITUCIONAL'!G137</f>
        <v>Seguimiento para la aplicación de acciones de mejora en PAAC y mapa de riesgos de corrupción con respecto a  la identificación de riesgos.</v>
      </c>
      <c r="F131" s="158" t="s">
        <v>549</v>
      </c>
      <c r="G131" s="159">
        <f t="shared" si="14"/>
        <v>2</v>
      </c>
      <c r="H131" s="144">
        <f>'MIPG INSTITUCIONAL'!H137</f>
        <v>1</v>
      </c>
      <c r="I131" s="133">
        <f>'MIPG INSTITUCIONAL'!I137</f>
        <v>0</v>
      </c>
      <c r="J131" s="133">
        <f>'MIPG INSTITUCIONAL'!J137</f>
        <v>1</v>
      </c>
      <c r="K131" s="133">
        <f>'MIPG INSTITUCIONAL'!K137</f>
        <v>0</v>
      </c>
      <c r="L131" s="133">
        <f>'MIPG INSTITUCIONAL'!L137</f>
        <v>0</v>
      </c>
      <c r="M131" s="164"/>
      <c r="N131" s="165">
        <v>0.8</v>
      </c>
      <c r="O131" s="165">
        <v>0.2</v>
      </c>
      <c r="P131" s="166"/>
      <c r="Q131" s="148" t="str">
        <f t="shared" si="15"/>
        <v>SI</v>
      </c>
      <c r="R131" s="222">
        <f>'MIPG INSTITUCIONAL'!Q137</f>
        <v>0</v>
      </c>
      <c r="S131" s="149" t="str">
        <f>'MIPG INSTITUCIONAL'!R137</f>
        <v>x</v>
      </c>
      <c r="T131" s="149" t="str">
        <f>'MIPG INSTITUCIONAL'!S137</f>
        <v>x</v>
      </c>
      <c r="U131" s="150">
        <f>'MIPG INSTITUCIONAL'!T137</f>
        <v>0</v>
      </c>
      <c r="V131" s="198" t="str">
        <f t="shared" si="19"/>
        <v>4</v>
      </c>
      <c r="W131" s="198" t="str">
        <f t="shared" si="20"/>
        <v>2</v>
      </c>
      <c r="X131" s="198" t="str">
        <f t="shared" si="21"/>
        <v>3</v>
      </c>
      <c r="Y131" s="198" t="str">
        <f t="shared" si="22"/>
        <v>4</v>
      </c>
      <c r="Z131" s="202">
        <f>IF((IF(Tabla2[[#This Row],[Calculo1 ]]="1",_xlfn.IFS(W131="1",IF((J131/H131)&gt;100%,100%,J131/H131),W131="2",IF((J131/N131)&gt;100%,100%,J131/N131),W131="3","0%",W131="4","0")+Tabla2[[#This Row],[ III TRIM 20217]],_xlfn.IFS(W131="1",IF((J131/H131)&gt;100%,100%,J131/H131),W131="2",IF((J131/N131)&gt;100%,100%,J131/N131),W131="3","0%",W131="4","")))=100%,100%,(IF(Tabla2[[#This Row],[Calculo1 ]]="1",_xlfn.IFS(W131="1",IF((J131/H131)&gt;100%,100%,J131/H131),W131="2",IF((J131/N131)&gt;100%,100%,J131/N131),W131="3","0%",W131="4","0")+Tabla2[[#This Row],[ III TRIM 20217]],_xlfn.IFS(W131="1",IF((J131/H131)&gt;100%,100%,J131/H131),W131="2",IF((J131/N131)&gt;100%,100%,J131/N131),W131="3","0%",W131="4",""))))</f>
        <v>1</v>
      </c>
      <c r="AA131" s="211" t="str">
        <f t="shared" si="16"/>
        <v/>
      </c>
      <c r="AB131" s="197">
        <f>_xlfn.IFNA(INDEX(Hoja1!$C$3:$C$230,MATCH(Tabla2[[#This Row],[Calculo5]],Hoja1!$B$3:$B$230,0)),"")</f>
        <v>1</v>
      </c>
      <c r="AC131" s="197" t="str">
        <f t="shared" si="17"/>
        <v>0%</v>
      </c>
      <c r="AD131" s="212" t="str">
        <f t="shared" si="18"/>
        <v/>
      </c>
      <c r="AE131" s="207">
        <f>IF(IF(F131="","ESPECÍFICAR TIPO DE META",_xlfn.IFNA(_xlfn.IFS(SUM(I131:L131)=0,0%,SUM(I131:L131)&gt;0.001,(_xlfn.IFS(F131="INCREMENTO",SUM(I131:L131)/H131,F131="MANTENIMIENTO",SUM(I131:L131)/(H131*Tabla2[[#This Row],[N.X]])))),"ESPECÍFICAR TIPO DE META"))&gt;1,"100%",IF(F131="","ESPECÍFICAR TIPO DE META",_xlfn.IFNA(_xlfn.IFS(SUM(I131:L131)=0,0%,SUM(I131:L131)&gt;0.001,(_xlfn.IFS(F131="INCREMENTO",SUM(I131:L131)/H131,F131="MANTENIMIENTO",SUM(I131:L131)/(H131*Tabla2[[#This Row],[N.X]])))),"ESPECÍFICAR TIPO DE META")))</f>
        <v>1</v>
      </c>
      <c r="AF131" s="151" t="str">
        <f>'MIPG INSTITUCIONAL'!N137</f>
        <v>La Secretaría de Planeación ha realizado la aplicación de acciones de mejora en PAAC y mapa de riesgos de corrupción con respecto a  la identificación de riesgos.</v>
      </c>
      <c r="AG131" s="143" t="str">
        <f>'MIPG INSTITUCIONAL'!O137</f>
        <v>Talento Humano, Recursos Físicos y Tecnológicos</v>
      </c>
      <c r="AH131" s="142" t="s">
        <v>516</v>
      </c>
      <c r="AI131" s="112" t="str">
        <f>'MIPG INSTITUCIONAL'!P137</f>
        <v>Secretario de Planeación
(Secretaría de Planeación)</v>
      </c>
    </row>
    <row r="132" spans="2:35" ht="68.45" hidden="1" customHeight="1" x14ac:dyDescent="0.25">
      <c r="B132" s="141" t="s">
        <v>470</v>
      </c>
      <c r="C132" s="158" t="s">
        <v>471</v>
      </c>
      <c r="D132" s="143" t="str">
        <f>'MIPG INSTITUCIONAL'!F138</f>
        <v>Capacitar a líderes de procesos y sus equipos de trabajo sobre la metodología de gestión del riesgo</v>
      </c>
      <c r="E132" s="143" t="str">
        <f>'MIPG INSTITUCIONAL'!G138</f>
        <v>Capacitación sobre la metodología de gestión del riesgo realizada.</v>
      </c>
      <c r="F132" s="158" t="s">
        <v>549</v>
      </c>
      <c r="G132" s="159">
        <f t="shared" si="14"/>
        <v>1</v>
      </c>
      <c r="H132" s="144">
        <f>'MIPG INSTITUCIONAL'!H138</f>
        <v>1</v>
      </c>
      <c r="I132" s="133">
        <f>'MIPG INSTITUCIONAL'!I138</f>
        <v>0</v>
      </c>
      <c r="J132" s="133">
        <f>'MIPG INSTITUCIONAL'!J138</f>
        <v>0</v>
      </c>
      <c r="K132" s="133">
        <f>'MIPG INSTITUCIONAL'!K138</f>
        <v>0</v>
      </c>
      <c r="L132" s="133">
        <f>'MIPG INSTITUCIONAL'!L138</f>
        <v>0</v>
      </c>
      <c r="M132" s="164"/>
      <c r="N132" s="165"/>
      <c r="O132" s="165">
        <v>1</v>
      </c>
      <c r="P132" s="166"/>
      <c r="Q132" s="148" t="str">
        <f t="shared" si="15"/>
        <v>SI</v>
      </c>
      <c r="R132" s="222">
        <f>'MIPG INSTITUCIONAL'!Q138</f>
        <v>0</v>
      </c>
      <c r="S132" s="149">
        <f>'MIPG INSTITUCIONAL'!R138</f>
        <v>0</v>
      </c>
      <c r="T132" s="149" t="str">
        <f>'MIPG INSTITUCIONAL'!S138</f>
        <v>x</v>
      </c>
      <c r="U132" s="150">
        <f>'MIPG INSTITUCIONAL'!T138</f>
        <v>0</v>
      </c>
      <c r="V132" s="198" t="str">
        <f t="shared" si="19"/>
        <v>4</v>
      </c>
      <c r="W132" s="198" t="str">
        <f t="shared" si="20"/>
        <v>4</v>
      </c>
      <c r="X132" s="198" t="str">
        <f t="shared" si="21"/>
        <v>3</v>
      </c>
      <c r="Y132" s="198" t="str">
        <f t="shared" si="22"/>
        <v>4</v>
      </c>
      <c r="Z132" s="202" t="str">
        <f>IF((IF(Tabla2[[#This Row],[Calculo1 ]]="1",_xlfn.IFS(W132="1",IF((J132/H132)&gt;100%,100%,J132/H132),W132="2",IF((J132/N132)&gt;100%,100%,J132/N132),W132="3","0%",W132="4","0")+Tabla2[[#This Row],[ III TRIM 20217]],_xlfn.IFS(W132="1",IF((J132/H132)&gt;100%,100%,J132/H132),W132="2",IF((J132/N132)&gt;100%,100%,J132/N132),W132="3","0%",W132="4","")))=100%,100%,(IF(Tabla2[[#This Row],[Calculo1 ]]="1",_xlfn.IFS(W132="1",IF((J132/H132)&gt;100%,100%,J132/H132),W132="2",IF((J132/N132)&gt;100%,100%,J132/N132),W132="3","0%",W132="4","0")+Tabla2[[#This Row],[ III TRIM 20217]],_xlfn.IFS(W132="1",IF((J132/H132)&gt;100%,100%,J132/H132),W132="2",IF((J132/N132)&gt;100%,100%,J132/N132),W132="3","0%",W132="4",""))))</f>
        <v/>
      </c>
      <c r="AA132" s="211" t="str">
        <f t="shared" si="16"/>
        <v/>
      </c>
      <c r="AB132" s="197" t="str">
        <f>_xlfn.IFNA(INDEX(Hoja1!$C$3:$C$230,MATCH(Tabla2[[#This Row],[Calculo5]],Hoja1!$B$3:$B$230,0)),"")</f>
        <v/>
      </c>
      <c r="AC132" s="197" t="str">
        <f t="shared" si="17"/>
        <v>0%</v>
      </c>
      <c r="AD132" s="212" t="str">
        <f t="shared" si="18"/>
        <v/>
      </c>
      <c r="AE132" s="207">
        <f>IF(IF(F132="","ESPECÍFICAR TIPO DE META",_xlfn.IFNA(_xlfn.IFS(SUM(I132:L132)=0,0%,SUM(I132:L132)&gt;0.001,(_xlfn.IFS(F132="INCREMENTO",SUM(I132:L132)/H132,F132="MANTENIMIENTO",SUM(I132:L132)/(H132*Tabla2[[#This Row],[N.X]])))),"ESPECÍFICAR TIPO DE META"))&gt;1,"100%",IF(F132="","ESPECÍFICAR TIPO DE META",_xlfn.IFNA(_xlfn.IFS(SUM(I132:L132)=0,0%,SUM(I132:L132)&gt;0.001,(_xlfn.IFS(F132="INCREMENTO",SUM(I132:L132)/H132,F132="MANTENIMIENTO",SUM(I132:L132)/(H132*Tabla2[[#This Row],[N.X]])))),"ESPECÍFICAR TIPO DE META")))</f>
        <v>0</v>
      </c>
      <c r="AF132" s="151">
        <f>'MIPG INSTITUCIONAL'!N138</f>
        <v>0</v>
      </c>
      <c r="AG132" s="143" t="str">
        <f>'MIPG INSTITUCIONAL'!O138</f>
        <v>Talento Humano, Recursos Físicos y Tecnológicos</v>
      </c>
      <c r="AH132" s="142" t="s">
        <v>516</v>
      </c>
      <c r="AI132" s="112" t="str">
        <f>'MIPG INSTITUCIONAL'!P138</f>
        <v>Secretario de Planeación
(Secretaría de Planeación)</v>
      </c>
    </row>
    <row r="133" spans="2:35" ht="68.45" hidden="1" customHeight="1" x14ac:dyDescent="0.25">
      <c r="B133" s="141" t="s">
        <v>470</v>
      </c>
      <c r="C133" s="158" t="s">
        <v>471</v>
      </c>
      <c r="D133" s="143" t="str">
        <f>'MIPG INSTITUCIONAL'!F139</f>
        <v>Evidenciar la divulgación e implementación de la política de administración de riesgos.</v>
      </c>
      <c r="E133" s="143" t="str">
        <f>'MIPG INSTITUCIONAL'!G139</f>
        <v>Política de administración de riesgos implementada.</v>
      </c>
      <c r="F133" s="158" t="s">
        <v>550</v>
      </c>
      <c r="G133" s="159">
        <f t="shared" si="14"/>
        <v>4</v>
      </c>
      <c r="H133" s="144">
        <f>'MIPG INSTITUCIONAL'!H139</f>
        <v>1</v>
      </c>
      <c r="I133" s="133">
        <f>'MIPG INSTITUCIONAL'!I139</f>
        <v>1</v>
      </c>
      <c r="J133" s="133">
        <f>'MIPG INSTITUCIONAL'!J139</f>
        <v>1</v>
      </c>
      <c r="K133" s="133">
        <f>'MIPG INSTITUCIONAL'!K139</f>
        <v>0</v>
      </c>
      <c r="L133" s="133">
        <f>'MIPG INSTITUCIONAL'!L139</f>
        <v>0</v>
      </c>
      <c r="M133" s="164">
        <v>1</v>
      </c>
      <c r="N133" s="165">
        <v>1</v>
      </c>
      <c r="O133" s="165">
        <v>1</v>
      </c>
      <c r="P133" s="166">
        <v>1</v>
      </c>
      <c r="Q133" s="148" t="str">
        <f t="shared" si="15"/>
        <v>SI</v>
      </c>
      <c r="R133" s="222" t="str">
        <f>'MIPG INSTITUCIONAL'!Q139</f>
        <v>x</v>
      </c>
      <c r="S133" s="149" t="str">
        <f>'MIPG INSTITUCIONAL'!R139</f>
        <v>x</v>
      </c>
      <c r="T133" s="149" t="str">
        <f>'MIPG INSTITUCIONAL'!S139</f>
        <v>x</v>
      </c>
      <c r="U133" s="150" t="str">
        <f>'MIPG INSTITUCIONAL'!T139</f>
        <v>x</v>
      </c>
      <c r="V133" s="198" t="str">
        <f t="shared" si="19"/>
        <v>2</v>
      </c>
      <c r="W133" s="198" t="str">
        <f t="shared" si="20"/>
        <v>2</v>
      </c>
      <c r="X133" s="198" t="str">
        <f t="shared" si="21"/>
        <v>3</v>
      </c>
      <c r="Y133" s="198" t="str">
        <f t="shared" si="22"/>
        <v>3</v>
      </c>
      <c r="Z133" s="202">
        <f>IF((IF(Tabla2[[#This Row],[Calculo1 ]]="1",_xlfn.IFS(W133="1",IF((J133/H133)&gt;100%,100%,J133/H133),W133="2",IF((J133/N133)&gt;100%,100%,J133/N133),W133="3","0%",W133="4","0")+Tabla2[[#This Row],[ III TRIM 20217]],_xlfn.IFS(W133="1",IF((J133/H133)&gt;100%,100%,J133/H133),W133="2",IF((J133/N133)&gt;100%,100%,J133/N133),W133="3","0%",W133="4","")))=100%,100%,(IF(Tabla2[[#This Row],[Calculo1 ]]="1",_xlfn.IFS(W133="1",IF((J133/H133)&gt;100%,100%,J133/H133),W133="2",IF((J133/N133)&gt;100%,100%,J133/N133),W133="3","0%",W133="4","0")+Tabla2[[#This Row],[ III TRIM 20217]],_xlfn.IFS(W133="1",IF((J133/H133)&gt;100%,100%,J133/H133),W133="2",IF((J133/N133)&gt;100%,100%,J133/N133),W133="3","0%",W133="4",""))))</f>
        <v>1</v>
      </c>
      <c r="AA133" s="211">
        <f t="shared" si="16"/>
        <v>1</v>
      </c>
      <c r="AB133" s="197">
        <f>_xlfn.IFNA(INDEX(Hoja1!$C$3:$C$230,MATCH(Tabla2[[#This Row],[Calculo5]],Hoja1!$B$3:$B$230,0)),"")</f>
        <v>1</v>
      </c>
      <c r="AC133" s="197" t="str">
        <f t="shared" si="17"/>
        <v>0%</v>
      </c>
      <c r="AD133" s="212" t="str">
        <f t="shared" si="18"/>
        <v>0%</v>
      </c>
      <c r="AE133" s="207">
        <f>IF(IF(F133="","ESPECÍFICAR TIPO DE META",_xlfn.IFNA(_xlfn.IFS(SUM(I133:L133)=0,0%,SUM(I133:L133)&gt;0.001,(_xlfn.IFS(F133="INCREMENTO",SUM(I133:L133)/H133,F133="MANTENIMIENTO",SUM(I133:L133)/(H133*Tabla2[[#This Row],[N.X]])))),"ESPECÍFICAR TIPO DE META"))&gt;1,"100%",IF(F133="","ESPECÍFICAR TIPO DE META",_xlfn.IFNA(_xlfn.IFS(SUM(I133:L133)=0,0%,SUM(I133:L133)&gt;0.001,(_xlfn.IFS(F133="INCREMENTO",SUM(I133:L133)/H133,F133="MANTENIMIENTO",SUM(I133:L133)/(H133*Tabla2[[#This Row],[N.X]])))),"ESPECÍFICAR TIPO DE META")))</f>
        <v>0.5</v>
      </c>
      <c r="AF133" s="151" t="str">
        <f>'MIPG INSTITUCIONAL'!N139</f>
        <v xml:space="preserve">La implementación de la Política de administración de riesgos se ha realizado en los Mapas de Riesgos de gestión por procesos y mapas de riesgos de corrupción por procesos. </v>
      </c>
      <c r="AG133" s="143" t="str">
        <f>'MIPG INSTITUCIONAL'!O139</f>
        <v>Talento Humano, Recursos Físicos y Tecnológicos</v>
      </c>
      <c r="AH133" s="142" t="s">
        <v>516</v>
      </c>
      <c r="AI133" s="112" t="str">
        <f>'MIPG INSTITUCIONAL'!P139</f>
        <v>Secretario de Planeación
(Secretaría de Planeación)</v>
      </c>
    </row>
    <row r="134" spans="2:35" ht="68.45" hidden="1" customHeight="1" x14ac:dyDescent="0.25">
      <c r="B134" s="141" t="s">
        <v>470</v>
      </c>
      <c r="C134" s="158" t="s">
        <v>471</v>
      </c>
      <c r="D134" s="143" t="str">
        <f>'MIPG INSTITUCIONAL'!F140</f>
        <v>Presentar el resultado de las auditorías internas y seguimientos a procesos institucionales a los líderes de procesos auditados y realizar la socialización en el marco del Comité Institucional de Coordinación de Control Interno.</v>
      </c>
      <c r="E134" s="143" t="str">
        <f>'MIPG INSTITUCIONAL'!G140</f>
        <v>Informes Radicados a líderes de procesos auditados.
Actas de Comité Institucional de Coordinación de Control Interno.</v>
      </c>
      <c r="F134" s="142" t="s">
        <v>549</v>
      </c>
      <c r="G134" s="158">
        <f t="shared" ref="G134:G149" si="26">COUNTIF(R134:U134,"x")</f>
        <v>1</v>
      </c>
      <c r="H134" s="144">
        <f>'MIPG INSTITUCIONAL'!H140</f>
        <v>1</v>
      </c>
      <c r="I134" s="133">
        <f>'MIPG INSTITUCIONAL'!I140</f>
        <v>0</v>
      </c>
      <c r="J134" s="133">
        <f>'MIPG INSTITUCIONAL'!J140</f>
        <v>1</v>
      </c>
      <c r="K134" s="133">
        <f>'MIPG INSTITUCIONAL'!K140</f>
        <v>0</v>
      </c>
      <c r="L134" s="133">
        <f>'MIPG INSTITUCIONAL'!L140</f>
        <v>0</v>
      </c>
      <c r="M134" s="164"/>
      <c r="N134" s="165"/>
      <c r="O134" s="165">
        <v>1</v>
      </c>
      <c r="P134" s="166"/>
      <c r="Q134" s="148" t="str">
        <f t="shared" ref="Q134:Q140" si="27">_xlfn.IFNA(IF(_xlfn.IFS(F134="MANTENIMIENTO",SUM(M134:P134)/G134,F134="INCREMENTO",SUM(M134:P134))=H134,"SI",""),"")</f>
        <v>SI</v>
      </c>
      <c r="R134" s="222">
        <f>'MIPG INSTITUCIONAL'!Q140</f>
        <v>0</v>
      </c>
      <c r="S134" s="149">
        <f>'MIPG INSTITUCIONAL'!R140</f>
        <v>0</v>
      </c>
      <c r="T134" s="149" t="str">
        <f>'MIPG INSTITUCIONAL'!S140</f>
        <v>x</v>
      </c>
      <c r="U134" s="150">
        <f>'MIPG INSTITUCIONAL'!T140</f>
        <v>0</v>
      </c>
      <c r="V134" s="198" t="str">
        <f t="shared" si="19"/>
        <v>4</v>
      </c>
      <c r="W134" s="198" t="str">
        <f t="shared" si="20"/>
        <v>1</v>
      </c>
      <c r="X134" s="198" t="str">
        <f t="shared" si="21"/>
        <v>3</v>
      </c>
      <c r="Y134" s="198" t="str">
        <f t="shared" si="22"/>
        <v>4</v>
      </c>
      <c r="Z134" s="202">
        <f>IF((IF(Tabla2[[#This Row],[Calculo1 ]]="1",_xlfn.IFS(W134="1",IF((J134/H134)&gt;100%,100%,J134/H134),W134="2",IF((J134/N134)&gt;100%,100%,J134/N134),W134="3","0%",W134="4","0")+Tabla2[[#This Row],[ III TRIM 20217]],_xlfn.IFS(W134="1",IF((J134/H134)&gt;100%,100%,J134/H134),W134="2",IF((J134/N134)&gt;100%,100%,J134/N134),W134="3","0%",W134="4","")))=100%,100%,(IF(Tabla2[[#This Row],[Calculo1 ]]="1",_xlfn.IFS(W134="1",IF((J134/H134)&gt;100%,100%,J134/H134),W134="2",IF((J134/N134)&gt;100%,100%,J134/N134),W134="3","0%",W134="4","0")+Tabla2[[#This Row],[ III TRIM 20217]],_xlfn.IFS(W134="1",IF((J134/H134)&gt;100%,100%,J134/H134),W134="2",IF((J134/N134)&gt;100%,100%,J134/N134),W134="3","0%",W134="4",""))))</f>
        <v>1</v>
      </c>
      <c r="AA134" s="211" t="str">
        <f t="shared" ref="AA134:AA140" si="28">_xlfn.IFS(V134="1",IF((I134/H134)&gt;100%,"100%",I134/H134),V134="2",IF((I134/M134)&gt;100%,"100%",I134/M134),V134="3","0%",V134="4","")</f>
        <v/>
      </c>
      <c r="AB134" s="197">
        <f>_xlfn.IFNA(INDEX(Hoja1!$C$3:$C$230,MATCH(Tabla2[[#This Row],[Calculo5]],Hoja1!$B$3:$B$230,0)),"")</f>
        <v>1</v>
      </c>
      <c r="AC134" s="197" t="str">
        <f t="shared" ref="AC134:AC140" si="29">_xlfn.IFS(X134="1",IF((K134/J134)&gt;100%,"100%",K134/J134),X134="2",IF((K134/O134)&gt;100%,"100%",K134/O134),X134="3","0%",X134="4","")</f>
        <v>0%</v>
      </c>
      <c r="AD134" s="212" t="str">
        <f t="shared" ref="AD134:AD140" si="30">_xlfn.IFS(Y134="1",IF((L134/K134)&gt;100%,"100%",L134/K134),Y134="2",IF((L134/P134)&gt;100%,"100%",L134/P134),Y134="3","0%",Y134="4","")</f>
        <v/>
      </c>
      <c r="AE134" s="207">
        <f>IF(IF(F134="","ESPECÍFICAR TIPO DE META",_xlfn.IFNA(_xlfn.IFS(SUM(I134:L134)=0,0%,SUM(I134:L134)&gt;0.001,(_xlfn.IFS(F134="INCREMENTO",SUM(I134:L134)/H134,F134="MANTENIMIENTO",SUM(I134:L134)/(H134*Tabla2[[#This Row],[N.X]])))),"ESPECÍFICAR TIPO DE META"))&gt;1,"100%",IF(F134="","ESPECÍFICAR TIPO DE META",_xlfn.IFNA(_xlfn.IFS(SUM(I134:L134)=0,0%,SUM(I134:L134)&gt;0.001,(_xlfn.IFS(F134="INCREMENTO",SUM(I134:L134)/H134,F134="MANTENIMIENTO",SUM(I134:L134)/(H134*Tabla2[[#This Row],[N.X]])))),"ESPECÍFICAR TIPO DE META")))</f>
        <v>1</v>
      </c>
      <c r="AF134" s="151" t="str">
        <f>'MIPG INSTITUCIONAL'!N140</f>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v>
      </c>
      <c r="AG134" s="143" t="str">
        <f>'MIPG INSTITUCIONAL'!O140</f>
        <v>Talento Humano, Recursos Físicos y Tecnológicos</v>
      </c>
      <c r="AH134" s="142" t="s">
        <v>509</v>
      </c>
      <c r="AI134" s="112" t="str">
        <f>'MIPG INSTITUCIONAL'!P140</f>
        <v>Jefe de Oficina
(Oficina Control Interno de Gestión)</v>
      </c>
    </row>
    <row r="135" spans="2:35" ht="68.45" hidden="1" customHeight="1" x14ac:dyDescent="0.25">
      <c r="B135" s="141" t="s">
        <v>470</v>
      </c>
      <c r="C135" s="158" t="s">
        <v>471</v>
      </c>
      <c r="D135" s="143" t="str">
        <f>'MIPG INSTITUCIONAL'!F141</f>
        <v>Evaluación de la Audiencia de Rendición de Cuentas</v>
      </c>
      <c r="E135" s="143" t="str">
        <f>'MIPG INSTITUCIONAL'!G141</f>
        <v>Informe de Evaluación de la Audiencia Anual de Rendición de Cuentas</v>
      </c>
      <c r="F135" s="142" t="s">
        <v>549</v>
      </c>
      <c r="G135" s="158">
        <f t="shared" si="26"/>
        <v>1</v>
      </c>
      <c r="H135" s="144">
        <f>'MIPG INSTITUCIONAL'!H141</f>
        <v>1</v>
      </c>
      <c r="I135" s="133">
        <f>'MIPG INSTITUCIONAL'!I141</f>
        <v>0</v>
      </c>
      <c r="J135" s="133">
        <f>'MIPG INSTITUCIONAL'!J141</f>
        <v>1</v>
      </c>
      <c r="K135" s="133">
        <f>'MIPG INSTITUCIONAL'!K141</f>
        <v>0</v>
      </c>
      <c r="L135" s="133">
        <f>'MIPG INSTITUCIONAL'!L141</f>
        <v>0</v>
      </c>
      <c r="M135" s="164"/>
      <c r="N135" s="165">
        <v>1</v>
      </c>
      <c r="O135" s="165"/>
      <c r="P135" s="166"/>
      <c r="Q135" s="148" t="str">
        <f t="shared" si="27"/>
        <v>SI</v>
      </c>
      <c r="R135" s="222">
        <f>'MIPG INSTITUCIONAL'!Q141</f>
        <v>0</v>
      </c>
      <c r="S135" s="149" t="str">
        <f>'MIPG INSTITUCIONAL'!R141</f>
        <v>x</v>
      </c>
      <c r="T135" s="149">
        <f>'MIPG INSTITUCIONAL'!S141</f>
        <v>0</v>
      </c>
      <c r="U135" s="150">
        <f>'MIPG INSTITUCIONAL'!T141</f>
        <v>0</v>
      </c>
      <c r="V135" s="198" t="str">
        <f t="shared" si="19"/>
        <v>4</v>
      </c>
      <c r="W135" s="198" t="str">
        <f t="shared" si="20"/>
        <v>2</v>
      </c>
      <c r="X135" s="198" t="str">
        <f t="shared" si="21"/>
        <v>4</v>
      </c>
      <c r="Y135" s="198" t="str">
        <f t="shared" si="22"/>
        <v>4</v>
      </c>
      <c r="Z135" s="202">
        <f>IF((IF(Tabla2[[#This Row],[Calculo1 ]]="1",_xlfn.IFS(W135="1",IF((J135/H135)&gt;100%,100%,J135/H135),W135="2",IF((J135/N135)&gt;100%,100%,J135/N135),W135="3","0%",W135="4","0")+Tabla2[[#This Row],[ III TRIM 20217]],_xlfn.IFS(W135="1",IF((J135/H135)&gt;100%,100%,J135/H135),W135="2",IF((J135/N135)&gt;100%,100%,J135/N135),W135="3","0%",W135="4","")))=100%,100%,(IF(Tabla2[[#This Row],[Calculo1 ]]="1",_xlfn.IFS(W135="1",IF((J135/H135)&gt;100%,100%,J135/H135),W135="2",IF((J135/N135)&gt;100%,100%,J135/N135),W135="3","0%",W135="4","0")+Tabla2[[#This Row],[ III TRIM 20217]],_xlfn.IFS(W135="1",IF((J135/H135)&gt;100%,100%,J135/H135),W135="2",IF((J135/N135)&gt;100%,100%,J135/N135),W135="3","0%",W135="4",""))))</f>
        <v>1</v>
      </c>
      <c r="AA135" s="211" t="str">
        <f t="shared" si="28"/>
        <v/>
      </c>
      <c r="AB135" s="197">
        <f>_xlfn.IFNA(INDEX(Hoja1!$C$3:$C$230,MATCH(Tabla2[[#This Row],[Calculo5]],Hoja1!$B$3:$B$230,0)),"")</f>
        <v>1</v>
      </c>
      <c r="AC135" s="197" t="str">
        <f t="shared" si="29"/>
        <v/>
      </c>
      <c r="AD135" s="212" t="str">
        <f t="shared" si="30"/>
        <v/>
      </c>
      <c r="AE135" s="207">
        <f>IF(IF(F135="","ESPECÍFICAR TIPO DE META",_xlfn.IFNA(_xlfn.IFS(SUM(I135:L135)=0,0%,SUM(I135:L135)&gt;0.001,(_xlfn.IFS(F135="INCREMENTO",SUM(I135:L135)/H135,F135="MANTENIMIENTO",SUM(I135:L135)/(H135*Tabla2[[#This Row],[N.X]])))),"ESPECÍFICAR TIPO DE META"))&gt;1,"100%",IF(F135="","ESPECÍFICAR TIPO DE META",_xlfn.IFNA(_xlfn.IFS(SUM(I135:L135)=0,0%,SUM(I135:L135)&gt;0.001,(_xlfn.IFS(F135="INCREMENTO",SUM(I135:L135)/H135,F135="MANTENIMIENTO",SUM(I135:L135)/(H135*Tabla2[[#This Row],[N.X]])))),"ESPECÍFICAR TIPO DE META")))</f>
        <v>1</v>
      </c>
      <c r="AF135" s="151" t="str">
        <f>'MIPG INSTITUCIONAL'!N141</f>
        <v>Conforme al Componente 3 - Rendición de Cuentas - , Subcomponente 4 - Evaluación y retroalimentación de la gestión Institucional -, la Oficina de Control Interno realizó la publicación del Informe el día 30 de diciembre de 2021.  https://www.bucaramanga.gov.co/wp-content/uploads/2021/12/Informe-Evaluacion-Rendicion-de-Cuentas.pdf</v>
      </c>
      <c r="AG135" s="143" t="str">
        <f>'MIPG INSTITUCIONAL'!O141</f>
        <v>Talento Humano, Recursos Físicos y Tecnológicos</v>
      </c>
      <c r="AH135" s="142" t="s">
        <v>509</v>
      </c>
      <c r="AI135" s="112" t="str">
        <f>'MIPG INSTITUCIONAL'!P141</f>
        <v>Jefe de Oficina
(Oficina Control Interno de Gestión)</v>
      </c>
    </row>
    <row r="136" spans="2:35" ht="68.45" hidden="1" customHeight="1" x14ac:dyDescent="0.25">
      <c r="B136" s="141" t="s">
        <v>470</v>
      </c>
      <c r="C136" s="158" t="s">
        <v>471</v>
      </c>
      <c r="D136" s="143" t="str">
        <f>'MIPG INSTITUCIONAL'!F142</f>
        <v>Evaluación Semestral de Coordinación del Sistema de Control Interno.</v>
      </c>
      <c r="E136" s="143" t="str">
        <f>'MIPG INSTITUCIONAL'!G142</f>
        <v>Informe Semestral de Coordinación del Sistema de Control Interno.</v>
      </c>
      <c r="F136" s="142" t="s">
        <v>549</v>
      </c>
      <c r="G136" s="158">
        <f t="shared" si="26"/>
        <v>2</v>
      </c>
      <c r="H136" s="144">
        <f>'MIPG INSTITUCIONAL'!H142</f>
        <v>2</v>
      </c>
      <c r="I136" s="133">
        <f>'MIPG INSTITUCIONAL'!I142</f>
        <v>1</v>
      </c>
      <c r="J136" s="133">
        <f>'MIPG INSTITUCIONAL'!J142</f>
        <v>0</v>
      </c>
      <c r="K136" s="133">
        <f>'MIPG INSTITUCIONAL'!K142</f>
        <v>0</v>
      </c>
      <c r="L136" s="133">
        <f>'MIPG INSTITUCIONAL'!L142</f>
        <v>0</v>
      </c>
      <c r="M136" s="164">
        <v>1</v>
      </c>
      <c r="N136" s="165"/>
      <c r="O136" s="165">
        <v>1</v>
      </c>
      <c r="P136" s="166"/>
      <c r="Q136" s="148" t="str">
        <f t="shared" si="27"/>
        <v>SI</v>
      </c>
      <c r="R136" s="222" t="str">
        <f>'MIPG INSTITUCIONAL'!Q142</f>
        <v>x</v>
      </c>
      <c r="S136" s="149">
        <f>'MIPG INSTITUCIONAL'!R142</f>
        <v>0</v>
      </c>
      <c r="T136" s="149" t="str">
        <f>'MIPG INSTITUCIONAL'!S142</f>
        <v>x</v>
      </c>
      <c r="U136" s="150">
        <f>'MIPG INSTITUCIONAL'!T142</f>
        <v>0</v>
      </c>
      <c r="V136" s="198" t="str">
        <f t="shared" si="19"/>
        <v>2</v>
      </c>
      <c r="W136" s="198" t="str">
        <f t="shared" si="20"/>
        <v>4</v>
      </c>
      <c r="X136" s="198" t="str">
        <f t="shared" si="21"/>
        <v>3</v>
      </c>
      <c r="Y136" s="198" t="str">
        <f t="shared" si="22"/>
        <v>4</v>
      </c>
      <c r="Z136" s="202" t="str">
        <f>IF((IF(Tabla2[[#This Row],[Calculo1 ]]="1",_xlfn.IFS(W136="1",IF((J136/H136)&gt;100%,100%,J136/H136),W136="2",IF((J136/N136)&gt;100%,100%,J136/N136),W136="3","0%",W136="4","0")+Tabla2[[#This Row],[ III TRIM 20217]],_xlfn.IFS(W136="1",IF((J136/H136)&gt;100%,100%,J136/H136),W136="2",IF((J136/N136)&gt;100%,100%,J136/N136),W136="3","0%",W136="4","")))=100%,100%,(IF(Tabla2[[#This Row],[Calculo1 ]]="1",_xlfn.IFS(W136="1",IF((J136/H136)&gt;100%,100%,J136/H136),W136="2",IF((J136/N136)&gt;100%,100%,J136/N136),W136="3","0%",W136="4","0")+Tabla2[[#This Row],[ III TRIM 20217]],_xlfn.IFS(W136="1",IF((J136/H136)&gt;100%,100%,J136/H136),W136="2",IF((J136/N136)&gt;100%,100%,J136/N136),W136="3","0%",W136="4",""))))</f>
        <v/>
      </c>
      <c r="AA136" s="211">
        <f t="shared" si="28"/>
        <v>1</v>
      </c>
      <c r="AB136" s="197" t="str">
        <f>_xlfn.IFNA(INDEX(Hoja1!$C$3:$C$230,MATCH(Tabla2[[#This Row],[Calculo5]],Hoja1!$B$3:$B$230,0)),"")</f>
        <v/>
      </c>
      <c r="AC136" s="197" t="str">
        <f t="shared" si="29"/>
        <v>0%</v>
      </c>
      <c r="AD136" s="212" t="str">
        <f t="shared" si="30"/>
        <v/>
      </c>
      <c r="AE136" s="207">
        <f>IF(IF(F136="","ESPECÍFICAR TIPO DE META",_xlfn.IFNA(_xlfn.IFS(SUM(I136:L136)=0,0%,SUM(I136:L136)&gt;0.001,(_xlfn.IFS(F136="INCREMENTO",SUM(I136:L136)/H136,F136="MANTENIMIENTO",SUM(I136:L136)/(H136*Tabla2[[#This Row],[N.X]])))),"ESPECÍFICAR TIPO DE META"))&gt;1,"100%",IF(F136="","ESPECÍFICAR TIPO DE META",_xlfn.IFNA(_xlfn.IFS(SUM(I136:L136)=0,0%,SUM(I136:L136)&gt;0.001,(_xlfn.IFS(F136="INCREMENTO",SUM(I136:L136)/H136,F136="MANTENIMIENTO",SUM(I136:L136)/(H136*Tabla2[[#This Row],[N.X]])))),"ESPECÍFICAR TIPO DE META")))</f>
        <v>0.5</v>
      </c>
      <c r="AF136" s="151" t="str">
        <f>'MIPG INSTITUCIONAL'!N142</f>
        <v>Informe de Evaluación Independiente del Estado del Sistema de Control Interno con corte a junio 30 de 2021, publicado en la página web institucional el 30 de julio de 2021.</v>
      </c>
      <c r="AG136" s="143" t="str">
        <f>'MIPG INSTITUCIONAL'!O142</f>
        <v>Talento Humano, Recursos Físicos y Tecnológicos</v>
      </c>
      <c r="AH136" s="142" t="s">
        <v>509</v>
      </c>
      <c r="AI136" s="112" t="str">
        <f>'MIPG INSTITUCIONAL'!P142</f>
        <v>Jefe de Oficina
(Oficina Control Interno de Gestión)</v>
      </c>
    </row>
    <row r="137" spans="2:35" ht="68.45" hidden="1" customHeight="1" x14ac:dyDescent="0.25">
      <c r="B137" s="141" t="s">
        <v>470</v>
      </c>
      <c r="C137" s="158" t="s">
        <v>471</v>
      </c>
      <c r="D137" s="143" t="str">
        <f>'MIPG INSTITUCIONAL'!F143</f>
        <v>Socializar ante el Comité Institucional de Coordinación de Control Interno la evaluación Semestral de Coordinación de del sistema de Control interno.</v>
      </c>
      <c r="E137" s="143" t="str">
        <f>'MIPG INSTITUCIONAL'!G143</f>
        <v>Acta de Comité Institucional de Coordinación de Control Interno</v>
      </c>
      <c r="F137" s="142" t="s">
        <v>549</v>
      </c>
      <c r="G137" s="158">
        <f t="shared" si="26"/>
        <v>2</v>
      </c>
      <c r="H137" s="144">
        <f>'MIPG INSTITUCIONAL'!H143</f>
        <v>2</v>
      </c>
      <c r="I137" s="133">
        <f>'MIPG INSTITUCIONAL'!I143</f>
        <v>8</v>
      </c>
      <c r="J137" s="133">
        <f>'MIPG INSTITUCIONAL'!J143</f>
        <v>0</v>
      </c>
      <c r="K137" s="133">
        <f>'MIPG INSTITUCIONAL'!K143</f>
        <v>0</v>
      </c>
      <c r="L137" s="133">
        <f>'MIPG INSTITUCIONAL'!L143</f>
        <v>0</v>
      </c>
      <c r="M137" s="164">
        <v>1</v>
      </c>
      <c r="N137" s="165"/>
      <c r="O137" s="165">
        <v>1</v>
      </c>
      <c r="P137" s="166"/>
      <c r="Q137" s="148" t="str">
        <f t="shared" si="27"/>
        <v>SI</v>
      </c>
      <c r="R137" s="222" t="str">
        <f>'MIPG INSTITUCIONAL'!Q143</f>
        <v>x</v>
      </c>
      <c r="S137" s="149">
        <f>'MIPG INSTITUCIONAL'!R143</f>
        <v>0</v>
      </c>
      <c r="T137" s="149" t="str">
        <f>'MIPG INSTITUCIONAL'!S143</f>
        <v>x</v>
      </c>
      <c r="U137" s="150">
        <f>'MIPG INSTITUCIONAL'!T143</f>
        <v>0</v>
      </c>
      <c r="V137" s="198" t="str">
        <f t="shared" si="19"/>
        <v>2</v>
      </c>
      <c r="W137" s="198" t="str">
        <f t="shared" si="20"/>
        <v>4</v>
      </c>
      <c r="X137" s="198" t="str">
        <f t="shared" si="21"/>
        <v>3</v>
      </c>
      <c r="Y137" s="198" t="str">
        <f t="shared" si="22"/>
        <v>4</v>
      </c>
      <c r="Z137" s="202" t="str">
        <f>IF((IF(Tabla2[[#This Row],[Calculo1 ]]="1",_xlfn.IFS(W137="1",IF((J137/H137)&gt;100%,100%,J137/H137),W137="2",IF((J137/N137)&gt;100%,100%,J137/N137),W137="3","0%",W137="4","0")+Tabla2[[#This Row],[ III TRIM 20217]],_xlfn.IFS(W137="1",IF((J137/H137)&gt;100%,100%,J137/H137),W137="2",IF((J137/N137)&gt;100%,100%,J137/N137),W137="3","0%",W137="4","")))=100%,100%,(IF(Tabla2[[#This Row],[Calculo1 ]]="1",_xlfn.IFS(W137="1",IF((J137/H137)&gt;100%,100%,J137/H137),W137="2",IF((J137/N137)&gt;100%,100%,J137/N137),W137="3","0%",W137="4","0")+Tabla2[[#This Row],[ III TRIM 20217]],_xlfn.IFS(W137="1",IF((J137/H137)&gt;100%,100%,J137/H137),W137="2",IF((J137/N137)&gt;100%,100%,J137/N137),W137="3","0%",W137="4",""))))</f>
        <v/>
      </c>
      <c r="AA137" s="211" t="str">
        <f t="shared" si="28"/>
        <v>100%</v>
      </c>
      <c r="AB137" s="197" t="str">
        <f>_xlfn.IFNA(INDEX(Hoja1!$C$3:$C$230,MATCH(Tabla2[[#This Row],[Calculo5]],Hoja1!$B$3:$B$230,0)),"")</f>
        <v/>
      </c>
      <c r="AC137" s="197" t="str">
        <f t="shared" si="29"/>
        <v>0%</v>
      </c>
      <c r="AD137" s="212" t="str">
        <f t="shared" si="30"/>
        <v/>
      </c>
      <c r="AE137" s="207" t="str">
        <f>IF(IF(F137="","ESPECÍFICAR TIPO DE META",_xlfn.IFNA(_xlfn.IFS(SUM(I137:L137)=0,0%,SUM(I137:L137)&gt;0.001,(_xlfn.IFS(F137="INCREMENTO",SUM(I137:L137)/H137,F137="MANTENIMIENTO",SUM(I137:L137)/(H137*Tabla2[[#This Row],[N.X]])))),"ESPECÍFICAR TIPO DE META"))&gt;1,"100%",IF(F137="","ESPECÍFICAR TIPO DE META",_xlfn.IFNA(_xlfn.IFS(SUM(I137:L137)=0,0%,SUM(I137:L137)&gt;0.001,(_xlfn.IFS(F137="INCREMENTO",SUM(I137:L137)/H137,F137="MANTENIMIENTO",SUM(I137:L137)/(H137*Tabla2[[#This Row],[N.X]])))),"ESPECÍFICAR TIPO DE META")))</f>
        <v>100%</v>
      </c>
      <c r="AF137" s="151" t="str">
        <f>'MIPG INSTITUCIONAL'!N143</f>
        <v xml:space="preserve">En cumplimiento de este producto se realizó acta de Comité Institucional de Coordinación de Control Interno con fecha 20 de septiembre de 2021. </v>
      </c>
      <c r="AG137" s="143" t="str">
        <f>'MIPG INSTITUCIONAL'!O143</f>
        <v>Talento Humano, Recursos Físicos y Tecnológicos</v>
      </c>
      <c r="AH137" s="142" t="s">
        <v>509</v>
      </c>
      <c r="AI137" s="112" t="str">
        <f>'MIPG INSTITUCIONAL'!P143</f>
        <v>Jefe de Oficina
(Oficina Control Interno de Gestión)</v>
      </c>
    </row>
    <row r="138" spans="2:35" ht="68.45" hidden="1" customHeight="1" x14ac:dyDescent="0.25">
      <c r="B138" s="141" t="s">
        <v>470</v>
      </c>
      <c r="C138" s="158" t="s">
        <v>471</v>
      </c>
      <c r="D138" s="143" t="str">
        <f>'MIPG INSTITUCIONAL'!F144</f>
        <v>Seguimiento periódico (Cuatrimestral) al PAAC y Mapas de riesgos de Corrupción.</v>
      </c>
      <c r="E138" s="143" t="str">
        <f>'MIPG INSTITUCIONAL'!G144</f>
        <v>Informe de seguimiento al PAAC y Mapas de riesgos de Corrupción.</v>
      </c>
      <c r="F138" s="142" t="s">
        <v>549</v>
      </c>
      <c r="G138" s="158">
        <f t="shared" si="26"/>
        <v>3</v>
      </c>
      <c r="H138" s="144">
        <f>'MIPG INSTITUCIONAL'!H144</f>
        <v>3</v>
      </c>
      <c r="I138" s="133">
        <f>'MIPG INSTITUCIONAL'!I144</f>
        <v>1</v>
      </c>
      <c r="J138" s="133">
        <f>'MIPG INSTITUCIONAL'!J144</f>
        <v>0</v>
      </c>
      <c r="K138" s="133">
        <f>'MIPG INSTITUCIONAL'!K144</f>
        <v>0</v>
      </c>
      <c r="L138" s="133">
        <f>'MIPG INSTITUCIONAL'!L144</f>
        <v>0</v>
      </c>
      <c r="M138" s="164">
        <v>1</v>
      </c>
      <c r="N138" s="165"/>
      <c r="O138" s="165">
        <v>1</v>
      </c>
      <c r="P138" s="166">
        <v>1</v>
      </c>
      <c r="Q138" s="148" t="str">
        <f t="shared" si="27"/>
        <v>SI</v>
      </c>
      <c r="R138" s="222" t="str">
        <f>'MIPG INSTITUCIONAL'!Q144</f>
        <v>x</v>
      </c>
      <c r="S138" s="149">
        <f>'MIPG INSTITUCIONAL'!R144</f>
        <v>0</v>
      </c>
      <c r="T138" s="149" t="str">
        <f>'MIPG INSTITUCIONAL'!S144</f>
        <v>x</v>
      </c>
      <c r="U138" s="150" t="str">
        <f>'MIPG INSTITUCIONAL'!T144</f>
        <v>x</v>
      </c>
      <c r="V138" s="198" t="str">
        <f t="shared" si="19"/>
        <v>2</v>
      </c>
      <c r="W138" s="198" t="str">
        <f t="shared" si="20"/>
        <v>4</v>
      </c>
      <c r="X138" s="198" t="str">
        <f t="shared" si="21"/>
        <v>3</v>
      </c>
      <c r="Y138" s="198" t="str">
        <f t="shared" si="22"/>
        <v>3</v>
      </c>
      <c r="Z138" s="202" t="str">
        <f>IF((IF(Tabla2[[#This Row],[Calculo1 ]]="1",_xlfn.IFS(W138="1",IF((J138/H138)&gt;100%,100%,J138/H138),W138="2",IF((J138/N138)&gt;100%,100%,J138/N138),W138="3","0%",W138="4","0")+Tabla2[[#This Row],[ III TRIM 20217]],_xlfn.IFS(W138="1",IF((J138/H138)&gt;100%,100%,J138/H138),W138="2",IF((J138/N138)&gt;100%,100%,J138/N138),W138="3","0%",W138="4","")))=100%,100%,(IF(Tabla2[[#This Row],[Calculo1 ]]="1",_xlfn.IFS(W138="1",IF((J138/H138)&gt;100%,100%,J138/H138),W138="2",IF((J138/N138)&gt;100%,100%,J138/N138),W138="3","0%",W138="4","0")+Tabla2[[#This Row],[ III TRIM 20217]],_xlfn.IFS(W138="1",IF((J138/H138)&gt;100%,100%,J138/H138),W138="2",IF((J138/N138)&gt;100%,100%,J138/N138),W138="3","0%",W138="4",""))))</f>
        <v/>
      </c>
      <c r="AA138" s="211">
        <f t="shared" si="28"/>
        <v>1</v>
      </c>
      <c r="AB138" s="197" t="str">
        <f>_xlfn.IFNA(INDEX(Hoja1!$C$3:$C$230,MATCH(Tabla2[[#This Row],[Calculo5]],Hoja1!$B$3:$B$230,0)),"")</f>
        <v/>
      </c>
      <c r="AC138" s="197" t="str">
        <f t="shared" si="29"/>
        <v>0%</v>
      </c>
      <c r="AD138" s="212" t="str">
        <f t="shared" si="30"/>
        <v>0%</v>
      </c>
      <c r="AE138" s="207">
        <f>IF(IF(F138="","ESPECÍFICAR TIPO DE META",_xlfn.IFNA(_xlfn.IFS(SUM(I138:L138)=0,0%,SUM(I138:L138)&gt;0.001,(_xlfn.IFS(F138="INCREMENTO",SUM(I138:L138)/H138,F138="MANTENIMIENTO",SUM(I138:L138)/(H138*Tabla2[[#This Row],[N.X]])))),"ESPECÍFICAR TIPO DE META"))&gt;1,"100%",IF(F138="","ESPECÍFICAR TIPO DE META",_xlfn.IFNA(_xlfn.IFS(SUM(I138:L138)=0,0%,SUM(I138:L138)&gt;0.001,(_xlfn.IFS(F138="INCREMENTO",SUM(I138:L138)/H138,F138="MANTENIMIENTO",SUM(I138:L138)/(H138*Tabla2[[#This Row],[N.X]])))),"ESPECÍFICAR TIPO DE META")))</f>
        <v>0.33333333333333331</v>
      </c>
      <c r="AF138" s="151" t="str">
        <f>'MIPG INSTITUCIONAL'!N144</f>
        <v xml:space="preserve">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v>
      </c>
      <c r="AG138" s="143" t="str">
        <f>'MIPG INSTITUCIONAL'!O144</f>
        <v>Talento Humano, Recursos Físicos y Tecnológicos</v>
      </c>
      <c r="AH138" s="142" t="s">
        <v>509</v>
      </c>
      <c r="AI138" s="112" t="str">
        <f>'MIPG INSTITUCIONAL'!P144</f>
        <v>Jefe de Oficina
(Oficina Control Interno de Gestión)</v>
      </c>
    </row>
    <row r="139" spans="2:35" ht="68.45" hidden="1" customHeight="1" x14ac:dyDescent="0.25">
      <c r="B139" s="141" t="s">
        <v>470</v>
      </c>
      <c r="C139" s="158" t="s">
        <v>471</v>
      </c>
      <c r="D139" s="143" t="str">
        <f>'MIPG INSTITUCIONAL'!F145</f>
        <v>Seguimiento periódico (Corte a diciembre de la vigencia anterior y un segundo seguimiento de la vigencia en curso) al Mapas de Riesgos de Gestión por procesos.</v>
      </c>
      <c r="E139" s="143" t="str">
        <f>'MIPG INSTITUCIONAL'!G145</f>
        <v>Informe de seguimiento al Mapas de Riesgos de Gestión por procesos.</v>
      </c>
      <c r="F139" s="142" t="s">
        <v>549</v>
      </c>
      <c r="G139" s="158">
        <f t="shared" si="26"/>
        <v>2</v>
      </c>
      <c r="H139" s="144">
        <f>'MIPG INSTITUCIONAL'!H145</f>
        <v>2</v>
      </c>
      <c r="I139" s="133">
        <f>'MIPG INSTITUCIONAL'!I145</f>
        <v>0</v>
      </c>
      <c r="J139" s="133">
        <f>'MIPG INSTITUCIONAL'!J145</f>
        <v>1</v>
      </c>
      <c r="K139" s="133">
        <f>'MIPG INSTITUCIONAL'!K145</f>
        <v>0</v>
      </c>
      <c r="L139" s="133">
        <f>'MIPG INSTITUCIONAL'!L145</f>
        <v>0</v>
      </c>
      <c r="M139" s="164"/>
      <c r="N139" s="165">
        <v>1</v>
      </c>
      <c r="O139" s="165"/>
      <c r="P139" s="166">
        <v>1</v>
      </c>
      <c r="Q139" s="148" t="str">
        <f t="shared" si="27"/>
        <v>SI</v>
      </c>
      <c r="R139" s="222">
        <f>'MIPG INSTITUCIONAL'!Q145</f>
        <v>0</v>
      </c>
      <c r="S139" s="149" t="str">
        <f>'MIPG INSTITUCIONAL'!R145</f>
        <v>x</v>
      </c>
      <c r="T139" s="149">
        <f>'MIPG INSTITUCIONAL'!S145</f>
        <v>0</v>
      </c>
      <c r="U139" s="150" t="str">
        <f>'MIPG INSTITUCIONAL'!T145</f>
        <v>x</v>
      </c>
      <c r="V139" s="198" t="str">
        <f t="shared" si="19"/>
        <v>4</v>
      </c>
      <c r="W139" s="198" t="str">
        <f t="shared" si="20"/>
        <v>2</v>
      </c>
      <c r="X139" s="198" t="str">
        <f t="shared" si="21"/>
        <v>4</v>
      </c>
      <c r="Y139" s="198" t="str">
        <f t="shared" si="22"/>
        <v>3</v>
      </c>
      <c r="Z139" s="202">
        <f>IF((IF(Tabla2[[#This Row],[Calculo1 ]]="1",_xlfn.IFS(W139="1",IF((J139/H139)&gt;100%,100%,J139/H139),W139="2",IF((J139/N139)&gt;100%,100%,J139/N139),W139="3","0%",W139="4","0")+Tabla2[[#This Row],[ III TRIM 20217]],_xlfn.IFS(W139="1",IF((J139/H139)&gt;100%,100%,J139/H139),W139="2",IF((J139/N139)&gt;100%,100%,J139/N139),W139="3","0%",W139="4","")))=100%,100%,(IF(Tabla2[[#This Row],[Calculo1 ]]="1",_xlfn.IFS(W139="1",IF((J139/H139)&gt;100%,100%,J139/H139),W139="2",IF((J139/N139)&gt;100%,100%,J139/N139),W139="3","0%",W139="4","0")+Tabla2[[#This Row],[ III TRIM 20217]],_xlfn.IFS(W139="1",IF((J139/H139)&gt;100%,100%,J139/H139),W139="2",IF((J139/N139)&gt;100%,100%,J139/N139),W139="3","0%",W139="4",""))))</f>
        <v>1</v>
      </c>
      <c r="AA139" s="211" t="str">
        <f t="shared" si="28"/>
        <v/>
      </c>
      <c r="AB139" s="197">
        <f>_xlfn.IFNA(INDEX(Hoja1!$C$3:$C$230,MATCH(Tabla2[[#This Row],[Calculo5]],Hoja1!$B$3:$B$230,0)),"")</f>
        <v>1</v>
      </c>
      <c r="AC139" s="197" t="str">
        <f t="shared" si="29"/>
        <v/>
      </c>
      <c r="AD139" s="212" t="str">
        <f t="shared" si="30"/>
        <v>0%</v>
      </c>
      <c r="AE139" s="207">
        <f>IF(IF(F139="","ESPECÍFICAR TIPO DE META",_xlfn.IFNA(_xlfn.IFS(SUM(I139:L139)=0,0%,SUM(I139:L139)&gt;0.001,(_xlfn.IFS(F139="INCREMENTO",SUM(I139:L139)/H139,F139="MANTENIMIENTO",SUM(I139:L139)/(H139*Tabla2[[#This Row],[N.X]])))),"ESPECÍFICAR TIPO DE META"))&gt;1,"100%",IF(F139="","ESPECÍFICAR TIPO DE META",_xlfn.IFNA(_xlfn.IFS(SUM(I139:L139)=0,0%,SUM(I139:L139)&gt;0.001,(_xlfn.IFS(F139="INCREMENTO",SUM(I139:L139)/H139,F139="MANTENIMIENTO",SUM(I139:L139)/(H139*Tabla2[[#This Row],[N.X]])))),"ESPECÍFICAR TIPO DE META")))</f>
        <v>0.5</v>
      </c>
      <c r="AF139" s="151" t="str">
        <f>'MIPG INSTITUCIONAL'!N145</f>
        <v>La Oficina de Control interno realizó el seguimiento al Mapa de Riesgos de Gestión por Proceso con corte a Septiembre de 2021.   Enlace publicación página web:   https://www.bucaramanga.gov.co/oficinas/control-interno-de-gestion/plan-anticorrupcion-y-de-atencion-al-ciudadano/</v>
      </c>
      <c r="AG139" s="143" t="str">
        <f>'MIPG INSTITUCIONAL'!O145</f>
        <v>Talento Humano, Recursos Físicos y Tecnológicos</v>
      </c>
      <c r="AH139" s="142" t="s">
        <v>509</v>
      </c>
      <c r="AI139" s="112" t="str">
        <f>'MIPG INSTITUCIONAL'!P145</f>
        <v>Jefe de Oficina
(Oficina Control Interno de Gestión)</v>
      </c>
    </row>
    <row r="140" spans="2:35" ht="68.45" hidden="1" customHeight="1" thickBot="1" x14ac:dyDescent="0.3">
      <c r="B140" s="170" t="s">
        <v>470</v>
      </c>
      <c r="C140" s="171" t="s">
        <v>471</v>
      </c>
      <c r="D140" s="172" t="str">
        <f>'MIPG INSTITUCIONAL'!F146</f>
        <v>Seguimiento a los Planes de Mejoramiento Suscritos con los Entes de Control Externo.</v>
      </c>
      <c r="E140" s="172" t="str">
        <f>'MIPG INSTITUCIONAL'!G146</f>
        <v>Informe con sus respectivos soportes del seguimiento a los Planes de Mejoramiento suscritos con la Contraloría Municipal de Bucaramanga y Contraloría General de la Republica.</v>
      </c>
      <c r="F140" s="182" t="s">
        <v>549</v>
      </c>
      <c r="G140" s="171">
        <f t="shared" si="26"/>
        <v>2</v>
      </c>
      <c r="H140" s="173">
        <f>'MIPG INSTITUCIONAL'!H146</f>
        <v>2</v>
      </c>
      <c r="I140" s="228">
        <f>'MIPG INSTITUCIONAL'!I146</f>
        <v>1</v>
      </c>
      <c r="J140" s="174">
        <f>'MIPG INSTITUCIONAL'!J146</f>
        <v>0</v>
      </c>
      <c r="K140" s="174">
        <f>'MIPG INSTITUCIONAL'!K146</f>
        <v>0</v>
      </c>
      <c r="L140" s="229">
        <f>'MIPG INSTITUCIONAL'!L146</f>
        <v>0</v>
      </c>
      <c r="M140" s="175">
        <v>1</v>
      </c>
      <c r="N140" s="176"/>
      <c r="O140" s="176">
        <v>1</v>
      </c>
      <c r="P140" s="177"/>
      <c r="Q140" s="178" t="str">
        <f t="shared" si="27"/>
        <v>SI</v>
      </c>
      <c r="R140" s="223" t="str">
        <f>'MIPG INSTITUCIONAL'!Q146</f>
        <v>x</v>
      </c>
      <c r="S140" s="179">
        <f>'MIPG INSTITUCIONAL'!R146</f>
        <v>0</v>
      </c>
      <c r="T140" s="179" t="str">
        <f>'MIPG INSTITUCIONAL'!S146</f>
        <v>x</v>
      </c>
      <c r="U140" s="180">
        <f>'MIPG INSTITUCIONAL'!T146</f>
        <v>0</v>
      </c>
      <c r="V140" s="224" t="str">
        <f>_xlfn.IFNA(_xlfn.IFS(AND(M140="",I140&gt;0.001),"1",AND(M140&gt;0.001,I140&gt;0.001),"2",AND(M140&gt;0.001,I140=0),"3"),"4")</f>
        <v>2</v>
      </c>
      <c r="W140" s="224" t="str">
        <f t="shared" si="20"/>
        <v>4</v>
      </c>
      <c r="X140" s="224" t="str">
        <f t="shared" si="21"/>
        <v>3</v>
      </c>
      <c r="Y140" s="224" t="str">
        <f t="shared" si="22"/>
        <v>4</v>
      </c>
      <c r="Z140" s="225" t="str">
        <f>IF((IF(Tabla2[[#This Row],[Calculo1 ]]="1",_xlfn.IFS(W140="1",IF((J140/H140)&gt;100%,100%,J140/H140),W140="2",IF((J140/N140)&gt;100%,100%,J140/N140),W140="3","0%",W140="4","0")+Tabla2[[#This Row],[ III TRIM 20217]],_xlfn.IFS(W140="1",IF((J140/H140)&gt;100%,100%,J140/H140),W140="2",IF((J140/N140)&gt;100%,100%,J140/N140),W140="3","0%",W140="4","")))=100%,100%,(IF(Tabla2[[#This Row],[Calculo1 ]]="1",_xlfn.IFS(W140="1",IF((J140/H140)&gt;100%,100%,J140/H140),W140="2",IF((J140/N140)&gt;100%,100%,J140/N140),W140="3","0%",W140="4","0")+Tabla2[[#This Row],[ III TRIM 20217]],_xlfn.IFS(W140="1",IF((J140/H140)&gt;100%,100%,J140/H140),W140="2",IF((J140/N140)&gt;100%,100%,J140/N140),W140="3","0%",W140="4",""))))</f>
        <v/>
      </c>
      <c r="AA140" s="213">
        <f t="shared" si="28"/>
        <v>1</v>
      </c>
      <c r="AB140" s="214" t="str">
        <f>_xlfn.IFNA(INDEX(Hoja1!$C$3:$C$230,MATCH(Tabla2[[#This Row],[Calculo5]],Hoja1!$B$3:$B$230,0)),"")</f>
        <v/>
      </c>
      <c r="AC140" s="214" t="str">
        <f t="shared" si="29"/>
        <v>0%</v>
      </c>
      <c r="AD140" s="215" t="str">
        <f t="shared" si="30"/>
        <v/>
      </c>
      <c r="AE140" s="230">
        <f>IF(IF(F140="","ESPECÍFICAR TIPO DE META",_xlfn.IFNA(_xlfn.IFS(SUM(I140:L140)=0,0%,SUM(I140:L140)&gt;0.001,(_xlfn.IFS(F140="INCREMENTO",SUM(I140:L140)/H140,F140="MANTENIMIENTO",SUM(I140:L140)/(H140*Tabla2[[#This Row],[N.X]])))),"ESPECÍFICAR TIPO DE META"))&gt;1,"100%",IF(F140="","ESPECÍFICAR TIPO DE META",_xlfn.IFNA(_xlfn.IFS(SUM(I140:L140)=0,0%,SUM(I140:L140)&gt;0.001,(_xlfn.IFS(F140="INCREMENTO",SUM(I140:L140)/H140,F140="MANTENIMIENTO",SUM(I140:L140)/(H140*Tabla2[[#This Row],[N.X]])))),"ESPECÍFICAR TIPO DE META")))</f>
        <v>0.5</v>
      </c>
      <c r="AF140" s="181" t="str">
        <f>'MIPG INSTITUCIONAL'!N146</f>
        <v xml:space="preserve">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realizo seguimiento con corte a diciembre 31 de 2021 a los planes de mejoramiento de la Contraloria General de la Respública y la Contraloria Municipal de Bucaramanga, el cuál se reportará en el avance del primer trimestre 2022. </v>
      </c>
      <c r="AG140" s="172" t="str">
        <f>'MIPG INSTITUCIONAL'!O146</f>
        <v>Talento Humano, Recursos Físicos y Tecnológicos</v>
      </c>
      <c r="AH140" s="182" t="s">
        <v>509</v>
      </c>
      <c r="AI140" s="113" t="str">
        <f>'MIPG INSTITUCIONAL'!P146</f>
        <v>Jefe de Oficina
(Oficina Control Interno de Gestión)</v>
      </c>
    </row>
    <row r="141" spans="2:35" x14ac:dyDescent="0.25">
      <c r="D141" s="105">
        <f>'MIPG INSTITUCIONAL'!F147</f>
        <v>0</v>
      </c>
      <c r="E141" s="105">
        <f>'MIPG INSTITUCIONAL'!G147</f>
        <v>0</v>
      </c>
      <c r="G141">
        <f t="shared" si="26"/>
        <v>0</v>
      </c>
      <c r="H141" s="106">
        <f>'MIPG INSTITUCIONAL'!H147</f>
        <v>0</v>
      </c>
      <c r="I141" s="107">
        <f>'MIPG INSTITUCIONAL'!I147</f>
        <v>0</v>
      </c>
      <c r="J141" s="106">
        <f>'MIPG INSTITUCIONAL'!J147</f>
        <v>0</v>
      </c>
      <c r="K141" s="107">
        <f>'MIPG INSTITUCIONAL'!K147</f>
        <v>0</v>
      </c>
      <c r="L141" s="106">
        <f>'MIPG INSTITUCIONAL'!L147</f>
        <v>0</v>
      </c>
      <c r="R141" s="25">
        <f>'MIPG INSTITUCIONAL'!Q147</f>
        <v>0</v>
      </c>
      <c r="S141" s="25">
        <f>'MIPG INSTITUCIONAL'!R147</f>
        <v>0</v>
      </c>
      <c r="T141" s="25">
        <f>'MIPG INSTITUCIONAL'!S147</f>
        <v>0</v>
      </c>
      <c r="U141" s="25">
        <f>'MIPG INSTITUCIONAL'!T147</f>
        <v>0</v>
      </c>
      <c r="V141" s="25"/>
      <c r="W141" s="25"/>
      <c r="X141" s="25"/>
      <c r="Y141" s="25"/>
      <c r="Z141" s="107"/>
      <c r="AE141" s="1"/>
    </row>
    <row r="142" spans="2:35" x14ac:dyDescent="0.25">
      <c r="D142" s="105">
        <f>'MIPG INSTITUCIONAL'!F148</f>
        <v>0</v>
      </c>
      <c r="E142" s="105">
        <f>'MIPG INSTITUCIONAL'!G148</f>
        <v>0</v>
      </c>
      <c r="G142">
        <f t="shared" si="26"/>
        <v>0</v>
      </c>
      <c r="R142"/>
      <c r="S142"/>
      <c r="T142"/>
      <c r="U142"/>
      <c r="V142"/>
      <c r="W142"/>
      <c r="X142"/>
      <c r="Y142"/>
      <c r="Z142" s="203"/>
    </row>
    <row r="143" spans="2:35" x14ac:dyDescent="0.25">
      <c r="D143" s="105">
        <f>'MIPG INSTITUCIONAL'!F149</f>
        <v>0</v>
      </c>
      <c r="E143" s="105">
        <f>'MIPG INSTITUCIONAL'!G149</f>
        <v>0</v>
      </c>
      <c r="G143">
        <f t="shared" si="26"/>
        <v>0</v>
      </c>
      <c r="R143"/>
      <c r="S143"/>
      <c r="T143"/>
      <c r="U143"/>
      <c r="V143"/>
      <c r="W143"/>
      <c r="X143"/>
      <c r="Y143"/>
      <c r="Z143" s="203"/>
    </row>
    <row r="144" spans="2:35" x14ac:dyDescent="0.25">
      <c r="D144" s="105">
        <f>'MIPG INSTITUCIONAL'!F150</f>
        <v>0</v>
      </c>
      <c r="E144" s="105">
        <f>'MIPG INSTITUCIONAL'!G150</f>
        <v>0</v>
      </c>
      <c r="G144">
        <f t="shared" si="26"/>
        <v>0</v>
      </c>
      <c r="R144"/>
      <c r="S144"/>
      <c r="T144"/>
      <c r="U144"/>
      <c r="V144"/>
      <c r="W144"/>
      <c r="X144"/>
      <c r="Y144"/>
      <c r="Z144" s="203"/>
    </row>
    <row r="145" spans="4:31" x14ac:dyDescent="0.25">
      <c r="D145" s="105">
        <f>'MIPG INSTITUCIONAL'!F151</f>
        <v>0</v>
      </c>
      <c r="E145" s="105">
        <f>'MIPG INSTITUCIONAL'!G151</f>
        <v>0</v>
      </c>
      <c r="G145">
        <f t="shared" si="26"/>
        <v>0</v>
      </c>
      <c r="L145" s="458"/>
      <c r="M145" s="458"/>
      <c r="N145" s="458"/>
      <c r="O145" s="458"/>
      <c r="P145" s="458"/>
      <c r="Q145" s="458"/>
      <c r="R145" s="458"/>
      <c r="S145" s="458"/>
      <c r="T145" s="458"/>
      <c r="U145" s="458"/>
      <c r="V145" s="458"/>
      <c r="W145" s="458"/>
      <c r="X145" s="458"/>
      <c r="Y145" s="458"/>
      <c r="Z145" s="458"/>
      <c r="AA145" s="458"/>
      <c r="AB145" s="458"/>
      <c r="AC145" s="458"/>
      <c r="AD145" s="458"/>
      <c r="AE145" s="458"/>
    </row>
    <row r="146" spans="4:31" x14ac:dyDescent="0.25">
      <c r="D146" s="105">
        <f>'MIPG INSTITUCIONAL'!F152</f>
        <v>0</v>
      </c>
      <c r="E146" s="105">
        <f>'MIPG INSTITUCIONAL'!G152</f>
        <v>0</v>
      </c>
      <c r="G146">
        <f t="shared" si="26"/>
        <v>0</v>
      </c>
      <c r="L146" s="458"/>
      <c r="M146" s="458"/>
      <c r="N146" s="458"/>
      <c r="O146" s="458"/>
      <c r="P146" s="458"/>
      <c r="Q146" s="458"/>
      <c r="R146" s="458"/>
      <c r="S146" s="458"/>
      <c r="T146" s="458"/>
      <c r="U146" s="458"/>
      <c r="V146" s="458"/>
      <c r="W146" s="458"/>
      <c r="X146" s="458"/>
      <c r="Y146" s="458"/>
      <c r="Z146" s="458"/>
      <c r="AA146" s="458"/>
      <c r="AB146" s="458"/>
      <c r="AC146" s="458"/>
      <c r="AD146" s="458"/>
      <c r="AE146" s="458"/>
    </row>
    <row r="147" spans="4:31" x14ac:dyDescent="0.25">
      <c r="D147" s="105">
        <f>'MIPG INSTITUCIONAL'!F153</f>
        <v>0</v>
      </c>
      <c r="E147" s="105">
        <f>'MIPG INSTITUCIONAL'!G153</f>
        <v>0</v>
      </c>
      <c r="G147">
        <f t="shared" si="26"/>
        <v>0</v>
      </c>
      <c r="L147" s="458"/>
      <c r="M147" s="458"/>
      <c r="N147" s="458"/>
      <c r="O147" s="458"/>
      <c r="P147" s="458"/>
      <c r="Q147" s="458"/>
      <c r="R147" s="458"/>
      <c r="S147" s="458"/>
      <c r="T147" s="458"/>
      <c r="U147" s="458"/>
      <c r="V147" s="458"/>
      <c r="W147" s="458"/>
      <c r="X147" s="458"/>
      <c r="Y147" s="458"/>
      <c r="Z147" s="458"/>
      <c r="AA147" s="458"/>
      <c r="AB147" s="458"/>
      <c r="AC147" s="458"/>
      <c r="AD147" s="458"/>
      <c r="AE147" s="458"/>
    </row>
    <row r="148" spans="4:31" x14ac:dyDescent="0.25">
      <c r="D148" s="105">
        <f>'MIPG INSTITUCIONAL'!F154</f>
        <v>0</v>
      </c>
      <c r="E148" s="105">
        <f>'MIPG INSTITUCIONAL'!G154</f>
        <v>0</v>
      </c>
      <c r="G148">
        <f t="shared" si="26"/>
        <v>0</v>
      </c>
      <c r="R148"/>
      <c r="S148"/>
      <c r="T148"/>
      <c r="U148"/>
      <c r="V148"/>
      <c r="W148"/>
      <c r="X148"/>
      <c r="Y148"/>
      <c r="Z148" s="203"/>
    </row>
    <row r="149" spans="4:31" x14ac:dyDescent="0.25">
      <c r="D149" s="105">
        <f>'MIPG INSTITUCIONAL'!F155</f>
        <v>0</v>
      </c>
      <c r="E149" s="105">
        <f>'MIPG INSTITUCIONAL'!G155</f>
        <v>0</v>
      </c>
      <c r="G149">
        <f t="shared" si="26"/>
        <v>0</v>
      </c>
      <c r="R149"/>
      <c r="S149"/>
      <c r="T149"/>
      <c r="U149"/>
      <c r="V149"/>
      <c r="W149"/>
      <c r="X149"/>
      <c r="Y149"/>
      <c r="Z149" s="203"/>
    </row>
    <row r="150" spans="4:31" x14ac:dyDescent="0.25">
      <c r="D150" s="105"/>
      <c r="E150" s="105"/>
    </row>
    <row r="151" spans="4:31" x14ac:dyDescent="0.25">
      <c r="D151" s="105"/>
      <c r="E151" s="105"/>
    </row>
    <row r="152" spans="4:31" x14ac:dyDescent="0.25">
      <c r="D152" s="105"/>
      <c r="E152" s="105"/>
    </row>
    <row r="153" spans="4:31" x14ac:dyDescent="0.25">
      <c r="D153" s="105"/>
      <c r="E153" s="105"/>
    </row>
    <row r="154" spans="4:31" x14ac:dyDescent="0.25">
      <c r="D154" s="105"/>
      <c r="E154" s="105"/>
    </row>
    <row r="155" spans="4:31" x14ac:dyDescent="0.25">
      <c r="D155" s="105"/>
      <c r="E155" s="105"/>
    </row>
    <row r="156" spans="4:31" x14ac:dyDescent="0.25">
      <c r="D156" s="105"/>
      <c r="E156" s="105"/>
    </row>
    <row r="157" spans="4:31" x14ac:dyDescent="0.25">
      <c r="D157" s="105"/>
      <c r="E157" s="105"/>
    </row>
    <row r="158" spans="4:31" x14ac:dyDescent="0.25">
      <c r="D158" s="105"/>
      <c r="E158" s="105"/>
    </row>
    <row r="159" spans="4:31" x14ac:dyDescent="0.25">
      <c r="D159" s="105"/>
      <c r="E159" s="105"/>
    </row>
    <row r="160" spans="4:31" x14ac:dyDescent="0.25">
      <c r="D160" s="105"/>
      <c r="E160" s="105"/>
    </row>
    <row r="161" spans="4:5" x14ac:dyDescent="0.25">
      <c r="D161" s="105"/>
      <c r="E161" s="105"/>
    </row>
    <row r="162" spans="4:5" x14ac:dyDescent="0.25">
      <c r="D162" s="105"/>
      <c r="E162" s="105"/>
    </row>
    <row r="163" spans="4:5" x14ac:dyDescent="0.25">
      <c r="D163" s="105"/>
      <c r="E163" s="105"/>
    </row>
    <row r="164" spans="4:5" x14ac:dyDescent="0.25">
      <c r="D164" s="105"/>
      <c r="E164" s="105"/>
    </row>
    <row r="165" spans="4:5" x14ac:dyDescent="0.25">
      <c r="D165" s="105"/>
      <c r="E165" s="105"/>
    </row>
    <row r="166" spans="4:5" x14ac:dyDescent="0.25">
      <c r="D166" s="105"/>
      <c r="E166" s="105"/>
    </row>
    <row r="167" spans="4:5" x14ac:dyDescent="0.25">
      <c r="D167" s="105"/>
      <c r="E167" s="105"/>
    </row>
    <row r="168" spans="4:5" x14ac:dyDescent="0.25">
      <c r="D168" s="105"/>
      <c r="E168" s="105"/>
    </row>
    <row r="169" spans="4:5" x14ac:dyDescent="0.25">
      <c r="D169" s="105"/>
      <c r="E169" s="105"/>
    </row>
    <row r="170" spans="4:5" x14ac:dyDescent="0.25">
      <c r="D170" s="105"/>
      <c r="E170" s="105"/>
    </row>
    <row r="171" spans="4:5" x14ac:dyDescent="0.25">
      <c r="D171" s="105"/>
      <c r="E171" s="105"/>
    </row>
    <row r="172" spans="4:5" x14ac:dyDescent="0.25">
      <c r="D172" s="105"/>
      <c r="E172" s="105"/>
    </row>
    <row r="173" spans="4:5" x14ac:dyDescent="0.25">
      <c r="D173" s="105"/>
      <c r="E173" s="105"/>
    </row>
    <row r="174" spans="4:5" x14ac:dyDescent="0.25">
      <c r="D174" s="105"/>
      <c r="E174" s="105"/>
    </row>
    <row r="175" spans="4:5" x14ac:dyDescent="0.25">
      <c r="D175" s="105"/>
      <c r="E175" s="105"/>
    </row>
    <row r="176" spans="4:5" x14ac:dyDescent="0.25">
      <c r="D176" s="105"/>
      <c r="E176" s="105"/>
    </row>
    <row r="177" spans="4:5" x14ac:dyDescent="0.25">
      <c r="D177" s="105"/>
      <c r="E177" s="105"/>
    </row>
    <row r="178" spans="4:5" x14ac:dyDescent="0.25">
      <c r="D178" s="105"/>
      <c r="E178" s="105"/>
    </row>
    <row r="179" spans="4:5" x14ac:dyDescent="0.25">
      <c r="D179" s="105"/>
      <c r="E179" s="105"/>
    </row>
    <row r="180" spans="4:5" x14ac:dyDescent="0.25">
      <c r="D180" s="105"/>
      <c r="E180" s="105"/>
    </row>
  </sheetData>
  <sheetProtection algorithmName="SHA-512" hashValue="VSfxQuGZcfijwNfUIfDDHSZXBfyB1jxyOsVUfp9ZBFocImwicc7f9ApHiL7Dhaea7EqGj62nY05DoFGBynnzKQ==" saltValue="BRyzhgzXrM1b4La0HtC8hw==" spinCount="100000" sheet="1" formatCells="0" formatColumns="0" formatRows="0" insertColumns="0" insertRows="0" insertHyperlinks="0" sort="0" autoFilter="0" pivotTables="0"/>
  <mergeCells count="7">
    <mergeCell ref="L145:AE147"/>
    <mergeCell ref="AF3:AI3"/>
    <mergeCell ref="B3:H3"/>
    <mergeCell ref="I3:L3"/>
    <mergeCell ref="R3:U3"/>
    <mergeCell ref="M3:Q3"/>
    <mergeCell ref="AA3:AE3"/>
  </mergeCells>
  <phoneticPr fontId="11" type="noConversion"/>
  <conditionalFormatting sqref="Q5:Q140">
    <cfRule type="cellIs" dxfId="44" priority="13" operator="equal">
      <formula>"SI"</formula>
    </cfRule>
  </conditionalFormatting>
  <conditionalFormatting sqref="AE5:AE140">
    <cfRule type="colorScale" priority="5">
      <colorScale>
        <cfvo type="min"/>
        <cfvo type="max"/>
        <color rgb="FFFCFCFF"/>
        <color rgb="FF63BE7B"/>
      </colorScale>
    </cfRule>
    <cfRule type="cellIs" dxfId="43" priority="8" operator="equal">
      <formula>"ESPECÍFICAR TIPO DE META"</formula>
    </cfRule>
  </conditionalFormatting>
  <conditionalFormatting sqref="AE1:AE144 AE148:AE1048576">
    <cfRule type="colorScale" priority="6">
      <colorScale>
        <cfvo type="min"/>
        <cfvo type="max"/>
        <color rgb="FFFFEF9C"/>
        <color rgb="FF63BE7B"/>
      </colorScale>
    </cfRule>
  </conditionalFormatting>
  <conditionalFormatting sqref="V5:Z140">
    <cfRule type="cellIs" dxfId="42" priority="1" operator="equal">
      <formula>"4"</formula>
    </cfRule>
    <cfRule type="cellIs" dxfId="41" priority="2" operator="equal">
      <formula>"3"</formula>
    </cfRule>
    <cfRule type="cellIs" dxfId="40" priority="3" operator="equal">
      <formula>"2"</formula>
    </cfRule>
    <cfRule type="cellIs" dxfId="39" priority="4" operator="equal">
      <formula>"1"</formula>
    </cfRule>
  </conditionalFormatting>
  <dataValidations count="1">
    <dataValidation type="list" allowBlank="1" showInputMessage="1" showErrorMessage="1" sqref="F5:F140" xr:uid="{00000000-0002-0000-0200-000000000000}">
      <formula1>$BB$5:$BB$6</formula1>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442"/>
  <sheetViews>
    <sheetView topLeftCell="A2" workbookViewId="0">
      <selection activeCell="F11" sqref="F11"/>
    </sheetView>
  </sheetViews>
  <sheetFormatPr baseColWidth="10" defaultRowHeight="15" x14ac:dyDescent="0.25"/>
  <cols>
    <col min="2" max="3" width="11.28515625" customWidth="1"/>
  </cols>
  <sheetData>
    <row r="2" spans="2:6" x14ac:dyDescent="0.25">
      <c r="B2" s="1" t="s">
        <v>582</v>
      </c>
      <c r="C2" s="1" t="s">
        <v>583</v>
      </c>
      <c r="F2" s="1">
        <v>0</v>
      </c>
    </row>
    <row r="3" spans="2:6" x14ac:dyDescent="0.25">
      <c r="B3" s="1" t="str">
        <f>F6</f>
        <v>0%</v>
      </c>
      <c r="C3" s="1">
        <v>9.9999999999999998E-17</v>
      </c>
      <c r="E3" t="e">
        <f>INDEX(Hoja1!$C$3:$C$230,MATCH(F2,Hoja1!$B$3:$B$230,0))</f>
        <v>#N/A</v>
      </c>
    </row>
    <row r="4" spans="2:6" x14ac:dyDescent="0.25">
      <c r="B4" s="1">
        <v>0.01</v>
      </c>
      <c r="C4" s="1">
        <v>0.01</v>
      </c>
    </row>
    <row r="5" spans="2:6" x14ac:dyDescent="0.25">
      <c r="B5" s="1">
        <v>0.02</v>
      </c>
      <c r="C5" s="1">
        <v>0.02</v>
      </c>
    </row>
    <row r="6" spans="2:6" x14ac:dyDescent="0.25">
      <c r="B6" s="1">
        <v>0.03</v>
      </c>
      <c r="C6" s="1">
        <v>0.03</v>
      </c>
      <c r="F6" t="str">
        <f>+"0%"</f>
        <v>0%</v>
      </c>
    </row>
    <row r="7" spans="2:6" x14ac:dyDescent="0.25">
      <c r="B7" s="1">
        <v>0.04</v>
      </c>
      <c r="C7" s="1">
        <v>0.04</v>
      </c>
    </row>
    <row r="8" spans="2:6" x14ac:dyDescent="0.25">
      <c r="B8" s="1">
        <v>0.05</v>
      </c>
      <c r="C8" s="1">
        <v>0.05</v>
      </c>
    </row>
    <row r="9" spans="2:6" x14ac:dyDescent="0.25">
      <c r="B9" s="1">
        <v>0.06</v>
      </c>
      <c r="C9" s="1">
        <v>0.06</v>
      </c>
    </row>
    <row r="10" spans="2:6" x14ac:dyDescent="0.25">
      <c r="B10" s="1">
        <v>7.0000000000000007E-2</v>
      </c>
      <c r="C10" s="1">
        <v>7.0000000000000007E-2</v>
      </c>
    </row>
    <row r="11" spans="2:6" x14ac:dyDescent="0.25">
      <c r="B11" s="1">
        <v>0.08</v>
      </c>
      <c r="C11" s="1">
        <v>0.08</v>
      </c>
    </row>
    <row r="12" spans="2:6" x14ac:dyDescent="0.25">
      <c r="B12" s="1">
        <v>0.09</v>
      </c>
      <c r="C12" s="1">
        <v>0.09</v>
      </c>
    </row>
    <row r="13" spans="2:6" x14ac:dyDescent="0.25">
      <c r="B13" s="1">
        <v>0.1</v>
      </c>
      <c r="C13" s="1">
        <v>0.1</v>
      </c>
    </row>
    <row r="14" spans="2:6" x14ac:dyDescent="0.25">
      <c r="B14" s="1">
        <v>0.11</v>
      </c>
      <c r="C14" s="1">
        <v>0.11</v>
      </c>
    </row>
    <row r="15" spans="2:6" x14ac:dyDescent="0.25">
      <c r="B15" s="1">
        <v>0.12</v>
      </c>
      <c r="C15" s="1">
        <v>0.12</v>
      </c>
    </row>
    <row r="16" spans="2:6" x14ac:dyDescent="0.25">
      <c r="B16" s="1">
        <v>0.13</v>
      </c>
      <c r="C16" s="1">
        <v>0.13</v>
      </c>
    </row>
    <row r="17" spans="2:3" x14ac:dyDescent="0.25">
      <c r="B17" s="1">
        <v>0.14000000000000001</v>
      </c>
      <c r="C17" s="1">
        <v>0.14000000000000001</v>
      </c>
    </row>
    <row r="18" spans="2:3" x14ac:dyDescent="0.25">
      <c r="B18" s="1">
        <v>0.15</v>
      </c>
      <c r="C18" s="1">
        <v>0.15</v>
      </c>
    </row>
    <row r="19" spans="2:3" x14ac:dyDescent="0.25">
      <c r="B19" s="1">
        <v>0.16</v>
      </c>
      <c r="C19" s="1">
        <v>0.16</v>
      </c>
    </row>
    <row r="20" spans="2:3" x14ac:dyDescent="0.25">
      <c r="B20" s="1">
        <v>0.17</v>
      </c>
      <c r="C20" s="1">
        <v>0.17</v>
      </c>
    </row>
    <row r="21" spans="2:3" x14ac:dyDescent="0.25">
      <c r="B21" s="1">
        <v>0.18</v>
      </c>
      <c r="C21" s="1">
        <v>0.18</v>
      </c>
    </row>
    <row r="22" spans="2:3" x14ac:dyDescent="0.25">
      <c r="B22" s="1">
        <v>0.19</v>
      </c>
      <c r="C22" s="1">
        <v>0.19</v>
      </c>
    </row>
    <row r="23" spans="2:3" x14ac:dyDescent="0.25">
      <c r="B23" s="1">
        <v>0.2</v>
      </c>
      <c r="C23" s="1">
        <v>0.2</v>
      </c>
    </row>
    <row r="24" spans="2:3" x14ac:dyDescent="0.25">
      <c r="B24" s="1">
        <v>0.21</v>
      </c>
      <c r="C24" s="1">
        <v>0.21</v>
      </c>
    </row>
    <row r="25" spans="2:3" x14ac:dyDescent="0.25">
      <c r="B25" s="1">
        <v>0.22</v>
      </c>
      <c r="C25" s="1">
        <v>0.22</v>
      </c>
    </row>
    <row r="26" spans="2:3" x14ac:dyDescent="0.25">
      <c r="B26" s="1">
        <v>0.23</v>
      </c>
      <c r="C26" s="1">
        <v>0.23</v>
      </c>
    </row>
    <row r="27" spans="2:3" x14ac:dyDescent="0.25">
      <c r="B27" s="1">
        <v>0.24</v>
      </c>
      <c r="C27" s="1">
        <v>0.24</v>
      </c>
    </row>
    <row r="28" spans="2:3" x14ac:dyDescent="0.25">
      <c r="B28" s="1">
        <v>0.25</v>
      </c>
      <c r="C28" s="1">
        <v>0.25</v>
      </c>
    </row>
    <row r="29" spans="2:3" x14ac:dyDescent="0.25">
      <c r="B29" s="1">
        <v>0.26</v>
      </c>
      <c r="C29" s="1">
        <v>0.26</v>
      </c>
    </row>
    <row r="30" spans="2:3" x14ac:dyDescent="0.25">
      <c r="B30" s="1">
        <v>0.27</v>
      </c>
      <c r="C30" s="1">
        <v>0.27</v>
      </c>
    </row>
    <row r="31" spans="2:3" x14ac:dyDescent="0.25">
      <c r="B31" s="1">
        <v>0.28000000000000003</v>
      </c>
      <c r="C31" s="1">
        <v>0.28000000000000003</v>
      </c>
    </row>
    <row r="32" spans="2:3" x14ac:dyDescent="0.25">
      <c r="B32" s="1">
        <v>0.28999999999999998</v>
      </c>
      <c r="C32" s="1">
        <v>0.28999999999999998</v>
      </c>
    </row>
    <row r="33" spans="2:3" x14ac:dyDescent="0.25">
      <c r="B33" s="1">
        <v>0.3</v>
      </c>
      <c r="C33" s="1">
        <v>0.3</v>
      </c>
    </row>
    <row r="34" spans="2:3" x14ac:dyDescent="0.25">
      <c r="B34" s="1">
        <v>0.31</v>
      </c>
      <c r="C34" s="1">
        <v>0.31</v>
      </c>
    </row>
    <row r="35" spans="2:3" x14ac:dyDescent="0.25">
      <c r="B35" s="1">
        <v>0.32</v>
      </c>
      <c r="C35" s="1">
        <v>0.32</v>
      </c>
    </row>
    <row r="36" spans="2:3" x14ac:dyDescent="0.25">
      <c r="B36" s="1">
        <v>0.33</v>
      </c>
      <c r="C36" s="1">
        <v>0.33</v>
      </c>
    </row>
    <row r="37" spans="2:3" x14ac:dyDescent="0.25">
      <c r="B37" s="1">
        <v>0.34</v>
      </c>
      <c r="C37" s="1">
        <v>0.34</v>
      </c>
    </row>
    <row r="38" spans="2:3" x14ac:dyDescent="0.25">
      <c r="B38" s="1">
        <v>0.35</v>
      </c>
      <c r="C38" s="1">
        <v>0.35</v>
      </c>
    </row>
    <row r="39" spans="2:3" x14ac:dyDescent="0.25">
      <c r="B39" s="1">
        <v>0.36</v>
      </c>
      <c r="C39" s="1">
        <v>0.36</v>
      </c>
    </row>
    <row r="40" spans="2:3" x14ac:dyDescent="0.25">
      <c r="B40" s="1">
        <v>0.37</v>
      </c>
      <c r="C40" s="1">
        <v>0.37</v>
      </c>
    </row>
    <row r="41" spans="2:3" x14ac:dyDescent="0.25">
      <c r="B41" s="1">
        <v>0.38</v>
      </c>
      <c r="C41" s="1">
        <v>0.38</v>
      </c>
    </row>
    <row r="42" spans="2:3" x14ac:dyDescent="0.25">
      <c r="B42" s="1">
        <v>0.39</v>
      </c>
      <c r="C42" s="1">
        <v>0.39</v>
      </c>
    </row>
    <row r="43" spans="2:3" x14ac:dyDescent="0.25">
      <c r="B43" s="1">
        <v>0.4</v>
      </c>
      <c r="C43" s="1">
        <v>0.4</v>
      </c>
    </row>
    <row r="44" spans="2:3" x14ac:dyDescent="0.25">
      <c r="B44" s="1">
        <v>0.41</v>
      </c>
      <c r="C44" s="1">
        <v>0.41</v>
      </c>
    </row>
    <row r="45" spans="2:3" x14ac:dyDescent="0.25">
      <c r="B45" s="1">
        <v>0.42</v>
      </c>
      <c r="C45" s="1">
        <v>0.42</v>
      </c>
    </row>
    <row r="46" spans="2:3" x14ac:dyDescent="0.25">
      <c r="B46" s="1">
        <v>0.43</v>
      </c>
      <c r="C46" s="1">
        <v>0.43</v>
      </c>
    </row>
    <row r="47" spans="2:3" x14ac:dyDescent="0.25">
      <c r="B47" s="1">
        <v>0.44</v>
      </c>
      <c r="C47" s="1">
        <v>0.44</v>
      </c>
    </row>
    <row r="48" spans="2:3" x14ac:dyDescent="0.25">
      <c r="B48" s="1">
        <v>0.45</v>
      </c>
      <c r="C48" s="1">
        <v>0.45</v>
      </c>
    </row>
    <row r="49" spans="2:3" x14ac:dyDescent="0.25">
      <c r="B49" s="1">
        <v>0.46</v>
      </c>
      <c r="C49" s="1">
        <v>0.46</v>
      </c>
    </row>
    <row r="50" spans="2:3" x14ac:dyDescent="0.25">
      <c r="B50" s="1">
        <v>0.47</v>
      </c>
      <c r="C50" s="1">
        <v>0.47</v>
      </c>
    </row>
    <row r="51" spans="2:3" x14ac:dyDescent="0.25">
      <c r="B51" s="1">
        <v>0.48</v>
      </c>
      <c r="C51" s="1">
        <v>0.48</v>
      </c>
    </row>
    <row r="52" spans="2:3" x14ac:dyDescent="0.25">
      <c r="B52" s="1">
        <v>0.49</v>
      </c>
      <c r="C52" s="1">
        <v>0.49</v>
      </c>
    </row>
    <row r="53" spans="2:3" x14ac:dyDescent="0.25">
      <c r="B53" s="1">
        <v>0.5</v>
      </c>
      <c r="C53" s="1">
        <v>0.5</v>
      </c>
    </row>
    <row r="54" spans="2:3" x14ac:dyDescent="0.25">
      <c r="B54" s="1">
        <v>0.51</v>
      </c>
      <c r="C54" s="1">
        <v>0.51</v>
      </c>
    </row>
    <row r="55" spans="2:3" x14ac:dyDescent="0.25">
      <c r="B55" s="1">
        <v>0.52</v>
      </c>
      <c r="C55" s="1">
        <v>0.52</v>
      </c>
    </row>
    <row r="56" spans="2:3" x14ac:dyDescent="0.25">
      <c r="B56" s="1">
        <v>0.53</v>
      </c>
      <c r="C56" s="1">
        <v>0.53</v>
      </c>
    </row>
    <row r="57" spans="2:3" x14ac:dyDescent="0.25">
      <c r="B57" s="1">
        <v>0.54</v>
      </c>
      <c r="C57" s="1">
        <v>0.54</v>
      </c>
    </row>
    <row r="58" spans="2:3" x14ac:dyDescent="0.25">
      <c r="B58" s="1">
        <v>0.55000000000000004</v>
      </c>
      <c r="C58" s="1">
        <v>0.55000000000000004</v>
      </c>
    </row>
    <row r="59" spans="2:3" x14ac:dyDescent="0.25">
      <c r="B59" s="1">
        <v>0.56000000000000005</v>
      </c>
      <c r="C59" s="1">
        <v>0.56000000000000005</v>
      </c>
    </row>
    <row r="60" spans="2:3" x14ac:dyDescent="0.25">
      <c r="B60" s="1">
        <v>0.56999999999999995</v>
      </c>
      <c r="C60" s="1">
        <v>0.56999999999999995</v>
      </c>
    </row>
    <row r="61" spans="2:3" x14ac:dyDescent="0.25">
      <c r="B61" s="1">
        <v>0.57999999999999996</v>
      </c>
      <c r="C61" s="1">
        <v>0.57999999999999996</v>
      </c>
    </row>
    <row r="62" spans="2:3" x14ac:dyDescent="0.25">
      <c r="B62" s="1">
        <v>0.59</v>
      </c>
      <c r="C62" s="1">
        <v>0.59</v>
      </c>
    </row>
    <row r="63" spans="2:3" x14ac:dyDescent="0.25">
      <c r="B63" s="1">
        <v>0.6</v>
      </c>
      <c r="C63" s="1">
        <v>0.6</v>
      </c>
    </row>
    <row r="64" spans="2:3" x14ac:dyDescent="0.25">
      <c r="B64" s="1">
        <v>0.61</v>
      </c>
      <c r="C64" s="1">
        <v>0.61</v>
      </c>
    </row>
    <row r="65" spans="2:3" x14ac:dyDescent="0.25">
      <c r="B65" s="1">
        <v>0.62</v>
      </c>
      <c r="C65" s="1">
        <v>0.62</v>
      </c>
    </row>
    <row r="66" spans="2:3" x14ac:dyDescent="0.25">
      <c r="B66" s="1">
        <v>0.63</v>
      </c>
      <c r="C66" s="1">
        <v>0.63</v>
      </c>
    </row>
    <row r="67" spans="2:3" x14ac:dyDescent="0.25">
      <c r="B67" s="1">
        <v>0.64</v>
      </c>
      <c r="C67" s="1">
        <v>0.64</v>
      </c>
    </row>
    <row r="68" spans="2:3" x14ac:dyDescent="0.25">
      <c r="B68" s="1">
        <v>0.65</v>
      </c>
      <c r="C68" s="1">
        <v>0.65</v>
      </c>
    </row>
    <row r="69" spans="2:3" x14ac:dyDescent="0.25">
      <c r="B69" s="1">
        <v>0.66</v>
      </c>
      <c r="C69" s="1">
        <v>0.66</v>
      </c>
    </row>
    <row r="70" spans="2:3" x14ac:dyDescent="0.25">
      <c r="B70" s="1">
        <v>0.67</v>
      </c>
      <c r="C70" s="1">
        <v>0.67</v>
      </c>
    </row>
    <row r="71" spans="2:3" x14ac:dyDescent="0.25">
      <c r="B71" s="1">
        <v>0.68</v>
      </c>
      <c r="C71" s="1">
        <v>0.68</v>
      </c>
    </row>
    <row r="72" spans="2:3" x14ac:dyDescent="0.25">
      <c r="B72" s="1">
        <v>0.69</v>
      </c>
      <c r="C72" s="1">
        <v>0.69</v>
      </c>
    </row>
    <row r="73" spans="2:3" x14ac:dyDescent="0.25">
      <c r="B73" s="1">
        <v>0.7</v>
      </c>
      <c r="C73" s="1">
        <v>0.7</v>
      </c>
    </row>
    <row r="74" spans="2:3" x14ac:dyDescent="0.25">
      <c r="B74" s="1">
        <v>0.71</v>
      </c>
      <c r="C74" s="1">
        <v>0.71</v>
      </c>
    </row>
    <row r="75" spans="2:3" x14ac:dyDescent="0.25">
      <c r="B75" s="1">
        <v>0.72</v>
      </c>
      <c r="C75" s="1">
        <v>0.72</v>
      </c>
    </row>
    <row r="76" spans="2:3" x14ac:dyDescent="0.25">
      <c r="B76" s="1">
        <v>0.73</v>
      </c>
      <c r="C76" s="1">
        <v>0.73</v>
      </c>
    </row>
    <row r="77" spans="2:3" x14ac:dyDescent="0.25">
      <c r="B77" s="1">
        <v>0.74</v>
      </c>
      <c r="C77" s="1">
        <v>0.74</v>
      </c>
    </row>
    <row r="78" spans="2:3" x14ac:dyDescent="0.25">
      <c r="B78" s="1">
        <v>0.75</v>
      </c>
      <c r="C78" s="1">
        <v>0.75</v>
      </c>
    </row>
    <row r="79" spans="2:3" x14ac:dyDescent="0.25">
      <c r="B79" s="1">
        <v>0.76</v>
      </c>
      <c r="C79" s="1">
        <v>0.76</v>
      </c>
    </row>
    <row r="80" spans="2:3" x14ac:dyDescent="0.25">
      <c r="B80" s="1">
        <v>0.77</v>
      </c>
      <c r="C80" s="1">
        <v>0.77</v>
      </c>
    </row>
    <row r="81" spans="2:3" x14ac:dyDescent="0.25">
      <c r="B81" s="1">
        <v>0.78</v>
      </c>
      <c r="C81" s="1">
        <v>0.78</v>
      </c>
    </row>
    <row r="82" spans="2:3" x14ac:dyDescent="0.25">
      <c r="B82" s="1">
        <v>0.79</v>
      </c>
      <c r="C82" s="1">
        <v>0.79</v>
      </c>
    </row>
    <row r="83" spans="2:3" x14ac:dyDescent="0.25">
      <c r="B83" s="1">
        <v>0.8</v>
      </c>
      <c r="C83" s="1">
        <v>0.8</v>
      </c>
    </row>
    <row r="84" spans="2:3" x14ac:dyDescent="0.25">
      <c r="B84" s="1">
        <v>0.81</v>
      </c>
      <c r="C84" s="1">
        <v>0.81</v>
      </c>
    </row>
    <row r="85" spans="2:3" x14ac:dyDescent="0.25">
      <c r="B85" s="1">
        <v>0.82</v>
      </c>
      <c r="C85" s="1">
        <v>0.82</v>
      </c>
    </row>
    <row r="86" spans="2:3" x14ac:dyDescent="0.25">
      <c r="B86" s="1">
        <v>0.83</v>
      </c>
      <c r="C86" s="1">
        <v>0.83</v>
      </c>
    </row>
    <row r="87" spans="2:3" x14ac:dyDescent="0.25">
      <c r="B87" s="1">
        <v>0.84</v>
      </c>
      <c r="C87" s="1">
        <v>0.84</v>
      </c>
    </row>
    <row r="88" spans="2:3" x14ac:dyDescent="0.25">
      <c r="B88" s="1">
        <v>0.85</v>
      </c>
      <c r="C88" s="1">
        <v>0.85</v>
      </c>
    </row>
    <row r="89" spans="2:3" x14ac:dyDescent="0.25">
      <c r="B89" s="1">
        <v>0.86</v>
      </c>
      <c r="C89" s="1">
        <v>0.86</v>
      </c>
    </row>
    <row r="90" spans="2:3" x14ac:dyDescent="0.25">
      <c r="B90" s="1">
        <v>0.87</v>
      </c>
      <c r="C90" s="1">
        <v>0.87</v>
      </c>
    </row>
    <row r="91" spans="2:3" x14ac:dyDescent="0.25">
      <c r="B91" s="1">
        <v>0.88</v>
      </c>
      <c r="C91" s="1">
        <v>0.88</v>
      </c>
    </row>
    <row r="92" spans="2:3" x14ac:dyDescent="0.25">
      <c r="B92" s="1">
        <v>0.89</v>
      </c>
      <c r="C92" s="1">
        <v>0.89</v>
      </c>
    </row>
    <row r="93" spans="2:3" x14ac:dyDescent="0.25">
      <c r="B93" s="1">
        <v>0.9</v>
      </c>
      <c r="C93" s="1">
        <v>0.9</v>
      </c>
    </row>
    <row r="94" spans="2:3" x14ac:dyDescent="0.25">
      <c r="B94" s="1">
        <v>0.91</v>
      </c>
      <c r="C94" s="1">
        <v>0.91</v>
      </c>
    </row>
    <row r="95" spans="2:3" x14ac:dyDescent="0.25">
      <c r="B95" s="1">
        <v>0.92</v>
      </c>
      <c r="C95" s="1">
        <v>0.92</v>
      </c>
    </row>
    <row r="96" spans="2:3" x14ac:dyDescent="0.25">
      <c r="B96" s="1">
        <v>0.93</v>
      </c>
      <c r="C96" s="1">
        <v>0.93</v>
      </c>
    </row>
    <row r="97" spans="2:3" x14ac:dyDescent="0.25">
      <c r="B97" s="1">
        <v>0.94</v>
      </c>
      <c r="C97" s="1">
        <v>0.94</v>
      </c>
    </row>
    <row r="98" spans="2:3" x14ac:dyDescent="0.25">
      <c r="B98" s="1">
        <v>0.95</v>
      </c>
      <c r="C98" s="1">
        <v>0.95</v>
      </c>
    </row>
    <row r="99" spans="2:3" x14ac:dyDescent="0.25">
      <c r="B99" s="1">
        <v>0.96</v>
      </c>
      <c r="C99" s="1">
        <v>0.96</v>
      </c>
    </row>
    <row r="100" spans="2:3" x14ac:dyDescent="0.25">
      <c r="B100" s="1">
        <v>0.97</v>
      </c>
      <c r="C100" s="1">
        <v>0.97</v>
      </c>
    </row>
    <row r="101" spans="2:3" x14ac:dyDescent="0.25">
      <c r="B101" s="1">
        <v>0.98</v>
      </c>
      <c r="C101" s="1">
        <v>0.98</v>
      </c>
    </row>
    <row r="102" spans="2:3" x14ac:dyDescent="0.25">
      <c r="B102" s="1">
        <v>0.99</v>
      </c>
      <c r="C102" s="1">
        <v>0.99</v>
      </c>
    </row>
    <row r="103" spans="2:3" x14ac:dyDescent="0.25">
      <c r="B103" s="1">
        <v>1</v>
      </c>
      <c r="C103" s="1">
        <v>1</v>
      </c>
    </row>
    <row r="104" spans="2:3" x14ac:dyDescent="0.25">
      <c r="B104" s="1">
        <v>1.01</v>
      </c>
      <c r="C104" s="1">
        <v>1</v>
      </c>
    </row>
    <row r="105" spans="2:3" x14ac:dyDescent="0.25">
      <c r="B105" s="1">
        <v>1.02</v>
      </c>
      <c r="C105" s="1">
        <v>1</v>
      </c>
    </row>
    <row r="106" spans="2:3" x14ac:dyDescent="0.25">
      <c r="B106" s="1">
        <v>1.03</v>
      </c>
      <c r="C106" s="1">
        <v>1</v>
      </c>
    </row>
    <row r="107" spans="2:3" x14ac:dyDescent="0.25">
      <c r="B107" s="1">
        <v>1.04</v>
      </c>
      <c r="C107" s="1">
        <v>1</v>
      </c>
    </row>
    <row r="108" spans="2:3" x14ac:dyDescent="0.25">
      <c r="B108" s="1">
        <v>1.05</v>
      </c>
      <c r="C108" s="1">
        <v>1</v>
      </c>
    </row>
    <row r="109" spans="2:3" x14ac:dyDescent="0.25">
      <c r="B109" s="1">
        <v>1.06</v>
      </c>
      <c r="C109" s="1">
        <v>1</v>
      </c>
    </row>
    <row r="110" spans="2:3" x14ac:dyDescent="0.25">
      <c r="B110" s="1">
        <v>1.07</v>
      </c>
      <c r="C110" s="1">
        <v>1</v>
      </c>
    </row>
    <row r="111" spans="2:3" x14ac:dyDescent="0.25">
      <c r="B111" s="1">
        <v>1.08</v>
      </c>
      <c r="C111" s="1">
        <v>1</v>
      </c>
    </row>
    <row r="112" spans="2:3" x14ac:dyDescent="0.25">
      <c r="B112" s="1">
        <v>1.0900000000000001</v>
      </c>
      <c r="C112" s="1">
        <v>1</v>
      </c>
    </row>
    <row r="113" spans="2:3" x14ac:dyDescent="0.25">
      <c r="B113" s="1">
        <v>1.1000000000000001</v>
      </c>
      <c r="C113" s="1">
        <v>1</v>
      </c>
    </row>
    <row r="114" spans="2:3" x14ac:dyDescent="0.25">
      <c r="B114" s="1">
        <v>1.1100000000000001</v>
      </c>
      <c r="C114" s="1">
        <v>1</v>
      </c>
    </row>
    <row r="115" spans="2:3" x14ac:dyDescent="0.25">
      <c r="B115" s="1">
        <v>1.1200000000000001</v>
      </c>
      <c r="C115" s="1">
        <v>1</v>
      </c>
    </row>
    <row r="116" spans="2:3" x14ac:dyDescent="0.25">
      <c r="B116" s="1">
        <v>1.1299999999999999</v>
      </c>
      <c r="C116" s="1">
        <v>1</v>
      </c>
    </row>
    <row r="117" spans="2:3" x14ac:dyDescent="0.25">
      <c r="B117" s="1">
        <v>1.1399999999999999</v>
      </c>
      <c r="C117" s="1">
        <v>1</v>
      </c>
    </row>
    <row r="118" spans="2:3" x14ac:dyDescent="0.25">
      <c r="B118" s="1">
        <v>1.1499999999999999</v>
      </c>
      <c r="C118" s="1">
        <v>1</v>
      </c>
    </row>
    <row r="119" spans="2:3" x14ac:dyDescent="0.25">
      <c r="B119" s="1">
        <v>1.1599999999999999</v>
      </c>
      <c r="C119" s="1">
        <v>1</v>
      </c>
    </row>
    <row r="120" spans="2:3" x14ac:dyDescent="0.25">
      <c r="B120" s="1">
        <v>1.17</v>
      </c>
      <c r="C120" s="1">
        <v>1</v>
      </c>
    </row>
    <row r="121" spans="2:3" x14ac:dyDescent="0.25">
      <c r="B121" s="1">
        <v>1.18</v>
      </c>
      <c r="C121" s="1">
        <v>1</v>
      </c>
    </row>
    <row r="122" spans="2:3" x14ac:dyDescent="0.25">
      <c r="B122" s="1">
        <v>1.19</v>
      </c>
      <c r="C122" s="1">
        <v>1</v>
      </c>
    </row>
    <row r="123" spans="2:3" x14ac:dyDescent="0.25">
      <c r="B123" s="1">
        <v>1.2</v>
      </c>
      <c r="C123" s="1">
        <v>1</v>
      </c>
    </row>
    <row r="124" spans="2:3" x14ac:dyDescent="0.25">
      <c r="B124" s="1">
        <v>1.21</v>
      </c>
      <c r="C124" s="1">
        <v>1</v>
      </c>
    </row>
    <row r="125" spans="2:3" x14ac:dyDescent="0.25">
      <c r="B125" s="1">
        <v>1.22</v>
      </c>
      <c r="C125" s="1">
        <v>1</v>
      </c>
    </row>
    <row r="126" spans="2:3" x14ac:dyDescent="0.25">
      <c r="B126" s="1">
        <v>1.23</v>
      </c>
      <c r="C126" s="1">
        <v>1</v>
      </c>
    </row>
    <row r="127" spans="2:3" x14ac:dyDescent="0.25">
      <c r="B127" s="1">
        <v>1.24</v>
      </c>
      <c r="C127" s="1">
        <v>1</v>
      </c>
    </row>
    <row r="128" spans="2:3" x14ac:dyDescent="0.25">
      <c r="B128" s="1">
        <v>1.25</v>
      </c>
      <c r="C128" s="1">
        <v>1</v>
      </c>
    </row>
    <row r="129" spans="2:3" x14ac:dyDescent="0.25">
      <c r="B129" s="1">
        <v>1.26</v>
      </c>
      <c r="C129" s="1">
        <v>1</v>
      </c>
    </row>
    <row r="130" spans="2:3" x14ac:dyDescent="0.25">
      <c r="B130" s="1">
        <v>1.27</v>
      </c>
      <c r="C130" s="1">
        <v>1</v>
      </c>
    </row>
    <row r="131" spans="2:3" x14ac:dyDescent="0.25">
      <c r="B131" s="1">
        <v>1.28</v>
      </c>
      <c r="C131" s="1">
        <v>1</v>
      </c>
    </row>
    <row r="132" spans="2:3" x14ac:dyDescent="0.25">
      <c r="B132" s="1">
        <v>1.29</v>
      </c>
      <c r="C132" s="1">
        <v>1</v>
      </c>
    </row>
    <row r="133" spans="2:3" x14ac:dyDescent="0.25">
      <c r="B133" s="1">
        <v>1.3</v>
      </c>
      <c r="C133" s="1">
        <v>1</v>
      </c>
    </row>
    <row r="134" spans="2:3" x14ac:dyDescent="0.25">
      <c r="B134" s="1">
        <v>1.31</v>
      </c>
      <c r="C134" s="1">
        <v>1</v>
      </c>
    </row>
    <row r="135" spans="2:3" x14ac:dyDescent="0.25">
      <c r="B135" s="1">
        <v>1.32</v>
      </c>
      <c r="C135" s="1">
        <v>1</v>
      </c>
    </row>
    <row r="136" spans="2:3" x14ac:dyDescent="0.25">
      <c r="B136" s="1">
        <v>1.33</v>
      </c>
      <c r="C136" s="1">
        <v>1</v>
      </c>
    </row>
    <row r="137" spans="2:3" x14ac:dyDescent="0.25">
      <c r="B137" s="1">
        <v>1.34</v>
      </c>
      <c r="C137" s="1">
        <v>1</v>
      </c>
    </row>
    <row r="138" spans="2:3" x14ac:dyDescent="0.25">
      <c r="B138" s="1">
        <v>1.35</v>
      </c>
      <c r="C138" s="1">
        <v>1</v>
      </c>
    </row>
    <row r="139" spans="2:3" x14ac:dyDescent="0.25">
      <c r="B139" s="1">
        <v>1.36</v>
      </c>
      <c r="C139" s="1">
        <v>1</v>
      </c>
    </row>
    <row r="140" spans="2:3" x14ac:dyDescent="0.25">
      <c r="B140" s="1">
        <v>1.37</v>
      </c>
      <c r="C140" s="1">
        <v>1</v>
      </c>
    </row>
    <row r="141" spans="2:3" x14ac:dyDescent="0.25">
      <c r="B141" s="1">
        <v>1.38</v>
      </c>
      <c r="C141" s="1">
        <v>1</v>
      </c>
    </row>
    <row r="142" spans="2:3" x14ac:dyDescent="0.25">
      <c r="B142" s="1">
        <v>1.39</v>
      </c>
      <c r="C142" s="1">
        <v>1</v>
      </c>
    </row>
    <row r="143" spans="2:3" x14ac:dyDescent="0.25">
      <c r="B143" s="1">
        <v>1.4</v>
      </c>
      <c r="C143" s="1">
        <v>1</v>
      </c>
    </row>
    <row r="144" spans="2:3" x14ac:dyDescent="0.25">
      <c r="B144" s="1">
        <v>1.41</v>
      </c>
      <c r="C144" s="1">
        <v>1</v>
      </c>
    </row>
    <row r="145" spans="2:3" x14ac:dyDescent="0.25">
      <c r="B145" s="1">
        <v>1.42</v>
      </c>
      <c r="C145" s="1">
        <v>1</v>
      </c>
    </row>
    <row r="146" spans="2:3" x14ac:dyDescent="0.25">
      <c r="B146" s="1">
        <v>1.43</v>
      </c>
      <c r="C146" s="1">
        <v>1</v>
      </c>
    </row>
    <row r="147" spans="2:3" x14ac:dyDescent="0.25">
      <c r="B147" s="1">
        <v>1.44</v>
      </c>
      <c r="C147" s="1">
        <v>1</v>
      </c>
    </row>
    <row r="148" spans="2:3" x14ac:dyDescent="0.25">
      <c r="B148" s="1">
        <v>1.45</v>
      </c>
      <c r="C148" s="1">
        <v>1</v>
      </c>
    </row>
    <row r="149" spans="2:3" x14ac:dyDescent="0.25">
      <c r="B149" s="1">
        <v>1.46</v>
      </c>
      <c r="C149" s="1">
        <v>1</v>
      </c>
    </row>
    <row r="150" spans="2:3" x14ac:dyDescent="0.25">
      <c r="B150" s="1">
        <v>1.47</v>
      </c>
      <c r="C150" s="1">
        <v>1</v>
      </c>
    </row>
    <row r="151" spans="2:3" x14ac:dyDescent="0.25">
      <c r="B151" s="1">
        <v>1.48</v>
      </c>
      <c r="C151" s="1">
        <v>1</v>
      </c>
    </row>
    <row r="152" spans="2:3" x14ac:dyDescent="0.25">
      <c r="B152" s="1">
        <v>1.49</v>
      </c>
      <c r="C152" s="1">
        <v>1</v>
      </c>
    </row>
    <row r="153" spans="2:3" x14ac:dyDescent="0.25">
      <c r="B153" s="1">
        <v>1.5</v>
      </c>
      <c r="C153" s="1">
        <v>1</v>
      </c>
    </row>
    <row r="154" spans="2:3" x14ac:dyDescent="0.25">
      <c r="B154" s="1">
        <v>1.51</v>
      </c>
      <c r="C154" s="1">
        <v>1</v>
      </c>
    </row>
    <row r="155" spans="2:3" x14ac:dyDescent="0.25">
      <c r="B155" s="1">
        <v>1.52</v>
      </c>
      <c r="C155" s="1">
        <v>1</v>
      </c>
    </row>
    <row r="156" spans="2:3" x14ac:dyDescent="0.25">
      <c r="B156" s="1">
        <v>1.53</v>
      </c>
      <c r="C156" s="1">
        <v>1</v>
      </c>
    </row>
    <row r="157" spans="2:3" x14ac:dyDescent="0.25">
      <c r="B157" s="1">
        <v>1.54</v>
      </c>
      <c r="C157" s="1">
        <v>1</v>
      </c>
    </row>
    <row r="158" spans="2:3" x14ac:dyDescent="0.25">
      <c r="B158" s="1">
        <v>1.55</v>
      </c>
      <c r="C158" s="1">
        <v>1</v>
      </c>
    </row>
    <row r="159" spans="2:3" x14ac:dyDescent="0.25">
      <c r="B159" s="1">
        <v>1.56</v>
      </c>
      <c r="C159" s="1">
        <v>1</v>
      </c>
    </row>
    <row r="160" spans="2:3" x14ac:dyDescent="0.25">
      <c r="B160" s="1">
        <v>1.57</v>
      </c>
      <c r="C160" s="1">
        <v>1</v>
      </c>
    </row>
    <row r="161" spans="2:3" x14ac:dyDescent="0.25">
      <c r="B161" s="1">
        <v>1.58</v>
      </c>
      <c r="C161" s="1">
        <v>1</v>
      </c>
    </row>
    <row r="162" spans="2:3" x14ac:dyDescent="0.25">
      <c r="B162" s="1">
        <v>1.59</v>
      </c>
      <c r="C162" s="1">
        <v>1</v>
      </c>
    </row>
    <row r="163" spans="2:3" x14ac:dyDescent="0.25">
      <c r="B163" s="1">
        <v>1.6</v>
      </c>
      <c r="C163" s="1">
        <v>1</v>
      </c>
    </row>
    <row r="164" spans="2:3" x14ac:dyDescent="0.25">
      <c r="B164" s="1">
        <v>1.61</v>
      </c>
      <c r="C164" s="1">
        <v>1</v>
      </c>
    </row>
    <row r="165" spans="2:3" x14ac:dyDescent="0.25">
      <c r="B165" s="1">
        <v>1.62</v>
      </c>
      <c r="C165" s="1">
        <v>1</v>
      </c>
    </row>
    <row r="166" spans="2:3" x14ac:dyDescent="0.25">
      <c r="B166" s="1">
        <v>1.63</v>
      </c>
      <c r="C166" s="1">
        <v>1</v>
      </c>
    </row>
    <row r="167" spans="2:3" x14ac:dyDescent="0.25">
      <c r="B167" s="1">
        <v>1.64</v>
      </c>
      <c r="C167" s="1">
        <v>1</v>
      </c>
    </row>
    <row r="168" spans="2:3" x14ac:dyDescent="0.25">
      <c r="B168" s="1">
        <v>1.65</v>
      </c>
      <c r="C168" s="1">
        <v>1</v>
      </c>
    </row>
    <row r="169" spans="2:3" x14ac:dyDescent="0.25">
      <c r="B169" s="1">
        <v>1.66</v>
      </c>
      <c r="C169" s="1">
        <v>1</v>
      </c>
    </row>
    <row r="170" spans="2:3" x14ac:dyDescent="0.25">
      <c r="B170" s="1">
        <v>1.67</v>
      </c>
      <c r="C170" s="1">
        <v>1</v>
      </c>
    </row>
    <row r="171" spans="2:3" x14ac:dyDescent="0.25">
      <c r="B171" s="1">
        <v>1.68</v>
      </c>
      <c r="C171" s="1">
        <v>1</v>
      </c>
    </row>
    <row r="172" spans="2:3" x14ac:dyDescent="0.25">
      <c r="B172" s="1">
        <v>1.69</v>
      </c>
      <c r="C172" s="1">
        <v>1</v>
      </c>
    </row>
    <row r="173" spans="2:3" x14ac:dyDescent="0.25">
      <c r="B173" s="1">
        <v>1.7</v>
      </c>
      <c r="C173" s="1">
        <v>1</v>
      </c>
    </row>
    <row r="174" spans="2:3" x14ac:dyDescent="0.25">
      <c r="B174" s="1">
        <v>1.71</v>
      </c>
      <c r="C174" s="1">
        <v>1</v>
      </c>
    </row>
    <row r="175" spans="2:3" x14ac:dyDescent="0.25">
      <c r="B175" s="1">
        <v>1.72</v>
      </c>
      <c r="C175" s="1">
        <v>1</v>
      </c>
    </row>
    <row r="176" spans="2:3" x14ac:dyDescent="0.25">
      <c r="B176" s="1">
        <v>1.73</v>
      </c>
      <c r="C176" s="1">
        <v>1</v>
      </c>
    </row>
    <row r="177" spans="2:3" x14ac:dyDescent="0.25">
      <c r="B177" s="1">
        <v>1.74</v>
      </c>
      <c r="C177" s="1">
        <v>1</v>
      </c>
    </row>
    <row r="178" spans="2:3" x14ac:dyDescent="0.25">
      <c r="B178" s="1">
        <v>1.75</v>
      </c>
      <c r="C178" s="1">
        <v>1</v>
      </c>
    </row>
    <row r="179" spans="2:3" x14ac:dyDescent="0.25">
      <c r="B179" s="1">
        <v>1.76</v>
      </c>
      <c r="C179" s="1">
        <v>1</v>
      </c>
    </row>
    <row r="180" spans="2:3" x14ac:dyDescent="0.25">
      <c r="B180" s="1">
        <v>1.77</v>
      </c>
      <c r="C180" s="1">
        <v>1</v>
      </c>
    </row>
    <row r="181" spans="2:3" x14ac:dyDescent="0.25">
      <c r="B181" s="1">
        <v>1.78</v>
      </c>
      <c r="C181" s="1">
        <v>1</v>
      </c>
    </row>
    <row r="182" spans="2:3" x14ac:dyDescent="0.25">
      <c r="B182" s="1">
        <v>1.79</v>
      </c>
      <c r="C182" s="1">
        <v>1</v>
      </c>
    </row>
    <row r="183" spans="2:3" x14ac:dyDescent="0.25">
      <c r="B183" s="1">
        <v>1.8</v>
      </c>
      <c r="C183" s="1">
        <v>1</v>
      </c>
    </row>
    <row r="184" spans="2:3" x14ac:dyDescent="0.25">
      <c r="B184" s="1">
        <v>1.81</v>
      </c>
      <c r="C184" s="1">
        <v>1</v>
      </c>
    </row>
    <row r="185" spans="2:3" x14ac:dyDescent="0.25">
      <c r="B185" s="1">
        <v>1.82</v>
      </c>
      <c r="C185" s="1">
        <v>1</v>
      </c>
    </row>
    <row r="186" spans="2:3" x14ac:dyDescent="0.25">
      <c r="B186" s="1">
        <v>1.83</v>
      </c>
      <c r="C186" s="1">
        <v>1</v>
      </c>
    </row>
    <row r="187" spans="2:3" x14ac:dyDescent="0.25">
      <c r="B187" s="1">
        <v>1.84</v>
      </c>
      <c r="C187" s="1">
        <v>1</v>
      </c>
    </row>
    <row r="188" spans="2:3" x14ac:dyDescent="0.25">
      <c r="B188" s="1">
        <v>1.85</v>
      </c>
      <c r="C188" s="1">
        <v>1</v>
      </c>
    </row>
    <row r="189" spans="2:3" x14ac:dyDescent="0.25">
      <c r="B189" s="1">
        <v>1.86</v>
      </c>
      <c r="C189" s="1">
        <v>1</v>
      </c>
    </row>
    <row r="190" spans="2:3" x14ac:dyDescent="0.25">
      <c r="B190" s="1">
        <v>1.87</v>
      </c>
      <c r="C190" s="1">
        <v>1</v>
      </c>
    </row>
    <row r="191" spans="2:3" x14ac:dyDescent="0.25">
      <c r="B191" s="1">
        <v>1.88</v>
      </c>
      <c r="C191" s="1">
        <v>1</v>
      </c>
    </row>
    <row r="192" spans="2:3" x14ac:dyDescent="0.25">
      <c r="B192" s="1">
        <v>1.89</v>
      </c>
      <c r="C192" s="1">
        <v>1</v>
      </c>
    </row>
    <row r="193" spans="2:3" x14ac:dyDescent="0.25">
      <c r="B193" s="1">
        <v>1.9</v>
      </c>
      <c r="C193" s="1">
        <v>1</v>
      </c>
    </row>
    <row r="194" spans="2:3" x14ac:dyDescent="0.25">
      <c r="B194" s="1">
        <v>1.91</v>
      </c>
      <c r="C194" s="1">
        <v>1</v>
      </c>
    </row>
    <row r="195" spans="2:3" x14ac:dyDescent="0.25">
      <c r="B195" s="1">
        <v>1.92</v>
      </c>
      <c r="C195" s="1">
        <v>1</v>
      </c>
    </row>
    <row r="196" spans="2:3" x14ac:dyDescent="0.25">
      <c r="B196" s="1">
        <v>1.93</v>
      </c>
      <c r="C196" s="1">
        <v>1</v>
      </c>
    </row>
    <row r="197" spans="2:3" x14ac:dyDescent="0.25">
      <c r="B197" s="1">
        <v>1.94</v>
      </c>
      <c r="C197" s="1">
        <v>1</v>
      </c>
    </row>
    <row r="198" spans="2:3" x14ac:dyDescent="0.25">
      <c r="B198" s="1">
        <v>1.95</v>
      </c>
      <c r="C198" s="1">
        <v>1</v>
      </c>
    </row>
    <row r="199" spans="2:3" x14ac:dyDescent="0.25">
      <c r="B199" s="1">
        <v>1.96</v>
      </c>
      <c r="C199" s="1">
        <v>1</v>
      </c>
    </row>
    <row r="200" spans="2:3" x14ac:dyDescent="0.25">
      <c r="B200" s="1">
        <v>1.97</v>
      </c>
      <c r="C200" s="1">
        <v>1</v>
      </c>
    </row>
    <row r="201" spans="2:3" x14ac:dyDescent="0.25">
      <c r="B201" s="1">
        <v>1.98</v>
      </c>
      <c r="C201" s="1">
        <v>1</v>
      </c>
    </row>
    <row r="202" spans="2:3" x14ac:dyDescent="0.25">
      <c r="B202" s="1">
        <v>1.99</v>
      </c>
      <c r="C202" s="1">
        <v>1</v>
      </c>
    </row>
    <row r="203" spans="2:3" x14ac:dyDescent="0.25">
      <c r="B203" s="1">
        <v>2</v>
      </c>
      <c r="C203" s="1">
        <v>1</v>
      </c>
    </row>
    <row r="204" spans="2:3" x14ac:dyDescent="0.25">
      <c r="B204" s="1">
        <v>2.0099999999999998</v>
      </c>
      <c r="C204" s="1">
        <v>1</v>
      </c>
    </row>
    <row r="205" spans="2:3" x14ac:dyDescent="0.25">
      <c r="B205" s="1">
        <v>2.02</v>
      </c>
      <c r="C205" s="1">
        <v>1</v>
      </c>
    </row>
    <row r="206" spans="2:3" x14ac:dyDescent="0.25">
      <c r="B206" s="1">
        <v>2.0299999999999998</v>
      </c>
      <c r="C206" s="1">
        <v>1</v>
      </c>
    </row>
    <row r="207" spans="2:3" x14ac:dyDescent="0.25">
      <c r="B207" s="1">
        <v>2.04</v>
      </c>
      <c r="C207" s="1">
        <v>1</v>
      </c>
    </row>
    <row r="208" spans="2:3" x14ac:dyDescent="0.25">
      <c r="B208" s="1">
        <v>2.0499999999999998</v>
      </c>
      <c r="C208" s="1">
        <v>1</v>
      </c>
    </row>
    <row r="209" spans="2:3" x14ac:dyDescent="0.25">
      <c r="B209" s="1">
        <v>2.06</v>
      </c>
      <c r="C209" s="1">
        <v>1</v>
      </c>
    </row>
    <row r="210" spans="2:3" x14ac:dyDescent="0.25">
      <c r="B210" s="1">
        <v>2.0699999999999998</v>
      </c>
      <c r="C210" s="1">
        <v>1</v>
      </c>
    </row>
    <row r="211" spans="2:3" x14ac:dyDescent="0.25">
      <c r="B211" s="1">
        <v>2.08</v>
      </c>
      <c r="C211" s="1">
        <v>1</v>
      </c>
    </row>
    <row r="212" spans="2:3" x14ac:dyDescent="0.25">
      <c r="B212" s="1">
        <v>2.09</v>
      </c>
      <c r="C212" s="1">
        <v>1</v>
      </c>
    </row>
    <row r="213" spans="2:3" x14ac:dyDescent="0.25">
      <c r="B213" s="1">
        <v>2.1</v>
      </c>
      <c r="C213" s="1">
        <v>1</v>
      </c>
    </row>
    <row r="214" spans="2:3" x14ac:dyDescent="0.25">
      <c r="B214" s="1">
        <v>2.11</v>
      </c>
      <c r="C214" s="1">
        <v>1</v>
      </c>
    </row>
    <row r="215" spans="2:3" x14ac:dyDescent="0.25">
      <c r="B215" s="1">
        <v>2.12</v>
      </c>
      <c r="C215" s="1">
        <v>1</v>
      </c>
    </row>
    <row r="216" spans="2:3" x14ac:dyDescent="0.25">
      <c r="B216" s="1">
        <v>2.13</v>
      </c>
      <c r="C216" s="1">
        <v>1</v>
      </c>
    </row>
    <row r="217" spans="2:3" x14ac:dyDescent="0.25">
      <c r="B217" s="1">
        <v>2.14</v>
      </c>
      <c r="C217" s="1">
        <v>1</v>
      </c>
    </row>
    <row r="218" spans="2:3" x14ac:dyDescent="0.25">
      <c r="B218" s="1">
        <v>2.15</v>
      </c>
      <c r="C218" s="1">
        <v>1</v>
      </c>
    </row>
    <row r="219" spans="2:3" x14ac:dyDescent="0.25">
      <c r="B219" s="1">
        <v>2.16</v>
      </c>
      <c r="C219" s="1">
        <v>1</v>
      </c>
    </row>
    <row r="220" spans="2:3" x14ac:dyDescent="0.25">
      <c r="B220" s="1">
        <v>2.17</v>
      </c>
      <c r="C220" s="1">
        <v>1</v>
      </c>
    </row>
    <row r="221" spans="2:3" x14ac:dyDescent="0.25">
      <c r="B221" s="1">
        <v>2.1800000000000002</v>
      </c>
      <c r="C221" s="1">
        <v>1</v>
      </c>
    </row>
    <row r="222" spans="2:3" x14ac:dyDescent="0.25">
      <c r="B222" s="1">
        <v>2.19</v>
      </c>
      <c r="C222" s="1">
        <v>1</v>
      </c>
    </row>
    <row r="223" spans="2:3" x14ac:dyDescent="0.25">
      <c r="B223" s="1">
        <v>2.2000000000000002</v>
      </c>
      <c r="C223" s="1">
        <v>1</v>
      </c>
    </row>
    <row r="224" spans="2:3" x14ac:dyDescent="0.25">
      <c r="B224" s="1">
        <v>2.21</v>
      </c>
      <c r="C224" s="1">
        <v>1</v>
      </c>
    </row>
    <row r="225" spans="2:3" x14ac:dyDescent="0.25">
      <c r="B225" s="1">
        <v>2.2200000000000002</v>
      </c>
      <c r="C225" s="1">
        <v>1</v>
      </c>
    </row>
    <row r="226" spans="2:3" x14ac:dyDescent="0.25">
      <c r="B226" s="1">
        <v>2.23</v>
      </c>
      <c r="C226" s="1">
        <v>1</v>
      </c>
    </row>
    <row r="227" spans="2:3" x14ac:dyDescent="0.25">
      <c r="B227" s="1">
        <v>2.2400000000000002</v>
      </c>
      <c r="C227" s="1">
        <v>1</v>
      </c>
    </row>
    <row r="228" spans="2:3" x14ac:dyDescent="0.25">
      <c r="B228" s="1">
        <v>2.25</v>
      </c>
      <c r="C228" s="1">
        <v>1</v>
      </c>
    </row>
    <row r="229" spans="2:3" x14ac:dyDescent="0.25">
      <c r="B229" s="1">
        <v>2.2599999999999998</v>
      </c>
      <c r="C229" s="1">
        <v>1</v>
      </c>
    </row>
    <row r="230" spans="2:3" x14ac:dyDescent="0.25">
      <c r="B230" s="1">
        <v>2.27</v>
      </c>
      <c r="C230" s="1">
        <v>1</v>
      </c>
    </row>
    <row r="231" spans="2:3" x14ac:dyDescent="0.25">
      <c r="B231" s="1">
        <v>2.2799999999999998</v>
      </c>
      <c r="C231" s="1">
        <v>1</v>
      </c>
    </row>
    <row r="232" spans="2:3" x14ac:dyDescent="0.25">
      <c r="B232" s="1">
        <v>2.29</v>
      </c>
      <c r="C232" s="1">
        <v>1</v>
      </c>
    </row>
    <row r="233" spans="2:3" x14ac:dyDescent="0.25">
      <c r="B233" s="1">
        <v>2.2999999999999998</v>
      </c>
      <c r="C233" s="1">
        <v>1</v>
      </c>
    </row>
    <row r="234" spans="2:3" x14ac:dyDescent="0.25">
      <c r="B234" s="1">
        <v>2.31</v>
      </c>
      <c r="C234" s="1">
        <v>1</v>
      </c>
    </row>
    <row r="235" spans="2:3" x14ac:dyDescent="0.25">
      <c r="B235" s="1">
        <v>2.3199999999999998</v>
      </c>
      <c r="C235" s="1">
        <v>1</v>
      </c>
    </row>
    <row r="236" spans="2:3" x14ac:dyDescent="0.25">
      <c r="B236" s="1">
        <v>2.33</v>
      </c>
      <c r="C236" s="1">
        <v>1</v>
      </c>
    </row>
    <row r="237" spans="2:3" x14ac:dyDescent="0.25">
      <c r="B237" s="1">
        <v>2.34</v>
      </c>
      <c r="C237" s="1">
        <v>1</v>
      </c>
    </row>
    <row r="238" spans="2:3" x14ac:dyDescent="0.25">
      <c r="B238" s="1">
        <v>2.35</v>
      </c>
      <c r="C238" s="1">
        <v>1</v>
      </c>
    </row>
    <row r="239" spans="2:3" x14ac:dyDescent="0.25">
      <c r="B239" s="1">
        <v>2.36</v>
      </c>
      <c r="C239" s="1">
        <v>1</v>
      </c>
    </row>
    <row r="240" spans="2:3" x14ac:dyDescent="0.25">
      <c r="B240" s="1">
        <v>2.37</v>
      </c>
      <c r="C240" s="1">
        <v>1</v>
      </c>
    </row>
    <row r="241" spans="2:3" x14ac:dyDescent="0.25">
      <c r="B241" s="1">
        <v>2.38</v>
      </c>
      <c r="C241" s="1">
        <v>1</v>
      </c>
    </row>
    <row r="242" spans="2:3" x14ac:dyDescent="0.25">
      <c r="B242" s="1">
        <v>2.39</v>
      </c>
      <c r="C242" s="1">
        <v>1</v>
      </c>
    </row>
    <row r="243" spans="2:3" x14ac:dyDescent="0.25">
      <c r="B243" s="1">
        <v>2.4</v>
      </c>
      <c r="C243" s="1">
        <v>1</v>
      </c>
    </row>
    <row r="244" spans="2:3" x14ac:dyDescent="0.25">
      <c r="B244" s="1">
        <v>2.41</v>
      </c>
      <c r="C244" s="1">
        <v>1</v>
      </c>
    </row>
    <row r="245" spans="2:3" x14ac:dyDescent="0.25">
      <c r="B245" s="1">
        <v>2.42</v>
      </c>
      <c r="C245" s="1">
        <v>1</v>
      </c>
    </row>
    <row r="246" spans="2:3" x14ac:dyDescent="0.25">
      <c r="B246" s="1">
        <v>2.4300000000000002</v>
      </c>
      <c r="C246" s="1">
        <v>1</v>
      </c>
    </row>
    <row r="247" spans="2:3" x14ac:dyDescent="0.25">
      <c r="B247" s="1">
        <v>2.44</v>
      </c>
      <c r="C247" s="1">
        <v>1</v>
      </c>
    </row>
    <row r="248" spans="2:3" x14ac:dyDescent="0.25">
      <c r="B248" s="1">
        <v>2.4500000000000002</v>
      </c>
      <c r="C248" s="1">
        <v>1</v>
      </c>
    </row>
    <row r="249" spans="2:3" x14ac:dyDescent="0.25">
      <c r="B249" s="1">
        <v>2.46</v>
      </c>
      <c r="C249" s="1">
        <v>1</v>
      </c>
    </row>
    <row r="250" spans="2:3" x14ac:dyDescent="0.25">
      <c r="B250" s="1">
        <v>2.4700000000000002</v>
      </c>
      <c r="C250" s="1">
        <v>1</v>
      </c>
    </row>
    <row r="251" spans="2:3" x14ac:dyDescent="0.25">
      <c r="B251" s="1">
        <v>2.48</v>
      </c>
      <c r="C251" s="1">
        <v>1</v>
      </c>
    </row>
    <row r="252" spans="2:3" x14ac:dyDescent="0.25">
      <c r="B252" s="1">
        <v>2.4900000000000002</v>
      </c>
      <c r="C252" s="1">
        <v>1</v>
      </c>
    </row>
    <row r="253" spans="2:3" x14ac:dyDescent="0.25">
      <c r="B253" s="1">
        <v>2.5</v>
      </c>
      <c r="C253" s="1">
        <v>1</v>
      </c>
    </row>
    <row r="254" spans="2:3" x14ac:dyDescent="0.25">
      <c r="B254" s="1">
        <v>2.5099999999999998</v>
      </c>
      <c r="C254" s="1">
        <v>1</v>
      </c>
    </row>
    <row r="255" spans="2:3" x14ac:dyDescent="0.25">
      <c r="B255" s="1">
        <v>2.52</v>
      </c>
      <c r="C255" s="1">
        <v>1</v>
      </c>
    </row>
    <row r="256" spans="2:3" x14ac:dyDescent="0.25">
      <c r="B256" s="1">
        <v>2.5299999999999998</v>
      </c>
      <c r="C256" s="1">
        <v>1</v>
      </c>
    </row>
    <row r="257" spans="2:3" x14ac:dyDescent="0.25">
      <c r="B257" s="1">
        <v>2.54</v>
      </c>
      <c r="C257" s="1">
        <v>1</v>
      </c>
    </row>
    <row r="258" spans="2:3" x14ac:dyDescent="0.25">
      <c r="B258" s="1">
        <v>2.5499999999999998</v>
      </c>
      <c r="C258" s="1">
        <v>1</v>
      </c>
    </row>
    <row r="259" spans="2:3" x14ac:dyDescent="0.25">
      <c r="B259" s="1">
        <v>2.56</v>
      </c>
      <c r="C259" s="1">
        <v>1</v>
      </c>
    </row>
    <row r="260" spans="2:3" x14ac:dyDescent="0.25">
      <c r="B260" s="1">
        <v>2.57</v>
      </c>
      <c r="C260" s="1">
        <v>1</v>
      </c>
    </row>
    <row r="261" spans="2:3" x14ac:dyDescent="0.25">
      <c r="B261" s="1">
        <v>2.58</v>
      </c>
      <c r="C261" s="1">
        <v>1</v>
      </c>
    </row>
    <row r="262" spans="2:3" x14ac:dyDescent="0.25">
      <c r="B262" s="1">
        <v>2.59</v>
      </c>
      <c r="C262" s="1">
        <v>1</v>
      </c>
    </row>
    <row r="263" spans="2:3" x14ac:dyDescent="0.25">
      <c r="B263" s="1">
        <v>2.6</v>
      </c>
      <c r="C263" s="1">
        <v>1</v>
      </c>
    </row>
    <row r="264" spans="2:3" x14ac:dyDescent="0.25">
      <c r="B264" s="1">
        <v>2.61</v>
      </c>
      <c r="C264" s="1">
        <v>1</v>
      </c>
    </row>
    <row r="265" spans="2:3" x14ac:dyDescent="0.25">
      <c r="B265" s="1">
        <v>2.62</v>
      </c>
      <c r="C265" s="1">
        <v>1</v>
      </c>
    </row>
    <row r="266" spans="2:3" x14ac:dyDescent="0.25">
      <c r="B266" s="1">
        <v>2.63</v>
      </c>
      <c r="C266" s="1">
        <v>1</v>
      </c>
    </row>
    <row r="267" spans="2:3" x14ac:dyDescent="0.25">
      <c r="B267" s="1">
        <v>2.64</v>
      </c>
      <c r="C267" s="1">
        <v>1</v>
      </c>
    </row>
    <row r="268" spans="2:3" x14ac:dyDescent="0.25">
      <c r="B268" s="1">
        <v>2.65</v>
      </c>
      <c r="C268" s="1">
        <v>1</v>
      </c>
    </row>
    <row r="269" spans="2:3" x14ac:dyDescent="0.25">
      <c r="B269" s="1">
        <v>2.66</v>
      </c>
      <c r="C269" s="1">
        <v>1</v>
      </c>
    </row>
    <row r="270" spans="2:3" x14ac:dyDescent="0.25">
      <c r="B270" s="1">
        <v>2.67</v>
      </c>
      <c r="C270" s="1">
        <v>1</v>
      </c>
    </row>
    <row r="271" spans="2:3" x14ac:dyDescent="0.25">
      <c r="B271" s="1">
        <v>2.68</v>
      </c>
      <c r="C271" s="1">
        <v>1</v>
      </c>
    </row>
    <row r="272" spans="2:3" x14ac:dyDescent="0.25">
      <c r="B272" s="1">
        <v>2.69</v>
      </c>
      <c r="C272" s="1">
        <v>1</v>
      </c>
    </row>
    <row r="273" spans="2:3" x14ac:dyDescent="0.25">
      <c r="B273" s="1">
        <v>2.7</v>
      </c>
      <c r="C273" s="1">
        <v>1</v>
      </c>
    </row>
    <row r="274" spans="2:3" x14ac:dyDescent="0.25">
      <c r="B274" s="1">
        <v>2.71</v>
      </c>
      <c r="C274" s="1">
        <v>1</v>
      </c>
    </row>
    <row r="275" spans="2:3" x14ac:dyDescent="0.25">
      <c r="B275" s="1">
        <v>2.72</v>
      </c>
      <c r="C275" s="1">
        <v>1</v>
      </c>
    </row>
    <row r="276" spans="2:3" x14ac:dyDescent="0.25">
      <c r="B276" s="1">
        <v>2.73</v>
      </c>
      <c r="C276" s="1">
        <v>1</v>
      </c>
    </row>
    <row r="277" spans="2:3" x14ac:dyDescent="0.25">
      <c r="B277" s="1">
        <v>2.74</v>
      </c>
      <c r="C277" s="1">
        <v>1</v>
      </c>
    </row>
    <row r="278" spans="2:3" x14ac:dyDescent="0.25">
      <c r="B278" s="1">
        <v>2.75</v>
      </c>
      <c r="C278" s="1">
        <v>1</v>
      </c>
    </row>
    <row r="279" spans="2:3" x14ac:dyDescent="0.25">
      <c r="B279" s="1">
        <v>2.76</v>
      </c>
      <c r="C279" s="1">
        <v>1</v>
      </c>
    </row>
    <row r="280" spans="2:3" x14ac:dyDescent="0.25">
      <c r="B280" s="1">
        <v>2.77</v>
      </c>
      <c r="C280" s="1">
        <v>1</v>
      </c>
    </row>
    <row r="281" spans="2:3" x14ac:dyDescent="0.25">
      <c r="B281" s="1">
        <v>2.78</v>
      </c>
      <c r="C281" s="1">
        <v>1</v>
      </c>
    </row>
    <row r="282" spans="2:3" x14ac:dyDescent="0.25">
      <c r="B282" s="1">
        <v>2.79</v>
      </c>
      <c r="C282" s="1">
        <v>1</v>
      </c>
    </row>
    <row r="283" spans="2:3" x14ac:dyDescent="0.25">
      <c r="B283" s="1">
        <v>2.8</v>
      </c>
      <c r="C283" s="1">
        <v>1</v>
      </c>
    </row>
    <row r="284" spans="2:3" x14ac:dyDescent="0.25">
      <c r="B284" s="1">
        <v>2.81</v>
      </c>
      <c r="C284" s="1">
        <v>1</v>
      </c>
    </row>
    <row r="285" spans="2:3" x14ac:dyDescent="0.25">
      <c r="B285" s="1">
        <v>2.82</v>
      </c>
      <c r="C285" s="1">
        <v>1</v>
      </c>
    </row>
    <row r="286" spans="2:3" x14ac:dyDescent="0.25">
      <c r="B286" s="1">
        <v>2.83</v>
      </c>
      <c r="C286" s="1">
        <v>1</v>
      </c>
    </row>
    <row r="287" spans="2:3" x14ac:dyDescent="0.25">
      <c r="B287" s="1">
        <v>2.84</v>
      </c>
      <c r="C287" s="1">
        <v>1</v>
      </c>
    </row>
    <row r="288" spans="2:3" x14ac:dyDescent="0.25">
      <c r="B288" s="1">
        <v>2.85</v>
      </c>
      <c r="C288" s="1">
        <v>1</v>
      </c>
    </row>
    <row r="289" spans="2:3" x14ac:dyDescent="0.25">
      <c r="B289" s="1">
        <v>2.86</v>
      </c>
      <c r="C289" s="1">
        <v>1</v>
      </c>
    </row>
    <row r="290" spans="2:3" x14ac:dyDescent="0.25">
      <c r="B290" s="1">
        <v>2.87</v>
      </c>
      <c r="C290" s="1">
        <v>1</v>
      </c>
    </row>
    <row r="291" spans="2:3" x14ac:dyDescent="0.25">
      <c r="B291" s="1">
        <v>2.88</v>
      </c>
      <c r="C291" s="1">
        <v>1</v>
      </c>
    </row>
    <row r="292" spans="2:3" x14ac:dyDescent="0.25">
      <c r="B292" s="1">
        <v>2.89</v>
      </c>
      <c r="C292" s="1">
        <v>1</v>
      </c>
    </row>
    <row r="293" spans="2:3" x14ac:dyDescent="0.25">
      <c r="B293" s="1">
        <v>2.9</v>
      </c>
      <c r="C293" s="1">
        <v>1</v>
      </c>
    </row>
    <row r="294" spans="2:3" x14ac:dyDescent="0.25">
      <c r="B294" s="1">
        <v>2.91</v>
      </c>
      <c r="C294" s="1">
        <v>1</v>
      </c>
    </row>
    <row r="295" spans="2:3" x14ac:dyDescent="0.25">
      <c r="B295" s="1">
        <v>2.92</v>
      </c>
      <c r="C295" s="1">
        <v>1</v>
      </c>
    </row>
    <row r="296" spans="2:3" x14ac:dyDescent="0.25">
      <c r="B296" s="1">
        <v>2.93</v>
      </c>
      <c r="C296" s="1">
        <v>1</v>
      </c>
    </row>
    <row r="297" spans="2:3" x14ac:dyDescent="0.25">
      <c r="B297" s="1">
        <v>2.94</v>
      </c>
      <c r="C297" s="1">
        <v>1</v>
      </c>
    </row>
    <row r="298" spans="2:3" x14ac:dyDescent="0.25">
      <c r="B298" s="1">
        <v>2.95</v>
      </c>
      <c r="C298" s="1">
        <v>1</v>
      </c>
    </row>
    <row r="299" spans="2:3" x14ac:dyDescent="0.25">
      <c r="B299" s="1">
        <v>2.96</v>
      </c>
      <c r="C299" s="1">
        <v>1</v>
      </c>
    </row>
    <row r="300" spans="2:3" x14ac:dyDescent="0.25">
      <c r="B300" s="1">
        <v>2.97</v>
      </c>
      <c r="C300" s="1">
        <v>1</v>
      </c>
    </row>
    <row r="301" spans="2:3" x14ac:dyDescent="0.25">
      <c r="B301" s="1">
        <v>2.98</v>
      </c>
      <c r="C301" s="1">
        <v>1</v>
      </c>
    </row>
    <row r="302" spans="2:3" x14ac:dyDescent="0.25">
      <c r="B302" s="1">
        <v>2.99</v>
      </c>
      <c r="C302" s="1">
        <v>1</v>
      </c>
    </row>
    <row r="303" spans="2:3" x14ac:dyDescent="0.25">
      <c r="B303" s="1">
        <v>3</v>
      </c>
      <c r="C303" s="1">
        <v>1</v>
      </c>
    </row>
    <row r="304" spans="2:3" x14ac:dyDescent="0.25">
      <c r="B304" s="1">
        <v>3.01</v>
      </c>
      <c r="C304" s="1">
        <v>1</v>
      </c>
    </row>
    <row r="305" spans="2:3" x14ac:dyDescent="0.25">
      <c r="B305" s="1">
        <v>3.02</v>
      </c>
      <c r="C305" s="1">
        <v>1</v>
      </c>
    </row>
    <row r="306" spans="2:3" x14ac:dyDescent="0.25">
      <c r="B306" s="1">
        <v>3.03</v>
      </c>
      <c r="C306" s="1">
        <v>1</v>
      </c>
    </row>
    <row r="307" spans="2:3" x14ac:dyDescent="0.25">
      <c r="B307" s="1">
        <v>3.04</v>
      </c>
      <c r="C307" s="1">
        <v>1</v>
      </c>
    </row>
    <row r="308" spans="2:3" x14ac:dyDescent="0.25">
      <c r="B308" s="1">
        <v>3.05</v>
      </c>
      <c r="C308" s="1">
        <v>1</v>
      </c>
    </row>
    <row r="309" spans="2:3" x14ac:dyDescent="0.25">
      <c r="B309" s="1">
        <v>3.06</v>
      </c>
      <c r="C309" s="1">
        <v>1</v>
      </c>
    </row>
    <row r="310" spans="2:3" x14ac:dyDescent="0.25">
      <c r="B310" s="1">
        <v>3.07</v>
      </c>
      <c r="C310" s="1">
        <v>1</v>
      </c>
    </row>
    <row r="311" spans="2:3" x14ac:dyDescent="0.25">
      <c r="B311" s="1">
        <v>3.08</v>
      </c>
      <c r="C311" s="1">
        <v>1</v>
      </c>
    </row>
    <row r="312" spans="2:3" x14ac:dyDescent="0.25">
      <c r="B312" s="1">
        <v>3.09</v>
      </c>
      <c r="C312" s="1">
        <v>1</v>
      </c>
    </row>
    <row r="313" spans="2:3" x14ac:dyDescent="0.25">
      <c r="B313" s="1">
        <v>3.1</v>
      </c>
      <c r="C313" s="1">
        <v>1</v>
      </c>
    </row>
    <row r="314" spans="2:3" x14ac:dyDescent="0.25">
      <c r="B314" s="1">
        <v>3.11</v>
      </c>
      <c r="C314" s="1">
        <v>1</v>
      </c>
    </row>
    <row r="315" spans="2:3" x14ac:dyDescent="0.25">
      <c r="B315" s="1">
        <v>3.12</v>
      </c>
      <c r="C315" s="1">
        <v>1</v>
      </c>
    </row>
    <row r="316" spans="2:3" x14ac:dyDescent="0.25">
      <c r="B316" s="1">
        <v>3.13</v>
      </c>
      <c r="C316" s="1">
        <v>1</v>
      </c>
    </row>
    <row r="317" spans="2:3" x14ac:dyDescent="0.25">
      <c r="B317" s="1">
        <v>3.14</v>
      </c>
      <c r="C317" s="1">
        <v>1</v>
      </c>
    </row>
    <row r="318" spans="2:3" x14ac:dyDescent="0.25">
      <c r="B318" s="1">
        <v>3.15</v>
      </c>
      <c r="C318" s="1">
        <v>1</v>
      </c>
    </row>
    <row r="319" spans="2:3" x14ac:dyDescent="0.25">
      <c r="B319" s="1">
        <v>3.16</v>
      </c>
      <c r="C319" s="1">
        <v>1</v>
      </c>
    </row>
    <row r="320" spans="2:3" x14ac:dyDescent="0.25">
      <c r="B320" s="1">
        <v>3.17</v>
      </c>
      <c r="C320" s="1">
        <v>1</v>
      </c>
    </row>
    <row r="321" spans="2:3" x14ac:dyDescent="0.25">
      <c r="B321" s="1">
        <v>3.18</v>
      </c>
      <c r="C321" s="1">
        <v>1</v>
      </c>
    </row>
    <row r="322" spans="2:3" x14ac:dyDescent="0.25">
      <c r="B322" s="1">
        <v>3.19</v>
      </c>
      <c r="C322" s="1">
        <v>1</v>
      </c>
    </row>
    <row r="323" spans="2:3" x14ac:dyDescent="0.25">
      <c r="B323" s="1">
        <v>3.2</v>
      </c>
      <c r="C323" s="1">
        <v>1</v>
      </c>
    </row>
    <row r="324" spans="2:3" x14ac:dyDescent="0.25">
      <c r="B324" s="1">
        <v>3.21</v>
      </c>
      <c r="C324" s="1">
        <v>1</v>
      </c>
    </row>
    <row r="325" spans="2:3" x14ac:dyDescent="0.25">
      <c r="B325" s="1">
        <v>3.22</v>
      </c>
      <c r="C325" s="1">
        <v>1</v>
      </c>
    </row>
    <row r="326" spans="2:3" x14ac:dyDescent="0.25">
      <c r="B326" s="1">
        <v>3.23</v>
      </c>
      <c r="C326" s="1">
        <v>1</v>
      </c>
    </row>
    <row r="327" spans="2:3" x14ac:dyDescent="0.25">
      <c r="B327" s="1">
        <v>3.24</v>
      </c>
      <c r="C327" s="1">
        <v>1</v>
      </c>
    </row>
    <row r="328" spans="2:3" x14ac:dyDescent="0.25">
      <c r="B328" s="1">
        <v>3.25</v>
      </c>
      <c r="C328" s="1">
        <v>1</v>
      </c>
    </row>
    <row r="329" spans="2:3" x14ac:dyDescent="0.25">
      <c r="B329" s="1">
        <v>3.26</v>
      </c>
      <c r="C329" s="1">
        <v>1</v>
      </c>
    </row>
    <row r="330" spans="2:3" x14ac:dyDescent="0.25">
      <c r="B330" s="1">
        <v>3.27</v>
      </c>
      <c r="C330" s="1">
        <v>1</v>
      </c>
    </row>
    <row r="331" spans="2:3" x14ac:dyDescent="0.25">
      <c r="B331" s="1">
        <v>3.28</v>
      </c>
      <c r="C331" s="1">
        <v>1</v>
      </c>
    </row>
    <row r="332" spans="2:3" x14ac:dyDescent="0.25">
      <c r="B332" s="1">
        <v>3.29</v>
      </c>
      <c r="C332" s="1">
        <v>1</v>
      </c>
    </row>
    <row r="333" spans="2:3" x14ac:dyDescent="0.25">
      <c r="B333" s="1">
        <v>3.3</v>
      </c>
      <c r="C333" s="1">
        <v>1</v>
      </c>
    </row>
    <row r="334" spans="2:3" x14ac:dyDescent="0.25">
      <c r="B334" s="1">
        <v>3.31</v>
      </c>
      <c r="C334" s="1">
        <v>1</v>
      </c>
    </row>
    <row r="335" spans="2:3" x14ac:dyDescent="0.25">
      <c r="B335" s="1">
        <v>3.32</v>
      </c>
      <c r="C335" s="1">
        <v>1</v>
      </c>
    </row>
    <row r="336" spans="2:3" x14ac:dyDescent="0.25">
      <c r="B336" s="1">
        <v>3.33</v>
      </c>
      <c r="C336" s="1">
        <v>1</v>
      </c>
    </row>
    <row r="337" spans="2:3" x14ac:dyDescent="0.25">
      <c r="B337" s="1">
        <v>3.34</v>
      </c>
      <c r="C337" s="1">
        <v>1</v>
      </c>
    </row>
    <row r="338" spans="2:3" x14ac:dyDescent="0.25">
      <c r="B338" s="1">
        <v>3.35</v>
      </c>
      <c r="C338" s="1">
        <v>1</v>
      </c>
    </row>
    <row r="339" spans="2:3" x14ac:dyDescent="0.25">
      <c r="B339" s="1">
        <v>3.36</v>
      </c>
      <c r="C339" s="1">
        <v>1</v>
      </c>
    </row>
    <row r="340" spans="2:3" x14ac:dyDescent="0.25">
      <c r="B340" s="1">
        <v>3.37</v>
      </c>
      <c r="C340" s="1">
        <v>1</v>
      </c>
    </row>
    <row r="341" spans="2:3" x14ac:dyDescent="0.25">
      <c r="B341" s="1">
        <v>3.38</v>
      </c>
      <c r="C341" s="1">
        <v>1</v>
      </c>
    </row>
    <row r="342" spans="2:3" x14ac:dyDescent="0.25">
      <c r="B342" s="1">
        <v>3.39</v>
      </c>
      <c r="C342" s="1">
        <v>1</v>
      </c>
    </row>
    <row r="343" spans="2:3" x14ac:dyDescent="0.25">
      <c r="B343" s="1">
        <v>3.4</v>
      </c>
      <c r="C343" s="1">
        <v>1</v>
      </c>
    </row>
    <row r="344" spans="2:3" x14ac:dyDescent="0.25">
      <c r="B344" s="1">
        <v>3.41</v>
      </c>
      <c r="C344" s="1">
        <v>1</v>
      </c>
    </row>
    <row r="345" spans="2:3" x14ac:dyDescent="0.25">
      <c r="B345" s="1">
        <v>3.42</v>
      </c>
      <c r="C345" s="1">
        <v>1</v>
      </c>
    </row>
    <row r="346" spans="2:3" x14ac:dyDescent="0.25">
      <c r="B346" s="1">
        <v>3.43</v>
      </c>
      <c r="C346" s="1">
        <v>1</v>
      </c>
    </row>
    <row r="347" spans="2:3" x14ac:dyDescent="0.25">
      <c r="B347" s="1">
        <v>3.44</v>
      </c>
      <c r="C347" s="1">
        <v>1</v>
      </c>
    </row>
    <row r="348" spans="2:3" x14ac:dyDescent="0.25">
      <c r="B348" s="1">
        <v>3.45</v>
      </c>
      <c r="C348" s="1">
        <v>1</v>
      </c>
    </row>
    <row r="349" spans="2:3" x14ac:dyDescent="0.25">
      <c r="B349" s="1">
        <v>3.46</v>
      </c>
      <c r="C349" s="1">
        <v>1</v>
      </c>
    </row>
    <row r="350" spans="2:3" x14ac:dyDescent="0.25">
      <c r="B350" s="1">
        <v>3.47</v>
      </c>
      <c r="C350" s="1">
        <v>1</v>
      </c>
    </row>
    <row r="351" spans="2:3" x14ac:dyDescent="0.25">
      <c r="B351" s="1">
        <v>3.48</v>
      </c>
      <c r="C351" s="1">
        <v>1</v>
      </c>
    </row>
    <row r="352" spans="2:3" x14ac:dyDescent="0.25">
      <c r="B352" s="1">
        <v>3.49</v>
      </c>
      <c r="C352" s="1">
        <v>1</v>
      </c>
    </row>
    <row r="353" spans="2:3" x14ac:dyDescent="0.25">
      <c r="B353" s="1">
        <v>3.5</v>
      </c>
      <c r="C353" s="1">
        <v>1</v>
      </c>
    </row>
    <row r="354" spans="2:3" x14ac:dyDescent="0.25">
      <c r="B354" s="1">
        <v>3.51</v>
      </c>
      <c r="C354" s="1">
        <v>1</v>
      </c>
    </row>
    <row r="355" spans="2:3" x14ac:dyDescent="0.25">
      <c r="B355" s="1">
        <v>3.52</v>
      </c>
      <c r="C355" s="1">
        <v>1</v>
      </c>
    </row>
    <row r="356" spans="2:3" x14ac:dyDescent="0.25">
      <c r="B356" s="1">
        <v>3.53</v>
      </c>
      <c r="C356" s="1">
        <v>1</v>
      </c>
    </row>
    <row r="357" spans="2:3" x14ac:dyDescent="0.25">
      <c r="B357" s="1">
        <v>3.54</v>
      </c>
      <c r="C357" s="1">
        <v>1</v>
      </c>
    </row>
    <row r="358" spans="2:3" x14ac:dyDescent="0.25">
      <c r="B358" s="1">
        <v>3.55</v>
      </c>
      <c r="C358" s="1">
        <v>1</v>
      </c>
    </row>
    <row r="359" spans="2:3" x14ac:dyDescent="0.25">
      <c r="B359" s="1">
        <v>3.56</v>
      </c>
      <c r="C359" s="1">
        <v>1</v>
      </c>
    </row>
    <row r="360" spans="2:3" x14ac:dyDescent="0.25">
      <c r="B360" s="1">
        <v>3.57</v>
      </c>
      <c r="C360" s="1">
        <v>1</v>
      </c>
    </row>
    <row r="361" spans="2:3" x14ac:dyDescent="0.25">
      <c r="B361" s="1">
        <v>3.58</v>
      </c>
      <c r="C361" s="1">
        <v>1</v>
      </c>
    </row>
    <row r="362" spans="2:3" x14ac:dyDescent="0.25">
      <c r="B362" s="1">
        <v>3.59</v>
      </c>
      <c r="C362" s="1">
        <v>1</v>
      </c>
    </row>
    <row r="363" spans="2:3" x14ac:dyDescent="0.25">
      <c r="B363" s="1">
        <v>3.6</v>
      </c>
      <c r="C363" s="1">
        <v>1</v>
      </c>
    </row>
    <row r="364" spans="2:3" x14ac:dyDescent="0.25">
      <c r="B364" s="1">
        <v>3.61</v>
      </c>
      <c r="C364" s="1">
        <v>1</v>
      </c>
    </row>
    <row r="365" spans="2:3" x14ac:dyDescent="0.25">
      <c r="B365" s="1">
        <v>3.62</v>
      </c>
      <c r="C365" s="1">
        <v>1</v>
      </c>
    </row>
    <row r="366" spans="2:3" x14ac:dyDescent="0.25">
      <c r="B366" s="1">
        <v>3.63</v>
      </c>
      <c r="C366" s="1">
        <v>1</v>
      </c>
    </row>
    <row r="367" spans="2:3" x14ac:dyDescent="0.25">
      <c r="B367" s="1">
        <v>3.64</v>
      </c>
      <c r="C367" s="1">
        <v>1</v>
      </c>
    </row>
    <row r="368" spans="2:3" x14ac:dyDescent="0.25">
      <c r="B368" s="1">
        <v>3.65</v>
      </c>
      <c r="C368" s="1">
        <v>1</v>
      </c>
    </row>
    <row r="369" spans="2:3" x14ac:dyDescent="0.25">
      <c r="B369" s="1">
        <v>3.66</v>
      </c>
      <c r="C369" s="1">
        <v>1</v>
      </c>
    </row>
    <row r="370" spans="2:3" x14ac:dyDescent="0.25">
      <c r="B370" s="1">
        <v>3.67</v>
      </c>
      <c r="C370" s="1">
        <v>1</v>
      </c>
    </row>
    <row r="371" spans="2:3" x14ac:dyDescent="0.25">
      <c r="B371" s="1">
        <v>3.68</v>
      </c>
      <c r="C371" s="1">
        <v>1</v>
      </c>
    </row>
    <row r="372" spans="2:3" x14ac:dyDescent="0.25">
      <c r="B372" s="1">
        <v>3.69</v>
      </c>
      <c r="C372" s="1">
        <v>1</v>
      </c>
    </row>
    <row r="373" spans="2:3" x14ac:dyDescent="0.25">
      <c r="B373" s="1">
        <v>3.7</v>
      </c>
      <c r="C373" s="1">
        <v>1</v>
      </c>
    </row>
    <row r="374" spans="2:3" x14ac:dyDescent="0.25">
      <c r="B374" s="1">
        <v>3.71</v>
      </c>
      <c r="C374" s="1">
        <v>1</v>
      </c>
    </row>
    <row r="375" spans="2:3" x14ac:dyDescent="0.25">
      <c r="B375" s="1">
        <v>3.72</v>
      </c>
      <c r="C375" s="1">
        <v>1</v>
      </c>
    </row>
    <row r="376" spans="2:3" x14ac:dyDescent="0.25">
      <c r="B376" s="1">
        <v>3.73</v>
      </c>
      <c r="C376" s="1">
        <v>1</v>
      </c>
    </row>
    <row r="377" spans="2:3" x14ac:dyDescent="0.25">
      <c r="B377" s="1">
        <v>3.74</v>
      </c>
      <c r="C377" s="1">
        <v>1</v>
      </c>
    </row>
    <row r="378" spans="2:3" x14ac:dyDescent="0.25">
      <c r="B378" s="1">
        <v>3.75</v>
      </c>
      <c r="C378" s="1">
        <v>1</v>
      </c>
    </row>
    <row r="379" spans="2:3" x14ac:dyDescent="0.25">
      <c r="B379" s="1">
        <v>3.76</v>
      </c>
      <c r="C379" s="1">
        <v>1</v>
      </c>
    </row>
    <row r="380" spans="2:3" x14ac:dyDescent="0.25">
      <c r="B380" s="1">
        <v>3.77</v>
      </c>
      <c r="C380" s="1">
        <v>1</v>
      </c>
    </row>
    <row r="381" spans="2:3" x14ac:dyDescent="0.25">
      <c r="B381" s="1">
        <v>3.78</v>
      </c>
      <c r="C381" s="1">
        <v>1</v>
      </c>
    </row>
    <row r="382" spans="2:3" x14ac:dyDescent="0.25">
      <c r="B382" s="1">
        <v>3.79</v>
      </c>
      <c r="C382" s="1">
        <v>1</v>
      </c>
    </row>
    <row r="383" spans="2:3" x14ac:dyDescent="0.25">
      <c r="B383" s="1">
        <v>3.8</v>
      </c>
      <c r="C383" s="1">
        <v>1</v>
      </c>
    </row>
    <row r="384" spans="2:3" x14ac:dyDescent="0.25">
      <c r="B384" s="1">
        <v>3.81</v>
      </c>
      <c r="C384" s="1">
        <v>1</v>
      </c>
    </row>
    <row r="385" spans="2:3" x14ac:dyDescent="0.25">
      <c r="B385" s="1">
        <v>3.82</v>
      </c>
      <c r="C385" s="1">
        <v>1</v>
      </c>
    </row>
    <row r="386" spans="2:3" x14ac:dyDescent="0.25">
      <c r="B386" s="1">
        <v>3.83</v>
      </c>
      <c r="C386" s="1">
        <v>1</v>
      </c>
    </row>
    <row r="387" spans="2:3" x14ac:dyDescent="0.25">
      <c r="B387" s="1">
        <v>3.84</v>
      </c>
      <c r="C387" s="1">
        <v>1</v>
      </c>
    </row>
    <row r="388" spans="2:3" x14ac:dyDescent="0.25">
      <c r="B388" s="1">
        <v>3.85</v>
      </c>
      <c r="C388" s="1">
        <v>1</v>
      </c>
    </row>
    <row r="389" spans="2:3" x14ac:dyDescent="0.25">
      <c r="B389" s="1">
        <v>3.86</v>
      </c>
      <c r="C389" s="1">
        <v>1</v>
      </c>
    </row>
    <row r="390" spans="2:3" x14ac:dyDescent="0.25">
      <c r="B390" s="1">
        <v>3.87</v>
      </c>
      <c r="C390" s="1">
        <v>1</v>
      </c>
    </row>
    <row r="391" spans="2:3" x14ac:dyDescent="0.25">
      <c r="B391" s="1">
        <v>3.88</v>
      </c>
      <c r="C391" s="1">
        <v>1</v>
      </c>
    </row>
    <row r="392" spans="2:3" x14ac:dyDescent="0.25">
      <c r="B392" s="1">
        <v>3.89</v>
      </c>
      <c r="C392" s="1">
        <v>1</v>
      </c>
    </row>
    <row r="393" spans="2:3" x14ac:dyDescent="0.25">
      <c r="B393" s="1">
        <v>3.9</v>
      </c>
      <c r="C393" s="1">
        <v>1</v>
      </c>
    </row>
    <row r="394" spans="2:3" x14ac:dyDescent="0.25">
      <c r="B394" s="1">
        <v>3.91</v>
      </c>
      <c r="C394" s="1">
        <v>1</v>
      </c>
    </row>
    <row r="395" spans="2:3" x14ac:dyDescent="0.25">
      <c r="B395" s="1">
        <v>3.92</v>
      </c>
      <c r="C395" s="1">
        <v>1</v>
      </c>
    </row>
    <row r="396" spans="2:3" x14ac:dyDescent="0.25">
      <c r="B396" s="1">
        <v>3.93</v>
      </c>
      <c r="C396" s="1">
        <v>1</v>
      </c>
    </row>
    <row r="397" spans="2:3" x14ac:dyDescent="0.25">
      <c r="B397" s="1">
        <v>3.94</v>
      </c>
      <c r="C397" s="1">
        <v>1</v>
      </c>
    </row>
    <row r="398" spans="2:3" x14ac:dyDescent="0.25">
      <c r="B398" s="1">
        <v>3.95</v>
      </c>
      <c r="C398" s="1">
        <v>1</v>
      </c>
    </row>
    <row r="399" spans="2:3" x14ac:dyDescent="0.25">
      <c r="B399" s="1">
        <v>3.96</v>
      </c>
      <c r="C399" s="1">
        <v>1</v>
      </c>
    </row>
    <row r="400" spans="2:3" x14ac:dyDescent="0.25">
      <c r="B400" s="1">
        <v>3.97</v>
      </c>
      <c r="C400" s="1">
        <v>1</v>
      </c>
    </row>
    <row r="401" spans="2:3" x14ac:dyDescent="0.25">
      <c r="B401" s="1">
        <v>3.98</v>
      </c>
      <c r="C401" s="1">
        <v>1</v>
      </c>
    </row>
    <row r="402" spans="2:3" x14ac:dyDescent="0.25">
      <c r="B402" s="1">
        <v>3.99</v>
      </c>
      <c r="C402" s="1">
        <v>1</v>
      </c>
    </row>
    <row r="403" spans="2:3" x14ac:dyDescent="0.25">
      <c r="B403" s="1">
        <v>4</v>
      </c>
      <c r="C403" s="1">
        <v>1</v>
      </c>
    </row>
    <row r="404" spans="2:3" x14ac:dyDescent="0.25">
      <c r="B404" s="1">
        <v>4.01</v>
      </c>
      <c r="C404" s="1">
        <v>1</v>
      </c>
    </row>
    <row r="405" spans="2:3" x14ac:dyDescent="0.25">
      <c r="B405" s="1">
        <v>4.0199999999999996</v>
      </c>
      <c r="C405" s="1">
        <v>1</v>
      </c>
    </row>
    <row r="406" spans="2:3" x14ac:dyDescent="0.25">
      <c r="B406" s="1">
        <v>4.03</v>
      </c>
      <c r="C406" s="1">
        <v>1</v>
      </c>
    </row>
    <row r="407" spans="2:3" x14ac:dyDescent="0.25">
      <c r="B407" s="1">
        <v>4.04</v>
      </c>
      <c r="C407" s="1">
        <v>1</v>
      </c>
    </row>
    <row r="408" spans="2:3" x14ac:dyDescent="0.25">
      <c r="B408" s="1">
        <v>4.05</v>
      </c>
      <c r="C408" s="1">
        <v>1</v>
      </c>
    </row>
    <row r="409" spans="2:3" x14ac:dyDescent="0.25">
      <c r="B409" s="1">
        <v>4.0599999999999996</v>
      </c>
      <c r="C409" s="1">
        <v>1</v>
      </c>
    </row>
    <row r="410" spans="2:3" x14ac:dyDescent="0.25">
      <c r="B410" s="1">
        <v>4.07</v>
      </c>
      <c r="C410" s="1">
        <v>1</v>
      </c>
    </row>
    <row r="411" spans="2:3" x14ac:dyDescent="0.25">
      <c r="B411" s="1">
        <v>4.08</v>
      </c>
      <c r="C411" s="1">
        <v>1</v>
      </c>
    </row>
    <row r="412" spans="2:3" x14ac:dyDescent="0.25">
      <c r="B412" s="1">
        <v>4.09</v>
      </c>
      <c r="C412" s="1">
        <v>1</v>
      </c>
    </row>
    <row r="413" spans="2:3" x14ac:dyDescent="0.25">
      <c r="B413" s="1">
        <v>4.0999999999999996</v>
      </c>
      <c r="C413" s="1">
        <v>1</v>
      </c>
    </row>
    <row r="414" spans="2:3" x14ac:dyDescent="0.25">
      <c r="B414" s="1">
        <v>4.1100000000000003</v>
      </c>
      <c r="C414" s="1">
        <v>1</v>
      </c>
    </row>
    <row r="415" spans="2:3" x14ac:dyDescent="0.25">
      <c r="B415" s="1">
        <v>4.12</v>
      </c>
      <c r="C415" s="1">
        <v>1</v>
      </c>
    </row>
    <row r="416" spans="2:3" x14ac:dyDescent="0.25">
      <c r="B416" s="1">
        <v>4.13</v>
      </c>
      <c r="C416" s="1">
        <v>1</v>
      </c>
    </row>
    <row r="417" spans="2:3" x14ac:dyDescent="0.25">
      <c r="B417" s="1">
        <v>4.1399999999999997</v>
      </c>
      <c r="C417" s="1">
        <v>1</v>
      </c>
    </row>
    <row r="418" spans="2:3" x14ac:dyDescent="0.25">
      <c r="B418" s="1">
        <v>4.1500000000000004</v>
      </c>
      <c r="C418" s="1">
        <v>1</v>
      </c>
    </row>
    <row r="419" spans="2:3" x14ac:dyDescent="0.25">
      <c r="B419" s="1">
        <v>4.16</v>
      </c>
      <c r="C419" s="1">
        <v>1</v>
      </c>
    </row>
    <row r="420" spans="2:3" x14ac:dyDescent="0.25">
      <c r="B420" s="1">
        <v>4.17</v>
      </c>
      <c r="C420" s="1">
        <v>1</v>
      </c>
    </row>
    <row r="421" spans="2:3" x14ac:dyDescent="0.25">
      <c r="B421" s="1">
        <v>4.18</v>
      </c>
      <c r="C421" s="1">
        <v>1</v>
      </c>
    </row>
    <row r="422" spans="2:3" x14ac:dyDescent="0.25">
      <c r="B422" s="1">
        <v>4.1900000000000004</v>
      </c>
      <c r="C422" s="1">
        <v>1</v>
      </c>
    </row>
    <row r="423" spans="2:3" x14ac:dyDescent="0.25">
      <c r="B423" s="1">
        <v>4.2</v>
      </c>
      <c r="C423" s="1">
        <v>1</v>
      </c>
    </row>
    <row r="424" spans="2:3" x14ac:dyDescent="0.25">
      <c r="B424" s="1">
        <v>4.21</v>
      </c>
      <c r="C424" s="1">
        <v>1</v>
      </c>
    </row>
    <row r="425" spans="2:3" x14ac:dyDescent="0.25">
      <c r="B425" s="1">
        <v>4.22</v>
      </c>
      <c r="C425" s="1">
        <v>1</v>
      </c>
    </row>
    <row r="426" spans="2:3" x14ac:dyDescent="0.25">
      <c r="B426" s="1">
        <v>4.2300000000000004</v>
      </c>
      <c r="C426" s="1">
        <v>1</v>
      </c>
    </row>
    <row r="427" spans="2:3" x14ac:dyDescent="0.25">
      <c r="B427" s="1">
        <v>4.24</v>
      </c>
      <c r="C427" s="1">
        <v>1</v>
      </c>
    </row>
    <row r="428" spans="2:3" x14ac:dyDescent="0.25">
      <c r="B428" s="1">
        <v>4.25</v>
      </c>
      <c r="C428" s="1">
        <v>1</v>
      </c>
    </row>
    <row r="429" spans="2:3" x14ac:dyDescent="0.25">
      <c r="B429" s="1">
        <v>4.26</v>
      </c>
      <c r="C429" s="1">
        <v>1</v>
      </c>
    </row>
    <row r="430" spans="2:3" x14ac:dyDescent="0.25">
      <c r="B430" s="1">
        <v>4.2699999999999996</v>
      </c>
      <c r="C430" s="1">
        <v>1</v>
      </c>
    </row>
    <row r="431" spans="2:3" x14ac:dyDescent="0.25">
      <c r="B431" s="1">
        <v>4.28</v>
      </c>
      <c r="C431" s="1">
        <v>1</v>
      </c>
    </row>
    <row r="432" spans="2:3" x14ac:dyDescent="0.25">
      <c r="B432" s="1">
        <v>4.29</v>
      </c>
      <c r="C432" s="1">
        <v>1</v>
      </c>
    </row>
    <row r="433" spans="2:3" x14ac:dyDescent="0.25">
      <c r="B433" s="1">
        <v>4.3</v>
      </c>
      <c r="C433" s="1">
        <v>1</v>
      </c>
    </row>
    <row r="434" spans="2:3" x14ac:dyDescent="0.25">
      <c r="B434" s="1">
        <v>4.3099999999999996</v>
      </c>
      <c r="C434" s="1">
        <v>1</v>
      </c>
    </row>
    <row r="435" spans="2:3" x14ac:dyDescent="0.25">
      <c r="B435" s="1">
        <v>4.32</v>
      </c>
      <c r="C435" s="1">
        <v>1</v>
      </c>
    </row>
    <row r="436" spans="2:3" x14ac:dyDescent="0.25">
      <c r="B436" s="1">
        <v>4.33</v>
      </c>
      <c r="C436" s="1">
        <v>1</v>
      </c>
    </row>
    <row r="437" spans="2:3" x14ac:dyDescent="0.25">
      <c r="B437" s="1">
        <v>4.34</v>
      </c>
      <c r="C437" s="1">
        <v>1</v>
      </c>
    </row>
    <row r="438" spans="2:3" x14ac:dyDescent="0.25">
      <c r="B438" s="1">
        <v>4.3499999999999996</v>
      </c>
      <c r="C438" s="1">
        <v>1</v>
      </c>
    </row>
    <row r="439" spans="2:3" x14ac:dyDescent="0.25">
      <c r="B439" s="1">
        <v>4.3600000000000003</v>
      </c>
      <c r="C439" s="1">
        <v>1</v>
      </c>
    </row>
    <row r="440" spans="2:3" x14ac:dyDescent="0.25">
      <c r="B440" s="1">
        <v>4.37</v>
      </c>
      <c r="C440" s="1">
        <v>1</v>
      </c>
    </row>
    <row r="441" spans="2:3" x14ac:dyDescent="0.25">
      <c r="B441" s="1">
        <v>4.38</v>
      </c>
      <c r="C441" s="1">
        <v>1</v>
      </c>
    </row>
    <row r="442" spans="2:3" x14ac:dyDescent="0.25">
      <c r="B442" s="1">
        <v>4.3899999999999997</v>
      </c>
      <c r="C442" s="1">
        <v>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87"/>
  <sheetViews>
    <sheetView showGridLines="0" showRowColHeaders="0" zoomScale="82" zoomScaleNormal="82" workbookViewId="0">
      <selection activeCell="M6" sqref="M6"/>
    </sheetView>
  </sheetViews>
  <sheetFormatPr baseColWidth="10" defaultColWidth="10.85546875" defaultRowHeight="15" x14ac:dyDescent="0.25"/>
  <cols>
    <col min="1" max="1" width="4.5703125" style="184" customWidth="1"/>
    <col min="2" max="4" width="6.140625" style="184" customWidth="1"/>
    <col min="5" max="8" width="8.5703125" style="184" customWidth="1"/>
    <col min="9" max="11" width="7.7109375" style="184" customWidth="1"/>
    <col min="12" max="12" width="6.5703125" style="184" customWidth="1"/>
    <col min="13" max="17" width="10.85546875" style="184"/>
    <col min="18" max="18" width="13.5703125" style="184" customWidth="1"/>
    <col min="19" max="16384" width="10.85546875" style="184"/>
  </cols>
  <sheetData>
    <row r="1" spans="2:22" ht="15.75" thickBot="1" x14ac:dyDescent="0.3"/>
    <row r="2" spans="2:22" ht="17.45" customHeight="1" x14ac:dyDescent="0.25">
      <c r="B2" s="478" t="s">
        <v>551</v>
      </c>
      <c r="C2" s="479"/>
      <c r="D2" s="479"/>
      <c r="E2" s="479"/>
      <c r="F2" s="479"/>
      <c r="G2" s="479"/>
      <c r="H2" s="479"/>
      <c r="I2" s="479"/>
      <c r="J2" s="479"/>
      <c r="K2" s="479"/>
      <c r="L2" s="480"/>
      <c r="M2" s="474" t="s">
        <v>552</v>
      </c>
      <c r="N2" s="474"/>
      <c r="O2" s="474"/>
      <c r="P2" s="474"/>
      <c r="Q2" s="474"/>
      <c r="R2" s="474"/>
      <c r="S2" s="475"/>
      <c r="T2" s="189"/>
      <c r="U2" s="189"/>
      <c r="V2" s="189"/>
    </row>
    <row r="3" spans="2:22" ht="15" customHeight="1" thickBot="1" x14ac:dyDescent="0.3">
      <c r="B3" s="481" t="s">
        <v>553</v>
      </c>
      <c r="C3" s="482"/>
      <c r="D3" s="482"/>
      <c r="E3" s="482"/>
      <c r="F3" s="482"/>
      <c r="G3" s="482"/>
      <c r="H3" s="482"/>
      <c r="I3" s="482"/>
      <c r="J3" s="482"/>
      <c r="K3" s="482"/>
      <c r="L3" s="483"/>
      <c r="M3" s="476"/>
      <c r="N3" s="476"/>
      <c r="O3" s="476"/>
      <c r="P3" s="476"/>
      <c r="Q3" s="476"/>
      <c r="R3" s="476"/>
      <c r="S3" s="477"/>
    </row>
    <row r="4" spans="2:22" ht="15.75" thickBot="1" x14ac:dyDescent="0.3">
      <c r="B4" s="484"/>
      <c r="C4" s="485"/>
      <c r="D4" s="485"/>
      <c r="E4" s="485"/>
      <c r="F4" s="485"/>
      <c r="G4" s="485"/>
      <c r="H4" s="485"/>
      <c r="I4" s="485"/>
      <c r="J4" s="485"/>
      <c r="K4" s="485"/>
      <c r="L4" s="486"/>
      <c r="M4" s="191"/>
      <c r="N4" s="191"/>
      <c r="O4" s="191"/>
      <c r="P4" s="191"/>
      <c r="Q4" s="191"/>
      <c r="R4" s="191"/>
      <c r="S4" s="192"/>
    </row>
    <row r="5" spans="2:22" x14ac:dyDescent="0.25">
      <c r="B5" s="193"/>
      <c r="C5" s="190"/>
      <c r="D5" s="191"/>
      <c r="E5" s="191"/>
      <c r="F5" s="191"/>
      <c r="G5" s="191"/>
      <c r="H5" s="191"/>
      <c r="I5" s="191"/>
      <c r="J5" s="191"/>
      <c r="K5" s="191"/>
      <c r="L5" s="191"/>
      <c r="M5" s="191"/>
      <c r="N5" s="191"/>
      <c r="O5" s="191"/>
      <c r="P5" s="191"/>
      <c r="Q5" s="191"/>
      <c r="R5" s="191"/>
      <c r="S5" s="192"/>
    </row>
    <row r="6" spans="2:22" x14ac:dyDescent="0.25">
      <c r="B6" s="193"/>
      <c r="C6" s="190"/>
      <c r="D6" s="190"/>
      <c r="E6" s="190"/>
      <c r="F6" s="190"/>
      <c r="G6" s="190"/>
      <c r="H6" s="190"/>
      <c r="I6" s="190"/>
      <c r="J6" s="190"/>
      <c r="K6" s="190"/>
      <c r="L6" s="190"/>
      <c r="M6" s="191"/>
      <c r="N6" s="191"/>
      <c r="O6" s="191"/>
      <c r="P6" s="191"/>
      <c r="Q6" s="191"/>
      <c r="R6" s="191"/>
      <c r="S6" s="192"/>
    </row>
    <row r="7" spans="2:22" x14ac:dyDescent="0.25">
      <c r="B7" s="193"/>
      <c r="C7" s="191"/>
      <c r="D7" s="191"/>
      <c r="E7" s="191"/>
      <c r="F7" s="191"/>
      <c r="G7" s="191"/>
      <c r="H7" s="191"/>
      <c r="I7" s="191"/>
      <c r="J7" s="191"/>
      <c r="K7" s="191"/>
      <c r="L7" s="191"/>
      <c r="M7" s="191"/>
      <c r="N7" s="191"/>
      <c r="O7" s="191"/>
      <c r="P7" s="191"/>
      <c r="Q7" s="191"/>
      <c r="R7" s="191"/>
      <c r="S7" s="192"/>
    </row>
    <row r="8" spans="2:22" ht="24.95" customHeight="1" x14ac:dyDescent="0.25">
      <c r="B8" s="193"/>
      <c r="C8" s="469"/>
      <c r="D8" s="469"/>
      <c r="E8" s="469"/>
      <c r="F8" s="469"/>
      <c r="G8" s="469"/>
      <c r="H8" s="469"/>
      <c r="I8" s="469"/>
      <c r="J8" s="469"/>
      <c r="K8" s="469"/>
      <c r="L8" s="469"/>
      <c r="M8" s="191"/>
      <c r="N8" s="191"/>
      <c r="O8" s="191"/>
      <c r="P8" s="191"/>
      <c r="Q8" s="191"/>
      <c r="R8" s="191"/>
      <c r="S8" s="192"/>
    </row>
    <row r="9" spans="2:22" ht="24.95" customHeight="1" x14ac:dyDescent="0.25">
      <c r="B9" s="193"/>
      <c r="C9" s="190"/>
      <c r="D9" s="190"/>
      <c r="E9" s="190"/>
      <c r="F9" s="190"/>
      <c r="G9" s="190"/>
      <c r="H9" s="190"/>
      <c r="I9" s="190"/>
      <c r="J9" s="190"/>
      <c r="K9" s="190"/>
      <c r="L9" s="190"/>
      <c r="M9" s="191"/>
      <c r="N9" s="191"/>
      <c r="O9" s="191"/>
      <c r="P9" s="191"/>
      <c r="Q9" s="191"/>
      <c r="R9" s="191"/>
      <c r="S9" s="192"/>
    </row>
    <row r="10" spans="2:22" ht="24.95" customHeight="1" x14ac:dyDescent="0.25">
      <c r="B10" s="193"/>
      <c r="C10" s="190"/>
      <c r="D10" s="190"/>
      <c r="E10" s="190"/>
      <c r="F10" s="190"/>
      <c r="G10" s="190"/>
      <c r="H10" s="190"/>
      <c r="I10" s="190"/>
      <c r="J10" s="190"/>
      <c r="K10" s="190"/>
      <c r="L10" s="190"/>
      <c r="M10" s="191"/>
      <c r="N10" s="191"/>
      <c r="O10" s="191"/>
      <c r="P10" s="191"/>
      <c r="Q10" s="191"/>
      <c r="R10" s="191"/>
      <c r="S10" s="192"/>
    </row>
    <row r="11" spans="2:22" ht="24.95" customHeight="1" x14ac:dyDescent="0.25">
      <c r="B11" s="193"/>
      <c r="C11" s="190"/>
      <c r="D11" s="190"/>
      <c r="E11" s="190"/>
      <c r="F11" s="190"/>
      <c r="G11" s="190"/>
      <c r="H11" s="190"/>
      <c r="I11" s="190"/>
      <c r="J11" s="190"/>
      <c r="K11" s="190"/>
      <c r="L11" s="190"/>
      <c r="M11" s="191"/>
      <c r="N11" s="191"/>
      <c r="O11" s="191"/>
      <c r="P11" s="191"/>
      <c r="Q11" s="191"/>
      <c r="R11" s="191"/>
      <c r="S11" s="192"/>
    </row>
    <row r="12" spans="2:22" ht="24.95" customHeight="1" x14ac:dyDescent="0.25">
      <c r="B12" s="193"/>
      <c r="C12" s="190"/>
      <c r="D12" s="190"/>
      <c r="E12" s="190"/>
      <c r="F12" s="190"/>
      <c r="G12" s="190"/>
      <c r="H12" s="190"/>
      <c r="I12" s="190"/>
      <c r="J12" s="190"/>
      <c r="K12" s="190"/>
      <c r="L12" s="190"/>
      <c r="M12" s="191"/>
      <c r="N12" s="191"/>
      <c r="O12" s="191"/>
      <c r="P12" s="191"/>
      <c r="Q12" s="191"/>
      <c r="R12" s="191"/>
      <c r="S12" s="192"/>
    </row>
    <row r="13" spans="2:22" ht="24.95" customHeight="1" x14ac:dyDescent="0.25">
      <c r="B13" s="193"/>
      <c r="C13" s="190"/>
      <c r="D13" s="190"/>
      <c r="E13" s="190"/>
      <c r="F13" s="190"/>
      <c r="G13" s="190"/>
      <c r="H13" s="190"/>
      <c r="I13" s="190"/>
      <c r="J13" s="190"/>
      <c r="K13" s="190"/>
      <c r="L13" s="190"/>
      <c r="M13" s="191"/>
      <c r="N13" s="191"/>
      <c r="O13" s="191"/>
      <c r="P13" s="191"/>
      <c r="Q13" s="191"/>
      <c r="R13" s="191"/>
      <c r="S13" s="192"/>
    </row>
    <row r="14" spans="2:22" ht="24.95" customHeight="1" x14ac:dyDescent="0.25">
      <c r="B14" s="193"/>
      <c r="C14" s="190"/>
      <c r="D14" s="190"/>
      <c r="E14" s="190"/>
      <c r="F14" s="190"/>
      <c r="G14" s="190"/>
      <c r="H14" s="190"/>
      <c r="I14" s="190"/>
      <c r="J14" s="190"/>
      <c r="K14" s="190"/>
      <c r="L14" s="190"/>
      <c r="M14" s="191"/>
      <c r="N14" s="191"/>
      <c r="O14" s="191"/>
      <c r="P14" s="191"/>
      <c r="Q14" s="191"/>
      <c r="R14" s="191"/>
      <c r="S14" s="192"/>
    </row>
    <row r="15" spans="2:22" ht="24.95" customHeight="1" x14ac:dyDescent="0.25">
      <c r="B15" s="193"/>
      <c r="C15" s="190"/>
      <c r="D15" s="190"/>
      <c r="E15" s="190"/>
      <c r="F15" s="190"/>
      <c r="G15" s="190"/>
      <c r="H15" s="190"/>
      <c r="I15" s="190"/>
      <c r="J15" s="190"/>
      <c r="K15" s="190"/>
      <c r="L15" s="190"/>
      <c r="M15" s="191"/>
      <c r="N15" s="191"/>
      <c r="O15" s="191"/>
      <c r="P15" s="191"/>
      <c r="Q15" s="191"/>
      <c r="R15" s="191"/>
      <c r="S15" s="192"/>
    </row>
    <row r="16" spans="2:22" ht="24.95" customHeight="1" x14ac:dyDescent="0.25">
      <c r="B16" s="193"/>
      <c r="C16" s="190"/>
      <c r="D16" s="190"/>
      <c r="E16" s="190"/>
      <c r="F16" s="190"/>
      <c r="G16" s="190"/>
      <c r="H16" s="190"/>
      <c r="I16" s="190"/>
      <c r="J16" s="190"/>
      <c r="K16" s="190"/>
      <c r="L16" s="190"/>
      <c r="M16" s="191"/>
      <c r="N16" s="191"/>
      <c r="O16" s="191"/>
      <c r="P16" s="191"/>
      <c r="Q16" s="191"/>
      <c r="R16" s="191"/>
      <c r="S16" s="192"/>
    </row>
    <row r="17" spans="2:19" ht="14.45" customHeight="1" x14ac:dyDescent="0.25">
      <c r="B17" s="193"/>
      <c r="C17" s="190"/>
      <c r="D17" s="190"/>
      <c r="E17" s="190"/>
      <c r="F17" s="190"/>
      <c r="G17" s="190"/>
      <c r="H17" s="190"/>
      <c r="I17" s="190"/>
      <c r="J17" s="190"/>
      <c r="K17" s="190"/>
      <c r="L17" s="190"/>
      <c r="M17" s="191"/>
      <c r="N17" s="191"/>
      <c r="O17" s="191"/>
      <c r="P17" s="191"/>
      <c r="Q17" s="191"/>
      <c r="R17" s="191"/>
      <c r="S17" s="192"/>
    </row>
    <row r="18" spans="2:19" ht="24.95" customHeight="1" x14ac:dyDescent="0.25">
      <c r="B18" s="193"/>
      <c r="C18" s="190"/>
      <c r="D18" s="190"/>
      <c r="E18" s="190"/>
      <c r="F18" s="190"/>
      <c r="G18" s="190"/>
      <c r="H18" s="190"/>
      <c r="I18" s="190"/>
      <c r="J18" s="190"/>
      <c r="K18" s="190"/>
      <c r="L18" s="190"/>
      <c r="M18" s="191"/>
      <c r="N18" s="191"/>
      <c r="O18" s="191"/>
      <c r="P18" s="191"/>
      <c r="Q18" s="191"/>
      <c r="R18" s="191"/>
      <c r="S18" s="192"/>
    </row>
    <row r="19" spans="2:19" ht="24.95" customHeight="1" x14ac:dyDescent="0.25">
      <c r="B19" s="470"/>
      <c r="C19" s="471"/>
      <c r="D19" s="471"/>
      <c r="E19" s="471"/>
      <c r="F19" s="471"/>
      <c r="G19" s="471"/>
      <c r="H19" s="471"/>
      <c r="I19" s="471"/>
      <c r="J19" s="471"/>
      <c r="K19" s="471"/>
      <c r="L19" s="471"/>
      <c r="M19" s="191"/>
      <c r="N19" s="191"/>
      <c r="O19" s="191"/>
      <c r="P19" s="191"/>
      <c r="Q19" s="191"/>
      <c r="R19" s="191"/>
      <c r="S19" s="192"/>
    </row>
    <row r="20" spans="2:19" ht="24.95" customHeight="1" thickBot="1" x14ac:dyDescent="0.3">
      <c r="B20" s="472"/>
      <c r="C20" s="473"/>
      <c r="D20" s="473"/>
      <c r="E20" s="473"/>
      <c r="F20" s="473"/>
      <c r="G20" s="473"/>
      <c r="H20" s="473"/>
      <c r="I20" s="473"/>
      <c r="J20" s="473"/>
      <c r="K20" s="473"/>
      <c r="L20" s="473"/>
      <c r="M20" s="194"/>
      <c r="N20" s="194"/>
      <c r="O20" s="194"/>
      <c r="P20" s="194"/>
      <c r="Q20" s="194"/>
      <c r="R20" s="194"/>
      <c r="S20" s="195"/>
    </row>
    <row r="21" spans="2:19" ht="24.95" customHeight="1" x14ac:dyDescent="0.25"/>
    <row r="22" spans="2:19" ht="24.95" customHeight="1" x14ac:dyDescent="0.25"/>
    <row r="23" spans="2:19" ht="24.95" customHeight="1" x14ac:dyDescent="0.25"/>
    <row r="24" spans="2:19" ht="24.95" customHeight="1" x14ac:dyDescent="0.25">
      <c r="B24" s="183"/>
      <c r="C24" s="183"/>
      <c r="D24" s="185"/>
      <c r="E24" s="185"/>
      <c r="F24" s="185" t="s">
        <v>554</v>
      </c>
      <c r="G24" s="185"/>
      <c r="H24" s="185"/>
      <c r="I24" s="183"/>
      <c r="J24" s="183"/>
    </row>
    <row r="25" spans="2:19" ht="32.450000000000003" customHeight="1" x14ac:dyDescent="0.25">
      <c r="B25" s="183"/>
      <c r="C25" s="183"/>
      <c r="D25" s="185"/>
      <c r="E25" s="185" t="s">
        <v>555</v>
      </c>
      <c r="F25" s="186">
        <v>0.2</v>
      </c>
      <c r="G25" s="186">
        <f>F25</f>
        <v>0.2</v>
      </c>
      <c r="H25" s="185"/>
      <c r="I25" s="186">
        <v>0.2</v>
      </c>
      <c r="J25" s="186">
        <f>I25</f>
        <v>0.2</v>
      </c>
    </row>
    <row r="26" spans="2:19" ht="24.95" customHeight="1" x14ac:dyDescent="0.25">
      <c r="B26" s="183"/>
      <c r="C26" s="183"/>
      <c r="D26" s="185"/>
      <c r="E26" s="187" t="s">
        <v>556</v>
      </c>
      <c r="F26" s="188">
        <v>0.3</v>
      </c>
      <c r="G26" s="188">
        <f>F25+F26</f>
        <v>0.5</v>
      </c>
      <c r="H26" s="185"/>
      <c r="I26" s="188">
        <v>0.3</v>
      </c>
      <c r="J26" s="188">
        <f>I25+I26</f>
        <v>0.5</v>
      </c>
    </row>
    <row r="27" spans="2:19" ht="24.95" customHeight="1" x14ac:dyDescent="0.25">
      <c r="B27" s="183"/>
      <c r="C27" s="183"/>
      <c r="D27" s="185"/>
      <c r="E27" s="187" t="s">
        <v>557</v>
      </c>
      <c r="F27" s="188">
        <v>0.3</v>
      </c>
      <c r="G27" s="188">
        <f>G26+F27</f>
        <v>0.8</v>
      </c>
      <c r="H27" s="183"/>
      <c r="I27" s="188">
        <v>0.3</v>
      </c>
      <c r="J27" s="188">
        <f>J26+I27</f>
        <v>0.8</v>
      </c>
      <c r="K27" s="183"/>
    </row>
    <row r="28" spans="2:19" ht="24.95" customHeight="1" x14ac:dyDescent="0.25">
      <c r="B28" s="183"/>
      <c r="C28" s="183"/>
      <c r="D28" s="185"/>
      <c r="E28" s="187" t="s">
        <v>558</v>
      </c>
      <c r="F28" s="188">
        <v>0.2</v>
      </c>
      <c r="G28" s="188">
        <f>G27+F28</f>
        <v>1</v>
      </c>
      <c r="H28" s="183"/>
      <c r="I28" s="188">
        <v>0.2</v>
      </c>
      <c r="J28" s="188">
        <f>J27+I28</f>
        <v>1</v>
      </c>
      <c r="K28" s="183"/>
    </row>
    <row r="29" spans="2:19" ht="24.95" customHeight="1" x14ac:dyDescent="0.25">
      <c r="B29" s="183"/>
      <c r="C29" s="183"/>
      <c r="D29" s="185"/>
      <c r="E29" s="187" t="s">
        <v>559</v>
      </c>
      <c r="F29" s="188">
        <f>SUM(F25:F28)</f>
        <v>1</v>
      </c>
      <c r="G29" s="188"/>
      <c r="H29" s="183"/>
      <c r="I29" s="188">
        <f>SUM(I25:I28)</f>
        <v>1</v>
      </c>
      <c r="J29" s="188"/>
      <c r="K29" s="183"/>
    </row>
    <row r="30" spans="2:19" ht="24.95" customHeight="1" x14ac:dyDescent="0.25">
      <c r="B30" s="183"/>
      <c r="C30" s="183"/>
      <c r="D30" s="185"/>
      <c r="E30" s="187"/>
      <c r="F30" s="187"/>
      <c r="G30" s="187"/>
      <c r="H30" s="183"/>
      <c r="I30" s="187"/>
      <c r="J30" s="187"/>
      <c r="K30" s="183"/>
    </row>
    <row r="31" spans="2:19" ht="24.95" customHeight="1" x14ac:dyDescent="0.25">
      <c r="B31" s="183"/>
      <c r="C31" s="183"/>
      <c r="D31" s="185"/>
      <c r="E31" s="187" t="s">
        <v>560</v>
      </c>
      <c r="F31" s="188">
        <f>AVERAGE(Tabla2[[ IV TRIM 20218]])</f>
        <v>0.94679797979797975</v>
      </c>
      <c r="G31" s="188">
        <f>AVERAGE(Tabla2[[ III TRIM 20217]])</f>
        <v>0.81718450326045267</v>
      </c>
      <c r="H31" s="183"/>
      <c r="I31" s="188"/>
      <c r="J31" s="188">
        <f>F31</f>
        <v>0.94679797979797975</v>
      </c>
      <c r="K31" s="183"/>
    </row>
    <row r="32" spans="2:19" x14ac:dyDescent="0.25">
      <c r="B32" s="183"/>
      <c r="C32" s="183"/>
      <c r="D32" s="185"/>
      <c r="E32" s="187"/>
      <c r="F32" s="187"/>
      <c r="G32" s="187"/>
      <c r="H32" s="183"/>
      <c r="I32" s="187"/>
      <c r="J32" s="187"/>
      <c r="K32" s="183"/>
    </row>
    <row r="33" spans="2:11" x14ac:dyDescent="0.25">
      <c r="B33" s="183"/>
      <c r="C33" s="183"/>
      <c r="D33" s="185"/>
      <c r="E33" s="187" t="s">
        <v>561</v>
      </c>
      <c r="F33" s="187">
        <f>(G31-F34)/2</f>
        <v>0.40359225163022633</v>
      </c>
      <c r="G33" s="187"/>
      <c r="H33" s="183"/>
      <c r="I33" s="187">
        <f>(J31-I34)/2</f>
        <v>0.46839898989898987</v>
      </c>
      <c r="J33" s="187"/>
      <c r="K33" s="183"/>
    </row>
    <row r="34" spans="2:11" x14ac:dyDescent="0.25">
      <c r="B34" s="183"/>
      <c r="C34" s="183"/>
      <c r="D34" s="185"/>
      <c r="E34" s="187" t="s">
        <v>562</v>
      </c>
      <c r="F34" s="187">
        <v>0.01</v>
      </c>
      <c r="G34" s="187"/>
      <c r="H34" s="185"/>
      <c r="I34" s="187">
        <v>0.01</v>
      </c>
      <c r="J34" s="187"/>
    </row>
    <row r="35" spans="2:11" x14ac:dyDescent="0.25">
      <c r="B35" s="183"/>
      <c r="C35" s="183"/>
      <c r="D35" s="185"/>
      <c r="E35" s="187" t="s">
        <v>563</v>
      </c>
      <c r="F35" s="187">
        <f>SUM(F25:F28)-F33-F34</f>
        <v>0.58640774836977361</v>
      </c>
      <c r="G35" s="187"/>
      <c r="H35" s="185"/>
      <c r="I35" s="187">
        <f>SUM(I25:I28)-I33-I34</f>
        <v>0.52160101010101012</v>
      </c>
      <c r="J35" s="187"/>
    </row>
    <row r="36" spans="2:11" x14ac:dyDescent="0.25">
      <c r="B36" s="183"/>
      <c r="C36" s="183"/>
      <c r="D36" s="183"/>
      <c r="E36" s="187"/>
      <c r="F36" s="187"/>
      <c r="G36" s="187"/>
      <c r="H36" s="183"/>
      <c r="I36" s="183"/>
      <c r="J36" s="183"/>
    </row>
    <row r="37" spans="2:11" x14ac:dyDescent="0.25">
      <c r="B37" s="183"/>
      <c r="C37" s="183"/>
      <c r="D37" s="183"/>
      <c r="E37" s="187"/>
      <c r="F37" s="187"/>
      <c r="G37" s="187"/>
      <c r="H37" s="183"/>
      <c r="I37" s="183"/>
      <c r="J37" s="183"/>
    </row>
    <row r="38" spans="2:11" x14ac:dyDescent="0.25">
      <c r="B38" s="183"/>
      <c r="C38" s="183"/>
      <c r="D38" s="183"/>
      <c r="E38" s="187"/>
      <c r="F38" s="187"/>
      <c r="G38" s="187"/>
      <c r="H38" s="183"/>
      <c r="I38" s="183"/>
      <c r="J38" s="183"/>
    </row>
    <row r="39" spans="2:11" x14ac:dyDescent="0.25">
      <c r="B39" s="183"/>
      <c r="C39" s="183"/>
      <c r="D39" s="183"/>
      <c r="E39" s="187"/>
      <c r="F39" s="187"/>
      <c r="G39" s="187"/>
      <c r="H39" s="183"/>
      <c r="I39" s="183"/>
      <c r="J39" s="183"/>
    </row>
    <row r="40" spans="2:11" x14ac:dyDescent="0.25">
      <c r="B40" s="183"/>
      <c r="C40" s="183"/>
      <c r="D40" s="183"/>
      <c r="E40" s="187"/>
      <c r="F40" s="187"/>
      <c r="G40" s="187"/>
      <c r="H40" s="183"/>
      <c r="I40" s="183"/>
      <c r="J40" s="183"/>
    </row>
    <row r="41" spans="2:11" x14ac:dyDescent="0.25">
      <c r="B41" s="183"/>
      <c r="C41" s="183"/>
      <c r="D41" s="183"/>
      <c r="E41" s="187"/>
      <c r="F41" s="187"/>
      <c r="G41" s="187"/>
      <c r="H41" s="183"/>
      <c r="I41" s="183"/>
      <c r="J41" s="183"/>
    </row>
    <row r="42" spans="2:11" x14ac:dyDescent="0.25">
      <c r="B42" s="183"/>
      <c r="C42" s="183"/>
      <c r="D42" s="183"/>
      <c r="E42" s="187"/>
      <c r="F42" s="187"/>
      <c r="G42" s="187"/>
      <c r="H42" s="183"/>
      <c r="I42" s="183"/>
      <c r="J42" s="183"/>
    </row>
    <row r="43" spans="2:11" x14ac:dyDescent="0.25">
      <c r="B43" s="183"/>
      <c r="C43" s="183"/>
      <c r="D43" s="183"/>
      <c r="E43" s="187"/>
      <c r="F43" s="187"/>
      <c r="G43" s="187"/>
      <c r="H43" s="183"/>
      <c r="I43" s="183"/>
      <c r="J43" s="183"/>
    </row>
    <row r="44" spans="2:11" x14ac:dyDescent="0.25">
      <c r="C44" s="185"/>
      <c r="D44" s="185"/>
      <c r="E44" s="187"/>
      <c r="F44" s="187"/>
      <c r="G44" s="187"/>
      <c r="H44" s="185"/>
      <c r="I44" s="183"/>
    </row>
    <row r="45" spans="2:11" x14ac:dyDescent="0.25">
      <c r="C45" s="185"/>
      <c r="D45" s="185"/>
      <c r="E45" s="187"/>
      <c r="F45" s="187"/>
      <c r="G45" s="187"/>
      <c r="H45" s="185"/>
      <c r="I45" s="183"/>
    </row>
    <row r="46" spans="2:11" x14ac:dyDescent="0.25">
      <c r="C46" s="185"/>
      <c r="D46" s="185"/>
      <c r="E46" s="187"/>
      <c r="F46" s="187"/>
      <c r="G46" s="187"/>
      <c r="H46" s="185"/>
      <c r="I46" s="183"/>
    </row>
    <row r="47" spans="2:11" x14ac:dyDescent="0.25">
      <c r="D47" s="183"/>
      <c r="E47" s="187"/>
      <c r="F47" s="187"/>
      <c r="G47" s="187"/>
      <c r="H47" s="183"/>
      <c r="I47" s="183"/>
    </row>
    <row r="48" spans="2:11" x14ac:dyDescent="0.25">
      <c r="D48" s="183"/>
      <c r="E48" s="187"/>
      <c r="F48" s="187"/>
      <c r="G48" s="187"/>
      <c r="H48" s="183"/>
      <c r="I48" s="183"/>
    </row>
    <row r="49" spans="4:9" x14ac:dyDescent="0.25">
      <c r="D49" s="183"/>
      <c r="E49" s="187"/>
      <c r="F49" s="187"/>
      <c r="G49" s="187"/>
      <c r="H49" s="183"/>
      <c r="I49" s="183"/>
    </row>
    <row r="50" spans="4:9" x14ac:dyDescent="0.25">
      <c r="D50" s="183"/>
      <c r="E50" s="187"/>
      <c r="F50" s="187"/>
      <c r="G50" s="187"/>
      <c r="H50" s="183"/>
      <c r="I50" s="183"/>
    </row>
    <row r="51" spans="4:9" x14ac:dyDescent="0.25">
      <c r="D51" s="183"/>
      <c r="E51" s="187"/>
      <c r="F51" s="187"/>
      <c r="G51" s="187"/>
      <c r="H51" s="183"/>
      <c r="I51" s="183"/>
    </row>
    <row r="52" spans="4:9" x14ac:dyDescent="0.25">
      <c r="D52" s="183"/>
      <c r="E52" s="187"/>
      <c r="F52" s="187"/>
      <c r="G52" s="187"/>
      <c r="H52" s="183"/>
      <c r="I52" s="183"/>
    </row>
    <row r="53" spans="4:9" x14ac:dyDescent="0.25">
      <c r="D53" s="183"/>
      <c r="E53" s="187"/>
      <c r="F53" s="187"/>
      <c r="G53" s="187"/>
      <c r="H53" s="183"/>
      <c r="I53" s="183"/>
    </row>
    <row r="54" spans="4:9" x14ac:dyDescent="0.25">
      <c r="D54" s="183"/>
      <c r="E54" s="187"/>
      <c r="F54" s="187"/>
      <c r="G54" s="187"/>
      <c r="H54" s="183"/>
      <c r="I54" s="183"/>
    </row>
    <row r="55" spans="4:9" x14ac:dyDescent="0.25">
      <c r="D55" s="183"/>
      <c r="E55" s="187"/>
      <c r="F55" s="187"/>
      <c r="G55" s="187"/>
      <c r="H55" s="183"/>
      <c r="I55" s="183"/>
    </row>
    <row r="56" spans="4:9" x14ac:dyDescent="0.25">
      <c r="D56" s="183"/>
      <c r="E56" s="187"/>
      <c r="F56" s="187"/>
      <c r="G56" s="187"/>
      <c r="H56" s="183"/>
      <c r="I56" s="183"/>
    </row>
    <row r="57" spans="4:9" x14ac:dyDescent="0.25">
      <c r="D57" s="183"/>
      <c r="E57" s="187"/>
      <c r="F57" s="187"/>
      <c r="G57" s="187"/>
      <c r="H57" s="183"/>
      <c r="I57" s="183"/>
    </row>
    <row r="58" spans="4:9" x14ac:dyDescent="0.25">
      <c r="D58" s="183"/>
      <c r="E58" s="187"/>
      <c r="F58" s="187"/>
      <c r="G58" s="187"/>
      <c r="H58" s="183"/>
      <c r="I58" s="183"/>
    </row>
    <row r="59" spans="4:9" x14ac:dyDescent="0.25">
      <c r="D59" s="183"/>
      <c r="E59" s="187"/>
      <c r="F59" s="187"/>
      <c r="G59" s="187"/>
      <c r="H59" s="183"/>
      <c r="I59" s="183"/>
    </row>
    <row r="60" spans="4:9" x14ac:dyDescent="0.25">
      <c r="D60" s="183"/>
      <c r="E60" s="187"/>
      <c r="F60" s="187"/>
      <c r="G60" s="187"/>
      <c r="H60" s="183"/>
      <c r="I60" s="183"/>
    </row>
    <row r="61" spans="4:9" x14ac:dyDescent="0.25">
      <c r="E61" s="187"/>
      <c r="F61" s="187"/>
      <c r="G61" s="187"/>
    </row>
    <row r="62" spans="4:9" x14ac:dyDescent="0.25">
      <c r="E62" s="187"/>
      <c r="F62" s="187"/>
      <c r="G62" s="187"/>
    </row>
    <row r="63" spans="4:9" x14ac:dyDescent="0.25">
      <c r="E63" s="187"/>
      <c r="F63" s="187"/>
      <c r="G63" s="187"/>
    </row>
    <row r="64" spans="4:9" x14ac:dyDescent="0.25">
      <c r="E64" s="187"/>
      <c r="F64" s="187"/>
      <c r="G64" s="187"/>
    </row>
    <row r="65" spans="5:7" x14ac:dyDescent="0.25">
      <c r="E65" s="187"/>
      <c r="F65" s="187"/>
      <c r="G65" s="187"/>
    </row>
    <row r="66" spans="5:7" x14ac:dyDescent="0.25">
      <c r="E66" s="187"/>
      <c r="F66" s="187"/>
      <c r="G66" s="187"/>
    </row>
    <row r="67" spans="5:7" x14ac:dyDescent="0.25">
      <c r="E67" s="187"/>
      <c r="F67" s="187"/>
      <c r="G67" s="187"/>
    </row>
    <row r="68" spans="5:7" x14ac:dyDescent="0.25">
      <c r="E68" s="187"/>
      <c r="F68" s="187"/>
      <c r="G68" s="187"/>
    </row>
    <row r="69" spans="5:7" x14ac:dyDescent="0.25">
      <c r="E69" s="187"/>
      <c r="F69" s="187"/>
      <c r="G69" s="187"/>
    </row>
    <row r="70" spans="5:7" x14ac:dyDescent="0.25">
      <c r="E70" s="187"/>
      <c r="F70" s="187"/>
      <c r="G70" s="187"/>
    </row>
    <row r="71" spans="5:7" x14ac:dyDescent="0.25">
      <c r="E71" s="187"/>
      <c r="F71" s="187"/>
      <c r="G71" s="187"/>
    </row>
    <row r="72" spans="5:7" x14ac:dyDescent="0.25">
      <c r="E72" s="187"/>
      <c r="F72" s="187"/>
      <c r="G72" s="187"/>
    </row>
    <row r="73" spans="5:7" x14ac:dyDescent="0.25">
      <c r="E73" s="187"/>
      <c r="F73" s="187"/>
      <c r="G73" s="187"/>
    </row>
    <row r="74" spans="5:7" x14ac:dyDescent="0.25">
      <c r="E74" s="187"/>
      <c r="F74" s="187"/>
      <c r="G74" s="187"/>
    </row>
    <row r="75" spans="5:7" x14ac:dyDescent="0.25">
      <c r="E75" s="187"/>
      <c r="F75" s="187"/>
      <c r="G75" s="187"/>
    </row>
    <row r="76" spans="5:7" x14ac:dyDescent="0.25">
      <c r="E76" s="187"/>
      <c r="F76" s="187"/>
      <c r="G76" s="187"/>
    </row>
    <row r="77" spans="5:7" x14ac:dyDescent="0.25">
      <c r="E77" s="187"/>
      <c r="F77" s="187"/>
      <c r="G77" s="187"/>
    </row>
    <row r="78" spans="5:7" x14ac:dyDescent="0.25">
      <c r="E78" s="187"/>
      <c r="F78" s="187"/>
      <c r="G78" s="187"/>
    </row>
    <row r="79" spans="5:7" x14ac:dyDescent="0.25">
      <c r="E79" s="187"/>
      <c r="F79" s="187"/>
      <c r="G79" s="187"/>
    </row>
    <row r="80" spans="5:7" x14ac:dyDescent="0.25">
      <c r="E80" s="187"/>
      <c r="F80" s="187"/>
      <c r="G80" s="187"/>
    </row>
    <row r="81" spans="5:7" x14ac:dyDescent="0.25">
      <c r="E81" s="187"/>
      <c r="F81" s="187"/>
      <c r="G81" s="187"/>
    </row>
    <row r="82" spans="5:7" x14ac:dyDescent="0.25">
      <c r="E82" s="187"/>
      <c r="F82" s="187"/>
      <c r="G82" s="187"/>
    </row>
    <row r="83" spans="5:7" x14ac:dyDescent="0.25">
      <c r="E83" s="187"/>
      <c r="F83" s="187"/>
      <c r="G83" s="187"/>
    </row>
    <row r="84" spans="5:7" x14ac:dyDescent="0.25">
      <c r="E84" s="187"/>
      <c r="F84" s="187"/>
      <c r="G84" s="187"/>
    </row>
    <row r="85" spans="5:7" x14ac:dyDescent="0.25">
      <c r="E85" s="187"/>
      <c r="F85" s="187"/>
      <c r="G85" s="187"/>
    </row>
    <row r="86" spans="5:7" x14ac:dyDescent="0.25">
      <c r="E86" s="187"/>
      <c r="F86" s="187"/>
      <c r="G86" s="187"/>
    </row>
    <row r="87" spans="5:7" x14ac:dyDescent="0.25">
      <c r="E87" s="187"/>
      <c r="F87" s="187"/>
      <c r="G87" s="187"/>
    </row>
  </sheetData>
  <sheetProtection formatCells="0" formatColumns="0" insertColumns="0" insertRows="0" insertHyperlinks="0" sort="0" autoFilter="0" pivotTables="0"/>
  <mergeCells count="5">
    <mergeCell ref="C8:L8"/>
    <mergeCell ref="B19:L20"/>
    <mergeCell ref="M2:S3"/>
    <mergeCell ref="B2:L2"/>
    <mergeCell ref="B3:L4"/>
  </mergeCells>
  <hyperlinks>
    <hyperlink ref="B3" r:id="rId1" xr:uid="{00000000-0004-0000-0400-000000000000}"/>
  </hyperlinks>
  <pageMargins left="0.7" right="0.7" top="0.75" bottom="0.75" header="0.3" footer="0.3"/>
  <pageSetup paperSize="9" orientation="portrait" verticalDpi="3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
  <dimension ref="B2:I28"/>
  <sheetViews>
    <sheetView topLeftCell="B9" zoomScale="120" zoomScaleNormal="120" workbookViewId="0">
      <selection activeCell="H7" sqref="H7"/>
    </sheetView>
  </sheetViews>
  <sheetFormatPr baseColWidth="10" defaultColWidth="11.42578125" defaultRowHeight="15" x14ac:dyDescent="0.25"/>
  <cols>
    <col min="2" max="2" width="42.140625" customWidth="1"/>
  </cols>
  <sheetData>
    <row r="2" spans="2:9" x14ac:dyDescent="0.25">
      <c r="B2" t="s">
        <v>7</v>
      </c>
      <c r="C2" t="s">
        <v>564</v>
      </c>
    </row>
    <row r="3" spans="2:9" ht="15.75" thickBot="1" x14ac:dyDescent="0.3">
      <c r="B3" t="s">
        <v>565</v>
      </c>
      <c r="C3" s="1" t="e">
        <f>#REF!</f>
        <v>#REF!</v>
      </c>
    </row>
    <row r="4" spans="2:9" ht="16.5" thickBot="1" x14ac:dyDescent="0.3">
      <c r="B4" t="s">
        <v>566</v>
      </c>
      <c r="C4" s="1" t="e">
        <f>#REF!</f>
        <v>#REF!</v>
      </c>
      <c r="G4" s="3"/>
      <c r="H4" s="487" t="s">
        <v>554</v>
      </c>
      <c r="I4" s="488"/>
    </row>
    <row r="5" spans="2:9" ht="15.75" x14ac:dyDescent="0.25">
      <c r="B5" t="s">
        <v>567</v>
      </c>
      <c r="C5" s="1" t="e">
        <f>#REF!</f>
        <v>#REF!</v>
      </c>
      <c r="G5" s="3" t="s">
        <v>555</v>
      </c>
      <c r="H5" s="4">
        <v>0.5</v>
      </c>
      <c r="I5" s="5">
        <f>H5</f>
        <v>0.5</v>
      </c>
    </row>
    <row r="6" spans="2:9" ht="15.75" x14ac:dyDescent="0.25">
      <c r="B6" t="s">
        <v>568</v>
      </c>
      <c r="C6" s="1" t="e">
        <f>#REF!</f>
        <v>#REF!</v>
      </c>
      <c r="G6" s="6" t="s">
        <v>556</v>
      </c>
      <c r="H6" s="7">
        <v>0.2</v>
      </c>
      <c r="I6" s="8">
        <f>H5+H6</f>
        <v>0.7</v>
      </c>
    </row>
    <row r="7" spans="2:9" ht="15.75" x14ac:dyDescent="0.25">
      <c r="B7" t="s">
        <v>569</v>
      </c>
      <c r="C7" s="1" t="e">
        <f>#REF!</f>
        <v>#REF!</v>
      </c>
      <c r="G7" s="6" t="s">
        <v>557</v>
      </c>
      <c r="H7" s="7">
        <v>0.2</v>
      </c>
      <c r="I7" s="8">
        <f>I6+H7</f>
        <v>0.89999999999999991</v>
      </c>
    </row>
    <row r="8" spans="2:9" ht="15.75" x14ac:dyDescent="0.25">
      <c r="B8" t="s">
        <v>570</v>
      </c>
      <c r="C8" s="1" t="e">
        <f>#REF!</f>
        <v>#REF!</v>
      </c>
      <c r="G8" s="6" t="s">
        <v>558</v>
      </c>
      <c r="H8" s="7">
        <v>0.1</v>
      </c>
      <c r="I8" s="8">
        <f>I7+H8</f>
        <v>0.99999999999999989</v>
      </c>
    </row>
    <row r="9" spans="2:9" ht="16.5" thickBot="1" x14ac:dyDescent="0.3">
      <c r="B9" t="s">
        <v>571</v>
      </c>
      <c r="C9" s="1" t="e">
        <f>#REF!</f>
        <v>#REF!</v>
      </c>
      <c r="G9" s="9" t="s">
        <v>559</v>
      </c>
      <c r="H9" s="10">
        <f>SUM(H5:H8)</f>
        <v>0.99999999999999989</v>
      </c>
      <c r="I9" s="11"/>
    </row>
    <row r="10" spans="2:9" ht="16.5" thickBot="1" x14ac:dyDescent="0.3">
      <c r="C10" s="1"/>
      <c r="G10" s="6"/>
      <c r="H10" s="12"/>
      <c r="I10" s="13"/>
    </row>
    <row r="11" spans="2:9" ht="16.5" thickBot="1" x14ac:dyDescent="0.3">
      <c r="B11" t="s">
        <v>524</v>
      </c>
      <c r="C11" t="s">
        <v>564</v>
      </c>
      <c r="G11" s="14" t="s">
        <v>560</v>
      </c>
      <c r="H11" s="15"/>
      <c r="I11" s="16" t="e">
        <f>#REF!</f>
        <v>#REF!</v>
      </c>
    </row>
    <row r="12" spans="2:9" ht="16.5" thickBot="1" x14ac:dyDescent="0.3">
      <c r="B12" t="s">
        <v>27</v>
      </c>
      <c r="C12" s="2" t="e">
        <f>#REF!</f>
        <v>#REF!</v>
      </c>
      <c r="G12" s="6"/>
      <c r="H12" s="12"/>
      <c r="I12" s="13"/>
    </row>
    <row r="13" spans="2:9" ht="15.75" x14ac:dyDescent="0.25">
      <c r="B13" t="s">
        <v>59</v>
      </c>
      <c r="C13" s="2" t="e">
        <f>#REF!</f>
        <v>#REF!</v>
      </c>
      <c r="G13" s="3" t="s">
        <v>561</v>
      </c>
      <c r="H13" s="17" t="e">
        <f>(I11-H14)/2</f>
        <v>#REF!</v>
      </c>
      <c r="I13" s="18"/>
    </row>
    <row r="14" spans="2:9" ht="15.75" x14ac:dyDescent="0.25">
      <c r="B14" t="s">
        <v>73</v>
      </c>
      <c r="C14" s="2" t="e">
        <f>#REF!</f>
        <v>#REF!</v>
      </c>
      <c r="G14" s="6" t="s">
        <v>562</v>
      </c>
      <c r="H14" s="19">
        <v>1.4999999999999999E-2</v>
      </c>
      <c r="I14" s="20"/>
    </row>
    <row r="15" spans="2:9" ht="16.5" thickBot="1" x14ac:dyDescent="0.3">
      <c r="B15" t="s">
        <v>118</v>
      </c>
      <c r="C15" s="2" t="e">
        <f>#REF!</f>
        <v>#REF!</v>
      </c>
      <c r="G15" s="9" t="s">
        <v>563</v>
      </c>
      <c r="H15" s="10" t="e">
        <f>SUM(H5:H8)-H13-H14</f>
        <v>#REF!</v>
      </c>
      <c r="I15" s="21"/>
    </row>
    <row r="16" spans="2:9" x14ac:dyDescent="0.25">
      <c r="B16" t="s">
        <v>572</v>
      </c>
      <c r="C16" s="2" t="e">
        <f>#REF!</f>
        <v>#REF!</v>
      </c>
    </row>
    <row r="17" spans="2:3" x14ac:dyDescent="0.25">
      <c r="B17" t="s">
        <v>153</v>
      </c>
      <c r="C17" s="2" t="e">
        <f>#REF!</f>
        <v>#REF!</v>
      </c>
    </row>
    <row r="18" spans="2:3" x14ac:dyDescent="0.25">
      <c r="B18" t="s">
        <v>209</v>
      </c>
      <c r="C18" s="2" t="e">
        <f>#REF!</f>
        <v>#REF!</v>
      </c>
    </row>
    <row r="19" spans="2:3" x14ac:dyDescent="0.25">
      <c r="B19" t="s">
        <v>573</v>
      </c>
      <c r="C19" s="2" t="e">
        <f>#REF!</f>
        <v>#REF!</v>
      </c>
    </row>
    <row r="20" spans="2:3" x14ac:dyDescent="0.25">
      <c r="B20" t="s">
        <v>235</v>
      </c>
      <c r="C20" s="2" t="e">
        <f>#REF!</f>
        <v>#REF!</v>
      </c>
    </row>
    <row r="21" spans="2:3" x14ac:dyDescent="0.25">
      <c r="B21" t="s">
        <v>268</v>
      </c>
      <c r="C21" s="2" t="e">
        <f>#REF!</f>
        <v>#REF!</v>
      </c>
    </row>
    <row r="22" spans="2:3" x14ac:dyDescent="0.25">
      <c r="B22" t="s">
        <v>287</v>
      </c>
      <c r="C22" s="2" t="e">
        <f>#REF!</f>
        <v>#REF!</v>
      </c>
    </row>
    <row r="23" spans="2:3" x14ac:dyDescent="0.25">
      <c r="B23" t="s">
        <v>311</v>
      </c>
      <c r="C23" s="2" t="e">
        <f>#REF!</f>
        <v>#REF!</v>
      </c>
    </row>
    <row r="24" spans="2:3" x14ac:dyDescent="0.25">
      <c r="B24" t="s">
        <v>574</v>
      </c>
      <c r="C24" s="2" t="e">
        <f>#REF!</f>
        <v>#REF!</v>
      </c>
    </row>
    <row r="25" spans="2:3" x14ac:dyDescent="0.25">
      <c r="B25" t="s">
        <v>575</v>
      </c>
      <c r="C25" s="2" t="e">
        <f>#REF!</f>
        <v>#REF!</v>
      </c>
    </row>
    <row r="26" spans="2:3" x14ac:dyDescent="0.25">
      <c r="B26" t="s">
        <v>368</v>
      </c>
      <c r="C26" s="2" t="e">
        <f>#REF!</f>
        <v>#REF!</v>
      </c>
    </row>
    <row r="27" spans="2:3" x14ac:dyDescent="0.25">
      <c r="B27" t="s">
        <v>443</v>
      </c>
      <c r="C27" s="1" t="e">
        <f>#REF!</f>
        <v>#REF!</v>
      </c>
    </row>
    <row r="28" spans="2:3" x14ac:dyDescent="0.25">
      <c r="B28" t="s">
        <v>576</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MIPG INSTITUCIONAL</vt:lpstr>
      <vt:lpstr>TABLA DINÁMICA</vt:lpstr>
      <vt:lpstr>PROGRAMACIÓN DE META </vt:lpstr>
      <vt:lpstr>Hoja1</vt:lpstr>
      <vt:lpstr>GRÁFICOAVANCE</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USUARIO</cp:lastModifiedBy>
  <cp:revision/>
  <dcterms:created xsi:type="dcterms:W3CDTF">2020-11-26T21:38:07Z</dcterms:created>
  <dcterms:modified xsi:type="dcterms:W3CDTF">2022-01-28T21:27:56Z</dcterms:modified>
  <cp:category/>
  <cp:contentStatus/>
</cp:coreProperties>
</file>