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613"/>
  <workbookPr hidePivotFieldList="1" defaultThemeVersion="124226"/>
  <mc:AlternateContent xmlns:mc="http://schemas.openxmlformats.org/markup-compatibility/2006">
    <mc:Choice Requires="x15">
      <x15ac:absPath xmlns:x15ac="http://schemas.microsoft.com/office/spreadsheetml/2010/11/ac" url="D:\Desktop\MRG Nuevos\"/>
    </mc:Choice>
  </mc:AlternateContent>
  <xr:revisionPtr revIDLastSave="11" documentId="13_ncr:1_{6DAC8B19-A427-4A3F-A97E-4561E612C6B2}" xr6:coauthVersionLast="47" xr6:coauthVersionMax="47" xr10:uidLastSave="{BE552F88-C07C-4731-AFE1-DE4E46F5F2E2}"/>
  <bookViews>
    <workbookView xWindow="-120" yWindow="-120" windowWidth="20730" windowHeight="11160" tabRatio="882" firstSheet="2" activeTab="2" xr2:uid="{00000000-000D-0000-FFFF-FFFF00000000}"/>
  </bookViews>
  <sheets>
    <sheet name="Intructivo " sheetId="21" r:id="rId1"/>
    <sheet name="CONTEXTO" sheetId="22" r:id="rId2"/>
    <sheet name="Mapa de Riesgos" sheetId="1"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calcPr calcId="191028"/>
  <pivotCaches>
    <pivotCache cacheId="10884"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2" i="1" l="1"/>
  <c r="Q12" i="1"/>
  <c r="H12" i="1" l="1"/>
  <c r="I12" i="1" s="1"/>
  <c r="K19" i="1"/>
  <c r="K23" i="1"/>
  <c r="K21" i="1"/>
  <c r="K20" i="1"/>
  <c r="K22" i="1"/>
  <c r="F221" i="13" l="1"/>
  <c r="F211" i="13"/>
  <c r="F212" i="13"/>
  <c r="F213" i="13"/>
  <c r="F214" i="13"/>
  <c r="F215" i="13"/>
  <c r="F216" i="13"/>
  <c r="F217" i="13"/>
  <c r="F218" i="13"/>
  <c r="F219" i="13"/>
  <c r="F220" i="13"/>
  <c r="F210" i="13"/>
  <c r="K17" i="1"/>
  <c r="K16" i="1"/>
  <c r="K13" i="1"/>
  <c r="K14" i="1"/>
  <c r="B221" i="13" a="1"/>
  <c r="K15" i="1"/>
  <c r="B221" i="13" l="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H18" i="1" l="1"/>
  <c r="Q17" i="1"/>
  <c r="Q16" i="1"/>
  <c r="T23" i="1"/>
  <c r="Q23" i="1"/>
  <c r="T22" i="1"/>
  <c r="Q22" i="1"/>
  <c r="T21" i="1"/>
  <c r="Q21" i="1"/>
  <c r="T18" i="1"/>
  <c r="Q18" i="1"/>
  <c r="I18" i="1" l="1"/>
  <c r="X18" i="1" s="1"/>
  <c r="Y18" i="1" l="1"/>
  <c r="Z18" i="1"/>
  <c r="T52" i="19" l="1"/>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T16" i="1"/>
  <c r="T17" i="1"/>
  <c r="X21" i="1" l="1"/>
  <c r="Y21" i="1" s="1"/>
  <c r="Z21" i="1" l="1"/>
  <c r="X22" i="1" s="1"/>
  <c r="Z22" i="1" s="1"/>
  <c r="X23" i="1" s="1"/>
  <c r="X12" i="1"/>
  <c r="Y12" i="1" s="1"/>
  <c r="Y22" i="1" l="1"/>
  <c r="Y23" i="1"/>
  <c r="Z23" i="1"/>
  <c r="Z12" i="1" l="1"/>
  <c r="X16" i="1" l="1"/>
  <c r="Y16" i="1" l="1"/>
  <c r="Z16" i="1"/>
  <c r="X17" i="1" s="1"/>
  <c r="Y17" i="1" l="1"/>
  <c r="Z17" i="1"/>
  <c r="K12" i="1" l="1"/>
  <c r="L12" i="1" s="1"/>
  <c r="K18" i="1"/>
  <c r="L18" i="1" s="1"/>
  <c r="Z42" i="18" l="1"/>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AJ42" i="18"/>
  <c r="AJ18" i="18"/>
  <c r="AD26" i="18"/>
  <c r="L10" i="18"/>
  <c r="AD10" i="18"/>
  <c r="X18" i="18"/>
  <c r="AD42" i="18"/>
  <c r="L18" i="18"/>
  <c r="R10" i="18"/>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T14" i="18"/>
  <c r="T22" i="18"/>
  <c r="N6" i="18"/>
  <c r="AL30" i="18"/>
  <c r="Z22" i="18"/>
  <c r="Z14" i="18"/>
  <c r="Z30" i="18"/>
  <c r="AL38" i="18"/>
  <c r="AL14" i="18"/>
  <c r="AF6" i="18"/>
  <c r="AL22" i="18"/>
  <c r="T30" i="18"/>
  <c r="Z38" i="18"/>
  <c r="AF14" i="18"/>
  <c r="N30" i="18"/>
  <c r="N14" i="18"/>
  <c r="N22" i="18"/>
  <c r="AF38" i="18"/>
  <c r="T6" i="18"/>
  <c r="X32" i="18"/>
  <c r="AD32" i="18"/>
  <c r="AJ8" i="18"/>
  <c r="L16" i="18"/>
  <c r="R32" i="18"/>
  <c r="AJ32" i="18"/>
  <c r="R40" i="18"/>
  <c r="AJ40" i="18"/>
  <c r="AD24" i="18"/>
  <c r="AJ24" i="18"/>
  <c r="R24" i="18"/>
  <c r="AJ16" i="18"/>
  <c r="AD8" i="18"/>
  <c r="L32" i="18"/>
  <c r="L40" i="18"/>
  <c r="R16" i="18"/>
  <c r="L24" i="18"/>
  <c r="AD16" i="18"/>
  <c r="L8" i="18"/>
  <c r="R8" i="18"/>
  <c r="X40" i="18"/>
  <c r="X8" i="18"/>
  <c r="X16" i="18"/>
  <c r="AD40" i="18"/>
  <c r="X24" i="18"/>
  <c r="J40" i="18"/>
  <c r="J16" i="18"/>
  <c r="P16" i="18"/>
  <c r="V8" i="18"/>
  <c r="J8" i="18"/>
  <c r="J24" i="18"/>
  <c r="AH16" i="18"/>
  <c r="AB16" i="18"/>
  <c r="AB40" i="18"/>
  <c r="P32" i="18"/>
  <c r="P40" i="18"/>
  <c r="AH24" i="18"/>
  <c r="AB32" i="18"/>
  <c r="J32" i="18"/>
  <c r="V16" i="18"/>
  <c r="V40" i="18"/>
  <c r="AH32" i="18"/>
  <c r="V24" i="18"/>
  <c r="V32" i="18"/>
  <c r="AH8" i="18"/>
  <c r="AB8" i="18"/>
  <c r="P8" i="18"/>
  <c r="AH40" i="18"/>
  <c r="AB24" i="18"/>
  <c r="P24" i="18"/>
  <c r="AD38" i="18"/>
  <c r="L30" i="18"/>
  <c r="AD30" i="18"/>
  <c r="AJ6" i="18"/>
  <c r="L14" i="18"/>
  <c r="L22" i="18"/>
  <c r="X6" i="18"/>
  <c r="L6" i="18"/>
  <c r="N18" i="1"/>
  <c r="R38" i="18"/>
  <c r="AJ38" i="18"/>
  <c r="L38" i="18"/>
  <c r="AD6" i="18"/>
  <c r="R6" i="18"/>
  <c r="AJ30" i="18"/>
  <c r="R30" i="18"/>
  <c r="AD22" i="18"/>
  <c r="AJ14" i="18"/>
  <c r="AJ22" i="18"/>
  <c r="AD14" i="18"/>
  <c r="X38" i="18"/>
  <c r="X14" i="18"/>
  <c r="R22" i="18"/>
  <c r="X22" i="18"/>
  <c r="M18" i="1"/>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M12" i="1"/>
  <c r="AB12" i="1" s="1"/>
  <c r="N12" i="1"/>
  <c r="AH34" i="18"/>
  <c r="AH42" i="18"/>
  <c r="AH18" i="18"/>
  <c r="AB10" i="18"/>
  <c r="J26" i="18"/>
  <c r="V18" i="18"/>
  <c r="V42" i="18"/>
  <c r="J42" i="18"/>
  <c r="P10" i="18"/>
  <c r="AB26" i="18"/>
  <c r="J34" i="18"/>
  <c r="J18" i="18"/>
  <c r="AH10" i="18"/>
  <c r="AB34" i="18"/>
  <c r="P26" i="18"/>
  <c r="P34" i="18"/>
  <c r="V34" i="18"/>
  <c r="AH26" i="18"/>
  <c r="J10" i="18"/>
  <c r="P18" i="18"/>
  <c r="AB42" i="18"/>
  <c r="V10" i="18"/>
  <c r="AB18" i="18"/>
  <c r="P42" i="18"/>
  <c r="V26" i="18"/>
  <c r="Z32" i="18"/>
  <c r="N24" i="18"/>
  <c r="AL32" i="18"/>
  <c r="AL40" i="18"/>
  <c r="N8" i="18"/>
  <c r="AF24" i="18"/>
  <c r="Z40" i="18"/>
  <c r="Z16" i="18"/>
  <c r="N32" i="18"/>
  <c r="T32" i="18"/>
  <c r="N40" i="18"/>
  <c r="T8" i="18"/>
  <c r="AF32" i="18"/>
  <c r="AL8" i="18"/>
  <c r="T24" i="18"/>
  <c r="N16" i="18"/>
  <c r="T16" i="18"/>
  <c r="Z24" i="18"/>
  <c r="AF16" i="18"/>
  <c r="T40" i="18"/>
  <c r="AF8" i="18"/>
  <c r="AL24" i="18"/>
  <c r="Z8" i="18"/>
  <c r="AF40" i="18"/>
  <c r="AL16" i="18"/>
  <c r="AA12" i="1" l="1"/>
  <c r="AB18" i="1"/>
  <c r="AA18" i="1" l="1"/>
  <c r="J47" i="19" s="1"/>
  <c r="J40" i="19"/>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6" i="19"/>
  <c r="AH16" i="19"/>
  <c r="P16" i="19"/>
  <c r="V46" i="19"/>
  <c r="J6" i="19"/>
  <c r="AB16" i="19"/>
  <c r="V26" i="19"/>
  <c r="V16" i="19"/>
  <c r="AB6" i="19"/>
  <c r="J26" i="19"/>
  <c r="P6" i="19"/>
  <c r="AH46" i="19"/>
  <c r="P46" i="19"/>
  <c r="AH26" i="19"/>
  <c r="AH36" i="19"/>
  <c r="V36" i="19"/>
  <c r="P36" i="19"/>
  <c r="V6" i="19"/>
  <c r="AH6" i="19"/>
  <c r="AB46" i="19"/>
  <c r="AB26" i="19"/>
  <c r="J16" i="19"/>
  <c r="P26" i="19"/>
  <c r="AC12" i="1"/>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V27" i="19"/>
  <c r="P47" i="19"/>
  <c r="J17" i="19"/>
  <c r="V47" i="19"/>
  <c r="J37" i="19"/>
  <c r="AB37" i="19"/>
  <c r="V7" i="19"/>
  <c r="AH37" i="19"/>
  <c r="P27" i="19"/>
  <c r="P17" i="19"/>
  <c r="AH47" i="19"/>
  <c r="AB17" i="19"/>
  <c r="J7" i="19"/>
  <c r="V37" i="19"/>
  <c r="AH17" i="19"/>
  <c r="P7"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AB47" i="19" l="1"/>
  <c r="AB7" i="19"/>
  <c r="AB27" i="19"/>
  <c r="W27" i="19"/>
  <c r="P37" i="19"/>
  <c r="J27" i="19"/>
  <c r="AH7" i="19"/>
  <c r="AH27" i="19"/>
  <c r="V17" i="19"/>
  <c r="AC18" i="1"/>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AB21" i="1"/>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B16"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K7" i="19" l="1"/>
  <c r="Q7" i="19"/>
  <c r="AI37" i="19"/>
  <c r="AC17" i="19"/>
  <c r="AC27" i="19"/>
  <c r="Q27" i="19"/>
  <c r="AI7" i="19"/>
  <c r="K17" i="19"/>
  <c r="W37" i="19"/>
  <c r="AI27" i="19"/>
  <c r="K27" i="19"/>
  <c r="AC37" i="19"/>
  <c r="W47" i="19"/>
  <c r="AI47" i="19"/>
  <c r="AC7" i="19"/>
  <c r="K47" i="19"/>
  <c r="Q17" i="19"/>
  <c r="K37" i="19"/>
  <c r="AI17" i="19"/>
  <c r="W7" i="19"/>
  <c r="Q47" i="19"/>
  <c r="Q37" i="19"/>
  <c r="AC47" i="19"/>
  <c r="W17" i="19"/>
  <c r="AA16" i="1"/>
  <c r="AB17" i="1"/>
  <c r="AA17" i="1" s="1"/>
  <c r="R40" i="19"/>
  <c r="AD10" i="19"/>
  <c r="X40" i="19"/>
  <c r="AJ10" i="19"/>
  <c r="R50" i="19"/>
  <c r="X10" i="19"/>
  <c r="R30" i="19"/>
  <c r="L10" i="19"/>
  <c r="L50" i="19"/>
  <c r="AJ20" i="19"/>
  <c r="AJ40" i="19"/>
  <c r="AD30" i="19"/>
  <c r="R20" i="19"/>
  <c r="AD50" i="19"/>
  <c r="AJ30" i="19"/>
  <c r="AJ50" i="19"/>
  <c r="X30" i="19"/>
  <c r="AD20" i="19"/>
  <c r="L40" i="19"/>
  <c r="X50" i="19"/>
  <c r="X20" i="19"/>
  <c r="AD40" i="19"/>
  <c r="R10" i="19"/>
  <c r="L30" i="19"/>
  <c r="L20" i="19"/>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AA21" i="1"/>
  <c r="AB22" i="1"/>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C21"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C17" i="1"/>
  <c r="AA6" i="19"/>
  <c r="AG6" i="19"/>
  <c r="AA46" i="19"/>
  <c r="AM26" i="19"/>
  <c r="U16" i="19"/>
  <c r="O36" i="19"/>
  <c r="U26" i="19"/>
  <c r="O46" i="19"/>
  <c r="AA26" i="19"/>
  <c r="AM6" i="19"/>
  <c r="U46" i="19"/>
  <c r="AG26" i="19"/>
  <c r="O16" i="19"/>
  <c r="AG36" i="19"/>
  <c r="O26" i="19"/>
  <c r="AM36" i="19"/>
  <c r="AB23" i="1"/>
  <c r="AA23" i="1" s="1"/>
  <c r="AA22" i="1"/>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C16"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C22"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3" i="1"/>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<sst xmlns="http://schemas.openxmlformats.org/spreadsheetml/2006/main" count="401" uniqueCount="280">
  <si>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</si>
  <si>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6"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</si>
  <si>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</si>
  <si>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</si>
  <si>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Contexto: </t>
    </r>
    <r>
      <rPr>
        <sz val="11"/>
        <rFont val="Arial Narrow"/>
        <family val="2"/>
      </rPr>
      <t>Diligenciar formato Contexto Extratégico - Código: F-DPM-1210-238,37-014</t>
    </r>
    <r>
      <rPr>
        <sz val="10"/>
        <rFont val="Arial Narrow"/>
        <family val="2"/>
      </rPr>
      <t xml:space="preserve">
</t>
    </r>
  </si>
  <si>
    <t>Columna</t>
  </si>
  <si>
    <t>Descripción - Lineamientos para el diligenciamiento</t>
  </si>
  <si>
    <t>Proceso</t>
  </si>
  <si>
    <t>Diligencie el nombre del proceso al cual se le identificarán y valorarán los riesgos.</t>
  </si>
  <si>
    <t>Alcance</t>
  </si>
  <si>
    <t>Diligencie el alcance del proceso.</t>
  </si>
  <si>
    <t>Objetivos estratégicos</t>
  </si>
  <si>
    <t>Utilice la lista de despligue que se encuentra parametrizada, le aparecerán los cuatro objetivos estratégicos de la entidad, seleccione el de su proceso.</t>
  </si>
  <si>
    <t>Objetivo del proceso</t>
  </si>
  <si>
    <t>Diligencie el objetivo del proceso.</t>
  </si>
  <si>
    <t>Planeación institucional</t>
  </si>
  <si>
    <t xml:space="preserve">Describa los productos del proceso. </t>
  </si>
  <si>
    <t>Puntos de riesgo en la cadena de valor</t>
  </si>
  <si>
    <t>Identifique las actividades del proceso donde exista evidencia de que pueda ocurrir eventos de riesgo operativo.</t>
  </si>
  <si>
    <t xml:space="preserve"> -  Hoja 3 Mapa de Riesgos Final: Encontrará la totalidad de la estructura para la identificación y valoración de los riesgos por proceso, programa o proyecto, acorde con el nivel de desagregación que la entidad considere necesaria.</t>
  </si>
  <si>
    <t>Objetivo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</si>
  <si>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</si>
  <si>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</si>
  <si>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</si>
  <si>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</si>
  <si>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</si>
  <si>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</si>
  <si>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</si>
  <si>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</si>
  <si>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</si>
  <si>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</si>
  <si>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</si>
  <si>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</si>
  <si>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</si>
  <si>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</si>
  <si>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</si>
  <si>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</si>
  <si>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</si>
  <si>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</si>
  <si>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</si>
  <si>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</si>
  <si>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</si>
  <si>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</si>
  <si>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</si>
  <si>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</si>
  <si>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</si>
  <si>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</si>
  <si>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</si>
  <si>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</si>
  <si>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</si>
  <si>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</si>
  <si>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</si>
  <si>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</si>
  <si>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</si>
  <si>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</si>
  <si>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</si>
  <si>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</si>
  <si>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</si>
  <si>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</si>
  <si>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de inicio, fecha de terminación,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</si>
  <si>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</si>
  <si>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</si>
  <si>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</si>
  <si>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4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</si>
  <si>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</si>
  <si>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6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</si>
  <si>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</si>
  <si>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Valoración de Controles: </t>
    </r>
    <r>
      <rPr>
        <sz val="11"/>
        <rFont val="Arial Narrow"/>
        <family val="2"/>
      </rPr>
      <t>Tabla referente para todos los cálculos (no se diligencia)</t>
    </r>
  </si>
  <si>
    <r>
      <rPr>
        <b/>
        <sz val="11"/>
        <rFont val="Calibri"/>
        <family val="2"/>
        <scheme val="minor"/>
      </rPr>
      <t>Capacidades institucionales:</t>
    </r>
    <r>
      <rPr>
        <sz val="11"/>
        <rFont val="Calibri"/>
        <family val="2"/>
        <scheme val="minor"/>
      </rPr>
      <t xml:space="preserve">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r>
  </si>
  <si>
    <t>CONTEXTO ESTRATÉGICO</t>
  </si>
  <si>
    <t>Código: F-DPM-1210-238,37-014</t>
  </si>
  <si>
    <t>Hábitat y territorio:
Planear, desarrollar y liderar una ciudad segura y a escala humana, con conectividad digital, espacio público inclusivo, sistema de movilidad sostenible, ambientes de vivienda dignos, y prevención y mitigación de riesgos.</t>
  </si>
  <si>
    <t>Versión: 1.0</t>
  </si>
  <si>
    <t xml:space="preserve">Desarrollo sostenible:
Promover una ciudad ambientalmente sostenible, socialmente inclusiva y económicamente dinámica, que fomenta el desarrollo equilibrado de sus ecosistemas, su tejido social y su base empresarial, y se integra con liderazgo en los escenarios nacional e internacional.  </t>
  </si>
  <si>
    <t>Fecha: Abril 27-2021</t>
  </si>
  <si>
    <t xml:space="preserve">Calidad de vida:
Proteger la salud pública y proporcionar a la ciudadanía una oferta educativa equitativa, con calidad, pertinente y adecuada al ciclo de vida, así como programación y espacios para la expresión y disfrute del patrimonio, el arte y la cultura, la convivencia, la recreación, el deporte, y el ejercicio de sus derechos. </t>
  </si>
  <si>
    <t>Página: Página 1 de 1</t>
  </si>
  <si>
    <t>PROCESO:</t>
  </si>
  <si>
    <t>RECURSOS FÍSICOS</t>
  </si>
  <si>
    <t>ALCANCE:</t>
  </si>
  <si>
    <t>Velar por el mantenimiento y buen funcionamiento de los bienes muebles e inmuebles de los centros administrativos municipales, garantizando espacios adecuados de trabajo con instalaciones óptimas para la prestación del servicio.</t>
  </si>
  <si>
    <t>OBJETIVOS ESTRATÉGICOS</t>
  </si>
  <si>
    <t>OBJETIVO DEL PROCESO</t>
  </si>
  <si>
    <t>PLANEACIÓN INSTITUCIONAL</t>
  </si>
  <si>
    <t>PUNTOS DE RIESGO EN LA CADENA DE VALOR</t>
  </si>
  <si>
    <t xml:space="preserve">Capacidades institucionales: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</si>
  <si>
    <t>Garantizar que los recursos físicos satisfagan las necesidades de todos los procesos de la Alcaldía de Bucaramanga, administrándolos de manera eficiente y efectiva permitiendo el correcto desarrollo de las actividades de funcionamiento.</t>
  </si>
  <si>
    <t>* Plan de mantenimiento preventivo de    los    recursos físicos.
*Plan de mantenimiento de infraestructura locativa.
*Informe de mantenimiento preventivo    de    infraestructura.
*Servicios públicos pagados.</t>
  </si>
  <si>
    <t>*Mantenimiento de la maquinaria y flota vehicular de la Administración Municipal.
*Mantenimiento de la insfraestructura locativa de a adminstración municipal.</t>
  </si>
  <si>
    <t>MATRIZ DOFA</t>
  </si>
  <si>
    <t>DEBILIDADES</t>
  </si>
  <si>
    <t>AMENAZAS</t>
  </si>
  <si>
    <t xml:space="preserve">• Falta de asignación de recursos asignados en el presupuesto para adelantar procesos contractuales. </t>
  </si>
  <si>
    <t>• Recortes presupuestales del orden Nacional y Departamental.</t>
  </si>
  <si>
    <t>• Emergencia sanitaria por el COVID-19.</t>
  </si>
  <si>
    <t>• Demora en el envió de las cotizaciones, para posteriormente incluirlas en el proceso de contratación.</t>
  </si>
  <si>
    <t>• Exigencia por parte de la normatividad nacional de estudios previos para contratos (Ley 80 de 1993para realizar cotizaciones concretas de todos los recursos que se requieren.</t>
  </si>
  <si>
    <t>FORTALEZAS</t>
  </si>
  <si>
    <t>OPORTUNIDADES</t>
  </si>
  <si>
    <t xml:space="preserve">• Conocimiento y experiencia de personal vinculado al proceso. </t>
  </si>
  <si>
    <t>• Apoyo del equipo de aseo y cafetería en la ejecución de las actividades de mantenimiento de la infraestructura.</t>
  </si>
  <si>
    <t xml:space="preserve">• Disposición personal - compromiso del recurso humano. </t>
  </si>
  <si>
    <t>• Acceso a desarrollos técnicologicos que permiten controlar la gestión realizada en el proceso.</t>
  </si>
  <si>
    <t>• Implementación del sistema de Gestión de Calidad y del Modelo Integrado de Planeación y Gestión, que permite generar controles a los procesos de contratación.</t>
  </si>
  <si>
    <t>• Existencia de normatividad que permite el direccionamiento y detalle de las actividades a desarrollar en el proceso.</t>
  </si>
  <si>
    <t>• Experiencia y compromisos de los servidores públicos vinculados al proceso, en cuanto a realizar mejoras al proceso.</t>
  </si>
  <si>
    <t>• Interrelación con los procesos de la Administración Municipal.</t>
  </si>
  <si>
    <t xml:space="preserve"> Matriz Mapa Riesgos de Gestión</t>
  </si>
  <si>
    <t>Código: F-DPM-1210-238,37-013</t>
  </si>
  <si>
    <t>Versión: 3.0</t>
  </si>
  <si>
    <t>Fecha Aprobación: Octubre-19-2021</t>
  </si>
  <si>
    <t xml:space="preserve">Página: 1 de 1 </t>
  </si>
  <si>
    <t>Proceso:</t>
  </si>
  <si>
    <t>Objetivo:</t>
  </si>
  <si>
    <t>Alcance:</t>
  </si>
  <si>
    <t>Identificación del riesgo</t>
  </si>
  <si>
    <t>Análisis del riesgo inherente</t>
  </si>
  <si>
    <t>Evaluación del riesgo - Valoración de los controles</t>
  </si>
  <si>
    <t>Evaluación del riesgo - Nivel del riesgo residual</t>
  </si>
  <si>
    <t>Plan de Acción</t>
  </si>
  <si>
    <t xml:space="preserve">Referencia </t>
  </si>
  <si>
    <t>Frecuencia con la cual se realiza la actividad</t>
  </si>
  <si>
    <t>Probabilidad Inherente</t>
  </si>
  <si>
    <t>%</t>
  </si>
  <si>
    <t>Criterios de impacto</t>
  </si>
  <si>
    <t>Observación de criterio</t>
  </si>
  <si>
    <t>Impacto 
Inherente</t>
  </si>
  <si>
    <t>No. Control</t>
  </si>
  <si>
    <t>Atributos</t>
  </si>
  <si>
    <t>Probabilidad Residual</t>
  </si>
  <si>
    <t>Probabilidad Residual Final</t>
  </si>
  <si>
    <t>Impacto Residual Final</t>
  </si>
  <si>
    <t>Zona de Riesgo Final</t>
  </si>
  <si>
    <t>Responsable</t>
  </si>
  <si>
    <t>Fecha de inicio</t>
  </si>
  <si>
    <t>Fecha de terminación</t>
  </si>
  <si>
    <t>Fecha Seguimiento</t>
  </si>
  <si>
    <t>Seguimiento</t>
  </si>
  <si>
    <t>Tipo</t>
  </si>
  <si>
    <t>Implementación</t>
  </si>
  <si>
    <t>Calificación</t>
  </si>
  <si>
    <t>Documentación</t>
  </si>
  <si>
    <t>Frecuencia</t>
  </si>
  <si>
    <t>Evidencia</t>
  </si>
  <si>
    <t>Económico y reputacional</t>
  </si>
  <si>
    <t xml:space="preserve">
Deterioro de la infraestructura locativa de la administración municipal.</t>
  </si>
  <si>
    <t>Falta de mantenimientos preventivos a la infraestructura locativa de la administración Municipal.</t>
  </si>
  <si>
    <t>Posibilidad de afectación económica y reputacional por deterioro de la infraestructura locativa de la administración municipal, debido a la falta de mantenimientos preventivos.</t>
  </si>
  <si>
    <t>Ejecución y administración de procesos</t>
  </si>
  <si>
    <t xml:space="preserve">     El riesgo afecta la imagen de la entidad con algunos usuarios de relevancia frente al logro de los objetivos</t>
  </si>
  <si>
    <t>El Subsecretario Administrativo de Bienes y Servicios verifica las necesidades de mantenimiento preventivo de la infraestructura física de la administración Municipal,  a través del Plan de Mantenimiento Preventivo.</t>
  </si>
  <si>
    <t>Preventivo</t>
  </si>
  <si>
    <t>Manual</t>
  </si>
  <si>
    <t>Documentado</t>
  </si>
  <si>
    <t>Continua</t>
  </si>
  <si>
    <t>Con Registro</t>
  </si>
  <si>
    <t>Reducir (mitigar)</t>
  </si>
  <si>
    <t>Ejecutar el 80% del Plan de Mantenimiento Preventivo de la infraestructura fìsica de la administración Municipal</t>
  </si>
  <si>
    <t>Subsecretario Administartivo de Bienes y Servicios.</t>
  </si>
  <si>
    <t>En curso</t>
  </si>
  <si>
    <t>Deterioro de los vehículos e investigaciones de Entes de Control.</t>
  </si>
  <si>
    <t>Falta de mantenimiento en la flota vehicular y maquinaria pesada del Municipio.</t>
  </si>
  <si>
    <t xml:space="preserve">Posibilidad de afectación reputacional y económica por el deterioro de los vehículos e investigaciones de entes de control debido a la falta de mantenimiento del parque automotor del Municipio. </t>
  </si>
  <si>
    <t>El Subsecretario Administrativo de Bienes y Servicios verifica y supervisa la ejecución de las necesidades de mantenimiento preventivo  del parque automotor de la administración Municipal,  a través del Plan de Mantenimiento Preventivo.</t>
  </si>
  <si>
    <t>Realizar dos (2) seguimientos a la ejecución del contrato de mantenimiento del parque automotor.</t>
  </si>
  <si>
    <t>Ejecutar el 80% del plan de mantenimiento del parque automotor de la administración Municipal</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</si>
  <si>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</si>
  <si>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</si>
  <si>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</si>
  <si>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</si>
  <si>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</si>
  <si>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</si>
  <si>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</si>
  <si>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</si>
  <si>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</si>
  <si>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</si>
  <si>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</si>
  <si>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</si>
  <si>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</si>
  <si>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</si>
  <si>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</si>
  <si>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</si>
  <si>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</si>
  <si>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</si>
  <si>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</si>
  <si>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</si>
  <si>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</si>
  <si>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</si>
  <si>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</si>
  <si>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</si>
  <si>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</si>
  <si>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</si>
  <si>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</si>
  <si>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</si>
  <si>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</si>
  <si>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</si>
  <si>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</si>
  <si>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</si>
  <si>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</si>
  <si>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</si>
  <si>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</si>
  <si>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</si>
  <si>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</si>
  <si>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</si>
  <si>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</si>
  <si>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</si>
  <si>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</si>
  <si>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</si>
  <si>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</si>
  <si>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</si>
  <si>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</si>
  <si>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</si>
  <si>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</si>
  <si>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</si>
  <si>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</si>
  <si>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</si>
  <si>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</si>
  <si>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</si>
  <si>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</si>
  <si>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</si>
  <si>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</si>
  <si>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</si>
  <si>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</si>
  <si>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</si>
  <si>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</si>
  <si>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</si>
  <si>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Entre 100 y 500 SMLMV </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</si>
  <si>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</si>
  <si>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</si>
  <si>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</si>
  <si>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</si>
  <si>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</si>
  <si>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</si>
  <si>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</si>
  <si>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</si>
  <si>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</si>
  <si>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Tabla Atributos de para el diseño del control</t>
  </si>
  <si>
    <t>Características</t>
  </si>
  <si>
    <t>Descripción</t>
  </si>
  <si>
    <t>Peso</t>
  </si>
  <si>
    <t>Atributos de Eficiencia</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</si>
  <si>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</si>
  <si>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</si>
  <si>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</si>
  <si>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</si>
  <si>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</si>
  <si>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</si>
  <si>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</si>
  <si>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</si>
  <si>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</si>
  <si>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</si>
  <si>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</si>
  <si>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</si>
  <si>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</si>
  <si>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</si>
  <si>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</si>
  <si>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</si>
  <si>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</si>
  <si>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</si>
  <si>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</si>
  <si>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</si>
  <si>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</si>
  <si>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Económico</t>
  </si>
  <si>
    <t>Evitar</t>
  </si>
  <si>
    <t>Reputacional</t>
  </si>
  <si>
    <t>Reducir (compartir)</t>
  </si>
  <si>
    <t>Económico y Reputacional</t>
  </si>
  <si>
    <t>Plan de accion (solo para la opción reducir)</t>
  </si>
  <si>
    <t>Finalizado</t>
  </si>
  <si>
    <t>Daños Activos Fisicos</t>
  </si>
  <si>
    <t>Ejecucion y Administracion de procesos</t>
  </si>
  <si>
    <t>Fallas Tecnologicas</t>
  </si>
  <si>
    <t>Fraude Externo</t>
  </si>
  <si>
    <t>Fraude Interno</t>
  </si>
  <si>
    <t>Relaciones Laborales</t>
  </si>
  <si>
    <t>Usuarios, productos y practicas , organizacionales</t>
  </si>
  <si>
    <t>Registro Sustancial</t>
  </si>
  <si>
    <t>Registro Material</t>
  </si>
  <si>
    <t>Sin registro</t>
  </si>
  <si>
    <t>Reducir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</si>
</sst>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8">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2"/>
      <color theme="1"/>
      <name val="Arial Narrow"/>
      <family val="2"/>
    </font>
    <font>
      <sz val="12"/>
      <name val="Arial Narrow"/>
      <family val="2"/>
    </font>
    <font>
      <b/>
      <sz val="10"/>
      <color theme="6" tint="-0.249977111117893"/>
      <name val="Arial Narrow"/>
      <family val="2"/>
    </font>
    <font>
      <b/>
      <sz val="11"/>
      <name val="Calibri"/>
      <family val="2"/>
      <scheme val="minor"/>
    </font>
    <font>
      <b/>
      <sz val="12"/>
      <color rgb="FF000000"/>
      <name val="Arial"/>
      <family val="2"/>
    </font>
    <font>
      <b/>
      <sz val="14"/>
      <color rgb="FF000000"/>
      <name val="Arial"/>
      <family val="2"/>
    </font>
    <font>
      <sz val="11"/>
      <color theme="1"/>
      <name val="Arial"/>
      <family val="2"/>
    </font>
    <font>
      <sz val="9"/>
      <color theme="1"/>
      <name val="Arial"/>
      <family val="2"/>
    </font>
    <font>
      <sz val="11"/>
      <color rgb="FF000000"/>
      <name val="Arial Narrow"/>
      <family val="2"/>
    </font>
    <font>
      <b/>
      <sz val="28"/>
      <color theme="1"/>
      <name val="Arial Narrow"/>
      <family val="2"/>
    </font>
  </fonts>
  <fills count="23">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6" tint="0.59999389629810485"/>
        <bgColor rgb="FF000000"/>
      </patternFill>
    </fill>
    <fill>
      <patternFill patternType="solid">
        <fgColor theme="0"/>
        <bgColor rgb="FF000000"/>
      </patternFill>
    </fill>
    <fill>
      <patternFill patternType="solid">
        <fgColor rgb="FFFFFFFF"/>
        <bgColor rgb="FF000000"/>
      </patternFill>
    </fill>
    <fill>
      <patternFill patternType="solid">
        <fgColor theme="6" tint="0.59999389629810485"/>
        <bgColor indexed="64"/>
      </patternFill>
    </fill>
    <fill>
      <patternFill patternType="solid">
        <fgColor rgb="FFFFFFFF"/>
        <bgColor indexed="64"/>
      </patternFill>
    </fill>
    <fill>
      <patternFill patternType="solid">
        <fgColor rgb="FFFCD5B4"/>
        <bgColor rgb="FF000000"/>
      </patternFill>
    </fill>
  </fills>
  <borders count="116">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hair">
        <color indexed="64"/>
      </left>
      <right style="thin">
        <color indexed="64"/>
      </right>
      <top style="thin">
        <color indexed="64"/>
      </top>
      <bottom style="hair">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double">
        <color indexed="64"/>
      </right>
      <top/>
      <bottom/>
      <diagonal/>
    </border>
    <border>
      <left/>
      <right/>
      <top style="double">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style="double">
        <color indexed="64"/>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auto="1"/>
      </right>
      <top style="medium">
        <color auto="1"/>
      </top>
      <bottom style="thin">
        <color auto="1"/>
      </bottom>
      <diagonal/>
    </border>
    <border>
      <left style="medium">
        <color indexed="64"/>
      </left>
      <right/>
      <top style="thin">
        <color indexed="64"/>
      </top>
      <bottom style="thin">
        <color indexed="64"/>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indexed="64"/>
      </left>
      <right/>
      <top style="thin">
        <color indexed="64"/>
      </top>
      <bottom style="medium">
        <color indexed="64"/>
      </bottom>
      <diagonal/>
    </border>
    <border>
      <left/>
      <right style="dashed">
        <color theme="9" tint="-0.24994659260841701"/>
      </right>
      <top/>
      <bottom/>
      <diagonal/>
    </border>
    <border>
      <left style="dashed">
        <color rgb="FFE26B0A"/>
      </left>
      <right/>
      <top style="dashed">
        <color rgb="FFE26B0A"/>
      </top>
      <bottom style="dashed">
        <color rgb="FFE26B0A"/>
      </bottom>
      <diagonal/>
    </border>
    <border>
      <left/>
      <right style="dashed">
        <color rgb="FFE26B0A"/>
      </right>
      <top style="dashed">
        <color rgb="FFE26B0A"/>
      </top>
      <bottom style="dashed">
        <color rgb="FFE26B0A"/>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616">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Fill="1" applyAlignment="1">
      <alignment vertical="center"/>
    </xf>
    <xf numFmtId="0" fontId="30" fillId="0" borderId="0" xfId="0" applyFont="1" applyFill="1"/>
    <xf numFmtId="0" fontId="28" fillId="0" borderId="0" xfId="0" applyFont="1"/>
    <xf numFmtId="0" fontId="0" fillId="0" borderId="0" xfId="0" pivotButton="1"/>
    <xf numFmtId="0" fontId="13" fillId="0" borderId="0" xfId="0" applyFont="1" applyBorder="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Border="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Border="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Border="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Border="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17" fillId="3" borderId="0" xfId="0" applyFont="1" applyFill="1" applyAlignment="1">
      <alignment vertical="center"/>
    </xf>
    <xf numFmtId="0" fontId="5" fillId="3" borderId="0" xfId="0" applyFont="1" applyFill="1"/>
    <xf numFmtId="0" fontId="37" fillId="3" borderId="0" xfId="0" applyFont="1" applyFill="1"/>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4"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Border="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1" fillId="0" borderId="2" xfId="0" applyFont="1" applyBorder="1" applyAlignment="1" applyProtection="1">
      <alignment horizontal="center" vertical="top"/>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Fill="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9" fontId="1" fillId="0" borderId="4" xfId="0" applyNumberFormat="1" applyFont="1" applyFill="1" applyBorder="1" applyAlignment="1" applyProtection="1">
      <alignment horizontal="center" vertical="top"/>
      <protection hidden="1"/>
    </xf>
    <xf numFmtId="0" fontId="36" fillId="0" borderId="2" xfId="0" applyFont="1" applyBorder="1" applyAlignment="1" applyProtection="1">
      <alignment horizontal="center" vertical="top" textRotation="90"/>
      <protection locked="0"/>
    </xf>
    <xf numFmtId="0" fontId="36" fillId="0" borderId="2" xfId="0" applyFont="1" applyBorder="1" applyAlignment="1" applyProtection="1">
      <alignment horizontal="center" vertical="top" wrapText="1"/>
      <protection locked="0"/>
    </xf>
    <xf numFmtId="0" fontId="50" fillId="3" borderId="51" xfId="2" applyFont="1" applyFill="1" applyBorder="1"/>
    <xf numFmtId="0" fontId="50" fillId="3" borderId="52" xfId="2" applyFont="1" applyFill="1" applyBorder="1"/>
    <xf numFmtId="0" fontId="50" fillId="3" borderId="53" xfId="2" applyFont="1" applyFill="1" applyBorder="1"/>
    <xf numFmtId="0" fontId="0" fillId="3" borderId="15" xfId="0" applyFill="1" applyBorder="1"/>
    <xf numFmtId="0" fontId="52" fillId="3" borderId="0" xfId="2" quotePrefix="1" applyFont="1" applyFill="1" applyAlignment="1">
      <alignment horizontal="left" vertical="top" wrapText="1"/>
    </xf>
    <xf numFmtId="0" fontId="53" fillId="3" borderId="0" xfId="2" quotePrefix="1" applyFont="1" applyFill="1" applyAlignment="1">
      <alignment horizontal="left" vertical="top" wrapText="1"/>
    </xf>
    <xf numFmtId="0" fontId="53" fillId="3" borderId="75" xfId="2" quotePrefix="1" applyFont="1" applyFill="1" applyBorder="1" applyAlignment="1">
      <alignment horizontal="left" vertical="top" wrapText="1"/>
    </xf>
    <xf numFmtId="0" fontId="50" fillId="0" borderId="75" xfId="2" quotePrefix="1" applyFont="1" applyBorder="1" applyAlignment="1">
      <alignment horizontal="left" vertical="top" wrapText="1"/>
    </xf>
    <xf numFmtId="0" fontId="54" fillId="3" borderId="0" xfId="2" quotePrefix="1" applyFont="1" applyFill="1" applyAlignment="1">
      <alignment horizontal="left" vertical="top" wrapText="1"/>
    </xf>
    <xf numFmtId="0" fontId="54" fillId="3" borderId="86" xfId="2" quotePrefix="1" applyFont="1" applyFill="1" applyBorder="1" applyAlignment="1">
      <alignment horizontal="left" vertical="top" wrapText="1"/>
    </xf>
    <xf numFmtId="0" fontId="54" fillId="3" borderId="75" xfId="2" quotePrefix="1" applyFont="1" applyFill="1" applyBorder="1" applyAlignment="1">
      <alignment horizontal="left" vertical="top" wrapText="1"/>
    </xf>
    <xf numFmtId="0" fontId="50" fillId="3" borderId="86" xfId="2" applyFont="1" applyFill="1" applyBorder="1"/>
    <xf numFmtId="0" fontId="50" fillId="3" borderId="0" xfId="2" applyFont="1" applyFill="1"/>
    <xf numFmtId="0" fontId="50" fillId="3" borderId="75" xfId="2" applyFont="1" applyFill="1" applyBorder="1"/>
    <xf numFmtId="0" fontId="50" fillId="3" borderId="15" xfId="2" applyFont="1" applyFill="1" applyBorder="1"/>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applyAlignment="1">
      <alignment horizontal="left" vertical="top" wrapText="1"/>
    </xf>
    <xf numFmtId="0" fontId="50" fillId="3" borderId="14" xfId="2" applyFont="1" applyFill="1" applyBorder="1" applyAlignment="1">
      <alignment horizontal="left" vertical="top" wrapText="1"/>
    </xf>
    <xf numFmtId="0" fontId="50" fillId="3" borderId="15" xfId="2" applyFont="1" applyFill="1" applyBorder="1" applyAlignment="1">
      <alignment horizontal="left" vertical="top" wrapText="1"/>
    </xf>
    <xf numFmtId="0" fontId="50" fillId="3" borderId="16" xfId="2" applyFont="1" applyFill="1" applyBorder="1"/>
    <xf numFmtId="0" fontId="50" fillId="3" borderId="18" xfId="2" applyFont="1" applyFill="1" applyBorder="1"/>
    <xf numFmtId="0" fontId="50" fillId="3" borderId="17" xfId="2" applyFont="1" applyFill="1" applyBorder="1"/>
    <xf numFmtId="0" fontId="16" fillId="16" borderId="0" xfId="0" applyFont="1" applyFill="1" applyAlignment="1">
      <alignment horizontal="left" vertical="top" wrapText="1"/>
    </xf>
    <xf numFmtId="0" fontId="48" fillId="3" borderId="95" xfId="0" applyFont="1" applyFill="1" applyBorder="1" applyAlignment="1">
      <alignment vertical="center" wrapText="1"/>
    </xf>
    <xf numFmtId="0" fontId="48" fillId="3" borderId="97" xfId="0" applyFont="1" applyFill="1" applyBorder="1" applyAlignment="1">
      <alignment vertical="center" wrapText="1"/>
    </xf>
    <xf numFmtId="0" fontId="16" fillId="16" borderId="0" xfId="0" applyFont="1" applyFill="1" applyAlignment="1">
      <alignment wrapText="1"/>
    </xf>
    <xf numFmtId="0" fontId="5" fillId="0" borderId="0" xfId="0" applyFont="1" applyAlignment="1">
      <alignment vertical="top" wrapText="1"/>
    </xf>
    <xf numFmtId="0" fontId="63" fillId="0" borderId="0" xfId="0" applyFont="1" applyAlignment="1">
      <alignment horizontal="center" vertical="center" wrapText="1"/>
    </xf>
    <xf numFmtId="0" fontId="64" fillId="0" borderId="0" xfId="0" applyFont="1" applyAlignment="1">
      <alignment vertical="center" wrapText="1"/>
    </xf>
    <xf numFmtId="0" fontId="45" fillId="17" borderId="98" xfId="0" applyFont="1" applyFill="1" applyBorder="1" applyAlignment="1">
      <alignment horizontal="left" vertical="center" wrapText="1" indent="1"/>
    </xf>
    <xf numFmtId="0" fontId="45" fillId="17" borderId="100" xfId="0" applyFont="1" applyFill="1" applyBorder="1" applyAlignment="1">
      <alignment horizontal="left" vertical="center" wrapText="1" indent="1"/>
    </xf>
    <xf numFmtId="0" fontId="58" fillId="17" borderId="47" xfId="0" applyFont="1" applyFill="1" applyBorder="1" applyAlignment="1">
      <alignment horizontal="center" vertical="center" wrapText="1"/>
    </xf>
    <xf numFmtId="0" fontId="59" fillId="0" borderId="45" xfId="0" applyFont="1" applyBorder="1" applyAlignment="1">
      <alignment horizontal="center" vertical="center" wrapText="1"/>
    </xf>
    <xf numFmtId="0" fontId="59" fillId="0" borderId="104" xfId="0" applyFont="1" applyBorder="1" applyAlignment="1">
      <alignment horizontal="center" vertical="center" wrapText="1"/>
    </xf>
    <xf numFmtId="0" fontId="59" fillId="0" borderId="47" xfId="0" applyFont="1" applyBorder="1" applyAlignment="1">
      <alignment horizontal="center" vertical="center" wrapText="1"/>
    </xf>
    <xf numFmtId="0" fontId="62" fillId="0" borderId="0" xfId="0" applyFont="1" applyAlignment="1">
      <alignment horizontal="center" vertical="center"/>
    </xf>
    <xf numFmtId="0" fontId="65" fillId="0" borderId="0" xfId="0" applyFont="1" applyAlignment="1">
      <alignment horizontal="center" vertical="center"/>
    </xf>
    <xf numFmtId="0" fontId="36" fillId="0" borderId="2" xfId="0" applyFont="1" applyBorder="1" applyAlignment="1" applyProtection="1">
      <alignment horizontal="center" vertical="center" textRotation="90"/>
      <protection locked="0"/>
    </xf>
    <xf numFmtId="9" fontId="36" fillId="0" borderId="2" xfId="0" applyNumberFormat="1" applyFont="1" applyBorder="1" applyAlignment="1" applyProtection="1">
      <alignment horizontal="center" vertical="center"/>
      <protection hidden="1"/>
    </xf>
    <xf numFmtId="164" fontId="1" fillId="0" borderId="2" xfId="1" applyNumberFormat="1" applyFont="1" applyBorder="1" applyAlignment="1">
      <alignment horizontal="center" vertical="center"/>
    </xf>
    <xf numFmtId="0" fontId="58" fillId="0" borderId="2" xfId="0" applyFont="1" applyFill="1" applyBorder="1" applyAlignment="1" applyProtection="1">
      <alignment horizontal="center" vertical="center" textRotation="90" wrapText="1"/>
      <protection hidden="1"/>
    </xf>
    <xf numFmtId="9" fontId="36" fillId="0" borderId="4" xfId="0" applyNumberFormat="1" applyFont="1" applyBorder="1" applyAlignment="1" applyProtection="1">
      <alignment horizontal="center" vertical="center"/>
      <protection hidden="1"/>
    </xf>
    <xf numFmtId="0" fontId="1" fillId="0" borderId="2" xfId="0" applyFont="1" applyBorder="1" applyAlignment="1" applyProtection="1">
      <alignment horizontal="center" vertical="center"/>
      <protection hidden="1"/>
    </xf>
    <xf numFmtId="0" fontId="36" fillId="0" borderId="4" xfId="0" applyFont="1" applyBorder="1" applyAlignment="1" applyProtection="1">
      <alignment horizontal="center" vertical="center" textRotation="90"/>
      <protection locked="0"/>
    </xf>
    <xf numFmtId="0" fontId="36" fillId="0" borderId="2" xfId="0" applyFont="1" applyBorder="1" applyAlignment="1" applyProtection="1">
      <alignment horizontal="center" vertical="center"/>
      <protection locked="0"/>
    </xf>
    <xf numFmtId="14" fontId="36" fillId="0" borderId="2" xfId="0" applyNumberFormat="1" applyFont="1" applyBorder="1" applyAlignment="1" applyProtection="1">
      <alignment horizontal="center" vertical="center"/>
      <protection locked="0"/>
    </xf>
    <xf numFmtId="0" fontId="58" fillId="0" borderId="2" xfId="0" applyFont="1" applyBorder="1" applyAlignment="1" applyProtection="1">
      <alignment horizontal="center" vertical="center" textRotation="90"/>
      <protection hidden="1"/>
    </xf>
    <xf numFmtId="9" fontId="36" fillId="0" borderId="4" xfId="0" applyNumberFormat="1" applyFont="1" applyFill="1" applyBorder="1" applyAlignment="1" applyProtection="1">
      <alignment horizontal="center" vertical="center"/>
      <protection hidden="1"/>
    </xf>
    <xf numFmtId="0" fontId="1" fillId="0" borderId="2"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14" fontId="1" fillId="0" borderId="2" xfId="0" applyNumberFormat="1" applyFont="1" applyBorder="1" applyAlignment="1" applyProtection="1">
      <alignment horizontal="center" vertical="center"/>
      <protection locked="0"/>
    </xf>
    <xf numFmtId="0" fontId="1" fillId="0" borderId="2" xfId="0" applyFont="1" applyBorder="1" applyAlignment="1" applyProtection="1">
      <alignment horizontal="center" vertical="center" textRotation="90"/>
      <protection locked="0"/>
    </xf>
    <xf numFmtId="9" fontId="1" fillId="0" borderId="2" xfId="0" applyNumberFormat="1" applyFont="1" applyBorder="1" applyAlignment="1" applyProtection="1">
      <alignment horizontal="center" vertical="center"/>
      <protection hidden="1"/>
    </xf>
    <xf numFmtId="0" fontId="4" fillId="0" borderId="2" xfId="0" applyFont="1" applyFill="1" applyBorder="1" applyAlignment="1" applyProtection="1">
      <alignment horizontal="center" vertical="center" textRotation="90" wrapText="1"/>
      <protection hidden="1"/>
    </xf>
    <xf numFmtId="0" fontId="4" fillId="0" borderId="2" xfId="0" applyFont="1" applyBorder="1" applyAlignment="1" applyProtection="1">
      <alignment horizontal="center" vertical="center" textRotation="90"/>
      <protection hidden="1"/>
    </xf>
    <xf numFmtId="0" fontId="6" fillId="0" borderId="2" xfId="0" applyFont="1" applyBorder="1" applyAlignment="1" applyProtection="1">
      <alignment horizontal="center" vertical="top" wrapText="1"/>
      <protection locked="0"/>
    </xf>
    <xf numFmtId="0" fontId="6" fillId="0" borderId="2" xfId="0" applyFont="1" applyBorder="1" applyAlignment="1" applyProtection="1">
      <alignment horizontal="center" vertical="center" wrapText="1"/>
      <protection locked="0"/>
    </xf>
    <xf numFmtId="14" fontId="6" fillId="0" borderId="2" xfId="0" applyNumberFormat="1"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2" xfId="0" applyFont="1" applyBorder="1" applyAlignment="1" applyProtection="1">
      <alignment horizontal="justify" vertical="center" wrapText="1"/>
      <protection locked="0"/>
    </xf>
    <xf numFmtId="0" fontId="1" fillId="0" borderId="2" xfId="0" applyFont="1" applyBorder="1" applyAlignment="1" applyProtection="1">
      <alignment horizontal="justify" vertical="center"/>
      <protection locked="0"/>
    </xf>
    <xf numFmtId="0" fontId="6" fillId="0" borderId="2" xfId="0" applyFont="1" applyBorder="1" applyAlignment="1" applyProtection="1">
      <alignment horizontal="justify" vertical="center"/>
      <protection locked="0"/>
    </xf>
    <xf numFmtId="0" fontId="1" fillId="0" borderId="2" xfId="0" applyFont="1" applyBorder="1" applyAlignment="1" applyProtection="1">
      <alignment horizontal="center" vertical="center"/>
    </xf>
    <xf numFmtId="0" fontId="1" fillId="3" borderId="0" xfId="0" applyFont="1" applyFill="1" applyAlignment="1">
      <alignment horizontal="justify" vertical="center"/>
    </xf>
    <xf numFmtId="0" fontId="1" fillId="0" borderId="0" xfId="0" applyFont="1" applyAlignment="1">
      <alignment horizontal="justify" vertical="center"/>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58" fillId="17" borderId="104" xfId="0" applyFont="1" applyFill="1" applyBorder="1" applyAlignment="1">
      <alignment horizontal="center" vertical="center" wrapText="1"/>
    </xf>
    <xf numFmtId="0" fontId="1" fillId="0" borderId="4" xfId="0" applyFont="1" applyBorder="1" applyAlignment="1" applyProtection="1">
      <alignment horizontal="center" vertical="center" textRotation="90"/>
      <protection locked="0"/>
    </xf>
    <xf numFmtId="9" fontId="1" fillId="0" borderId="4" xfId="0" applyNumberFormat="1" applyFont="1" applyFill="1" applyBorder="1" applyAlignment="1" applyProtection="1">
      <alignment horizontal="center" vertical="center"/>
      <protection hidden="1"/>
    </xf>
    <xf numFmtId="9" fontId="1" fillId="0" borderId="4" xfId="0" applyNumberFormat="1" applyFont="1" applyBorder="1" applyAlignment="1" applyProtection="1">
      <alignment horizontal="center" vertical="center"/>
      <protection hidden="1"/>
    </xf>
    <xf numFmtId="0" fontId="38" fillId="14" borderId="45"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55" fillId="3" borderId="69" xfId="0" applyFont="1" applyFill="1" applyBorder="1" applyAlignment="1">
      <alignment horizontal="left" vertical="center" wrapText="1"/>
    </xf>
    <xf numFmtId="0" fontId="55" fillId="3" borderId="70" xfId="0" applyFont="1" applyFill="1" applyBorder="1" applyAlignment="1">
      <alignment horizontal="left" vertical="center" wrapText="1"/>
    </xf>
    <xf numFmtId="0" fontId="56" fillId="3" borderId="62" xfId="2" applyFont="1" applyFill="1" applyBorder="1" applyAlignment="1">
      <alignment horizontal="justify" vertical="center" wrapText="1"/>
    </xf>
    <xf numFmtId="0" fontId="56" fillId="3" borderId="63" xfId="2" applyFont="1" applyFill="1" applyBorder="1" applyAlignment="1">
      <alignment horizontal="justify" vertical="center"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6" fillId="3" borderId="64" xfId="0" applyFont="1" applyFill="1" applyBorder="1" applyAlignment="1">
      <alignment horizontal="justify" vertical="center" wrapText="1"/>
    </xf>
    <xf numFmtId="0" fontId="56" fillId="3" borderId="65" xfId="0" applyFont="1" applyFill="1" applyBorder="1" applyAlignment="1">
      <alignment horizontal="justify" vertical="center" wrapText="1"/>
    </xf>
    <xf numFmtId="0" fontId="55" fillId="3" borderId="60" xfId="0" applyFont="1" applyFill="1" applyBorder="1" applyAlignment="1">
      <alignment horizontal="left" vertical="center" wrapText="1"/>
    </xf>
    <xf numFmtId="0" fontId="55" fillId="3" borderId="61" xfId="0" applyFont="1" applyFill="1" applyBorder="1" applyAlignment="1">
      <alignment horizontal="left" vertical="center" wrapText="1"/>
    </xf>
    <xf numFmtId="0" fontId="55" fillId="3" borderId="92" xfId="3" applyFont="1" applyFill="1" applyBorder="1" applyAlignment="1">
      <alignment horizontal="left" vertical="top" wrapText="1" readingOrder="1"/>
    </xf>
    <xf numFmtId="0" fontId="55" fillId="3" borderId="57" xfId="3" applyFont="1" applyFill="1" applyBorder="1" applyAlignment="1">
      <alignment horizontal="left" vertical="top" wrapText="1" readingOrder="1"/>
    </xf>
    <xf numFmtId="0" fontId="56" fillId="3" borderId="93" xfId="2" applyFont="1" applyFill="1" applyBorder="1" applyAlignment="1">
      <alignment horizontal="justify" vertical="center" wrapText="1"/>
    </xf>
    <xf numFmtId="0" fontId="56" fillId="3" borderId="80" xfId="2" applyFont="1" applyFill="1" applyBorder="1" applyAlignment="1">
      <alignment horizontal="justify" vertical="center" wrapText="1"/>
    </xf>
    <xf numFmtId="0" fontId="56" fillId="3" borderId="58" xfId="2" applyFont="1" applyFill="1" applyBorder="1" applyAlignment="1">
      <alignment horizontal="justify" vertical="center" wrapText="1"/>
    </xf>
    <xf numFmtId="0" fontId="56" fillId="3" borderId="59" xfId="2" applyFont="1" applyFill="1" applyBorder="1" applyAlignment="1">
      <alignment horizontal="justify" vertical="center" wrapText="1"/>
    </xf>
    <xf numFmtId="0" fontId="55" fillId="3" borderId="56" xfId="3" applyFont="1" applyFill="1" applyBorder="1" applyAlignment="1">
      <alignment horizontal="left" vertical="top" wrapText="1" readingOrder="1"/>
    </xf>
    <xf numFmtId="0" fontId="55" fillId="3" borderId="78" xfId="3" applyFont="1" applyFill="1" applyBorder="1" applyAlignment="1">
      <alignment horizontal="left" vertical="top" wrapText="1" readingOrder="1"/>
    </xf>
    <xf numFmtId="0" fontId="56" fillId="3" borderId="79" xfId="2" applyFont="1" applyFill="1" applyBorder="1" applyAlignment="1">
      <alignment horizontal="justify" vertical="center" wrapText="1"/>
    </xf>
    <xf numFmtId="0" fontId="56" fillId="3" borderId="81" xfId="2" applyFont="1" applyFill="1" applyBorder="1" applyAlignment="1">
      <alignment horizontal="justify" vertical="center" wrapText="1"/>
    </xf>
    <xf numFmtId="0" fontId="55" fillId="3" borderId="82" xfId="3" applyFont="1" applyFill="1" applyBorder="1" applyAlignment="1">
      <alignment horizontal="left" vertical="top" wrapText="1" readingOrder="1"/>
    </xf>
    <xf numFmtId="0" fontId="55" fillId="3" borderId="83" xfId="3" applyFont="1" applyFill="1" applyBorder="1" applyAlignment="1">
      <alignment horizontal="left" vertical="top" wrapText="1" readingOrder="1"/>
    </xf>
    <xf numFmtId="0" fontId="56" fillId="3" borderId="84" xfId="2" applyFont="1" applyFill="1" applyBorder="1" applyAlignment="1">
      <alignment horizontal="justify" vertical="center" wrapText="1"/>
    </xf>
    <xf numFmtId="0" fontId="56" fillId="3" borderId="85" xfId="2" applyFont="1" applyFill="1" applyBorder="1" applyAlignment="1">
      <alignment horizontal="justify" vertical="center" wrapText="1"/>
    </xf>
    <xf numFmtId="0" fontId="54" fillId="3" borderId="14" xfId="2" quotePrefix="1" applyFont="1" applyFill="1" applyBorder="1" applyAlignment="1">
      <alignment horizontal="center" vertical="top" wrapText="1"/>
    </xf>
    <xf numFmtId="0" fontId="54" fillId="3" borderId="0" xfId="2" quotePrefix="1" applyFont="1" applyFill="1" applyAlignment="1">
      <alignment horizontal="center" vertical="top" wrapText="1"/>
    </xf>
    <xf numFmtId="0" fontId="54" fillId="3" borderId="75" xfId="2" quotePrefix="1" applyFont="1" applyFill="1" applyBorder="1" applyAlignment="1">
      <alignment horizontal="center" vertical="top" wrapText="1"/>
    </xf>
    <xf numFmtId="0" fontId="55" fillId="15" borderId="87" xfId="3" applyFont="1" applyFill="1" applyBorder="1" applyAlignment="1">
      <alignment horizontal="center" vertical="center" wrapText="1"/>
    </xf>
    <xf numFmtId="0" fontId="55" fillId="15" borderId="77" xfId="3" applyFont="1" applyFill="1" applyBorder="1" applyAlignment="1">
      <alignment horizontal="center" vertical="center" wrapText="1"/>
    </xf>
    <xf numFmtId="0" fontId="55" fillId="15" borderId="54" xfId="2" applyFont="1" applyFill="1" applyBorder="1" applyAlignment="1">
      <alignment horizontal="center" vertical="center"/>
    </xf>
    <xf numFmtId="0" fontId="55" fillId="15" borderId="55" xfId="2" applyFont="1" applyFill="1" applyBorder="1" applyAlignment="1">
      <alignment horizontal="center" vertical="center"/>
    </xf>
    <xf numFmtId="0" fontId="55" fillId="3" borderId="88" xfId="3" applyFont="1" applyFill="1" applyBorder="1" applyAlignment="1">
      <alignment horizontal="left" vertical="top" wrapText="1" readingOrder="1"/>
    </xf>
    <xf numFmtId="0" fontId="55" fillId="3" borderId="89" xfId="3" applyFont="1" applyFill="1" applyBorder="1" applyAlignment="1">
      <alignment horizontal="left" vertical="top" wrapText="1" readingOrder="1"/>
    </xf>
    <xf numFmtId="0" fontId="56" fillId="3" borderId="90" xfId="2" applyFont="1" applyFill="1" applyBorder="1" applyAlignment="1">
      <alignment horizontal="justify" vertical="center" wrapText="1"/>
    </xf>
    <xf numFmtId="0" fontId="56" fillId="3" borderId="91" xfId="2" applyFont="1" applyFill="1" applyBorder="1" applyAlignment="1">
      <alignment horizontal="justify" vertical="center" wrapText="1"/>
    </xf>
    <xf numFmtId="0" fontId="55" fillId="15" borderId="76" xfId="3" applyFont="1" applyFill="1" applyBorder="1" applyAlignment="1">
      <alignment horizontal="center" vertical="center" wrapText="1"/>
    </xf>
    <xf numFmtId="0" fontId="51" fillId="15" borderId="48" xfId="2" applyFont="1" applyFill="1" applyBorder="1" applyAlignment="1">
      <alignment horizontal="center" vertical="center" wrapText="1"/>
    </xf>
    <xf numFmtId="0" fontId="51" fillId="15" borderId="49" xfId="2" applyFont="1" applyFill="1" applyBorder="1" applyAlignment="1">
      <alignment horizontal="center" vertical="center" wrapText="1"/>
    </xf>
    <xf numFmtId="0" fontId="51" fillId="15"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6" xfId="2" quotePrefix="1" applyFont="1" applyBorder="1" applyAlignment="1">
      <alignment horizontal="left" vertical="center" wrapText="1"/>
    </xf>
    <xf numFmtId="0" fontId="50" fillId="0" borderId="67"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2" fillId="3" borderId="52"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73" xfId="2" quotePrefix="1" applyFont="1" applyFill="1" applyBorder="1" applyAlignment="1">
      <alignment horizontal="left" vertical="top" wrapText="1"/>
    </xf>
    <xf numFmtId="0" fontId="2" fillId="3" borderId="67" xfId="2" quotePrefix="1" applyFont="1" applyFill="1" applyBorder="1" applyAlignment="1">
      <alignment horizontal="justify" vertical="center" wrapText="1"/>
    </xf>
    <xf numFmtId="0" fontId="2" fillId="3" borderId="74" xfId="2" quotePrefix="1" applyFont="1" applyFill="1" applyBorder="1" applyAlignment="1">
      <alignment horizontal="justify" vertical="center"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66" fillId="0" borderId="39" xfId="0" applyFont="1" applyBorder="1" applyAlignment="1">
      <alignment horizontal="left" vertical="center" wrapText="1"/>
    </xf>
    <xf numFmtId="0" fontId="66" fillId="0" borderId="40" xfId="0" applyFont="1" applyBorder="1" applyAlignment="1">
      <alignment horizontal="left" vertical="center" wrapText="1"/>
    </xf>
    <xf numFmtId="0" fontId="66" fillId="0" borderId="41" xfId="0" applyFont="1" applyBorder="1" applyAlignment="1">
      <alignment horizontal="left" vertical="center" wrapText="1"/>
    </xf>
    <xf numFmtId="0" fontId="1" fillId="0" borderId="112" xfId="0" applyFont="1" applyBorder="1" applyAlignment="1">
      <alignment horizontal="left"/>
    </xf>
    <xf numFmtId="0" fontId="1" fillId="0" borderId="103" xfId="0" applyFont="1" applyBorder="1" applyAlignment="1">
      <alignment horizontal="left"/>
    </xf>
    <xf numFmtId="0" fontId="66" fillId="0" borderId="37" xfId="0" applyFont="1" applyBorder="1" applyAlignment="1">
      <alignment horizontal="left" vertical="center" wrapText="1"/>
    </xf>
    <xf numFmtId="0" fontId="66" fillId="0" borderId="33" xfId="0" applyFont="1" applyBorder="1" applyAlignment="1">
      <alignment horizontal="left" vertical="center" wrapText="1"/>
    </xf>
    <xf numFmtId="0" fontId="66" fillId="0" borderId="38" xfId="0" applyFont="1" applyBorder="1" applyAlignment="1">
      <alignment horizontal="left" vertical="center" wrapText="1"/>
    </xf>
    <xf numFmtId="0" fontId="1" fillId="0" borderId="37" xfId="0" applyFont="1" applyBorder="1" applyAlignment="1">
      <alignment horizontal="left" vertical="center" wrapText="1"/>
    </xf>
    <xf numFmtId="0" fontId="1" fillId="0" borderId="38" xfId="0" applyFont="1" applyBorder="1" applyAlignment="1">
      <alignment horizontal="left" vertical="center" wrapText="1"/>
    </xf>
    <xf numFmtId="0" fontId="1" fillId="0" borderId="33" xfId="0" applyFont="1" applyBorder="1" applyAlignment="1">
      <alignment horizontal="left" vertical="center" wrapText="1"/>
    </xf>
    <xf numFmtId="0" fontId="1" fillId="0" borderId="108" xfId="0" applyFont="1" applyBorder="1" applyAlignment="1">
      <alignment horizontal="left"/>
    </xf>
    <xf numFmtId="0" fontId="1" fillId="0" borderId="79" xfId="0" applyFont="1" applyBorder="1" applyAlignment="1">
      <alignment horizontal="left"/>
    </xf>
    <xf numFmtId="0" fontId="1" fillId="0" borderId="109" xfId="0" applyFont="1" applyBorder="1" applyAlignment="1">
      <alignment horizontal="left"/>
    </xf>
    <xf numFmtId="0" fontId="1" fillId="0" borderId="37" xfId="0" applyFont="1" applyBorder="1" applyAlignment="1">
      <alignment horizontal="left" wrapText="1"/>
    </xf>
    <xf numFmtId="0" fontId="1" fillId="0" borderId="38" xfId="0" applyFont="1" applyBorder="1" applyAlignment="1">
      <alignment horizontal="left" wrapText="1"/>
    </xf>
    <xf numFmtId="0" fontId="1" fillId="0" borderId="33" xfId="0" applyFont="1" applyBorder="1" applyAlignment="1">
      <alignment horizontal="left" wrapText="1"/>
    </xf>
    <xf numFmtId="0" fontId="66" fillId="0" borderId="37" xfId="0" applyFont="1" applyBorder="1" applyAlignment="1">
      <alignment horizontal="left" wrapText="1"/>
    </xf>
    <xf numFmtId="0" fontId="66" fillId="0" borderId="38" xfId="0" applyFont="1" applyBorder="1" applyAlignment="1">
      <alignment horizontal="left" wrapText="1"/>
    </xf>
    <xf numFmtId="0" fontId="1" fillId="3" borderId="39" xfId="0" applyFont="1" applyFill="1" applyBorder="1" applyAlignment="1">
      <alignment horizontal="left" vertical="center"/>
    </xf>
    <xf numFmtId="0" fontId="1" fillId="3" borderId="40" xfId="0" applyFont="1" applyFill="1" applyBorder="1" applyAlignment="1">
      <alignment horizontal="left" vertical="center"/>
    </xf>
    <xf numFmtId="0" fontId="1" fillId="3" borderId="41" xfId="0" applyFont="1" applyFill="1" applyBorder="1" applyAlignment="1">
      <alignment horizontal="left" vertical="center"/>
    </xf>
    <xf numFmtId="0" fontId="66" fillId="0" borderId="111" xfId="0" applyFont="1" applyBorder="1" applyAlignment="1">
      <alignment horizontal="left" wrapText="1"/>
    </xf>
    <xf numFmtId="0" fontId="66" fillId="0" borderId="41" xfId="0" applyFont="1" applyBorder="1" applyAlignment="1">
      <alignment horizontal="left" wrapText="1"/>
    </xf>
    <xf numFmtId="0" fontId="45" fillId="20" borderId="14" xfId="0" applyFont="1" applyFill="1" applyBorder="1" applyAlignment="1">
      <alignment horizontal="center" vertical="center" wrapText="1"/>
    </xf>
    <xf numFmtId="0" fontId="45" fillId="20" borderId="0" xfId="0" applyFont="1" applyFill="1" applyAlignment="1">
      <alignment horizontal="center" vertical="center" wrapText="1"/>
    </xf>
    <xf numFmtId="0" fontId="45" fillId="20" borderId="35" xfId="0" applyFont="1" applyFill="1" applyBorder="1" applyAlignment="1">
      <alignment horizontal="center" vertical="center" wrapText="1"/>
    </xf>
    <xf numFmtId="0" fontId="45" fillId="20" borderId="47" xfId="0" applyFont="1" applyFill="1" applyBorder="1" applyAlignment="1">
      <alignment horizontal="center" vertical="center" wrapText="1"/>
    </xf>
    <xf numFmtId="0" fontId="1" fillId="0" borderId="98" xfId="0" applyFont="1" applyBorder="1" applyAlignment="1">
      <alignment horizontal="left" vertical="center" wrapText="1"/>
    </xf>
    <xf numFmtId="0" fontId="1" fillId="0" borderId="105" xfId="0" applyFont="1" applyBorder="1" applyAlignment="1">
      <alignment horizontal="left" vertical="center" wrapText="1"/>
    </xf>
    <xf numFmtId="0" fontId="1" fillId="0" borderId="106" xfId="0" applyFont="1" applyBorder="1" applyAlignment="1">
      <alignment horizontal="left" vertical="center" wrapText="1"/>
    </xf>
    <xf numFmtId="0" fontId="66" fillId="0" borderId="98" xfId="0" applyFont="1" applyBorder="1" applyAlignment="1">
      <alignment horizontal="left" wrapText="1"/>
    </xf>
    <xf numFmtId="0" fontId="66" fillId="0" borderId="106" xfId="0" applyFont="1" applyBorder="1" applyAlignment="1">
      <alignment horizontal="left" wrapText="1"/>
    </xf>
    <xf numFmtId="0" fontId="1" fillId="3" borderId="37" xfId="0" applyFont="1" applyFill="1" applyBorder="1" applyAlignment="1">
      <alignment horizontal="left" vertical="center"/>
    </xf>
    <xf numFmtId="0" fontId="1" fillId="3" borderId="33" xfId="0" applyFont="1" applyFill="1" applyBorder="1" applyAlignment="1">
      <alignment horizontal="left" vertical="center"/>
    </xf>
    <xf numFmtId="0" fontId="1" fillId="3" borderId="38" xfId="0" applyFont="1" applyFill="1" applyBorder="1" applyAlignment="1">
      <alignment horizontal="left" vertical="center"/>
    </xf>
    <xf numFmtId="0" fontId="66" fillId="0" borderId="110" xfId="0" applyFont="1" applyBorder="1" applyAlignment="1">
      <alignment horizontal="left" vertical="center"/>
    </xf>
    <xf numFmtId="0" fontId="66" fillId="0" borderId="38" xfId="0" applyFont="1" applyBorder="1" applyAlignment="1">
      <alignment horizontal="left" vertical="center"/>
    </xf>
    <xf numFmtId="0" fontId="66" fillId="0" borderId="108" xfId="0" applyFont="1" applyBorder="1" applyAlignment="1">
      <alignment horizontal="left" vertical="center"/>
    </xf>
    <xf numFmtId="0" fontId="66" fillId="0" borderId="109" xfId="0" applyFont="1" applyBorder="1" applyAlignment="1">
      <alignment horizontal="left" vertical="center"/>
    </xf>
    <xf numFmtId="0" fontId="1" fillId="0" borderId="110" xfId="0" applyFont="1" applyBorder="1" applyAlignment="1">
      <alignment horizontal="left" vertical="center" wrapText="1"/>
    </xf>
    <xf numFmtId="0" fontId="1" fillId="0" borderId="110" xfId="0" applyFont="1" applyBorder="1" applyAlignment="1">
      <alignment horizontal="left" vertical="center"/>
    </xf>
    <xf numFmtId="0" fontId="1" fillId="0" borderId="38" xfId="0" applyFont="1" applyBorder="1" applyAlignment="1">
      <alignment horizontal="left" vertical="center"/>
    </xf>
    <xf numFmtId="0" fontId="1" fillId="3" borderId="37" xfId="0" applyFont="1" applyFill="1" applyBorder="1" applyAlignment="1">
      <alignment horizontal="left" vertical="center" wrapText="1"/>
    </xf>
    <xf numFmtId="0" fontId="1" fillId="3" borderId="33" xfId="0" applyFont="1" applyFill="1" applyBorder="1" applyAlignment="1">
      <alignment horizontal="left" vertical="center" wrapText="1"/>
    </xf>
    <xf numFmtId="0" fontId="1" fillId="3" borderId="38" xfId="0" applyFont="1" applyFill="1" applyBorder="1" applyAlignment="1">
      <alignment horizontal="left" vertical="center" wrapText="1"/>
    </xf>
    <xf numFmtId="0" fontId="66" fillId="3" borderId="37" xfId="0" applyFont="1" applyFill="1" applyBorder="1" applyAlignment="1">
      <alignment horizontal="left" wrapText="1"/>
    </xf>
    <xf numFmtId="0" fontId="66" fillId="3" borderId="33" xfId="0" applyFont="1" applyFill="1" applyBorder="1" applyAlignment="1">
      <alignment horizontal="left" wrapText="1"/>
    </xf>
    <xf numFmtId="0" fontId="66" fillId="3" borderId="38" xfId="0" applyFont="1" applyFill="1" applyBorder="1" applyAlignment="1">
      <alignment horizontal="left" wrapText="1"/>
    </xf>
    <xf numFmtId="0" fontId="66" fillId="0" borderId="110" xfId="0" applyFont="1" applyBorder="1" applyAlignment="1">
      <alignment horizontal="left" vertical="center" wrapText="1"/>
    </xf>
    <xf numFmtId="0" fontId="1" fillId="3" borderId="108" xfId="0" applyFont="1" applyFill="1" applyBorder="1" applyAlignment="1">
      <alignment horizontal="left" vertical="center" wrapText="1"/>
    </xf>
    <xf numFmtId="0" fontId="1" fillId="3" borderId="79" xfId="0" applyFont="1" applyFill="1" applyBorder="1" applyAlignment="1">
      <alignment horizontal="left" vertical="center" wrapText="1"/>
    </xf>
    <xf numFmtId="0" fontId="1" fillId="3" borderId="109" xfId="0" applyFont="1" applyFill="1" applyBorder="1" applyAlignment="1">
      <alignment horizontal="left" vertical="center" wrapText="1"/>
    </xf>
    <xf numFmtId="0" fontId="1" fillId="3" borderId="98" xfId="0" applyFont="1" applyFill="1" applyBorder="1" applyAlignment="1">
      <alignment horizontal="left" vertical="center" wrapText="1"/>
    </xf>
    <xf numFmtId="0" fontId="1" fillId="3" borderId="105" xfId="0" applyFont="1" applyFill="1" applyBorder="1" applyAlignment="1">
      <alignment horizontal="left" vertical="center" wrapText="1"/>
    </xf>
    <xf numFmtId="0" fontId="1" fillId="3" borderId="106" xfId="0" applyFont="1" applyFill="1" applyBorder="1" applyAlignment="1">
      <alignment horizontal="left" vertical="center" wrapText="1"/>
    </xf>
    <xf numFmtId="0" fontId="1" fillId="0" borderId="107" xfId="0" applyFont="1" applyBorder="1" applyAlignment="1">
      <alignment horizontal="left" vertical="center" wrapText="1"/>
    </xf>
    <xf numFmtId="0" fontId="5" fillId="0" borderId="94" xfId="0" applyFont="1" applyBorder="1" applyAlignment="1">
      <alignment vertical="top" wrapText="1"/>
    </xf>
    <xf numFmtId="0" fontId="5" fillId="0" borderId="96" xfId="0" applyFont="1" applyBorder="1" applyAlignment="1">
      <alignment vertical="top" wrapText="1"/>
    </xf>
    <xf numFmtId="0" fontId="5" fillId="0" borderId="97" xfId="0" applyFont="1" applyBorder="1" applyAlignment="1">
      <alignment vertical="top" wrapText="1"/>
    </xf>
    <xf numFmtId="0" fontId="62" fillId="0" borderId="12" xfId="0" applyFont="1" applyBorder="1" applyAlignment="1">
      <alignment horizontal="center" vertical="center" wrapText="1"/>
    </xf>
    <xf numFmtId="0" fontId="62" fillId="0" borderId="19" xfId="0" applyFont="1" applyBorder="1" applyAlignment="1">
      <alignment horizontal="center" vertical="center" wrapText="1"/>
    </xf>
    <xf numFmtId="0" fontId="62" fillId="0" borderId="14" xfId="0" applyFont="1" applyBorder="1" applyAlignment="1">
      <alignment horizontal="center" vertical="center" wrapText="1"/>
    </xf>
    <xf numFmtId="0" fontId="62" fillId="0" borderId="0" xfId="0" applyFont="1" applyAlignment="1">
      <alignment horizontal="center" vertical="center" wrapText="1"/>
    </xf>
    <xf numFmtId="0" fontId="62" fillId="0" borderId="16" xfId="0" applyFont="1" applyBorder="1" applyAlignment="1">
      <alignment horizontal="center" vertical="center" wrapText="1"/>
    </xf>
    <xf numFmtId="0" fontId="62" fillId="0" borderId="18" xfId="0" applyFont="1" applyBorder="1" applyAlignment="1">
      <alignment horizontal="center" vertical="center" wrapText="1"/>
    </xf>
    <xf numFmtId="0" fontId="45" fillId="21" borderId="99" xfId="0" applyFont="1" applyFill="1" applyBorder="1" applyAlignment="1">
      <alignment horizontal="left" vertical="center" wrapText="1" indent="1"/>
    </xf>
    <xf numFmtId="0" fontId="45" fillId="21" borderId="49" xfId="0" applyFont="1" applyFill="1" applyBorder="1" applyAlignment="1">
      <alignment horizontal="left" vertical="center" wrapText="1" indent="1"/>
    </xf>
    <xf numFmtId="0" fontId="45" fillId="21" borderId="50" xfId="0" applyFont="1" applyFill="1" applyBorder="1" applyAlignment="1">
      <alignment horizontal="left" vertical="center" wrapText="1" indent="1"/>
    </xf>
    <xf numFmtId="0" fontId="59" fillId="18" borderId="101" xfId="0" applyFont="1" applyFill="1" applyBorder="1" applyAlignment="1">
      <alignment horizontal="left" vertical="center" wrapText="1" indent="1"/>
    </xf>
    <xf numFmtId="0" fontId="59" fillId="18" borderId="102" xfId="0" applyFont="1" applyFill="1" applyBorder="1" applyAlignment="1">
      <alignment horizontal="left" vertical="center" wrapText="1" indent="1"/>
    </xf>
    <xf numFmtId="0" fontId="59" fillId="18" borderId="103" xfId="0" applyFont="1" applyFill="1" applyBorder="1" applyAlignment="1">
      <alignment horizontal="left" vertical="center" wrapText="1" indent="1"/>
    </xf>
    <xf numFmtId="0" fontId="38" fillId="19" borderId="0" xfId="0" applyFont="1" applyFill="1" applyAlignment="1">
      <alignment horizontal="center" vertical="center" wrapText="1"/>
    </xf>
    <xf numFmtId="0" fontId="45" fillId="17" borderId="12" xfId="0" applyFont="1" applyFill="1" applyBorder="1" applyAlignment="1">
      <alignment horizontal="center" vertical="center" wrapText="1"/>
    </xf>
    <xf numFmtId="0" fontId="45" fillId="17" borderId="19" xfId="0" applyFont="1" applyFill="1" applyBorder="1" applyAlignment="1">
      <alignment horizontal="center" vertical="center" wrapText="1"/>
    </xf>
    <xf numFmtId="0" fontId="45" fillId="17" borderId="13" xfId="0" applyFont="1" applyFill="1" applyBorder="1" applyAlignment="1">
      <alignment horizontal="center" vertical="center" wrapText="1"/>
    </xf>
    <xf numFmtId="0" fontId="58" fillId="17" borderId="35" xfId="0" applyFont="1" applyFill="1" applyBorder="1" applyAlignment="1">
      <alignment horizontal="center" vertical="center" wrapText="1"/>
    </xf>
    <xf numFmtId="0" fontId="58" fillId="17" borderId="104" xfId="0" applyFont="1" applyFill="1" applyBorder="1" applyAlignment="1">
      <alignment horizontal="center" vertical="center" wrapText="1"/>
    </xf>
    <xf numFmtId="0" fontId="59" fillId="0" borderId="35" xfId="0" applyFont="1" applyBorder="1" applyAlignment="1">
      <alignment horizontal="left" vertical="center" wrapText="1"/>
    </xf>
    <xf numFmtId="0" fontId="59" fillId="0" borderId="36" xfId="0" applyFont="1" applyBorder="1" applyAlignment="1">
      <alignment horizontal="left" vertical="center" wrapText="1"/>
    </xf>
    <xf numFmtId="0" fontId="63" fillId="0" borderId="0" xfId="0" applyFont="1" applyAlignment="1">
      <alignment horizontal="center" vertical="center"/>
    </xf>
    <xf numFmtId="0" fontId="45" fillId="20" borderId="12" xfId="0" applyFont="1" applyFill="1" applyBorder="1" applyAlignment="1">
      <alignment horizontal="center" vertical="center" wrapText="1"/>
    </xf>
    <xf numFmtId="0" fontId="45" fillId="20" borderId="19" xfId="0" applyFont="1" applyFill="1" applyBorder="1" applyAlignment="1">
      <alignment horizontal="center" vertical="center" wrapText="1"/>
    </xf>
    <xf numFmtId="0" fontId="45" fillId="20" borderId="13" xfId="0" applyFont="1" applyFill="1" applyBorder="1" applyAlignment="1">
      <alignment horizontal="center" vertical="center" wrapText="1"/>
    </xf>
    <xf numFmtId="0" fontId="1" fillId="0" borderId="4" xfId="0" applyFont="1" applyBorder="1" applyAlignment="1" applyProtection="1">
      <alignment horizontal="center" vertical="top"/>
    </xf>
    <xf numFmtId="0" fontId="1" fillId="0" borderId="8" xfId="0" applyFont="1" applyBorder="1" applyAlignment="1" applyProtection="1">
      <alignment horizontal="center" vertical="top"/>
    </xf>
    <xf numFmtId="0" fontId="1" fillId="0" borderId="5" xfId="0" applyFont="1" applyBorder="1" applyAlignment="1" applyProtection="1">
      <alignment horizontal="center" vertical="top"/>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Fill="1" applyBorder="1" applyAlignment="1" applyProtection="1">
      <alignment horizontal="center" vertical="top" wrapText="1"/>
      <protection hidden="1"/>
    </xf>
    <xf numFmtId="0" fontId="4" fillId="0" borderId="8" xfId="0" applyFont="1" applyFill="1" applyBorder="1" applyAlignment="1" applyProtection="1">
      <alignment horizontal="center" vertical="top" wrapText="1"/>
      <protection hidden="1"/>
    </xf>
    <xf numFmtId="0" fontId="4" fillId="0" borderId="5" xfId="0" applyFont="1" applyFill="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58" fillId="2" borderId="6" xfId="0" applyFont="1" applyFill="1" applyBorder="1" applyAlignment="1">
      <alignment horizontal="left" vertical="center"/>
    </xf>
    <xf numFmtId="0" fontId="58" fillId="2" borderId="7" xfId="0" applyFont="1" applyFill="1" applyBorder="1" applyAlignment="1">
      <alignment horizontal="left" vertical="center"/>
    </xf>
    <xf numFmtId="0" fontId="67" fillId="2" borderId="28" xfId="0" applyFont="1" applyFill="1" applyBorder="1" applyAlignment="1">
      <alignment horizontal="center" vertical="center" wrapText="1"/>
    </xf>
    <xf numFmtId="0" fontId="67" fillId="2" borderId="29" xfId="0" applyFont="1" applyFill="1" applyBorder="1" applyAlignment="1">
      <alignment horizontal="center" vertical="center" wrapText="1"/>
    </xf>
    <xf numFmtId="0" fontId="67" fillId="2" borderId="9" xfId="0" applyFont="1" applyFill="1" applyBorder="1" applyAlignment="1">
      <alignment horizontal="center" vertical="center" wrapText="1"/>
    </xf>
    <xf numFmtId="0" fontId="67" fillId="2" borderId="0" xfId="0" applyFont="1" applyFill="1" applyBorder="1" applyAlignment="1">
      <alignment horizontal="center" vertical="center" wrapText="1"/>
    </xf>
    <xf numFmtId="0" fontId="67" fillId="2" borderId="3" xfId="0" applyFont="1" applyFill="1" applyBorder="1" applyAlignment="1">
      <alignment horizontal="center" vertical="center" wrapText="1"/>
    </xf>
    <xf numFmtId="0" fontId="67" fillId="2" borderId="31" xfId="0" applyFont="1" applyFill="1" applyBorder="1" applyAlignment="1">
      <alignment horizontal="center" vertical="center" wrapText="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3" borderId="0" xfId="0" applyFont="1" applyFill="1" applyBorder="1" applyAlignment="1">
      <alignment horizontal="left"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9" fontId="1" fillId="0" borderId="4" xfId="0" applyNumberFormat="1" applyFont="1" applyBorder="1" applyAlignment="1" applyProtection="1">
      <alignment horizontal="center" vertical="center" wrapText="1"/>
      <protection hidden="1"/>
    </xf>
    <xf numFmtId="9" fontId="1" fillId="0" borderId="8" xfId="0" applyNumberFormat="1" applyFont="1" applyBorder="1" applyAlignment="1" applyProtection="1">
      <alignment horizontal="center" vertical="center" wrapText="1"/>
      <protection hidden="1"/>
    </xf>
    <xf numFmtId="9" fontId="1" fillId="0" borderId="5" xfId="0" applyNumberFormat="1" applyFont="1" applyBorder="1" applyAlignment="1" applyProtection="1">
      <alignment horizontal="center" vertical="center" wrapText="1"/>
      <protection hidden="1"/>
    </xf>
    <xf numFmtId="0" fontId="25" fillId="3" borderId="28" xfId="0" applyFont="1" applyFill="1" applyBorder="1" applyAlignment="1">
      <alignment horizontal="center" vertical="center"/>
    </xf>
    <xf numFmtId="0" fontId="25" fillId="3" borderId="29" xfId="0" applyFont="1" applyFill="1" applyBorder="1" applyAlignment="1">
      <alignment horizontal="center" vertical="center"/>
    </xf>
    <xf numFmtId="0" fontId="25" fillId="3" borderId="30" xfId="0" applyFont="1" applyFill="1" applyBorder="1" applyAlignment="1">
      <alignment horizontal="center" vertical="center"/>
    </xf>
    <xf numFmtId="0" fontId="25" fillId="3" borderId="9" xfId="0" applyFont="1" applyFill="1" applyBorder="1" applyAlignment="1">
      <alignment horizontal="center" vertical="center"/>
    </xf>
    <xf numFmtId="0" fontId="25" fillId="3" borderId="0" xfId="0" applyFont="1" applyFill="1" applyBorder="1" applyAlignment="1">
      <alignment horizontal="center" vertical="center"/>
    </xf>
    <xf numFmtId="0" fontId="25" fillId="3" borderId="113"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31" xfId="0" applyFont="1" applyFill="1" applyBorder="1" applyAlignment="1">
      <alignment horizontal="center" vertical="center"/>
    </xf>
    <xf numFmtId="0" fontId="25" fillId="3" borderId="32" xfId="0" applyFont="1" applyFill="1" applyBorder="1" applyAlignment="1">
      <alignment horizontal="center" vertical="center"/>
    </xf>
    <xf numFmtId="0" fontId="27" fillId="21" borderId="6" xfId="0" applyFont="1" applyFill="1" applyBorder="1" applyAlignment="1" applyProtection="1">
      <alignment horizontal="left" vertical="center"/>
      <protection locked="0"/>
    </xf>
    <xf numFmtId="0" fontId="27" fillId="21" borderId="10" xfId="0" applyFont="1" applyFill="1" applyBorder="1" applyAlignment="1" applyProtection="1">
      <alignment horizontal="left" vertical="center"/>
      <protection locked="0"/>
    </xf>
    <xf numFmtId="0" fontId="27" fillId="21" borderId="7" xfId="0" applyFont="1" applyFill="1" applyBorder="1" applyAlignment="1" applyProtection="1">
      <alignment horizontal="left" vertical="center"/>
      <protection locked="0"/>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4" fillId="0" borderId="4" xfId="0" applyFont="1" applyFill="1" applyBorder="1" applyAlignment="1" applyProtection="1">
      <alignment horizontal="center" vertical="center" wrapText="1"/>
      <protection hidden="1"/>
    </xf>
    <xf numFmtId="0" fontId="4" fillId="0" borderId="8" xfId="0" applyFont="1" applyFill="1" applyBorder="1" applyAlignment="1" applyProtection="1">
      <alignment horizontal="center" vertical="center" wrapText="1"/>
      <protection hidden="1"/>
    </xf>
    <xf numFmtId="0" fontId="4" fillId="0" borderId="5" xfId="0" applyFont="1" applyFill="1" applyBorder="1" applyAlignment="1" applyProtection="1">
      <alignment horizontal="center" vertical="center" wrapText="1"/>
      <protection hidden="1"/>
    </xf>
    <xf numFmtId="0" fontId="4" fillId="0" borderId="4"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9" fontId="1" fillId="0" borderId="4" xfId="0" applyNumberFormat="1" applyFont="1" applyBorder="1" applyAlignment="1" applyProtection="1">
      <alignment horizontal="center" vertical="center" wrapText="1"/>
      <protection locked="0"/>
    </xf>
    <xf numFmtId="9" fontId="1" fillId="0" borderId="8" xfId="0" applyNumberFormat="1" applyFont="1" applyBorder="1" applyAlignment="1" applyProtection="1">
      <alignment horizontal="center" vertical="center" wrapText="1"/>
      <protection locked="0"/>
    </xf>
    <xf numFmtId="9" fontId="1" fillId="0" borderId="5" xfId="0" applyNumberFormat="1" applyFont="1" applyBorder="1" applyAlignment="1" applyProtection="1">
      <alignment horizontal="center" vertical="center" wrapText="1"/>
      <protection locked="0"/>
    </xf>
    <xf numFmtId="0" fontId="1" fillId="0" borderId="4" xfId="0" applyFont="1" applyBorder="1" applyAlignment="1" applyProtection="1">
      <alignment horizontal="center" vertical="center"/>
    </xf>
    <xf numFmtId="0" fontId="1" fillId="0" borderId="8" xfId="0" applyFont="1" applyBorder="1" applyAlignment="1" applyProtection="1">
      <alignment horizontal="center" vertical="center"/>
    </xf>
    <xf numFmtId="0" fontId="1" fillId="0" borderId="5" xfId="0" applyFont="1" applyBorder="1" applyAlignment="1" applyProtection="1">
      <alignment horizontal="center" vertical="center"/>
    </xf>
    <xf numFmtId="0" fontId="2" fillId="0" borderId="4"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4" fillId="2" borderId="2"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36" fillId="0" borderId="4" xfId="0" applyFont="1" applyBorder="1" applyAlignment="1" applyProtection="1">
      <alignment horizontal="center" vertical="center" wrapText="1"/>
      <protection locked="0"/>
    </xf>
    <xf numFmtId="0" fontId="36" fillId="0" borderId="8" xfId="0" applyFont="1" applyBorder="1" applyAlignment="1" applyProtection="1">
      <alignment horizontal="center" vertical="center" wrapText="1"/>
      <protection locked="0"/>
    </xf>
    <xf numFmtId="0" fontId="36" fillId="0" borderId="5"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58" fillId="0" borderId="4" xfId="0" applyFont="1" applyFill="1" applyBorder="1" applyAlignment="1" applyProtection="1">
      <alignment horizontal="center" vertical="center" wrapText="1"/>
      <protection hidden="1"/>
    </xf>
    <xf numFmtId="0" fontId="58" fillId="0" borderId="8" xfId="0" applyFont="1" applyFill="1" applyBorder="1" applyAlignment="1" applyProtection="1">
      <alignment horizontal="center" vertical="center" wrapText="1"/>
      <protection hidden="1"/>
    </xf>
    <xf numFmtId="0" fontId="58" fillId="0" borderId="5" xfId="0" applyFont="1" applyFill="1" applyBorder="1" applyAlignment="1" applyProtection="1">
      <alignment horizontal="center" vertical="center" wrapText="1"/>
      <protection hidden="1"/>
    </xf>
    <xf numFmtId="0" fontId="59" fillId="0" borderId="4" xfId="0" applyFont="1" applyBorder="1" applyAlignment="1" applyProtection="1">
      <alignment horizontal="center" vertical="center" wrapText="1"/>
      <protection locked="0"/>
    </xf>
    <xf numFmtId="0" fontId="59" fillId="0" borderId="8" xfId="0" applyFont="1" applyBorder="1" applyAlignment="1" applyProtection="1">
      <alignment horizontal="center" vertical="center" wrapText="1"/>
      <protection locked="0"/>
    </xf>
    <xf numFmtId="0" fontId="59" fillId="0" borderId="5" xfId="0" applyFont="1" applyBorder="1" applyAlignment="1" applyProtection="1">
      <alignment horizontal="center" vertical="center" wrapText="1"/>
      <protection locked="0"/>
    </xf>
    <xf numFmtId="0" fontId="58" fillId="0" borderId="4" xfId="0" applyFont="1" applyBorder="1" applyAlignment="1" applyProtection="1">
      <alignment horizontal="center" vertical="center"/>
      <protection hidden="1"/>
    </xf>
    <xf numFmtId="0" fontId="58" fillId="0" borderId="8" xfId="0" applyFont="1" applyBorder="1" applyAlignment="1" applyProtection="1">
      <alignment horizontal="center" vertical="center"/>
      <protection hidden="1"/>
    </xf>
    <xf numFmtId="0" fontId="58" fillId="0" borderId="5" xfId="0" applyFont="1" applyBorder="1" applyAlignment="1" applyProtection="1">
      <alignment horizontal="center" vertical="center"/>
      <protection hidden="1"/>
    </xf>
    <xf numFmtId="9" fontId="36" fillId="0" borderId="4" xfId="0" applyNumberFormat="1" applyFont="1" applyBorder="1" applyAlignment="1" applyProtection="1">
      <alignment horizontal="center" vertical="center" wrapText="1"/>
      <protection hidden="1"/>
    </xf>
    <xf numFmtId="9" fontId="36" fillId="0" borderId="8" xfId="0" applyNumberFormat="1" applyFont="1" applyBorder="1" applyAlignment="1" applyProtection="1">
      <alignment horizontal="center" vertical="center" wrapText="1"/>
      <protection hidden="1"/>
    </xf>
    <xf numFmtId="9" fontId="36" fillId="0" borderId="5" xfId="0" applyNumberFormat="1" applyFont="1" applyBorder="1" applyAlignment="1" applyProtection="1">
      <alignment horizontal="center" vertical="center" wrapText="1"/>
      <protection hidden="1"/>
    </xf>
    <xf numFmtId="9" fontId="36" fillId="0" borderId="4" xfId="0" applyNumberFormat="1" applyFont="1" applyBorder="1" applyAlignment="1" applyProtection="1">
      <alignment horizontal="center" vertical="center" wrapText="1"/>
      <protection locked="0"/>
    </xf>
    <xf numFmtId="9" fontId="36" fillId="0" borderId="8" xfId="0" applyNumberFormat="1" applyFont="1" applyBorder="1" applyAlignment="1" applyProtection="1">
      <alignment horizontal="center" vertical="center" wrapText="1"/>
      <protection locked="0"/>
    </xf>
    <xf numFmtId="9" fontId="36" fillId="0" borderId="5" xfId="0" applyNumberFormat="1" applyFont="1" applyBorder="1" applyAlignment="1" applyProtection="1">
      <alignment horizontal="center" vertical="center" wrapText="1"/>
      <protection locked="0"/>
    </xf>
    <xf numFmtId="0" fontId="1" fillId="0" borderId="4" xfId="0" applyFont="1" applyBorder="1" applyAlignment="1" applyProtection="1">
      <alignment horizontal="center" vertical="center" textRotation="90"/>
      <protection locked="0"/>
    </xf>
    <xf numFmtId="0" fontId="1" fillId="0" borderId="5" xfId="0" applyFont="1" applyBorder="1" applyAlignment="1" applyProtection="1">
      <alignment horizontal="center" vertical="center" textRotation="90"/>
      <protection locked="0"/>
    </xf>
    <xf numFmtId="0" fontId="4" fillId="0" borderId="4" xfId="0" applyFont="1" applyBorder="1" applyAlignment="1" applyProtection="1">
      <alignment horizontal="center" vertical="center" textRotation="90"/>
      <protection hidden="1"/>
    </xf>
    <xf numFmtId="0" fontId="4" fillId="0" borderId="5" xfId="0" applyFont="1" applyBorder="1" applyAlignment="1" applyProtection="1">
      <alignment horizontal="center" vertical="center" textRotation="90"/>
      <protection hidden="1"/>
    </xf>
    <xf numFmtId="9" fontId="1" fillId="0" borderId="4" xfId="0" applyNumberFormat="1" applyFont="1" applyFill="1" applyBorder="1" applyAlignment="1" applyProtection="1">
      <alignment horizontal="center" vertical="center"/>
      <protection hidden="1"/>
    </xf>
    <xf numFmtId="9" fontId="1" fillId="0" borderId="5" xfId="0" applyNumberFormat="1" applyFont="1" applyFill="1" applyBorder="1" applyAlignment="1" applyProtection="1">
      <alignment horizontal="center" vertical="center"/>
      <protection hidden="1"/>
    </xf>
    <xf numFmtId="0" fontId="4" fillId="0" borderId="4" xfId="0" applyFont="1" applyFill="1" applyBorder="1" applyAlignment="1" applyProtection="1">
      <alignment horizontal="center" vertical="center" textRotation="90" wrapText="1"/>
      <protection hidden="1"/>
    </xf>
    <xf numFmtId="0" fontId="4" fillId="0" borderId="5" xfId="0" applyFont="1" applyFill="1" applyBorder="1" applyAlignment="1" applyProtection="1">
      <alignment horizontal="center" vertical="center" textRotation="90" wrapText="1"/>
      <protection hidden="1"/>
    </xf>
    <xf numFmtId="9" fontId="1" fillId="0" borderId="4" xfId="0" applyNumberFormat="1" applyFont="1" applyBorder="1" applyAlignment="1" applyProtection="1">
      <alignment horizontal="center" vertical="center"/>
      <protection hidden="1"/>
    </xf>
    <xf numFmtId="9" fontId="1" fillId="0" borderId="5" xfId="0" applyNumberFormat="1" applyFont="1" applyBorder="1" applyAlignment="1" applyProtection="1">
      <alignment horizontal="center" vertical="center"/>
      <protection hidden="1"/>
    </xf>
    <xf numFmtId="0" fontId="1" fillId="0" borderId="4" xfId="0" applyFont="1" applyBorder="1" applyAlignment="1" applyProtection="1">
      <alignment horizontal="center" vertical="center"/>
      <protection hidden="1"/>
    </xf>
    <xf numFmtId="0" fontId="1" fillId="0" borderId="5" xfId="0" applyFont="1" applyBorder="1" applyAlignment="1" applyProtection="1">
      <alignment horizontal="center" vertical="center"/>
      <protection hidden="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Border="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Border="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Border="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Border="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0"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0" xfId="0" applyFont="1" applyBorder="1" applyAlignment="1">
      <alignment horizontal="center" vertical="center"/>
    </xf>
    <xf numFmtId="0" fontId="18" fillId="0" borderId="19" xfId="0" applyFont="1" applyBorder="1" applyAlignment="1">
      <alignment horizontal="center" vertical="center" wrapText="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Border="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Border="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5" borderId="0" xfId="0" applyFont="1" applyFill="1" applyBorder="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4"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6" fillId="0" borderId="0" xfId="0" applyFont="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Border="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4" xfId="0" applyFont="1" applyBorder="1" applyAlignment="1">
      <alignment horizontal="center" vertical="center" wrapText="1"/>
    </xf>
    <xf numFmtId="0" fontId="44" fillId="0" borderId="0"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Border="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4" fillId="0" borderId="13" xfId="0" applyFont="1" applyBorder="1" applyAlignment="1">
      <alignment horizontal="center" vertical="center"/>
    </xf>
    <xf numFmtId="0" fontId="44" fillId="0" borderId="15" xfId="0" applyFont="1" applyBorder="1" applyAlignment="1">
      <alignment horizontal="center" vertical="center"/>
    </xf>
    <xf numFmtId="0" fontId="44" fillId="0" borderId="17" xfId="0" applyFont="1" applyBorder="1" applyAlignment="1">
      <alignment horizontal="center" vertical="center"/>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Border="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Border="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44" fillId="0" borderId="19" xfId="0" applyFont="1" applyBorder="1" applyAlignment="1">
      <alignment horizontal="center" vertical="center" wrapText="1"/>
    </xf>
    <xf numFmtId="0" fontId="25" fillId="0" borderId="0" xfId="0" applyFont="1" applyAlignment="1">
      <alignment horizontal="center" vertical="center"/>
    </xf>
    <xf numFmtId="0" fontId="46" fillId="0" borderId="0" xfId="0" applyFont="1" applyAlignment="1">
      <alignment horizontal="center" vertical="center"/>
    </xf>
    <xf numFmtId="0" fontId="41" fillId="14" borderId="35" xfId="0" applyFont="1" applyFill="1" applyBorder="1" applyAlignment="1">
      <alignment horizontal="center" vertical="center" wrapText="1" readingOrder="1"/>
    </xf>
    <xf numFmtId="0" fontId="41" fillId="14" borderId="36" xfId="0" applyFont="1" applyFill="1" applyBorder="1" applyAlignment="1">
      <alignment horizontal="center" vertical="center" wrapText="1" readingOrder="1"/>
    </xf>
    <xf numFmtId="0" fontId="41" fillId="14" borderId="47" xfId="0" applyFont="1" applyFill="1" applyBorder="1" applyAlignment="1">
      <alignment horizontal="center" vertical="center" wrapText="1" readingOrder="1"/>
    </xf>
    <xf numFmtId="0" fontId="36" fillId="3" borderId="0" xfId="0" applyFont="1" applyFill="1" applyBorder="1" applyAlignment="1">
      <alignment horizontal="justify" vertical="center" wrapText="1"/>
    </xf>
    <xf numFmtId="0" fontId="38" fillId="14" borderId="44" xfId="0" applyFont="1" applyFill="1" applyBorder="1" applyAlignment="1">
      <alignment horizontal="center" vertical="center" wrapText="1" readingOrder="1"/>
    </xf>
    <xf numFmtId="0" fontId="38" fillId="14"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45" fillId="22" borderId="114" xfId="0" applyFont="1" applyFill="1" applyBorder="1" applyAlignment="1"/>
    <xf numFmtId="0" fontId="45" fillId="22" borderId="115" xfId="0" applyFont="1" applyFill="1" applyBorder="1" applyAlignment="1"/>
    <xf numFmtId="0" fontId="6" fillId="0" borderId="4"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235">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139560</xdr:colOff>
      <xdr:row>1</xdr:row>
      <xdr:rowOff>104671</xdr:rowOff>
    </xdr:from>
    <xdr:to>
      <xdr:col>1</xdr:col>
      <xdr:colOff>964259</xdr:colOff>
      <xdr:row>4</xdr:row>
      <xdr:rowOff>69781</xdr:rowOff>
    </xdr:to>
    <xdr:pic>
      <xdr:nvPicPr>
        <xdr:cNvPr id="2" name="Imagen 2" descr="escudo">
          <a:extLst>
            <a:ext uri="{FF2B5EF4-FFF2-40B4-BE49-F238E27FC236}">
              <a16:creationId xmlns:a16="http://schemas.microsoft.com/office/drawing/2014/main" id="{682D0558-9D58-4032-A33D-2C1596A809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385" y="314221"/>
          <a:ext cx="824699" cy="650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814918</xdr:colOff>
      <xdr:row>0</xdr:row>
      <xdr:rowOff>63501</xdr:rowOff>
    </xdr:from>
    <xdr:to>
      <xdr:col>2</xdr:col>
      <xdr:colOff>650877</xdr:colOff>
      <xdr:row>3</xdr:row>
      <xdr:rowOff>146051</xdr:rowOff>
    </xdr:to>
    <xdr:pic>
      <xdr:nvPicPr>
        <xdr:cNvPr id="2" name="Imagen 1">
          <a:extLst>
            <a:ext uri="{FF2B5EF4-FFF2-40B4-BE49-F238E27FC236}">
              <a16:creationId xmlns:a16="http://schemas.microsoft.com/office/drawing/2014/main" id="{6AD5DBC8-C320-4F78-AA78-307E2B5D38D5}"/>
            </a:ext>
          </a:extLst>
        </xdr:cNvPr>
        <xdr:cNvPicPr>
          <a:picLocks noChangeAspect="1"/>
        </xdr:cNvPicPr>
      </xdr:nvPicPr>
      <xdr:blipFill>
        <a:blip xmlns:r="http://schemas.openxmlformats.org/officeDocument/2006/relationships" r:embed="rId1"/>
        <a:stretch>
          <a:fillRect/>
        </a:stretch>
      </xdr:blipFill>
      <xdr:spPr>
        <a:xfrm>
          <a:off x="1079501" y="63501"/>
          <a:ext cx="777876" cy="6540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4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10884"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953BC-949A-4331-9729-6A3945B4EEDE}">
  <dimension ref="A1:H56"/>
  <sheetViews>
    <sheetView topLeftCell="A43" zoomScale="120" zoomScaleNormal="120" workbookViewId="0">
      <selection activeCell="E46" sqref="E46:F46"/>
    </sheetView>
  </sheetViews>
  <sheetFormatPr defaultColWidth="11.42578125" defaultRowHeight="15"/>
  <cols>
    <col min="1" max="1" width="2.7109375" style="84" customWidth="1" collapsed="1"/>
    <col min="2" max="3" width="24.7109375" style="84" customWidth="1" collapsed="1"/>
    <col min="4" max="4" width="16" style="84" customWidth="1" collapsed="1"/>
    <col min="5" max="5" width="24.7109375" style="84" customWidth="1" collapsed="1"/>
    <col min="6" max="6" width="27.7109375" style="84" customWidth="1" collapsed="1"/>
    <col min="7" max="8" width="24.7109375" style="84" customWidth="1" collapsed="1"/>
    <col min="9" max="16384" width="11.42578125" style="84" collapsed="1"/>
  </cols>
  <sheetData>
    <row r="1" spans="1:8" ht="15.75" thickBot="1"/>
    <row r="2" spans="1:8" ht="18">
      <c r="B2" s="231" t="s">
        <v>0</v>
      </c>
      <c r="C2" s="232"/>
      <c r="D2" s="232"/>
      <c r="E2" s="232"/>
      <c r="F2" s="232"/>
      <c r="G2" s="232"/>
      <c r="H2" s="233"/>
    </row>
    <row r="3" spans="1:8">
      <c r="B3" s="118"/>
      <c r="C3" s="119"/>
      <c r="D3" s="119"/>
      <c r="E3" s="119"/>
      <c r="F3" s="119"/>
      <c r="G3" s="119"/>
      <c r="H3" s="120"/>
    </row>
    <row r="4" spans="1:8" ht="63" customHeight="1">
      <c r="B4" s="234" t="s">
        <v>1</v>
      </c>
      <c r="C4" s="235"/>
      <c r="D4" s="235"/>
      <c r="E4" s="235"/>
      <c r="F4" s="235"/>
      <c r="G4" s="235"/>
      <c r="H4" s="236"/>
    </row>
    <row r="5" spans="1:8" ht="63" customHeight="1">
      <c r="B5" s="237"/>
      <c r="C5" s="238"/>
      <c r="D5" s="238"/>
      <c r="E5" s="238"/>
      <c r="F5" s="238"/>
      <c r="G5" s="238"/>
      <c r="H5" s="239"/>
    </row>
    <row r="6" spans="1:8" ht="16.5">
      <c r="A6" s="121"/>
      <c r="B6" s="240" t="s">
        <v>2</v>
      </c>
      <c r="C6" s="241"/>
      <c r="D6" s="241"/>
      <c r="E6" s="241"/>
      <c r="F6" s="241"/>
      <c r="G6" s="241"/>
      <c r="H6" s="242"/>
    </row>
    <row r="7" spans="1:8" ht="95.25" customHeight="1">
      <c r="A7" s="121"/>
      <c r="B7" s="243" t="s">
        <v>3</v>
      </c>
      <c r="C7" s="243"/>
      <c r="D7" s="243"/>
      <c r="E7" s="243"/>
      <c r="F7" s="243"/>
      <c r="G7" s="243"/>
      <c r="H7" s="244"/>
    </row>
    <row r="8" spans="1:8" ht="16.5">
      <c r="A8" s="121"/>
      <c r="B8" s="122"/>
      <c r="C8" s="123"/>
      <c r="D8" s="123"/>
      <c r="E8" s="123"/>
      <c r="F8" s="123"/>
      <c r="G8" s="123"/>
      <c r="H8" s="124"/>
    </row>
    <row r="9" spans="1:8" ht="16.5" customHeight="1">
      <c r="A9" s="121"/>
      <c r="B9" s="245" t="s">
        <v>4</v>
      </c>
      <c r="C9" s="245"/>
      <c r="D9" s="245"/>
      <c r="E9" s="245"/>
      <c r="F9" s="245"/>
      <c r="G9" s="245"/>
      <c r="H9" s="246"/>
    </row>
    <row r="10" spans="1:8" ht="16.5" customHeight="1">
      <c r="A10" s="121"/>
      <c r="B10" s="245"/>
      <c r="C10" s="245"/>
      <c r="D10" s="245"/>
      <c r="E10" s="245"/>
      <c r="F10" s="245"/>
      <c r="G10" s="245"/>
      <c r="H10" s="246"/>
    </row>
    <row r="11" spans="1:8" ht="11.65" customHeight="1">
      <c r="A11" s="121"/>
      <c r="B11" s="245"/>
      <c r="C11" s="245"/>
      <c r="D11" s="245"/>
      <c r="E11" s="245"/>
      <c r="F11" s="245"/>
      <c r="G11" s="245"/>
      <c r="H11" s="246"/>
    </row>
    <row r="12" spans="1:8" ht="11.65" customHeight="1" thickBot="1">
      <c r="A12" s="121"/>
      <c r="B12" s="185"/>
      <c r="C12" s="185"/>
      <c r="D12" s="185"/>
      <c r="E12" s="185"/>
      <c r="F12" s="185"/>
      <c r="G12" s="185"/>
      <c r="H12" s="186"/>
    </row>
    <row r="13" spans="1:8" ht="15.4" customHeight="1" thickTop="1">
      <c r="A13" s="121"/>
      <c r="B13" s="185"/>
      <c r="C13" s="230" t="s">
        <v>5</v>
      </c>
      <c r="D13" s="223"/>
      <c r="E13" s="224" t="s">
        <v>6</v>
      </c>
      <c r="F13" s="225"/>
      <c r="G13" s="185"/>
      <c r="H13" s="186"/>
    </row>
    <row r="14" spans="1:8" ht="11.65" customHeight="1">
      <c r="A14" s="121"/>
      <c r="B14" s="185"/>
      <c r="C14" s="211" t="s">
        <v>7</v>
      </c>
      <c r="D14" s="212"/>
      <c r="E14" s="213" t="s">
        <v>8</v>
      </c>
      <c r="F14" s="208"/>
      <c r="G14" s="185"/>
      <c r="H14" s="186"/>
    </row>
    <row r="15" spans="1:8" ht="11.65" customHeight="1">
      <c r="A15" s="121"/>
      <c r="B15" s="185"/>
      <c r="C15" s="211" t="s">
        <v>9</v>
      </c>
      <c r="D15" s="212"/>
      <c r="E15" s="213" t="s">
        <v>10</v>
      </c>
      <c r="F15" s="208"/>
      <c r="G15" s="185"/>
      <c r="H15" s="186"/>
    </row>
    <row r="16" spans="1:8" ht="11.65" customHeight="1">
      <c r="A16" s="121"/>
      <c r="B16" s="185"/>
      <c r="C16" s="211" t="s">
        <v>11</v>
      </c>
      <c r="D16" s="212"/>
      <c r="E16" s="213" t="s">
        <v>12</v>
      </c>
      <c r="F16" s="208"/>
      <c r="G16" s="185"/>
      <c r="H16" s="186"/>
    </row>
    <row r="17" spans="1:8" ht="13.5" customHeight="1">
      <c r="A17" s="121"/>
      <c r="B17" s="185"/>
      <c r="C17" s="211" t="s">
        <v>13</v>
      </c>
      <c r="D17" s="212"/>
      <c r="E17" s="213" t="s">
        <v>14</v>
      </c>
      <c r="F17" s="208"/>
      <c r="G17" s="185"/>
      <c r="H17" s="125"/>
    </row>
    <row r="18" spans="1:8" ht="12.4" customHeight="1">
      <c r="A18" s="121"/>
      <c r="B18" s="185"/>
      <c r="C18" s="211" t="s">
        <v>15</v>
      </c>
      <c r="D18" s="212"/>
      <c r="E18" s="214" t="s">
        <v>16</v>
      </c>
      <c r="F18" s="208"/>
      <c r="G18" s="185"/>
      <c r="H18" s="186"/>
    </row>
    <row r="19" spans="1:8" ht="24" customHeight="1" thickBot="1">
      <c r="A19" s="121"/>
      <c r="B19" s="185"/>
      <c r="C19" s="215" t="s">
        <v>17</v>
      </c>
      <c r="D19" s="216"/>
      <c r="E19" s="217" t="s">
        <v>18</v>
      </c>
      <c r="F19" s="218"/>
      <c r="G19" s="185"/>
      <c r="H19" s="186"/>
    </row>
    <row r="20" spans="1:8" ht="11.65" customHeight="1" thickTop="1">
      <c r="A20" s="121"/>
      <c r="B20" s="185"/>
      <c r="C20" s="126"/>
      <c r="D20" s="126"/>
      <c r="E20" s="126"/>
      <c r="F20" s="126"/>
      <c r="G20" s="185"/>
      <c r="H20" s="186"/>
    </row>
    <row r="21" spans="1:8" ht="27.4" customHeight="1" thickBot="1">
      <c r="A21" s="121"/>
      <c r="B21" s="219" t="s">
        <v>19</v>
      </c>
      <c r="C21" s="220"/>
      <c r="D21" s="220"/>
      <c r="E21" s="220"/>
      <c r="F21" s="220"/>
      <c r="G21" s="220"/>
      <c r="H21" s="221"/>
    </row>
    <row r="22" spans="1:8" ht="15.75" thickTop="1">
      <c r="A22" s="121"/>
      <c r="B22" s="127"/>
      <c r="C22" s="222" t="s">
        <v>5</v>
      </c>
      <c r="D22" s="223"/>
      <c r="E22" s="224" t="s">
        <v>6</v>
      </c>
      <c r="F22" s="225"/>
      <c r="G22" s="126"/>
      <c r="H22" s="128"/>
    </row>
    <row r="23" spans="1:8" ht="13.5" customHeight="1">
      <c r="A23" s="121"/>
      <c r="B23" s="129"/>
      <c r="C23" s="226" t="s">
        <v>7</v>
      </c>
      <c r="D23" s="227"/>
      <c r="E23" s="228" t="s">
        <v>8</v>
      </c>
      <c r="F23" s="229"/>
      <c r="G23" s="130"/>
      <c r="H23" s="131"/>
    </row>
    <row r="24" spans="1:8" ht="13.5" customHeight="1">
      <c r="A24" s="121"/>
      <c r="B24" s="129"/>
      <c r="C24" s="205" t="s">
        <v>20</v>
      </c>
      <c r="D24" s="206"/>
      <c r="E24" s="207" t="s">
        <v>14</v>
      </c>
      <c r="F24" s="208"/>
      <c r="G24" s="130"/>
      <c r="H24" s="131"/>
    </row>
    <row r="25" spans="1:8" ht="13.5" customHeight="1">
      <c r="A25" s="121"/>
      <c r="B25" s="129"/>
      <c r="C25" s="205" t="s">
        <v>9</v>
      </c>
      <c r="D25" s="206"/>
      <c r="E25" s="207" t="s">
        <v>10</v>
      </c>
      <c r="F25" s="208"/>
      <c r="G25" s="130"/>
      <c r="H25" s="131"/>
    </row>
    <row r="26" spans="1:8" ht="22.9" customHeight="1">
      <c r="A26" s="121"/>
      <c r="B26" s="129"/>
      <c r="C26" s="205" t="s">
        <v>21</v>
      </c>
      <c r="D26" s="206"/>
      <c r="E26" s="209" t="s">
        <v>22</v>
      </c>
      <c r="F26" s="210"/>
      <c r="G26" s="130"/>
      <c r="H26" s="131"/>
    </row>
    <row r="27" spans="1:8" ht="69.75" customHeight="1">
      <c r="A27" s="121"/>
      <c r="B27" s="129"/>
      <c r="C27" s="196" t="s">
        <v>23</v>
      </c>
      <c r="D27" s="204"/>
      <c r="E27" s="197" t="s">
        <v>24</v>
      </c>
      <c r="F27" s="198"/>
      <c r="G27" s="130"/>
      <c r="H27" s="132"/>
    </row>
    <row r="28" spans="1:8" ht="34.5" customHeight="1">
      <c r="B28" s="133"/>
      <c r="C28" s="203" t="s">
        <v>25</v>
      </c>
      <c r="D28" s="204"/>
      <c r="E28" s="197" t="s">
        <v>26</v>
      </c>
      <c r="F28" s="198"/>
      <c r="G28" s="130"/>
      <c r="H28" s="132"/>
    </row>
    <row r="29" spans="1:8" ht="27.75" customHeight="1">
      <c r="B29" s="133"/>
      <c r="C29" s="203" t="s">
        <v>27</v>
      </c>
      <c r="D29" s="204"/>
      <c r="E29" s="197" t="s">
        <v>28</v>
      </c>
      <c r="F29" s="198"/>
      <c r="G29" s="130"/>
      <c r="H29" s="132"/>
    </row>
    <row r="30" spans="1:8" ht="28.5" customHeight="1">
      <c r="B30" s="133"/>
      <c r="C30" s="203" t="s">
        <v>29</v>
      </c>
      <c r="D30" s="204"/>
      <c r="E30" s="197" t="s">
        <v>30</v>
      </c>
      <c r="F30" s="198"/>
      <c r="G30" s="130"/>
      <c r="H30" s="132"/>
    </row>
    <row r="31" spans="1:8" ht="72.75" customHeight="1">
      <c r="B31" s="133"/>
      <c r="C31" s="203" t="s">
        <v>31</v>
      </c>
      <c r="D31" s="204"/>
      <c r="E31" s="197" t="s">
        <v>32</v>
      </c>
      <c r="F31" s="198"/>
      <c r="G31" s="130"/>
      <c r="H31" s="132"/>
    </row>
    <row r="32" spans="1:8" ht="64.5" customHeight="1">
      <c r="B32" s="133"/>
      <c r="C32" s="203" t="s">
        <v>33</v>
      </c>
      <c r="D32" s="204"/>
      <c r="E32" s="197" t="s">
        <v>34</v>
      </c>
      <c r="F32" s="198"/>
      <c r="G32" s="130"/>
      <c r="H32" s="132"/>
    </row>
    <row r="33" spans="2:8" ht="71.25" customHeight="1">
      <c r="B33" s="133"/>
      <c r="C33" s="195" t="s">
        <v>35</v>
      </c>
      <c r="D33" s="196"/>
      <c r="E33" s="197" t="s">
        <v>36</v>
      </c>
      <c r="F33" s="198"/>
      <c r="G33" s="130"/>
      <c r="H33" s="132"/>
    </row>
    <row r="34" spans="2:8" ht="55.5" customHeight="1">
      <c r="B34" s="133"/>
      <c r="C34" s="195" t="s">
        <v>37</v>
      </c>
      <c r="D34" s="196"/>
      <c r="E34" s="197" t="s">
        <v>38</v>
      </c>
      <c r="F34" s="198"/>
      <c r="G34" s="130"/>
      <c r="H34" s="132"/>
    </row>
    <row r="35" spans="2:8" ht="42" customHeight="1">
      <c r="B35" s="133"/>
      <c r="C35" s="195" t="s">
        <v>39</v>
      </c>
      <c r="D35" s="196"/>
      <c r="E35" s="197" t="s">
        <v>40</v>
      </c>
      <c r="F35" s="198"/>
      <c r="G35" s="130"/>
      <c r="H35" s="132"/>
    </row>
    <row r="36" spans="2:8" ht="59.25" customHeight="1">
      <c r="B36" s="133"/>
      <c r="C36" s="195" t="s">
        <v>41</v>
      </c>
      <c r="D36" s="196"/>
      <c r="E36" s="197" t="s">
        <v>42</v>
      </c>
      <c r="F36" s="198"/>
      <c r="G36" s="130"/>
      <c r="H36" s="132"/>
    </row>
    <row r="37" spans="2:8" ht="23.25" customHeight="1">
      <c r="B37" s="133"/>
      <c r="C37" s="195" t="s">
        <v>43</v>
      </c>
      <c r="D37" s="196"/>
      <c r="E37" s="197" t="s">
        <v>44</v>
      </c>
      <c r="F37" s="198"/>
      <c r="G37" s="130"/>
      <c r="H37" s="132"/>
    </row>
    <row r="38" spans="2:8" ht="30.75" customHeight="1">
      <c r="B38" s="133"/>
      <c r="C38" s="195" t="s">
        <v>45</v>
      </c>
      <c r="D38" s="196"/>
      <c r="E38" s="197" t="s">
        <v>46</v>
      </c>
      <c r="F38" s="198"/>
      <c r="G38" s="130"/>
      <c r="H38" s="132"/>
    </row>
    <row r="39" spans="2:8" ht="35.25" customHeight="1">
      <c r="B39" s="133"/>
      <c r="C39" s="195" t="s">
        <v>45</v>
      </c>
      <c r="D39" s="196"/>
      <c r="E39" s="197" t="s">
        <v>46</v>
      </c>
      <c r="F39" s="198"/>
      <c r="G39" s="130"/>
      <c r="H39" s="132"/>
    </row>
    <row r="40" spans="2:8" ht="33" customHeight="1">
      <c r="B40" s="133"/>
      <c r="C40" s="195" t="s">
        <v>47</v>
      </c>
      <c r="D40" s="196"/>
      <c r="E40" s="197" t="s">
        <v>48</v>
      </c>
      <c r="F40" s="198"/>
      <c r="G40" s="130"/>
      <c r="H40" s="132"/>
    </row>
    <row r="41" spans="2:8" ht="30" customHeight="1">
      <c r="B41" s="133"/>
      <c r="C41" s="195" t="s">
        <v>49</v>
      </c>
      <c r="D41" s="196"/>
      <c r="E41" s="197" t="s">
        <v>50</v>
      </c>
      <c r="F41" s="198"/>
      <c r="G41" s="130"/>
      <c r="H41" s="132"/>
    </row>
    <row r="42" spans="2:8" ht="35.25" customHeight="1">
      <c r="B42" s="133"/>
      <c r="C42" s="195" t="s">
        <v>51</v>
      </c>
      <c r="D42" s="196"/>
      <c r="E42" s="197" t="s">
        <v>52</v>
      </c>
      <c r="F42" s="198"/>
      <c r="G42" s="130"/>
      <c r="H42" s="132"/>
    </row>
    <row r="43" spans="2:8" ht="31.5" customHeight="1">
      <c r="B43" s="133"/>
      <c r="C43" s="195" t="s">
        <v>53</v>
      </c>
      <c r="D43" s="196"/>
      <c r="E43" s="197" t="s">
        <v>54</v>
      </c>
      <c r="F43" s="198"/>
      <c r="G43" s="130"/>
      <c r="H43" s="132"/>
    </row>
    <row r="44" spans="2:8" ht="35.25" customHeight="1">
      <c r="B44" s="133"/>
      <c r="C44" s="195" t="s">
        <v>55</v>
      </c>
      <c r="D44" s="196"/>
      <c r="E44" s="197" t="s">
        <v>56</v>
      </c>
      <c r="F44" s="198"/>
      <c r="G44" s="130"/>
      <c r="H44" s="132"/>
    </row>
    <row r="45" spans="2:8" ht="59.25" customHeight="1">
      <c r="B45" s="133"/>
      <c r="C45" s="195" t="s">
        <v>57</v>
      </c>
      <c r="D45" s="196"/>
      <c r="E45" s="197" t="s">
        <v>58</v>
      </c>
      <c r="F45" s="198"/>
      <c r="G45" s="130"/>
      <c r="H45" s="132"/>
    </row>
    <row r="46" spans="2:8" ht="59.25" customHeight="1">
      <c r="B46" s="133"/>
      <c r="C46" s="195" t="s">
        <v>59</v>
      </c>
      <c r="D46" s="196"/>
      <c r="E46" s="197" t="s">
        <v>60</v>
      </c>
      <c r="F46" s="198"/>
      <c r="G46" s="130"/>
      <c r="H46" s="132"/>
    </row>
    <row r="47" spans="2:8" ht="82.5" customHeight="1">
      <c r="B47" s="133"/>
      <c r="C47" s="195" t="s">
        <v>61</v>
      </c>
      <c r="D47" s="196"/>
      <c r="E47" s="197" t="s">
        <v>62</v>
      </c>
      <c r="F47" s="198"/>
      <c r="G47" s="130"/>
      <c r="H47" s="132"/>
    </row>
    <row r="48" spans="2:8" ht="46.5" customHeight="1" thickBot="1">
      <c r="B48" s="133"/>
      <c r="C48" s="199"/>
      <c r="D48" s="200"/>
      <c r="E48" s="201"/>
      <c r="F48" s="202"/>
      <c r="G48" s="130"/>
      <c r="H48" s="132"/>
    </row>
    <row r="49" spans="2:8" ht="6.75" customHeight="1" thickTop="1">
      <c r="B49" s="133"/>
      <c r="C49" s="134"/>
      <c r="D49" s="134"/>
      <c r="E49" s="135"/>
      <c r="F49" s="135"/>
      <c r="G49" s="130"/>
      <c r="H49" s="132"/>
    </row>
    <row r="50" spans="2:8">
      <c r="B50" s="133"/>
      <c r="C50" s="136"/>
      <c r="D50" s="136"/>
      <c r="E50" s="136"/>
      <c r="F50" s="136"/>
      <c r="G50" s="130"/>
      <c r="H50" s="132"/>
    </row>
    <row r="51" spans="2:8" ht="21" customHeight="1">
      <c r="B51" s="137" t="s">
        <v>63</v>
      </c>
      <c r="C51" s="136"/>
      <c r="D51" s="136"/>
      <c r="E51" s="136"/>
      <c r="F51" s="136"/>
      <c r="G51" s="136"/>
      <c r="H51" s="138"/>
    </row>
    <row r="52" spans="2:8" ht="20.25" customHeight="1">
      <c r="B52" s="137" t="s">
        <v>64</v>
      </c>
      <c r="C52" s="136"/>
      <c r="D52" s="136"/>
      <c r="E52" s="136"/>
      <c r="F52" s="136"/>
      <c r="G52" s="136"/>
      <c r="H52" s="138"/>
    </row>
    <row r="53" spans="2:8" ht="20.25" customHeight="1">
      <c r="B53" s="137" t="s">
        <v>65</v>
      </c>
      <c r="C53" s="136"/>
      <c r="D53" s="136"/>
      <c r="E53" s="136"/>
      <c r="F53" s="136"/>
      <c r="G53" s="136"/>
      <c r="H53" s="138"/>
    </row>
    <row r="54" spans="2:8" ht="20.25" customHeight="1">
      <c r="B54" s="137" t="s">
        <v>66</v>
      </c>
      <c r="C54" s="136"/>
      <c r="D54" s="136"/>
      <c r="E54" s="136"/>
      <c r="F54" s="136"/>
      <c r="G54" s="136"/>
      <c r="H54" s="138"/>
    </row>
    <row r="55" spans="2:8" ht="14.65" customHeight="1">
      <c r="B55" s="137" t="s">
        <v>67</v>
      </c>
      <c r="C55" s="136"/>
      <c r="D55" s="136"/>
      <c r="E55" s="136"/>
      <c r="F55" s="136"/>
      <c r="G55" s="136"/>
      <c r="H55" s="138"/>
    </row>
    <row r="56" spans="2:8" ht="15.75" thickBot="1">
      <c r="B56" s="139"/>
      <c r="C56" s="140"/>
      <c r="D56" s="140"/>
      <c r="E56" s="140"/>
      <c r="F56" s="140"/>
      <c r="G56" s="140"/>
      <c r="H56" s="141"/>
    </row>
  </sheetData>
  <mergeCells count="74">
    <mergeCell ref="C13:D13"/>
    <mergeCell ref="E13:F13"/>
    <mergeCell ref="B2:H2"/>
    <mergeCell ref="B4:H5"/>
    <mergeCell ref="B6:H6"/>
    <mergeCell ref="B7:H7"/>
    <mergeCell ref="B9:H11"/>
    <mergeCell ref="C14:D14"/>
    <mergeCell ref="E14:F14"/>
    <mergeCell ref="C15:D15"/>
    <mergeCell ref="E15:F15"/>
    <mergeCell ref="C16:D16"/>
    <mergeCell ref="E16:F16"/>
    <mergeCell ref="C24:D24"/>
    <mergeCell ref="E24:F24"/>
    <mergeCell ref="C17:D17"/>
    <mergeCell ref="E17:F17"/>
    <mergeCell ref="C18:D18"/>
    <mergeCell ref="E18:F18"/>
    <mergeCell ref="C19:D19"/>
    <mergeCell ref="E19:F19"/>
    <mergeCell ref="B21:H21"/>
    <mergeCell ref="C22:D22"/>
    <mergeCell ref="E22:F22"/>
    <mergeCell ref="C23:D23"/>
    <mergeCell ref="E23:F23"/>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C38:D38"/>
    <mergeCell ref="E38:F38"/>
    <mergeCell ref="C39:D39"/>
    <mergeCell ref="E39:F39"/>
    <mergeCell ref="C40:D40"/>
    <mergeCell ref="E40:F40"/>
    <mergeCell ref="C41:D41"/>
    <mergeCell ref="E41:F41"/>
    <mergeCell ref="C42:D42"/>
    <mergeCell ref="E42:F42"/>
    <mergeCell ref="C43:D43"/>
    <mergeCell ref="E43:F43"/>
    <mergeCell ref="C44:D44"/>
    <mergeCell ref="E44:F44"/>
    <mergeCell ref="C45:D45"/>
    <mergeCell ref="E45:F45"/>
    <mergeCell ref="C46:D46"/>
    <mergeCell ref="E46:F46"/>
    <mergeCell ref="C47:D47"/>
    <mergeCell ref="E47:F47"/>
    <mergeCell ref="C48:D48"/>
    <mergeCell ref="E48:F4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121DA-876D-4571-800D-8528FF91467F}">
  <sheetPr>
    <tabColor theme="6" tint="0.39997558519241921"/>
  </sheetPr>
  <dimension ref="B1:AZ43"/>
  <sheetViews>
    <sheetView showGridLines="0" topLeftCell="C12" zoomScale="60" zoomScaleNormal="60" workbookViewId="0">
      <selection activeCell="C8" sqref="C8:F8"/>
    </sheetView>
  </sheetViews>
  <sheetFormatPr defaultColWidth="11.42578125" defaultRowHeight="15"/>
  <cols>
    <col min="1" max="1" width="7.5703125" customWidth="1"/>
    <col min="2" max="2" width="16.7109375" customWidth="1" collapsed="1"/>
    <col min="3" max="3" width="29.7109375" customWidth="1" collapsed="1"/>
    <col min="4" max="4" width="43.7109375" customWidth="1" collapsed="1"/>
    <col min="5" max="5" width="39.28515625" customWidth="1" collapsed="1"/>
    <col min="6" max="6" width="39.28515625" customWidth="1"/>
    <col min="15" max="15" width="37" customWidth="1"/>
    <col min="51" max="51" width="6.140625" customWidth="1"/>
    <col min="52" max="52" width="130.5703125" customWidth="1"/>
  </cols>
  <sheetData>
    <row r="1" spans="2:52" ht="16.5" customHeight="1" thickBot="1">
      <c r="AZ1" s="142" t="s">
        <v>68</v>
      </c>
    </row>
    <row r="2" spans="2:52" ht="18" customHeight="1" thickBot="1">
      <c r="B2" s="304"/>
      <c r="C2" s="307" t="s">
        <v>69</v>
      </c>
      <c r="D2" s="308"/>
      <c r="E2" s="308"/>
      <c r="F2" s="143" t="s">
        <v>70</v>
      </c>
      <c r="AZ2" s="142" t="s">
        <v>71</v>
      </c>
    </row>
    <row r="3" spans="2:52" ht="18" customHeight="1" thickBot="1">
      <c r="B3" s="305"/>
      <c r="C3" s="309"/>
      <c r="D3" s="310"/>
      <c r="E3" s="310"/>
      <c r="F3" s="144" t="s">
        <v>72</v>
      </c>
      <c r="AZ3" s="142" t="s">
        <v>73</v>
      </c>
    </row>
    <row r="4" spans="2:52" ht="18" customHeight="1" thickBot="1">
      <c r="B4" s="305"/>
      <c r="C4" s="309"/>
      <c r="D4" s="310"/>
      <c r="E4" s="310"/>
      <c r="F4" s="144" t="s">
        <v>74</v>
      </c>
      <c r="AZ4" s="142" t="s">
        <v>75</v>
      </c>
    </row>
    <row r="5" spans="2:52" ht="18" customHeight="1" thickBot="1">
      <c r="B5" s="306"/>
      <c r="C5" s="311"/>
      <c r="D5" s="312"/>
      <c r="E5" s="312"/>
      <c r="F5" s="144" t="s">
        <v>76</v>
      </c>
      <c r="AZ5" s="145"/>
    </row>
    <row r="6" spans="2:52" ht="18" customHeight="1" thickBot="1">
      <c r="B6" s="146"/>
      <c r="C6" s="147"/>
      <c r="D6" s="147"/>
      <c r="E6" s="147"/>
      <c r="F6" s="148"/>
      <c r="AZ6" s="145"/>
    </row>
    <row r="7" spans="2:52" ht="33.4" customHeight="1">
      <c r="B7" s="149" t="s">
        <v>77</v>
      </c>
      <c r="C7" s="313" t="s">
        <v>78</v>
      </c>
      <c r="D7" s="314"/>
      <c r="E7" s="314"/>
      <c r="F7" s="315"/>
      <c r="AZ7" s="145"/>
    </row>
    <row r="8" spans="2:52" ht="42" customHeight="1" thickBot="1">
      <c r="B8" s="150" t="s">
        <v>79</v>
      </c>
      <c r="C8" s="316" t="s">
        <v>80</v>
      </c>
      <c r="D8" s="317"/>
      <c r="E8" s="317"/>
      <c r="F8" s="318"/>
      <c r="AZ8" s="145"/>
    </row>
    <row r="9" spans="2:52" ht="16.5" thickBot="1">
      <c r="B9" s="319"/>
      <c r="C9" s="319"/>
      <c r="D9" s="319"/>
      <c r="E9" s="319"/>
      <c r="F9" s="319"/>
    </row>
    <row r="10" spans="2:52" ht="15.6" customHeight="1" thickBot="1">
      <c r="B10" s="320" t="s">
        <v>69</v>
      </c>
      <c r="C10" s="321"/>
      <c r="D10" s="321"/>
      <c r="E10" s="321"/>
      <c r="F10" s="322"/>
    </row>
    <row r="11" spans="2:52" ht="32.25" thickBot="1">
      <c r="B11" s="323" t="s">
        <v>81</v>
      </c>
      <c r="C11" s="324"/>
      <c r="D11" s="187" t="s">
        <v>82</v>
      </c>
      <c r="E11" s="187" t="s">
        <v>83</v>
      </c>
      <c r="F11" s="151" t="s">
        <v>84</v>
      </c>
    </row>
    <row r="12" spans="2:52" ht="188.25" customHeight="1" thickBot="1">
      <c r="B12" s="325" t="s">
        <v>85</v>
      </c>
      <c r="C12" s="326"/>
      <c r="D12" s="152" t="s">
        <v>86</v>
      </c>
      <c r="E12" s="153" t="s">
        <v>87</v>
      </c>
      <c r="F12" s="154" t="s">
        <v>88</v>
      </c>
    </row>
    <row r="14" spans="2:52" ht="18">
      <c r="B14" s="327" t="s">
        <v>89</v>
      </c>
      <c r="C14" s="327"/>
      <c r="D14" s="327"/>
      <c r="E14" s="327"/>
      <c r="F14" s="327"/>
    </row>
    <row r="15" spans="2:52" ht="15.75">
      <c r="B15" s="155"/>
    </row>
    <row r="16" spans="2:52" ht="15.75" thickBot="1">
      <c r="B16" s="156"/>
    </row>
    <row r="17" spans="2:6" ht="16.5" thickBot="1">
      <c r="B17" s="328" t="s">
        <v>90</v>
      </c>
      <c r="C17" s="329"/>
      <c r="D17" s="330"/>
      <c r="E17" s="328" t="s">
        <v>91</v>
      </c>
      <c r="F17" s="330"/>
    </row>
    <row r="18" spans="2:6" ht="37.5" customHeight="1">
      <c r="B18" s="300" t="s">
        <v>92</v>
      </c>
      <c r="C18" s="301"/>
      <c r="D18" s="302"/>
      <c r="E18" s="303" t="s">
        <v>93</v>
      </c>
      <c r="F18" s="277"/>
    </row>
    <row r="19" spans="2:6" ht="15" customHeight="1">
      <c r="B19" s="297"/>
      <c r="C19" s="298"/>
      <c r="D19" s="299"/>
      <c r="E19" s="296" t="s">
        <v>94</v>
      </c>
      <c r="F19" s="254"/>
    </row>
    <row r="20" spans="2:6" ht="33.75" customHeight="1">
      <c r="B20" s="290"/>
      <c r="C20" s="291"/>
      <c r="D20" s="292"/>
      <c r="E20" s="296" t="s">
        <v>95</v>
      </c>
      <c r="F20" s="254"/>
    </row>
    <row r="21" spans="2:6" ht="48.75" customHeight="1">
      <c r="B21" s="290"/>
      <c r="C21" s="291"/>
      <c r="D21" s="292"/>
      <c r="E21" s="287" t="s">
        <v>96</v>
      </c>
      <c r="F21" s="256"/>
    </row>
    <row r="22" spans="2:6" ht="15" customHeight="1">
      <c r="B22" s="293"/>
      <c r="C22" s="294"/>
      <c r="D22" s="295"/>
      <c r="E22" s="287"/>
      <c r="F22" s="256"/>
    </row>
    <row r="23" spans="2:6" ht="15" customHeight="1">
      <c r="B23" s="293"/>
      <c r="C23" s="294"/>
      <c r="D23" s="295"/>
      <c r="E23" s="287"/>
      <c r="F23" s="256"/>
    </row>
    <row r="24" spans="2:6" ht="15" customHeight="1">
      <c r="B24" s="280"/>
      <c r="C24" s="281"/>
      <c r="D24" s="282"/>
      <c r="E24" s="296"/>
      <c r="F24" s="254"/>
    </row>
    <row r="25" spans="2:6" ht="15.75" customHeight="1">
      <c r="B25" s="255"/>
      <c r="C25" s="257"/>
      <c r="D25" s="256"/>
      <c r="E25" s="287"/>
      <c r="F25" s="256"/>
    </row>
    <row r="26" spans="2:6" ht="16.5">
      <c r="B26" s="280"/>
      <c r="C26" s="281"/>
      <c r="D26" s="282"/>
      <c r="E26" s="288"/>
      <c r="F26" s="289"/>
    </row>
    <row r="27" spans="2:6" ht="15" customHeight="1">
      <c r="B27" s="290"/>
      <c r="C27" s="291"/>
      <c r="D27" s="292"/>
      <c r="E27" s="283"/>
      <c r="F27" s="284"/>
    </row>
    <row r="28" spans="2:6" ht="15" customHeight="1">
      <c r="B28" s="280"/>
      <c r="C28" s="281"/>
      <c r="D28" s="282"/>
      <c r="E28" s="283"/>
      <c r="F28" s="284"/>
    </row>
    <row r="29" spans="2:6" ht="15" customHeight="1">
      <c r="B29" s="280"/>
      <c r="C29" s="281"/>
      <c r="D29" s="282"/>
      <c r="E29" s="283"/>
      <c r="F29" s="284"/>
    </row>
    <row r="30" spans="2:6" ht="15" customHeight="1">
      <c r="B30" s="280"/>
      <c r="C30" s="281"/>
      <c r="D30" s="282"/>
      <c r="E30" s="285"/>
      <c r="F30" s="286"/>
    </row>
    <row r="31" spans="2:6" ht="15" customHeight="1" thickBot="1">
      <c r="B31" s="266"/>
      <c r="C31" s="267"/>
      <c r="D31" s="268"/>
      <c r="E31" s="269"/>
      <c r="F31" s="270"/>
    </row>
    <row r="32" spans="2:6" ht="15" customHeight="1" thickBot="1">
      <c r="B32" s="271" t="s">
        <v>97</v>
      </c>
      <c r="C32" s="272"/>
      <c r="D32" s="272"/>
      <c r="E32" s="273" t="s">
        <v>98</v>
      </c>
      <c r="F32" s="274"/>
    </row>
    <row r="33" spans="2:6" ht="36" customHeight="1">
      <c r="B33" s="275" t="s">
        <v>99</v>
      </c>
      <c r="C33" s="276"/>
      <c r="D33" s="277"/>
      <c r="E33" s="278" t="s">
        <v>100</v>
      </c>
      <c r="F33" s="279"/>
    </row>
    <row r="34" spans="2:6" ht="44.25" customHeight="1">
      <c r="B34" s="261" t="s">
        <v>101</v>
      </c>
      <c r="C34" s="263"/>
      <c r="D34" s="262"/>
      <c r="E34" s="255" t="s">
        <v>102</v>
      </c>
      <c r="F34" s="256"/>
    </row>
    <row r="35" spans="2:6" ht="33.75" customHeight="1">
      <c r="B35" s="255" t="s">
        <v>103</v>
      </c>
      <c r="C35" s="257"/>
      <c r="D35" s="256"/>
      <c r="E35" s="252" t="s">
        <v>104</v>
      </c>
      <c r="F35" s="254"/>
    </row>
    <row r="36" spans="2:6" ht="35.25" customHeight="1">
      <c r="B36" s="252" t="s">
        <v>105</v>
      </c>
      <c r="C36" s="253"/>
      <c r="D36" s="254"/>
      <c r="E36" s="264"/>
      <c r="F36" s="265"/>
    </row>
    <row r="37" spans="2:6" ht="16.5">
      <c r="B37" s="252" t="s">
        <v>106</v>
      </c>
      <c r="C37" s="253"/>
      <c r="D37" s="254"/>
      <c r="E37" s="261"/>
      <c r="F37" s="262"/>
    </row>
    <row r="38" spans="2:6" ht="16.5">
      <c r="B38" s="252"/>
      <c r="C38" s="253"/>
      <c r="D38" s="254"/>
      <c r="E38" s="252"/>
      <c r="F38" s="254"/>
    </row>
    <row r="39" spans="2:6" ht="16.5">
      <c r="B39" s="252"/>
      <c r="C39" s="253"/>
      <c r="D39" s="254"/>
      <c r="E39" s="255"/>
      <c r="F39" s="256"/>
    </row>
    <row r="40" spans="2:6" ht="16.5">
      <c r="B40" s="252"/>
      <c r="C40" s="253"/>
      <c r="D40" s="254"/>
      <c r="E40" s="255"/>
      <c r="F40" s="256"/>
    </row>
    <row r="41" spans="2:6" ht="16.5">
      <c r="B41" s="255"/>
      <c r="C41" s="257"/>
      <c r="D41" s="256"/>
      <c r="E41" s="255"/>
      <c r="F41" s="256"/>
    </row>
    <row r="42" spans="2:6" ht="16.5">
      <c r="B42" s="258"/>
      <c r="C42" s="259"/>
      <c r="D42" s="260"/>
      <c r="E42" s="258"/>
      <c r="F42" s="260"/>
    </row>
    <row r="43" spans="2:6" ht="17.25" thickBot="1">
      <c r="B43" s="247"/>
      <c r="C43" s="248"/>
      <c r="D43" s="249"/>
      <c r="E43" s="250"/>
      <c r="F43" s="251"/>
    </row>
  </sheetData>
  <mergeCells count="63">
    <mergeCell ref="B18:D18"/>
    <mergeCell ref="E18:F18"/>
    <mergeCell ref="B2:B5"/>
    <mergeCell ref="C2:E5"/>
    <mergeCell ref="C7:F7"/>
    <mergeCell ref="C8:F8"/>
    <mergeCell ref="B9:F9"/>
    <mergeCell ref="B10:F10"/>
    <mergeCell ref="B11:C11"/>
    <mergeCell ref="B12:C12"/>
    <mergeCell ref="B14:F14"/>
    <mergeCell ref="B17:D17"/>
    <mergeCell ref="E17:F17"/>
    <mergeCell ref="B19:D19"/>
    <mergeCell ref="E19:F19"/>
    <mergeCell ref="B20:D20"/>
    <mergeCell ref="E20:F20"/>
    <mergeCell ref="B21:D21"/>
    <mergeCell ref="E21:F21"/>
    <mergeCell ref="B22:D22"/>
    <mergeCell ref="E22:F22"/>
    <mergeCell ref="B23:D23"/>
    <mergeCell ref="E23:F23"/>
    <mergeCell ref="B24:D24"/>
    <mergeCell ref="E24:F24"/>
    <mergeCell ref="B25:D25"/>
    <mergeCell ref="E25:F25"/>
    <mergeCell ref="B26:D26"/>
    <mergeCell ref="E26:F26"/>
    <mergeCell ref="B27:D27"/>
    <mergeCell ref="E27:F27"/>
    <mergeCell ref="B28:D28"/>
    <mergeCell ref="E28:F28"/>
    <mergeCell ref="B29:D29"/>
    <mergeCell ref="E29:F29"/>
    <mergeCell ref="B30:D30"/>
    <mergeCell ref="E30:F30"/>
    <mergeCell ref="B31:D31"/>
    <mergeCell ref="E31:F31"/>
    <mergeCell ref="B32:D32"/>
    <mergeCell ref="E32:F32"/>
    <mergeCell ref="B33:D33"/>
    <mergeCell ref="E33:F33"/>
    <mergeCell ref="B34:D34"/>
    <mergeCell ref="E34:F34"/>
    <mergeCell ref="B35:D35"/>
    <mergeCell ref="E35:F35"/>
    <mergeCell ref="B36:D36"/>
    <mergeCell ref="E36:F36"/>
    <mergeCell ref="B37:D37"/>
    <mergeCell ref="E37:F37"/>
    <mergeCell ref="B38:D38"/>
    <mergeCell ref="E38:F38"/>
    <mergeCell ref="B39:D39"/>
    <mergeCell ref="E39:F39"/>
    <mergeCell ref="B43:D43"/>
    <mergeCell ref="E43:F43"/>
    <mergeCell ref="B40:D40"/>
    <mergeCell ref="E40:F40"/>
    <mergeCell ref="B41:D41"/>
    <mergeCell ref="E41:F41"/>
    <mergeCell ref="B42:D42"/>
    <mergeCell ref="E42:F42"/>
  </mergeCells>
  <dataValidations count="1">
    <dataValidation type="list" allowBlank="1" showInputMessage="1" showErrorMessage="1" sqref="B12:C12" xr:uid="{A16C5ED0-9534-496E-A4AB-A498EEA48C5C}">
      <formula1>$AZ$1:$AZ$4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Q74"/>
  <sheetViews>
    <sheetView tabSelected="1" topLeftCell="G16" zoomScale="60" zoomScaleNormal="60" workbookViewId="0">
      <selection activeCell="P18" sqref="P18:P19"/>
    </sheetView>
  </sheetViews>
  <sheetFormatPr defaultColWidth="11.42578125" defaultRowHeight="16.5"/>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5703125" style="1" customWidth="1"/>
    <col min="9" max="9" width="6.28515625" style="1" bestFit="1" customWidth="1"/>
    <col min="10" max="10" width="27.28515625" style="1" bestFit="1" customWidth="1"/>
    <col min="11" max="11" width="16.28515625" style="1" hidden="1" customWidth="1"/>
    <col min="12" max="12" width="17.5703125" style="1" customWidth="1"/>
    <col min="13" max="13" width="6.28515625" style="1" bestFit="1" customWidth="1"/>
    <col min="14" max="14" width="16" style="1" customWidth="1"/>
    <col min="15" max="15" width="5.85546875" style="1" customWidth="1"/>
    <col min="16" max="16" width="43.5703125" style="184"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9.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4" width="16.85546875" style="1" customWidth="1"/>
    <col min="35" max="35" width="14.85546875" style="1" customWidth="1"/>
    <col min="36" max="36" width="18.5703125" style="1" customWidth="1"/>
    <col min="37" max="37" width="21" style="1" customWidth="1"/>
    <col min="38" max="16384" width="11.42578125" style="1"/>
  </cols>
  <sheetData>
    <row r="1" spans="1:69" ht="15" customHeight="1">
      <c r="A1" s="372"/>
      <c r="B1" s="373"/>
      <c r="C1" s="373"/>
      <c r="D1" s="374"/>
      <c r="E1" s="353" t="s">
        <v>107</v>
      </c>
      <c r="F1" s="354"/>
      <c r="G1" s="354"/>
      <c r="H1" s="354"/>
      <c r="I1" s="354"/>
      <c r="J1" s="354"/>
      <c r="K1" s="354"/>
      <c r="L1" s="354"/>
      <c r="M1" s="354"/>
      <c r="N1" s="354"/>
      <c r="O1" s="354"/>
      <c r="P1" s="354"/>
      <c r="Q1" s="354"/>
      <c r="R1" s="354"/>
      <c r="S1" s="354"/>
      <c r="T1" s="354"/>
      <c r="U1" s="354"/>
      <c r="V1" s="354"/>
      <c r="W1" s="354"/>
      <c r="X1" s="354"/>
      <c r="Y1" s="354"/>
      <c r="Z1" s="354"/>
      <c r="AA1" s="354"/>
      <c r="AB1" s="354"/>
      <c r="AC1" s="354"/>
      <c r="AD1" s="354"/>
      <c r="AE1" s="354"/>
      <c r="AF1" s="354"/>
      <c r="AG1" s="354"/>
      <c r="AH1" s="354"/>
      <c r="AI1" s="354"/>
      <c r="AJ1" s="349" t="s">
        <v>108</v>
      </c>
      <c r="AK1" s="350"/>
    </row>
    <row r="2" spans="1:69" ht="15" customHeight="1">
      <c r="A2" s="375"/>
      <c r="B2" s="376"/>
      <c r="C2" s="376"/>
      <c r="D2" s="377"/>
      <c r="E2" s="355"/>
      <c r="F2" s="356"/>
      <c r="G2" s="356"/>
      <c r="H2" s="356"/>
      <c r="I2" s="356"/>
      <c r="J2" s="356"/>
      <c r="K2" s="356"/>
      <c r="L2" s="356"/>
      <c r="M2" s="356"/>
      <c r="N2" s="356"/>
      <c r="O2" s="356"/>
      <c r="P2" s="356"/>
      <c r="Q2" s="356"/>
      <c r="R2" s="356"/>
      <c r="S2" s="356"/>
      <c r="T2" s="356"/>
      <c r="U2" s="356"/>
      <c r="V2" s="356"/>
      <c r="W2" s="356"/>
      <c r="X2" s="356"/>
      <c r="Y2" s="356"/>
      <c r="Z2" s="356"/>
      <c r="AA2" s="356"/>
      <c r="AB2" s="356"/>
      <c r="AC2" s="356"/>
      <c r="AD2" s="356"/>
      <c r="AE2" s="356"/>
      <c r="AF2" s="356"/>
      <c r="AG2" s="356"/>
      <c r="AH2" s="356"/>
      <c r="AI2" s="356"/>
      <c r="AJ2" s="612" t="s">
        <v>109</v>
      </c>
      <c r="AK2" s="613"/>
    </row>
    <row r="3" spans="1:69" ht="15" customHeight="1">
      <c r="A3" s="375"/>
      <c r="B3" s="376"/>
      <c r="C3" s="376"/>
      <c r="D3" s="377"/>
      <c r="E3" s="355"/>
      <c r="F3" s="356"/>
      <c r="G3" s="356"/>
      <c r="H3" s="356"/>
      <c r="I3" s="356"/>
      <c r="J3" s="356"/>
      <c r="K3" s="356"/>
      <c r="L3" s="356"/>
      <c r="M3" s="356"/>
      <c r="N3" s="356"/>
      <c r="O3" s="356"/>
      <c r="P3" s="356"/>
      <c r="Q3" s="356"/>
      <c r="R3" s="356"/>
      <c r="S3" s="356"/>
      <c r="T3" s="356"/>
      <c r="U3" s="356"/>
      <c r="V3" s="356"/>
      <c r="W3" s="356"/>
      <c r="X3" s="356"/>
      <c r="Y3" s="356"/>
      <c r="Z3" s="356"/>
      <c r="AA3" s="356"/>
      <c r="AB3" s="356"/>
      <c r="AC3" s="356"/>
      <c r="AD3" s="356"/>
      <c r="AE3" s="356"/>
      <c r="AF3" s="356"/>
      <c r="AG3" s="356"/>
      <c r="AH3" s="356"/>
      <c r="AI3" s="356"/>
      <c r="AJ3" s="612" t="s">
        <v>110</v>
      </c>
      <c r="AK3" s="613"/>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row>
    <row r="4" spans="1:69" ht="15" customHeight="1">
      <c r="A4" s="378"/>
      <c r="B4" s="379"/>
      <c r="C4" s="379"/>
      <c r="D4" s="380"/>
      <c r="E4" s="357"/>
      <c r="F4" s="358"/>
      <c r="G4" s="358"/>
      <c r="H4" s="358"/>
      <c r="I4" s="358"/>
      <c r="J4" s="358"/>
      <c r="K4" s="358"/>
      <c r="L4" s="358"/>
      <c r="M4" s="358"/>
      <c r="N4" s="358"/>
      <c r="O4" s="358"/>
      <c r="P4" s="358"/>
      <c r="Q4" s="358"/>
      <c r="R4" s="358"/>
      <c r="S4" s="358"/>
      <c r="T4" s="358"/>
      <c r="U4" s="358"/>
      <c r="V4" s="358"/>
      <c r="W4" s="358"/>
      <c r="X4" s="358"/>
      <c r="Y4" s="358"/>
      <c r="Z4" s="358"/>
      <c r="AA4" s="358"/>
      <c r="AB4" s="358"/>
      <c r="AC4" s="358"/>
      <c r="AD4" s="358"/>
      <c r="AE4" s="358"/>
      <c r="AF4" s="358"/>
      <c r="AG4" s="358"/>
      <c r="AH4" s="358"/>
      <c r="AI4" s="358"/>
      <c r="AJ4" s="351" t="s">
        <v>111</v>
      </c>
      <c r="AK4" s="352"/>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row>
    <row r="5" spans="1:69" ht="16.5" customHeight="1">
      <c r="A5" s="28"/>
      <c r="B5" s="29"/>
      <c r="C5" s="28"/>
      <c r="D5" s="28"/>
      <c r="E5" s="8"/>
      <c r="F5" s="27"/>
      <c r="G5" s="8"/>
      <c r="H5" s="8"/>
      <c r="I5" s="8"/>
      <c r="J5" s="8"/>
      <c r="K5" s="8"/>
      <c r="L5" s="8"/>
      <c r="M5" s="8"/>
      <c r="N5" s="8"/>
      <c r="O5" s="8"/>
      <c r="P5" s="183"/>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row>
    <row r="6" spans="1:69" ht="26.25" customHeight="1">
      <c r="A6" s="409" t="s">
        <v>112</v>
      </c>
      <c r="B6" s="410"/>
      <c r="C6" s="381" t="s">
        <v>78</v>
      </c>
      <c r="D6" s="382"/>
      <c r="E6" s="382"/>
      <c r="F6" s="382"/>
      <c r="G6" s="382"/>
      <c r="H6" s="382"/>
      <c r="I6" s="382"/>
      <c r="J6" s="382"/>
      <c r="K6" s="382"/>
      <c r="L6" s="382"/>
      <c r="M6" s="382"/>
      <c r="N6" s="383"/>
      <c r="O6" s="365"/>
      <c r="P6" s="365"/>
      <c r="Q6" s="365"/>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row>
    <row r="7" spans="1:69" ht="45" customHeight="1">
      <c r="A7" s="409" t="s">
        <v>113</v>
      </c>
      <c r="B7" s="410"/>
      <c r="C7" s="419" t="s">
        <v>86</v>
      </c>
      <c r="D7" s="420"/>
      <c r="E7" s="420"/>
      <c r="F7" s="420"/>
      <c r="G7" s="420"/>
      <c r="H7" s="420"/>
      <c r="I7" s="420"/>
      <c r="J7" s="420"/>
      <c r="K7" s="420"/>
      <c r="L7" s="420"/>
      <c r="M7" s="420"/>
      <c r="N7" s="421"/>
      <c r="O7" s="8"/>
      <c r="P7" s="183"/>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row>
    <row r="8" spans="1:69" ht="45" customHeight="1">
      <c r="A8" s="409" t="s">
        <v>114</v>
      </c>
      <c r="B8" s="410"/>
      <c r="C8" s="419" t="s">
        <v>80</v>
      </c>
      <c r="D8" s="420"/>
      <c r="E8" s="420"/>
      <c r="F8" s="420"/>
      <c r="G8" s="420"/>
      <c r="H8" s="420"/>
      <c r="I8" s="420"/>
      <c r="J8" s="420"/>
      <c r="K8" s="420"/>
      <c r="L8" s="420"/>
      <c r="M8" s="420"/>
      <c r="N8" s="421"/>
      <c r="O8" s="8"/>
      <c r="P8" s="183"/>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row>
    <row r="9" spans="1:69">
      <c r="A9" s="366" t="s">
        <v>115</v>
      </c>
      <c r="B9" s="367"/>
      <c r="C9" s="367"/>
      <c r="D9" s="367"/>
      <c r="E9" s="367"/>
      <c r="F9" s="367"/>
      <c r="G9" s="368"/>
      <c r="H9" s="366" t="s">
        <v>116</v>
      </c>
      <c r="I9" s="367"/>
      <c r="J9" s="367"/>
      <c r="K9" s="367"/>
      <c r="L9" s="367"/>
      <c r="M9" s="367"/>
      <c r="N9" s="368"/>
      <c r="O9" s="366" t="s">
        <v>117</v>
      </c>
      <c r="P9" s="367"/>
      <c r="Q9" s="367"/>
      <c r="R9" s="367"/>
      <c r="S9" s="367"/>
      <c r="T9" s="367"/>
      <c r="U9" s="367"/>
      <c r="V9" s="367"/>
      <c r="W9" s="368"/>
      <c r="X9" s="366" t="s">
        <v>118</v>
      </c>
      <c r="Y9" s="367"/>
      <c r="Z9" s="367"/>
      <c r="AA9" s="367"/>
      <c r="AB9" s="367"/>
      <c r="AC9" s="367"/>
      <c r="AD9" s="368"/>
      <c r="AE9" s="366" t="s">
        <v>119</v>
      </c>
      <c r="AF9" s="367"/>
      <c r="AG9" s="367"/>
      <c r="AH9" s="367"/>
      <c r="AI9" s="367"/>
      <c r="AJ9" s="367"/>
      <c r="AK9" s="36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row>
    <row r="10" spans="1:69" ht="16.5" customHeight="1">
      <c r="A10" s="411" t="s">
        <v>120</v>
      </c>
      <c r="B10" s="416" t="s">
        <v>23</v>
      </c>
      <c r="C10" s="414" t="s">
        <v>25</v>
      </c>
      <c r="D10" s="414" t="s">
        <v>27</v>
      </c>
      <c r="E10" s="415" t="s">
        <v>29</v>
      </c>
      <c r="F10" s="413" t="s">
        <v>31</v>
      </c>
      <c r="G10" s="414" t="s">
        <v>121</v>
      </c>
      <c r="H10" s="423" t="s">
        <v>122</v>
      </c>
      <c r="I10" s="424" t="s">
        <v>123</v>
      </c>
      <c r="J10" s="413" t="s">
        <v>124</v>
      </c>
      <c r="K10" s="413" t="s">
        <v>125</v>
      </c>
      <c r="L10" s="426" t="s">
        <v>126</v>
      </c>
      <c r="M10" s="424" t="s">
        <v>123</v>
      </c>
      <c r="N10" s="414" t="s">
        <v>37</v>
      </c>
      <c r="O10" s="417" t="s">
        <v>127</v>
      </c>
      <c r="P10" s="408" t="s">
        <v>39</v>
      </c>
      <c r="Q10" s="413" t="s">
        <v>41</v>
      </c>
      <c r="R10" s="408" t="s">
        <v>128</v>
      </c>
      <c r="S10" s="408"/>
      <c r="T10" s="408"/>
      <c r="U10" s="408"/>
      <c r="V10" s="408"/>
      <c r="W10" s="408"/>
      <c r="X10" s="422" t="s">
        <v>129</v>
      </c>
      <c r="Y10" s="422" t="s">
        <v>130</v>
      </c>
      <c r="Z10" s="422" t="s">
        <v>123</v>
      </c>
      <c r="AA10" s="422" t="s">
        <v>131</v>
      </c>
      <c r="AB10" s="422" t="s">
        <v>123</v>
      </c>
      <c r="AC10" s="422" t="s">
        <v>132</v>
      </c>
      <c r="AD10" s="417" t="s">
        <v>57</v>
      </c>
      <c r="AE10" s="408" t="s">
        <v>119</v>
      </c>
      <c r="AF10" s="408" t="s">
        <v>133</v>
      </c>
      <c r="AG10" s="408" t="s">
        <v>134</v>
      </c>
      <c r="AH10" s="408" t="s">
        <v>135</v>
      </c>
      <c r="AI10" s="408" t="s">
        <v>136</v>
      </c>
      <c r="AJ10" s="408" t="s">
        <v>137</v>
      </c>
      <c r="AK10" s="408" t="s">
        <v>61</v>
      </c>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row>
    <row r="11" spans="1:69" s="4" customFormat="1" ht="94.5" customHeight="1">
      <c r="A11" s="412"/>
      <c r="B11" s="416"/>
      <c r="C11" s="408"/>
      <c r="D11" s="408"/>
      <c r="E11" s="416"/>
      <c r="F11" s="414"/>
      <c r="G11" s="408"/>
      <c r="H11" s="414"/>
      <c r="I11" s="425"/>
      <c r="J11" s="414"/>
      <c r="K11" s="414"/>
      <c r="L11" s="425"/>
      <c r="M11" s="425"/>
      <c r="N11" s="408"/>
      <c r="O11" s="418"/>
      <c r="P11" s="408"/>
      <c r="Q11" s="414"/>
      <c r="R11" s="7" t="s">
        <v>138</v>
      </c>
      <c r="S11" s="7" t="s">
        <v>139</v>
      </c>
      <c r="T11" s="7" t="s">
        <v>140</v>
      </c>
      <c r="U11" s="7" t="s">
        <v>141</v>
      </c>
      <c r="V11" s="7" t="s">
        <v>142</v>
      </c>
      <c r="W11" s="7" t="s">
        <v>143</v>
      </c>
      <c r="X11" s="422"/>
      <c r="Y11" s="422"/>
      <c r="Z11" s="422"/>
      <c r="AA11" s="422"/>
      <c r="AB11" s="422"/>
      <c r="AC11" s="422"/>
      <c r="AD11" s="418"/>
      <c r="AE11" s="408"/>
      <c r="AF11" s="408"/>
      <c r="AG11" s="408"/>
      <c r="AH11" s="408"/>
      <c r="AI11" s="408"/>
      <c r="AJ11" s="408"/>
      <c r="AK11" s="408"/>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row>
    <row r="12" spans="1:69" s="3" customFormat="1" ht="100.5" customHeight="1">
      <c r="A12" s="402">
        <v>1</v>
      </c>
      <c r="B12" s="427" t="s">
        <v>144</v>
      </c>
      <c r="C12" s="427" t="s">
        <v>145</v>
      </c>
      <c r="D12" s="427" t="s">
        <v>146</v>
      </c>
      <c r="E12" s="436" t="s">
        <v>147</v>
      </c>
      <c r="F12" s="427" t="s">
        <v>148</v>
      </c>
      <c r="G12" s="430">
        <v>365</v>
      </c>
      <c r="H12" s="433" t="str">
        <f>IF(G12&lt;=0,"",IF(G12&lt;=2,"Muy Baja",IF(G12&lt;=24,"Baja",IF(G12&lt;=500,"Media",IF(G12&lt;=5000,"Alta","Muy Alta")))))</f>
        <v>Media</v>
      </c>
      <c r="I12" s="442">
        <f>IF(H12="","",IF(H12="Muy Baja",0.2,IF(H12="Baja",0.4,IF(H12="Media",0.6,IF(H12="Alta",0.8,IF(H12="Muy Alta",1,))))))</f>
        <v>0.6</v>
      </c>
      <c r="J12" s="445" t="s">
        <v>149</v>
      </c>
      <c r="K12" s="442" t="str">
        <f>IF(NOT(ISERROR(MATCH(J12,'Tabla Impacto'!$B$221:$B$223,0))),'Tabla Impacto'!$F$223&amp;"Por favor no seleccionar los criterios de impacto(Afectación Económica o presupuestal y Pérdida Reputacional)",J12)</f>
        <v xml:space="preserve">     El riesgo afecta la imagen de la entidad con algunos usuarios de relevancia frente al logro de los objetivos</v>
      </c>
      <c r="L12" s="433" t="str">
        <f>IF(OR(K12='Tabla Impacto'!$C$11,K12='Tabla Impacto'!$D$11),"Leve",IF(OR(K12='Tabla Impacto'!$C$12,K12='Tabla Impacto'!$D$12),"Menor",IF(OR(K12='Tabla Impacto'!$C$13,K12='Tabla Impacto'!$D$13),"Moderado",IF(OR(K12='Tabla Impacto'!$C$14,K12='Tabla Impacto'!$D$14),"Mayor",IF(OR(K12='Tabla Impacto'!$C$15,K12='Tabla Impacto'!$D$15),"Catastrófico","")))))</f>
        <v>Moderado</v>
      </c>
      <c r="M12" s="442">
        <f>IF(L12="","",IF(L12="Leve",0.2,IF(L12="Menor",0.4,IF(L12="Moderado",0.6,IF(L12="Mayor",0.8,IF(L12="Catastrófico",1,))))))</f>
        <v>0.6</v>
      </c>
      <c r="N12" s="439" t="str">
        <f>IF(OR(AND(H12="Muy Baja",L12="Leve"),AND(H12="Muy Baja",L12="Menor"),AND(H12="Baja",L12="Leve")),"Bajo",IF(OR(AND(H12="Muy baja",L12="Moderado"),AND(H12="Baja",L12="Menor"),AND(H12="Baja",L12="Moderado"),AND(H12="Media",L12="Leve"),AND(H12="Media",L12="Menor"),AND(H12="Media",L12="Moderado"),AND(H12="Alta",L12="Leve"),AND(H12="Alta",L12="Menor")),"Moderado",IF(OR(AND(H12="Muy Baja",L12="Mayor"),AND(H12="Baja",L12="Mayor"),AND(H12="Media",L12="Mayor"),AND(H12="Alta",L12="Moderado"),AND(H12="Alta",L12="Mayor"),AND(H12="Muy Alta",L12="Leve"),AND(H12="Muy Alta",L12="Menor"),AND(H12="Muy Alta",L12="Moderado"),AND(H12="Muy Alta",L12="Mayor")),"Alto",IF(OR(AND(H12="Muy Baja",L12="Catastrófico"),AND(H12="Baja",L12="Catastrófico"),AND(H12="Media",L12="Catastrófico"),AND(H12="Alta",L12="Catastrófico"),AND(H12="Muy Alta",L12="Catastrófico")),"Extremo",""))))</f>
        <v>Moderado</v>
      </c>
      <c r="O12" s="182">
        <v>1</v>
      </c>
      <c r="P12" s="179" t="s">
        <v>150</v>
      </c>
      <c r="Q12" s="162" t="str">
        <f>IF(OR(R12="Preventivo",R12="Detectivo"),"Probabilidad",IF(R12="Correctivo","Impacto",""))</f>
        <v>Probabilidad</v>
      </c>
      <c r="R12" s="157" t="s">
        <v>151</v>
      </c>
      <c r="S12" s="157" t="s">
        <v>152</v>
      </c>
      <c r="T12" s="158" t="str">
        <f>IF(AND(R12="Preventivo",S12="Automático"),"50%",IF(AND(R12="Preventivo",S12="Manual"),"40%",IF(AND(R12="Detectivo",S12="Automático"),"40%",IF(AND(R12="Detectivo",S12="Manual"),"30%",IF(AND(R12="Correctivo",S12="Automático"),"35%",IF(AND(R12="Correctivo",S12="Manual"),"25%",""))))))</f>
        <v>40%</v>
      </c>
      <c r="U12" s="157" t="s">
        <v>153</v>
      </c>
      <c r="V12" s="157" t="s">
        <v>154</v>
      </c>
      <c r="W12" s="157" t="s">
        <v>155</v>
      </c>
      <c r="X12" s="159">
        <f>IFERROR(IF(Q12="Probabilidad",(I12-(+I12*T12)),IF(Q12="Impacto",I12,"")),"")</f>
        <v>0.36</v>
      </c>
      <c r="Y12" s="160" t="str">
        <f>IFERROR(IF(X12="","",IF(X12&lt;=0.2,"Muy Baja",IF(X12&lt;=0.4,"Baja",IF(X12&lt;=0.6,"Media",IF(X12&lt;=0.8,"Alta","Muy Alta"))))),"")</f>
        <v>Baja</v>
      </c>
      <c r="Z12" s="161">
        <f>+X12</f>
        <v>0.36</v>
      </c>
      <c r="AA12" s="160" t="str">
        <f>IFERROR(IF(AB12="","",IF(AB12&lt;=0.2,"Leve",IF(AB12&lt;=0.4,"Menor",IF(AB12&lt;=0.6,"Moderado",IF(AB12&lt;=0.8,"Mayor","Catastrófico"))))),"")</f>
        <v>Moderado</v>
      </c>
      <c r="AB12" s="161">
        <f>IFERROR(IF(Q12="Impacto",(M12-(+M12*T12)),IF(Q12="Probabilidad",M12,"")),"")</f>
        <v>0.6</v>
      </c>
      <c r="AC12" s="166" t="str">
        <f>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Moderado</v>
      </c>
      <c r="AD12" s="163" t="s">
        <v>156</v>
      </c>
      <c r="AE12" s="176" t="s">
        <v>157</v>
      </c>
      <c r="AF12" s="176" t="s">
        <v>158</v>
      </c>
      <c r="AG12" s="177">
        <v>44438</v>
      </c>
      <c r="AH12" s="177">
        <v>44560</v>
      </c>
      <c r="AI12" s="165">
        <v>44483</v>
      </c>
      <c r="AJ12" s="117"/>
      <c r="AK12" s="164" t="s">
        <v>159</v>
      </c>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row>
    <row r="13" spans="1:69" ht="87" customHeight="1">
      <c r="A13" s="403"/>
      <c r="B13" s="428"/>
      <c r="C13" s="428"/>
      <c r="D13" s="428"/>
      <c r="E13" s="437"/>
      <c r="F13" s="428"/>
      <c r="G13" s="431"/>
      <c r="H13" s="434"/>
      <c r="I13" s="443"/>
      <c r="J13" s="446"/>
      <c r="K13" s="443">
        <f>IF(NOT(ISERROR(MATCH(J13,_xlfn.ANCHORARRAY(E24),0))),I26&amp;"Por favor no seleccionar los criterios de impacto",J13)</f>
        <v>0</v>
      </c>
      <c r="L13" s="434"/>
      <c r="M13" s="443"/>
      <c r="N13" s="440"/>
      <c r="O13" s="182">
        <v>2</v>
      </c>
      <c r="P13" s="179"/>
      <c r="Q13" s="162"/>
      <c r="R13" s="157"/>
      <c r="S13" s="157"/>
      <c r="T13" s="158"/>
      <c r="U13" s="157"/>
      <c r="V13" s="157"/>
      <c r="W13" s="157"/>
      <c r="X13" s="159"/>
      <c r="Y13" s="160"/>
      <c r="Z13" s="161"/>
      <c r="AA13" s="160"/>
      <c r="AB13" s="167"/>
      <c r="AC13" s="166"/>
      <c r="AD13" s="163"/>
      <c r="AE13" s="176"/>
      <c r="AF13" s="176"/>
      <c r="AG13" s="177"/>
      <c r="AH13" s="177"/>
      <c r="AI13" s="170"/>
      <c r="AJ13" s="112"/>
      <c r="AK13" s="169"/>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row>
    <row r="14" spans="1:69" ht="87" customHeight="1">
      <c r="A14" s="403"/>
      <c r="B14" s="428"/>
      <c r="C14" s="428"/>
      <c r="D14" s="428"/>
      <c r="E14" s="437"/>
      <c r="F14" s="428"/>
      <c r="G14" s="431"/>
      <c r="H14" s="434"/>
      <c r="I14" s="443"/>
      <c r="J14" s="446"/>
      <c r="K14" s="443">
        <f>IF(NOT(ISERROR(MATCH(J14,_xlfn.ANCHORARRAY(E25),0))),I27&amp;"Por favor no seleccionar los criterios de impacto",J14)</f>
        <v>0</v>
      </c>
      <c r="L14" s="434"/>
      <c r="M14" s="443"/>
      <c r="N14" s="440"/>
      <c r="O14" s="103">
        <v>3</v>
      </c>
      <c r="P14" s="180"/>
      <c r="Q14" s="104"/>
      <c r="R14" s="105"/>
      <c r="S14" s="105"/>
      <c r="T14" s="106"/>
      <c r="U14" s="116"/>
      <c r="V14" s="116"/>
      <c r="W14" s="116"/>
      <c r="X14" s="107"/>
      <c r="Y14" s="108"/>
      <c r="Z14" s="109"/>
      <c r="AA14" s="108"/>
      <c r="AB14" s="115"/>
      <c r="AC14" s="110"/>
      <c r="AD14" s="111"/>
      <c r="AE14" s="112"/>
      <c r="AF14" s="113"/>
      <c r="AG14" s="114"/>
      <c r="AH14" s="114"/>
      <c r="AI14" s="114"/>
      <c r="AJ14" s="112"/>
      <c r="AK14" s="113"/>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row>
    <row r="15" spans="1:69" ht="30.75" customHeight="1">
      <c r="A15" s="403"/>
      <c r="B15" s="428"/>
      <c r="C15" s="428"/>
      <c r="D15" s="428"/>
      <c r="E15" s="437"/>
      <c r="F15" s="428"/>
      <c r="G15" s="431"/>
      <c r="H15" s="434"/>
      <c r="I15" s="443"/>
      <c r="J15" s="446"/>
      <c r="K15" s="443">
        <f>IF(NOT(ISERROR(MATCH(J15,_xlfn.ANCHORARRAY(E26),0))),I28&amp;"Por favor no seleccionar los criterios de impacto",J15)</f>
        <v>0</v>
      </c>
      <c r="L15" s="434"/>
      <c r="M15" s="443"/>
      <c r="N15" s="440"/>
      <c r="O15" s="103">
        <v>4</v>
      </c>
      <c r="P15" s="179"/>
      <c r="Q15" s="104"/>
      <c r="R15" s="105"/>
      <c r="S15" s="105"/>
      <c r="T15" s="106"/>
      <c r="U15" s="105"/>
      <c r="V15" s="105"/>
      <c r="W15" s="105"/>
      <c r="X15" s="107"/>
      <c r="Y15" s="108"/>
      <c r="Z15" s="109"/>
      <c r="AA15" s="108"/>
      <c r="AB15" s="115"/>
      <c r="AC15" s="110"/>
      <c r="AD15" s="111"/>
      <c r="AE15" s="112"/>
      <c r="AF15" s="113"/>
      <c r="AG15" s="114"/>
      <c r="AH15" s="114"/>
      <c r="AI15" s="114"/>
      <c r="AJ15" s="112"/>
      <c r="AK15" s="113"/>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row>
    <row r="16" spans="1:69" ht="26.25" customHeight="1">
      <c r="A16" s="403"/>
      <c r="B16" s="428"/>
      <c r="C16" s="428"/>
      <c r="D16" s="428"/>
      <c r="E16" s="437"/>
      <c r="F16" s="428"/>
      <c r="G16" s="431"/>
      <c r="H16" s="434"/>
      <c r="I16" s="443"/>
      <c r="J16" s="446"/>
      <c r="K16" s="443">
        <f>IF(NOT(ISERROR(MATCH(J16,_xlfn.ANCHORARRAY(E27),0))),I29&amp;"Por favor no seleccionar los criterios de impacto",J16)</f>
        <v>0</v>
      </c>
      <c r="L16" s="434"/>
      <c r="M16" s="443"/>
      <c r="N16" s="440"/>
      <c r="O16" s="103">
        <v>5</v>
      </c>
      <c r="P16" s="179"/>
      <c r="Q16" s="104" t="str">
        <f t="shared" ref="Q16:Q17" si="0">IF(OR(R16="Preventivo",R16="Detectivo"),"Probabilidad",IF(R16="Correctivo","Impacto",""))</f>
        <v/>
      </c>
      <c r="R16" s="105"/>
      <c r="S16" s="105"/>
      <c r="T16" s="106" t="str">
        <f t="shared" ref="T13:T17" si="1">IF(AND(R16="Preventivo",S16="Automático"),"50%",IF(AND(R16="Preventivo",S16="Manual"),"40%",IF(AND(R16="Detectivo",S16="Automático"),"40%",IF(AND(R16="Detectivo",S16="Manual"),"30%",IF(AND(R16="Correctivo",S16="Automático"),"35%",IF(AND(R16="Correctivo",S16="Manual"),"25%",""))))))</f>
        <v/>
      </c>
      <c r="U16" s="105"/>
      <c r="V16" s="105"/>
      <c r="W16" s="105"/>
      <c r="X16" s="107" t="str">
        <f t="shared" ref="X16:X17" si="2">IFERROR(IF(AND(Q15="Probabilidad",Q16="Probabilidad"),(Z15-(+Z15*T16)),IF(AND(Q15="Impacto",Q16="Probabilidad"),(Z14-(+Z14*T16)),IF(Q16="Impacto",Z15,""))),"")</f>
        <v/>
      </c>
      <c r="Y16" s="108" t="str">
        <f t="shared" ref="Y13:Y71" si="3">IFERROR(IF(X16="","",IF(X16&lt;=0.2,"Muy Baja",IF(X16&lt;=0.4,"Baja",IF(X16&lt;=0.6,"Media",IF(X16&lt;=0.8,"Alta","Muy Alta"))))),"")</f>
        <v/>
      </c>
      <c r="Z16" s="109" t="str">
        <f t="shared" ref="Z13:Z17" si="4">+X16</f>
        <v/>
      </c>
      <c r="AA16" s="108" t="str">
        <f t="shared" ref="AA13:AA71" si="5">IFERROR(IF(AB16="","",IF(AB16&lt;=0.2,"Leve",IF(AB16&lt;=0.4,"Menor",IF(AB16&lt;=0.6,"Moderado",IF(AB16&lt;=0.8,"Mayor","Catastrófico"))))),"")</f>
        <v/>
      </c>
      <c r="AB16" s="115" t="str">
        <f t="shared" ref="AB16:AB17" si="6">IFERROR(IF(AND(Q15="Impacto",Q16="Impacto"),(AB15-(+AB15*T16)),IF(AND(Q15="Probabilidad",Q16="Impacto"),(AB14-(+AB14*T16)),IF(Q16="Probabilidad",AB15,""))),"")</f>
        <v/>
      </c>
      <c r="AC16" s="110" t="str">
        <f t="shared" ref="AC13:AC17" si="7">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
      </c>
      <c r="AD16" s="111"/>
      <c r="AE16" s="112"/>
      <c r="AF16" s="113"/>
      <c r="AG16" s="114"/>
      <c r="AH16" s="114"/>
      <c r="AI16" s="114"/>
      <c r="AJ16" s="112"/>
      <c r="AK16" s="113"/>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row>
    <row r="17" spans="1:69" ht="27.75" customHeight="1">
      <c r="A17" s="404"/>
      <c r="B17" s="429"/>
      <c r="C17" s="429"/>
      <c r="D17" s="429"/>
      <c r="E17" s="438"/>
      <c r="F17" s="429"/>
      <c r="G17" s="432"/>
      <c r="H17" s="435"/>
      <c r="I17" s="444"/>
      <c r="J17" s="447"/>
      <c r="K17" s="444">
        <f>IF(NOT(ISERROR(MATCH(J17,_xlfn.ANCHORARRAY(E28),0))),I30&amp;"Por favor no seleccionar los criterios de impacto",J17)</f>
        <v>0</v>
      </c>
      <c r="L17" s="435"/>
      <c r="M17" s="444"/>
      <c r="N17" s="441"/>
      <c r="O17" s="103">
        <v>6</v>
      </c>
      <c r="P17" s="179"/>
      <c r="Q17" s="104" t="str">
        <f t="shared" si="0"/>
        <v/>
      </c>
      <c r="R17" s="105"/>
      <c r="S17" s="105"/>
      <c r="T17" s="106" t="str">
        <f t="shared" si="1"/>
        <v/>
      </c>
      <c r="U17" s="105"/>
      <c r="V17" s="105"/>
      <c r="W17" s="105"/>
      <c r="X17" s="107" t="str">
        <f t="shared" si="2"/>
        <v/>
      </c>
      <c r="Y17" s="108" t="str">
        <f t="shared" si="3"/>
        <v/>
      </c>
      <c r="Z17" s="109" t="str">
        <f t="shared" si="4"/>
        <v/>
      </c>
      <c r="AA17" s="108" t="str">
        <f t="shared" si="5"/>
        <v/>
      </c>
      <c r="AB17" s="115" t="str">
        <f t="shared" si="6"/>
        <v/>
      </c>
      <c r="AC17" s="110" t="str">
        <f t="shared" si="7"/>
        <v/>
      </c>
      <c r="AD17" s="111"/>
      <c r="AE17" s="112"/>
      <c r="AF17" s="113"/>
      <c r="AG17" s="114"/>
      <c r="AH17" s="114"/>
      <c r="AI17" s="114"/>
      <c r="AJ17" s="112"/>
      <c r="AK17" s="113"/>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row>
    <row r="18" spans="1:69" ht="70.5" customHeight="1">
      <c r="A18" s="402">
        <v>2</v>
      </c>
      <c r="B18" s="393" t="s">
        <v>144</v>
      </c>
      <c r="C18" s="393" t="s">
        <v>160</v>
      </c>
      <c r="D18" s="393" t="s">
        <v>161</v>
      </c>
      <c r="E18" s="405" t="s">
        <v>162</v>
      </c>
      <c r="F18" s="393" t="s">
        <v>148</v>
      </c>
      <c r="G18" s="396">
        <v>365</v>
      </c>
      <c r="H18" s="387" t="str">
        <f>IF(G18&lt;=0,"",IF(G18&lt;=2,"Muy Baja",IF(G18&lt;=24,"Baja",IF(G18&lt;=500,"Media",IF(G18&lt;=5000,"Alta","Muy Alta")))))</f>
        <v>Media</v>
      </c>
      <c r="I18" s="369">
        <f>IF(H18="","",IF(H18="Muy Baja",0.2,IF(H18="Baja",0.4,IF(H18="Media",0.6,IF(H18="Alta",0.8,IF(H18="Muy Alta",1,))))))</f>
        <v>0.6</v>
      </c>
      <c r="J18" s="399" t="s">
        <v>149</v>
      </c>
      <c r="K18" s="369" t="str">
        <f>IF(NOT(ISERROR(MATCH(J18,'Tabla Impacto'!$B$221:$B$223,0))),'Tabla Impacto'!$F$223&amp;"Por favor no seleccionar los criterios de impacto(Afectación Económica o presupuestal y Pérdida Reputacional)",J18)</f>
        <v xml:space="preserve">     El riesgo afecta la imagen de la entidad con algunos usuarios de relevancia frente al logro de los objetivos</v>
      </c>
      <c r="L18" s="387" t="str">
        <f>IF(OR(K18='Tabla Impacto'!$C$11,K18='Tabla Impacto'!$D$11),"Leve",IF(OR(K18='Tabla Impacto'!$C$12,K18='Tabla Impacto'!$D$12),"Menor",IF(OR(K18='Tabla Impacto'!$C$13,K18='Tabla Impacto'!$D$13),"Moderado",IF(OR(K18='Tabla Impacto'!$C$14,K18='Tabla Impacto'!$D$14),"Mayor",IF(OR(K18='Tabla Impacto'!$C$15,K18='Tabla Impacto'!$D$15),"Catastrófico","")))))</f>
        <v>Moderado</v>
      </c>
      <c r="M18" s="369">
        <f>IF(L18="","",IF(L18="Leve",0.2,IF(L18="Menor",0.4,IF(L18="Moderado",0.6,IF(L18="Mayor",0.8,IF(L18="Catastrófico",1,))))))</f>
        <v>0.6</v>
      </c>
      <c r="N18" s="390" t="str">
        <f>IF(OR(AND(H18="Muy Baja",L18="Leve"),AND(H18="Muy Baja",L18="Menor"),AND(H18="Baja",L18="Leve")),"Bajo",IF(OR(AND(H18="Muy baja",L18="Moderado"),AND(H18="Baja",L18="Menor"),AND(H18="Baja",L18="Moderado"),AND(H18="Media",L18="Leve"),AND(H18="Media",L18="Menor"),AND(H18="Media",L18="Moderado"),AND(H18="Alta",L18="Leve"),AND(H18="Alta",L18="Menor")),"Moderado",IF(OR(AND(H18="Muy Baja",L18="Mayor"),AND(H18="Baja",L18="Mayor"),AND(H18="Media",L18="Mayor"),AND(H18="Alta",L18="Moderado"),AND(H18="Alta",L18="Mayor"),AND(H18="Muy Alta",L18="Leve"),AND(H18="Muy Alta",L18="Menor"),AND(H18="Muy Alta",L18="Moderado"),AND(H18="Muy Alta",L18="Mayor")),"Alto",IF(OR(AND(H18="Muy Baja",L18="Catastrófico"),AND(H18="Baja",L18="Catastrófico"),AND(H18="Media",L18="Catastrófico"),AND(H18="Alta",L18="Catastrófico"),AND(H18="Muy Alta",L18="Catastrófico")),"Extremo",""))))</f>
        <v>Moderado</v>
      </c>
      <c r="O18" s="331">
        <v>1</v>
      </c>
      <c r="P18" s="614" t="s">
        <v>163</v>
      </c>
      <c r="Q18" s="458" t="str">
        <f>IF(OR(R18="Preventivo",R18="Detectivo"),"Probabilidad",IF(R18="Correctivo","Impacto",""))</f>
        <v>Probabilidad</v>
      </c>
      <c r="R18" s="448" t="s">
        <v>151</v>
      </c>
      <c r="S18" s="448" t="s">
        <v>152</v>
      </c>
      <c r="T18" s="456" t="str">
        <f>IF(AND(R18="Preventivo",S18="Automático"),"50%",IF(AND(R18="Preventivo",S18="Manual"),"40%",IF(AND(R18="Detectivo",S18="Automático"),"40%",IF(AND(R18="Detectivo",S18="Manual"),"30%",IF(AND(R18="Correctivo",S18="Automático"),"35%",IF(AND(R18="Correctivo",S18="Manual"),"25%",""))))))</f>
        <v>40%</v>
      </c>
      <c r="U18" s="448" t="s">
        <v>153</v>
      </c>
      <c r="V18" s="448" t="s">
        <v>154</v>
      </c>
      <c r="W18" s="448" t="s">
        <v>155</v>
      </c>
      <c r="X18" s="159">
        <f>IFERROR(IF(Q18="Probabilidad",(I18-(+I18*T18)),IF(Q18="Impacto",I18,"")),"")</f>
        <v>0.36</v>
      </c>
      <c r="Y18" s="454" t="str">
        <f>IFERROR(IF(X18="","",IF(X18&lt;=0.2,"Muy Baja",IF(X18&lt;=0.4,"Baja",IF(X18&lt;=0.6,"Media",IF(X18&lt;=0.8,"Alta","Muy Alta"))))),"")</f>
        <v>Baja</v>
      </c>
      <c r="Z18" s="456">
        <f>+X18</f>
        <v>0.36</v>
      </c>
      <c r="AA18" s="454" t="str">
        <f>IFERROR(IF(AB18="","",IF(AB18&lt;=0.2,"Leve",IF(AB18&lt;=0.4,"Menor",IF(AB18&lt;=0.6,"Moderado",IF(AB18&lt;=0.8,"Mayor","Catastrófico"))))),"")</f>
        <v>Moderado</v>
      </c>
      <c r="AB18" s="452">
        <f>IFERROR(IF(Q18="Impacto",(M18-(+M18*T18)),IF(Q18="Probabilidad",M18,"")),"")</f>
        <v>0.6</v>
      </c>
      <c r="AC18" s="450" t="str">
        <f>IFERROR(IF(OR(AND(Y18="Muy Baja",AA18="Leve"),AND(Y18="Muy Baja",AA18="Menor"),AND(Y18="Baja",AA18="Leve")),"Bajo",IF(OR(AND(Y18="Muy baja",AA18="Moderado"),AND(Y18="Baja",AA18="Menor"),AND(Y18="Baja",AA18="Moderado"),AND(Y18="Media",AA18="Leve"),AND(Y18="Media",AA18="Menor"),AND(Y18="Media",AA18="Moderado"),AND(Y18="Alta",AA18="Leve"),AND(Y18="Alta",AA18="Menor")),"Moderado",IF(OR(AND(Y18="Muy Baja",AA18="Mayor"),AND(Y18="Baja",AA18="Mayor"),AND(Y18="Media",AA18="Mayor"),AND(Y18="Alta",AA18="Moderado"),AND(Y18="Alta",AA18="Mayor"),AND(Y18="Muy Alta",AA18="Leve"),AND(Y18="Muy Alta",AA18="Menor"),AND(Y18="Muy Alta",AA18="Moderado"),AND(Y18="Muy Alta",AA18="Mayor")),"Alto",IF(OR(AND(Y18="Muy Baja",AA18="Catastrófico"),AND(Y18="Baja",AA18="Catastrófico"),AND(Y18="Media",AA18="Catastrófico"),AND(Y18="Alta",AA18="Catastrófico"),AND(Y18="Muy Alta",AA18="Catastrófico")),"Extremo","")))),"")</f>
        <v>Moderado</v>
      </c>
      <c r="AD18" s="448" t="s">
        <v>156</v>
      </c>
      <c r="AE18" s="176" t="s">
        <v>164</v>
      </c>
      <c r="AF18" s="176" t="s">
        <v>158</v>
      </c>
      <c r="AG18" s="177">
        <v>44438</v>
      </c>
      <c r="AH18" s="177"/>
      <c r="AI18" s="114"/>
      <c r="AJ18" s="112"/>
      <c r="AK18" s="113"/>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row>
    <row r="19" spans="1:69" ht="78.75" customHeight="1">
      <c r="A19" s="403"/>
      <c r="B19" s="394"/>
      <c r="C19" s="394"/>
      <c r="D19" s="394"/>
      <c r="E19" s="406"/>
      <c r="F19" s="394"/>
      <c r="G19" s="397"/>
      <c r="H19" s="388"/>
      <c r="I19" s="370"/>
      <c r="J19" s="400"/>
      <c r="K19" s="370">
        <f>IF(NOT(ISERROR(MATCH(J19,_xlfn.ANCHORARRAY(E30),0))),I32&amp;"Por favor no seleccionar los criterios de impacto",J19)</f>
        <v>0</v>
      </c>
      <c r="L19" s="388"/>
      <c r="M19" s="370"/>
      <c r="N19" s="391"/>
      <c r="O19" s="333"/>
      <c r="P19" s="615"/>
      <c r="Q19" s="459"/>
      <c r="R19" s="449"/>
      <c r="S19" s="449"/>
      <c r="T19" s="457"/>
      <c r="U19" s="449"/>
      <c r="V19" s="449"/>
      <c r="W19" s="449"/>
      <c r="X19" s="159"/>
      <c r="Y19" s="455"/>
      <c r="Z19" s="457"/>
      <c r="AA19" s="455"/>
      <c r="AB19" s="453"/>
      <c r="AC19" s="451"/>
      <c r="AD19" s="449"/>
      <c r="AE19" s="176" t="s">
        <v>165</v>
      </c>
      <c r="AF19" s="176" t="s">
        <v>158</v>
      </c>
      <c r="AG19" s="177">
        <v>44438</v>
      </c>
      <c r="AH19" s="177"/>
      <c r="AI19" s="114"/>
      <c r="AJ19" s="112"/>
      <c r="AK19" s="113"/>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row>
    <row r="20" spans="1:69" ht="75" customHeight="1">
      <c r="A20" s="403"/>
      <c r="B20" s="394"/>
      <c r="C20" s="394"/>
      <c r="D20" s="394"/>
      <c r="E20" s="406"/>
      <c r="F20" s="394"/>
      <c r="G20" s="397"/>
      <c r="H20" s="388"/>
      <c r="I20" s="370"/>
      <c r="J20" s="400"/>
      <c r="K20" s="370">
        <f>IF(NOT(ISERROR(MATCH(J20,_xlfn.ANCHORARRAY(E31),0))),I33&amp;"Por favor no seleccionar los criterios de impacto",J20)</f>
        <v>0</v>
      </c>
      <c r="L20" s="388"/>
      <c r="M20" s="370"/>
      <c r="N20" s="391"/>
      <c r="O20" s="103">
        <v>2</v>
      </c>
      <c r="P20" s="181"/>
      <c r="Q20" s="162"/>
      <c r="R20" s="171"/>
      <c r="S20" s="171"/>
      <c r="T20" s="172"/>
      <c r="U20" s="171"/>
      <c r="V20" s="171"/>
      <c r="W20" s="171"/>
      <c r="X20" s="159"/>
      <c r="Y20" s="173"/>
      <c r="Z20" s="190"/>
      <c r="AA20" s="173"/>
      <c r="AB20" s="189"/>
      <c r="AC20" s="174"/>
      <c r="AD20" s="188"/>
      <c r="AE20" s="176"/>
      <c r="AF20" s="178"/>
      <c r="AG20" s="177"/>
      <c r="AH20" s="177"/>
      <c r="AI20" s="114"/>
      <c r="AJ20" s="112"/>
      <c r="AK20" s="113"/>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row>
    <row r="21" spans="1:69" ht="25.5" customHeight="1">
      <c r="A21" s="403"/>
      <c r="B21" s="394"/>
      <c r="C21" s="394"/>
      <c r="D21" s="394"/>
      <c r="E21" s="406"/>
      <c r="F21" s="394"/>
      <c r="G21" s="397"/>
      <c r="H21" s="388"/>
      <c r="I21" s="370"/>
      <c r="J21" s="400"/>
      <c r="K21" s="370">
        <f>IF(NOT(ISERROR(MATCH(J21,_xlfn.ANCHORARRAY(E32),0))),I34&amp;"Por favor no seleccionar los criterios de impacto",J21)</f>
        <v>0</v>
      </c>
      <c r="L21" s="388"/>
      <c r="M21" s="370"/>
      <c r="N21" s="391"/>
      <c r="O21" s="103">
        <v>3</v>
      </c>
      <c r="P21" s="179"/>
      <c r="Q21" s="104" t="str">
        <f t="shared" ref="Q21:Q23" si="8">IF(OR(R21="Preventivo",R21="Detectivo"),"Probabilidad",IF(R21="Correctivo","Impacto",""))</f>
        <v/>
      </c>
      <c r="R21" s="105"/>
      <c r="S21" s="105"/>
      <c r="T21" s="106" t="str">
        <f t="shared" ref="T19:T23" si="9">IF(AND(R21="Preventivo",S21="Automático"),"50%",IF(AND(R21="Preventivo",S21="Manual"),"40%",IF(AND(R21="Detectivo",S21="Automático"),"40%",IF(AND(R21="Detectivo",S21="Manual"),"30%",IF(AND(R21="Correctivo",S21="Automático"),"35%",IF(AND(R21="Correctivo",S21="Manual"),"25%",""))))))</f>
        <v/>
      </c>
      <c r="U21" s="105"/>
      <c r="V21" s="105"/>
      <c r="W21" s="105"/>
      <c r="X21" s="107" t="str">
        <f t="shared" ref="X21:X23" si="10">IFERROR(IF(AND(Q20="Probabilidad",Q21="Probabilidad"),(Z20-(+Z20*T21)),IF(AND(Q20="Impacto",Q21="Probabilidad"),(Z19-(+Z19*T21)),IF(Q21="Impacto",Z20,""))),"")</f>
        <v/>
      </c>
      <c r="Y21" s="108" t="str">
        <f t="shared" si="3"/>
        <v/>
      </c>
      <c r="Z21" s="109" t="str">
        <f t="shared" ref="Z19:Z23" si="11">+X21</f>
        <v/>
      </c>
      <c r="AA21" s="108" t="str">
        <f t="shared" si="5"/>
        <v/>
      </c>
      <c r="AB21" s="115" t="str">
        <f t="shared" ref="AB21:AB23" si="12">IFERROR(IF(AND(Q20="Impacto",Q21="Impacto"),(AB20-(+AB20*T21)),IF(AND(Q20="Probabilidad",Q21="Impacto"),(AB19-(+AB19*T21)),IF(Q21="Probabilidad",AB20,""))),"")</f>
        <v/>
      </c>
      <c r="AC21" s="110" t="str">
        <f>IFERROR(IF(OR(AND(Y21="Muy Baja",AA21="Leve"),AND(Y21="Muy Baja",AA21="Menor"),AND(Y21="Baja",AA21="Leve")),"Bajo",IF(OR(AND(Y21="Muy baja",AA21="Moderado"),AND(Y21="Baja",AA21="Menor"),AND(Y21="Baja",AA21="Moderado"),AND(Y21="Media",AA21="Leve"),AND(Y21="Media",AA21="Menor"),AND(Y21="Media",AA21="Moderado"),AND(Y21="Alta",AA21="Leve"),AND(Y21="Alta",AA21="Menor")),"Moderado",IF(OR(AND(Y21="Muy Baja",AA21="Mayor"),AND(Y21="Baja",AA21="Mayor"),AND(Y21="Media",AA21="Mayor"),AND(Y21="Alta",AA21="Moderado"),AND(Y21="Alta",AA21="Mayor"),AND(Y21="Muy Alta",AA21="Leve"),AND(Y21="Muy Alta",AA21="Menor"),AND(Y21="Muy Alta",AA21="Moderado"),AND(Y21="Muy Alta",AA21="Mayor")),"Alto",IF(OR(AND(Y21="Muy Baja",AA21="Catastrófico"),AND(Y21="Baja",AA21="Catastrófico"),AND(Y21="Media",AA21="Catastrófico"),AND(Y21="Alta",AA21="Catastrófico"),AND(Y21="Muy Alta",AA21="Catastrófico")),"Extremo","")))),"")</f>
        <v/>
      </c>
      <c r="AD21" s="111"/>
      <c r="AE21" s="112"/>
      <c r="AF21" s="113"/>
      <c r="AG21" s="114"/>
      <c r="AH21" s="114"/>
      <c r="AI21" s="114"/>
      <c r="AJ21" s="112"/>
      <c r="AK21" s="113"/>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row>
    <row r="22" spans="1:69" ht="24" customHeight="1">
      <c r="A22" s="403"/>
      <c r="B22" s="394"/>
      <c r="C22" s="394"/>
      <c r="D22" s="394"/>
      <c r="E22" s="406"/>
      <c r="F22" s="394"/>
      <c r="G22" s="397"/>
      <c r="H22" s="388"/>
      <c r="I22" s="370"/>
      <c r="J22" s="400"/>
      <c r="K22" s="370">
        <f>IF(NOT(ISERROR(MATCH(J22,_xlfn.ANCHORARRAY(E33),0))),I35&amp;"Por favor no seleccionar los criterios de impacto",J22)</f>
        <v>0</v>
      </c>
      <c r="L22" s="388"/>
      <c r="M22" s="370"/>
      <c r="N22" s="391"/>
      <c r="O22" s="103">
        <v>4</v>
      </c>
      <c r="P22" s="179"/>
      <c r="Q22" s="104" t="str">
        <f t="shared" si="8"/>
        <v/>
      </c>
      <c r="R22" s="105"/>
      <c r="S22" s="105"/>
      <c r="T22" s="106" t="str">
        <f t="shared" si="9"/>
        <v/>
      </c>
      <c r="U22" s="105"/>
      <c r="V22" s="105"/>
      <c r="W22" s="105"/>
      <c r="X22" s="107" t="str">
        <f t="shared" si="10"/>
        <v/>
      </c>
      <c r="Y22" s="108" t="str">
        <f t="shared" si="3"/>
        <v/>
      </c>
      <c r="Z22" s="109" t="str">
        <f t="shared" si="11"/>
        <v/>
      </c>
      <c r="AA22" s="108" t="str">
        <f t="shared" si="5"/>
        <v/>
      </c>
      <c r="AB22" s="115" t="str">
        <f t="shared" si="12"/>
        <v/>
      </c>
      <c r="AC22" s="110" t="str">
        <f t="shared" ref="AC22:AC23" si="13">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111"/>
      <c r="AE22" s="112"/>
      <c r="AF22" s="113"/>
      <c r="AG22" s="114"/>
      <c r="AH22" s="114"/>
      <c r="AI22" s="114"/>
      <c r="AJ22" s="112"/>
      <c r="AK22" s="113"/>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row>
    <row r="23" spans="1:69" ht="25.5" customHeight="1">
      <c r="A23" s="404"/>
      <c r="B23" s="395"/>
      <c r="C23" s="395"/>
      <c r="D23" s="395"/>
      <c r="E23" s="407"/>
      <c r="F23" s="395"/>
      <c r="G23" s="398"/>
      <c r="H23" s="389"/>
      <c r="I23" s="371"/>
      <c r="J23" s="401"/>
      <c r="K23" s="371">
        <f>IF(NOT(ISERROR(MATCH(J23,_xlfn.ANCHORARRAY(E34),0))),I36&amp;"Por favor no seleccionar los criterios de impacto",J23)</f>
        <v>0</v>
      </c>
      <c r="L23" s="389"/>
      <c r="M23" s="371"/>
      <c r="N23" s="392"/>
      <c r="O23" s="103">
        <v>5</v>
      </c>
      <c r="P23" s="179"/>
      <c r="Q23" s="104" t="str">
        <f t="shared" si="8"/>
        <v/>
      </c>
      <c r="R23" s="105"/>
      <c r="S23" s="105"/>
      <c r="T23" s="106" t="str">
        <f t="shared" si="9"/>
        <v/>
      </c>
      <c r="U23" s="105"/>
      <c r="V23" s="105"/>
      <c r="W23" s="105"/>
      <c r="X23" s="107" t="str">
        <f t="shared" si="10"/>
        <v/>
      </c>
      <c r="Y23" s="108" t="str">
        <f t="shared" si="3"/>
        <v/>
      </c>
      <c r="Z23" s="109" t="str">
        <f t="shared" si="11"/>
        <v/>
      </c>
      <c r="AA23" s="108" t="str">
        <f t="shared" si="5"/>
        <v/>
      </c>
      <c r="AB23" s="115" t="str">
        <f t="shared" si="12"/>
        <v/>
      </c>
      <c r="AC23" s="110" t="str">
        <f t="shared" si="13"/>
        <v/>
      </c>
      <c r="AD23" s="111"/>
      <c r="AE23" s="112"/>
      <c r="AF23" s="113"/>
      <c r="AG23" s="114"/>
      <c r="AH23" s="114"/>
      <c r="AI23" s="114"/>
      <c r="AJ23" s="112"/>
      <c r="AK23" s="113"/>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row>
    <row r="24" spans="1:69" ht="81.75" hidden="1" customHeight="1">
      <c r="A24" s="331">
        <v>3</v>
      </c>
      <c r="B24" s="334"/>
      <c r="C24" s="334"/>
      <c r="D24" s="334"/>
      <c r="E24" s="337"/>
      <c r="F24" s="334"/>
      <c r="G24" s="340"/>
      <c r="H24" s="343"/>
      <c r="I24" s="346"/>
      <c r="J24" s="359"/>
      <c r="K24" s="346"/>
      <c r="L24" s="343"/>
      <c r="M24" s="346"/>
      <c r="N24" s="362"/>
      <c r="O24" s="103"/>
      <c r="P24" s="179"/>
      <c r="Q24" s="162"/>
      <c r="R24" s="171"/>
      <c r="S24" s="171"/>
      <c r="T24" s="172"/>
      <c r="U24" s="171"/>
      <c r="V24" s="171"/>
      <c r="W24" s="171"/>
      <c r="X24" s="159"/>
      <c r="Y24" s="173"/>
      <c r="Z24" s="190"/>
      <c r="AA24" s="173"/>
      <c r="AB24" s="189"/>
      <c r="AC24" s="174"/>
      <c r="AD24" s="188"/>
      <c r="AE24" s="176"/>
      <c r="AF24" s="175"/>
      <c r="AG24" s="114"/>
      <c r="AH24" s="114"/>
      <c r="AI24" s="114"/>
      <c r="AJ24" s="112"/>
      <c r="AK24" s="113"/>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row>
    <row r="25" spans="1:69" ht="76.5" hidden="1" customHeight="1">
      <c r="A25" s="332"/>
      <c r="B25" s="335"/>
      <c r="C25" s="335"/>
      <c r="D25" s="335"/>
      <c r="E25" s="338"/>
      <c r="F25" s="335"/>
      <c r="G25" s="341"/>
      <c r="H25" s="344"/>
      <c r="I25" s="347"/>
      <c r="J25" s="360"/>
      <c r="K25" s="347"/>
      <c r="L25" s="344"/>
      <c r="M25" s="347"/>
      <c r="N25" s="363"/>
      <c r="O25" s="103"/>
      <c r="P25" s="179"/>
      <c r="Q25" s="104"/>
      <c r="R25" s="171"/>
      <c r="S25" s="171"/>
      <c r="T25" s="172"/>
      <c r="U25" s="171"/>
      <c r="V25" s="171"/>
      <c r="W25" s="171"/>
      <c r="X25" s="159"/>
      <c r="Y25" s="173"/>
      <c r="Z25" s="190"/>
      <c r="AA25" s="173"/>
      <c r="AB25" s="189"/>
      <c r="AC25" s="174"/>
      <c r="AD25" s="188"/>
      <c r="AE25" s="176"/>
      <c r="AF25" s="175"/>
      <c r="AG25" s="114"/>
      <c r="AH25" s="114"/>
      <c r="AI25" s="114"/>
      <c r="AJ25" s="112"/>
      <c r="AK25" s="113"/>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row>
    <row r="26" spans="1:69" ht="26.25" hidden="1" customHeight="1">
      <c r="A26" s="332"/>
      <c r="B26" s="335"/>
      <c r="C26" s="335"/>
      <c r="D26" s="335"/>
      <c r="E26" s="338"/>
      <c r="F26" s="335"/>
      <c r="G26" s="341"/>
      <c r="H26" s="344"/>
      <c r="I26" s="347"/>
      <c r="J26" s="360"/>
      <c r="K26" s="347"/>
      <c r="L26" s="344"/>
      <c r="M26" s="347"/>
      <c r="N26" s="363"/>
      <c r="O26" s="103"/>
      <c r="P26" s="180"/>
      <c r="Q26" s="104"/>
      <c r="R26" s="105"/>
      <c r="S26" s="105"/>
      <c r="T26" s="106"/>
      <c r="U26" s="105"/>
      <c r="V26" s="105"/>
      <c r="W26" s="105"/>
      <c r="X26" s="107"/>
      <c r="Y26" s="108"/>
      <c r="Z26" s="109"/>
      <c r="AA26" s="108"/>
      <c r="AB26" s="115"/>
      <c r="AC26" s="110"/>
      <c r="AD26" s="111"/>
      <c r="AE26" s="112"/>
      <c r="AF26" s="113"/>
      <c r="AG26" s="114"/>
      <c r="AH26" s="114"/>
      <c r="AI26" s="114"/>
      <c r="AJ26" s="112"/>
      <c r="AK26" s="113"/>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row>
    <row r="27" spans="1:69" ht="26.25" hidden="1" customHeight="1">
      <c r="A27" s="332"/>
      <c r="B27" s="335"/>
      <c r="C27" s="335"/>
      <c r="D27" s="335"/>
      <c r="E27" s="338"/>
      <c r="F27" s="335"/>
      <c r="G27" s="341"/>
      <c r="H27" s="344"/>
      <c r="I27" s="347"/>
      <c r="J27" s="360"/>
      <c r="K27" s="347"/>
      <c r="L27" s="344"/>
      <c r="M27" s="347"/>
      <c r="N27" s="363"/>
      <c r="O27" s="103"/>
      <c r="P27" s="179"/>
      <c r="Q27" s="104"/>
      <c r="R27" s="105"/>
      <c r="S27" s="105"/>
      <c r="T27" s="106"/>
      <c r="U27" s="105"/>
      <c r="V27" s="105"/>
      <c r="W27" s="105"/>
      <c r="X27" s="107"/>
      <c r="Y27" s="108"/>
      <c r="Z27" s="109"/>
      <c r="AA27" s="108"/>
      <c r="AB27" s="115"/>
      <c r="AC27" s="110"/>
      <c r="AD27" s="111"/>
      <c r="AE27" s="112"/>
      <c r="AF27" s="113"/>
      <c r="AG27" s="114"/>
      <c r="AH27" s="114"/>
      <c r="AI27" s="114"/>
      <c r="AJ27" s="112"/>
      <c r="AK27" s="113"/>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row>
    <row r="28" spans="1:69" ht="26.25" hidden="1" customHeight="1">
      <c r="A28" s="332"/>
      <c r="B28" s="335"/>
      <c r="C28" s="335"/>
      <c r="D28" s="335"/>
      <c r="E28" s="338"/>
      <c r="F28" s="335"/>
      <c r="G28" s="341"/>
      <c r="H28" s="344"/>
      <c r="I28" s="347"/>
      <c r="J28" s="360"/>
      <c r="K28" s="347"/>
      <c r="L28" s="344"/>
      <c r="M28" s="347"/>
      <c r="N28" s="363"/>
      <c r="O28" s="103"/>
      <c r="P28" s="179"/>
      <c r="Q28" s="104"/>
      <c r="R28" s="105"/>
      <c r="S28" s="105"/>
      <c r="T28" s="106"/>
      <c r="U28" s="105"/>
      <c r="V28" s="105"/>
      <c r="W28" s="105"/>
      <c r="X28" s="107"/>
      <c r="Y28" s="108"/>
      <c r="Z28" s="109"/>
      <c r="AA28" s="108"/>
      <c r="AB28" s="115"/>
      <c r="AC28" s="110"/>
      <c r="AD28" s="111"/>
      <c r="AE28" s="112"/>
      <c r="AF28" s="113"/>
      <c r="AG28" s="114"/>
      <c r="AH28" s="114"/>
      <c r="AI28" s="114"/>
      <c r="AJ28" s="112"/>
      <c r="AK28" s="113"/>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row>
    <row r="29" spans="1:69" ht="26.25" hidden="1" customHeight="1">
      <c r="A29" s="333"/>
      <c r="B29" s="336"/>
      <c r="C29" s="336"/>
      <c r="D29" s="336"/>
      <c r="E29" s="339"/>
      <c r="F29" s="336"/>
      <c r="G29" s="342"/>
      <c r="H29" s="345"/>
      <c r="I29" s="348"/>
      <c r="J29" s="361"/>
      <c r="K29" s="348"/>
      <c r="L29" s="345"/>
      <c r="M29" s="348"/>
      <c r="N29" s="364"/>
      <c r="O29" s="103"/>
      <c r="P29" s="179"/>
      <c r="Q29" s="104"/>
      <c r="R29" s="105"/>
      <c r="S29" s="105"/>
      <c r="T29" s="106"/>
      <c r="U29" s="105"/>
      <c r="V29" s="105"/>
      <c r="W29" s="105"/>
      <c r="X29" s="107"/>
      <c r="Y29" s="108"/>
      <c r="Z29" s="109"/>
      <c r="AA29" s="108"/>
      <c r="AB29" s="115"/>
      <c r="AC29" s="110"/>
      <c r="AD29" s="111"/>
      <c r="AE29" s="112"/>
      <c r="AF29" s="113"/>
      <c r="AG29" s="114"/>
      <c r="AH29" s="114"/>
      <c r="AI29" s="114"/>
      <c r="AJ29" s="112"/>
      <c r="AK29" s="113"/>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row>
    <row r="30" spans="1:69" ht="114.75" hidden="1" customHeight="1">
      <c r="A30" s="331">
        <v>4</v>
      </c>
      <c r="B30" s="334"/>
      <c r="C30" s="334"/>
      <c r="D30" s="334"/>
      <c r="E30" s="337"/>
      <c r="F30" s="334"/>
      <c r="G30" s="340"/>
      <c r="H30" s="343"/>
      <c r="I30" s="346"/>
      <c r="J30" s="359"/>
      <c r="K30" s="346"/>
      <c r="L30" s="343"/>
      <c r="M30" s="346"/>
      <c r="N30" s="362"/>
      <c r="O30" s="103"/>
      <c r="P30" s="179"/>
      <c r="Q30" s="162"/>
      <c r="R30" s="171"/>
      <c r="S30" s="171"/>
      <c r="T30" s="172"/>
      <c r="U30" s="171"/>
      <c r="V30" s="171"/>
      <c r="W30" s="171"/>
      <c r="X30" s="159"/>
      <c r="Y30" s="173"/>
      <c r="Z30" s="190"/>
      <c r="AA30" s="173"/>
      <c r="AB30" s="189"/>
      <c r="AC30" s="174"/>
      <c r="AD30" s="188"/>
      <c r="AE30" s="168"/>
      <c r="AF30" s="168"/>
      <c r="AG30" s="170"/>
      <c r="AH30" s="114"/>
      <c r="AI30" s="114"/>
      <c r="AJ30" s="112"/>
      <c r="AK30" s="113"/>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row>
    <row r="31" spans="1:69" ht="26.25" hidden="1" customHeight="1">
      <c r="A31" s="332"/>
      <c r="B31" s="335"/>
      <c r="C31" s="335"/>
      <c r="D31" s="335"/>
      <c r="E31" s="338"/>
      <c r="F31" s="335"/>
      <c r="G31" s="341"/>
      <c r="H31" s="344"/>
      <c r="I31" s="347"/>
      <c r="J31" s="360"/>
      <c r="K31" s="347"/>
      <c r="L31" s="344"/>
      <c r="M31" s="347"/>
      <c r="N31" s="363"/>
      <c r="O31" s="103"/>
      <c r="P31" s="179"/>
      <c r="Q31" s="104"/>
      <c r="R31" s="105"/>
      <c r="S31" s="105"/>
      <c r="T31" s="106"/>
      <c r="U31" s="105"/>
      <c r="V31" s="105"/>
      <c r="W31" s="105"/>
      <c r="X31" s="107"/>
      <c r="Y31" s="108"/>
      <c r="Z31" s="109"/>
      <c r="AA31" s="108"/>
      <c r="AB31" s="115"/>
      <c r="AC31" s="110"/>
      <c r="AD31" s="111"/>
      <c r="AE31" s="112"/>
      <c r="AF31" s="113"/>
      <c r="AG31" s="114"/>
      <c r="AH31" s="114"/>
      <c r="AI31" s="114"/>
      <c r="AJ31" s="112"/>
      <c r="AK31" s="113"/>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row>
    <row r="32" spans="1:69" ht="26.25" hidden="1" customHeight="1">
      <c r="A32" s="332"/>
      <c r="B32" s="335"/>
      <c r="C32" s="335"/>
      <c r="D32" s="335"/>
      <c r="E32" s="338"/>
      <c r="F32" s="335"/>
      <c r="G32" s="341"/>
      <c r="H32" s="344"/>
      <c r="I32" s="347"/>
      <c r="J32" s="360"/>
      <c r="K32" s="347"/>
      <c r="L32" s="344"/>
      <c r="M32" s="347"/>
      <c r="N32" s="363"/>
      <c r="O32" s="103"/>
      <c r="P32" s="180"/>
      <c r="Q32" s="104"/>
      <c r="R32" s="105"/>
      <c r="S32" s="105"/>
      <c r="T32" s="106"/>
      <c r="U32" s="105"/>
      <c r="V32" s="105"/>
      <c r="W32" s="105"/>
      <c r="X32" s="107"/>
      <c r="Y32" s="108"/>
      <c r="Z32" s="109"/>
      <c r="AA32" s="108"/>
      <c r="AB32" s="115"/>
      <c r="AC32" s="110"/>
      <c r="AD32" s="111"/>
      <c r="AE32" s="112"/>
      <c r="AF32" s="113"/>
      <c r="AG32" s="114"/>
      <c r="AH32" s="114"/>
      <c r="AI32" s="114"/>
      <c r="AJ32" s="112"/>
      <c r="AK32" s="113"/>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row>
    <row r="33" spans="1:69" ht="26.25" hidden="1" customHeight="1">
      <c r="A33" s="332"/>
      <c r="B33" s="335"/>
      <c r="C33" s="335"/>
      <c r="D33" s="335"/>
      <c r="E33" s="338"/>
      <c r="F33" s="335"/>
      <c r="G33" s="341"/>
      <c r="H33" s="344"/>
      <c r="I33" s="347"/>
      <c r="J33" s="360"/>
      <c r="K33" s="347"/>
      <c r="L33" s="344"/>
      <c r="M33" s="347"/>
      <c r="N33" s="363"/>
      <c r="O33" s="103"/>
      <c r="P33" s="179"/>
      <c r="Q33" s="104"/>
      <c r="R33" s="105"/>
      <c r="S33" s="105"/>
      <c r="T33" s="106"/>
      <c r="U33" s="105"/>
      <c r="V33" s="105"/>
      <c r="W33" s="105"/>
      <c r="X33" s="107"/>
      <c r="Y33" s="108"/>
      <c r="Z33" s="109"/>
      <c r="AA33" s="108"/>
      <c r="AB33" s="115"/>
      <c r="AC33" s="110"/>
      <c r="AD33" s="111"/>
      <c r="AE33" s="112"/>
      <c r="AF33" s="113"/>
      <c r="AG33" s="114"/>
      <c r="AH33" s="114"/>
      <c r="AI33" s="114"/>
      <c r="AJ33" s="112"/>
      <c r="AK33" s="113"/>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row>
    <row r="34" spans="1:69" ht="26.25" hidden="1" customHeight="1">
      <c r="A34" s="332"/>
      <c r="B34" s="335"/>
      <c r="C34" s="335"/>
      <c r="D34" s="335"/>
      <c r="E34" s="338"/>
      <c r="F34" s="335"/>
      <c r="G34" s="341"/>
      <c r="H34" s="344"/>
      <c r="I34" s="347"/>
      <c r="J34" s="360"/>
      <c r="K34" s="347"/>
      <c r="L34" s="344"/>
      <c r="M34" s="347"/>
      <c r="N34" s="363"/>
      <c r="O34" s="103"/>
      <c r="P34" s="179"/>
      <c r="Q34" s="104"/>
      <c r="R34" s="105"/>
      <c r="S34" s="105"/>
      <c r="T34" s="106"/>
      <c r="U34" s="105"/>
      <c r="V34" s="105"/>
      <c r="W34" s="105"/>
      <c r="X34" s="107"/>
      <c r="Y34" s="108"/>
      <c r="Z34" s="109"/>
      <c r="AA34" s="108"/>
      <c r="AB34" s="115"/>
      <c r="AC34" s="110"/>
      <c r="AD34" s="111"/>
      <c r="AE34" s="112"/>
      <c r="AF34" s="113"/>
      <c r="AG34" s="114"/>
      <c r="AH34" s="114"/>
      <c r="AI34" s="114"/>
      <c r="AJ34" s="112"/>
      <c r="AK34" s="113"/>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row>
    <row r="35" spans="1:69" ht="26.25" hidden="1" customHeight="1">
      <c r="A35" s="333"/>
      <c r="B35" s="336"/>
      <c r="C35" s="336"/>
      <c r="D35" s="336"/>
      <c r="E35" s="339"/>
      <c r="F35" s="336"/>
      <c r="G35" s="342"/>
      <c r="H35" s="345"/>
      <c r="I35" s="348"/>
      <c r="J35" s="361"/>
      <c r="K35" s="348"/>
      <c r="L35" s="345"/>
      <c r="M35" s="348"/>
      <c r="N35" s="364"/>
      <c r="O35" s="103"/>
      <c r="P35" s="179"/>
      <c r="Q35" s="104"/>
      <c r="R35" s="105"/>
      <c r="S35" s="105"/>
      <c r="T35" s="106"/>
      <c r="U35" s="105"/>
      <c r="V35" s="105"/>
      <c r="W35" s="105"/>
      <c r="X35" s="107"/>
      <c r="Y35" s="108"/>
      <c r="Z35" s="109"/>
      <c r="AA35" s="108"/>
      <c r="AB35" s="115"/>
      <c r="AC35" s="110"/>
      <c r="AD35" s="111"/>
      <c r="AE35" s="112"/>
      <c r="AF35" s="113"/>
      <c r="AG35" s="114"/>
      <c r="AH35" s="114"/>
      <c r="AI35" s="114"/>
      <c r="AJ35" s="112"/>
      <c r="AK35" s="113"/>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row>
    <row r="36" spans="1:69" ht="81" hidden="1" customHeight="1">
      <c r="A36" s="331">
        <v>5</v>
      </c>
      <c r="B36" s="334"/>
      <c r="C36" s="334"/>
      <c r="D36" s="334"/>
      <c r="E36" s="337"/>
      <c r="F36" s="334"/>
      <c r="G36" s="340"/>
      <c r="H36" s="343"/>
      <c r="I36" s="346"/>
      <c r="J36" s="359"/>
      <c r="K36" s="346"/>
      <c r="L36" s="343"/>
      <c r="M36" s="346"/>
      <c r="N36" s="362"/>
      <c r="O36" s="103"/>
      <c r="P36" s="179"/>
      <c r="Q36" s="162"/>
      <c r="R36" s="171"/>
      <c r="S36" s="171"/>
      <c r="T36" s="172"/>
      <c r="U36" s="171"/>
      <c r="V36" s="171"/>
      <c r="W36" s="171"/>
      <c r="X36" s="159"/>
      <c r="Y36" s="173"/>
      <c r="Z36" s="190"/>
      <c r="AA36" s="173"/>
      <c r="AB36" s="189"/>
      <c r="AC36" s="174"/>
      <c r="AD36" s="188"/>
      <c r="AE36" s="175"/>
      <c r="AF36" s="176"/>
      <c r="AG36" s="114"/>
      <c r="AH36" s="114"/>
      <c r="AI36" s="114"/>
      <c r="AJ36" s="112"/>
      <c r="AK36" s="113"/>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row>
    <row r="37" spans="1:69" ht="26.25" hidden="1" customHeight="1">
      <c r="A37" s="332"/>
      <c r="B37" s="335"/>
      <c r="C37" s="335"/>
      <c r="D37" s="335"/>
      <c r="E37" s="338"/>
      <c r="F37" s="335"/>
      <c r="G37" s="341"/>
      <c r="H37" s="344"/>
      <c r="I37" s="347"/>
      <c r="J37" s="360"/>
      <c r="K37" s="347"/>
      <c r="L37" s="344"/>
      <c r="M37" s="347"/>
      <c r="N37" s="363"/>
      <c r="O37" s="103"/>
      <c r="P37" s="179"/>
      <c r="Q37" s="104"/>
      <c r="R37" s="105"/>
      <c r="S37" s="105"/>
      <c r="T37" s="106"/>
      <c r="U37" s="105"/>
      <c r="V37" s="105"/>
      <c r="W37" s="105"/>
      <c r="X37" s="107"/>
      <c r="Y37" s="108"/>
      <c r="Z37" s="109"/>
      <c r="AA37" s="108"/>
      <c r="AB37" s="115"/>
      <c r="AC37" s="110"/>
      <c r="AD37" s="111"/>
      <c r="AE37" s="112"/>
      <c r="AF37" s="113"/>
      <c r="AG37" s="114"/>
      <c r="AH37" s="114"/>
      <c r="AI37" s="114"/>
      <c r="AJ37" s="112"/>
      <c r="AK37" s="113"/>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row>
    <row r="38" spans="1:69" ht="26.25" hidden="1" customHeight="1">
      <c r="A38" s="332"/>
      <c r="B38" s="335"/>
      <c r="C38" s="335"/>
      <c r="D38" s="335"/>
      <c r="E38" s="338"/>
      <c r="F38" s="335"/>
      <c r="G38" s="341"/>
      <c r="H38" s="344"/>
      <c r="I38" s="347"/>
      <c r="J38" s="360"/>
      <c r="K38" s="347"/>
      <c r="L38" s="344"/>
      <c r="M38" s="347"/>
      <c r="N38" s="363"/>
      <c r="O38" s="103"/>
      <c r="P38" s="180"/>
      <c r="Q38" s="104"/>
      <c r="R38" s="105"/>
      <c r="S38" s="105"/>
      <c r="T38" s="106"/>
      <c r="U38" s="105"/>
      <c r="V38" s="105"/>
      <c r="W38" s="105"/>
      <c r="X38" s="107"/>
      <c r="Y38" s="108"/>
      <c r="Z38" s="109"/>
      <c r="AA38" s="108"/>
      <c r="AB38" s="115"/>
      <c r="AC38" s="110"/>
      <c r="AD38" s="111"/>
      <c r="AE38" s="112"/>
      <c r="AF38" s="113"/>
      <c r="AG38" s="114"/>
      <c r="AH38" s="114"/>
      <c r="AI38" s="114"/>
      <c r="AJ38" s="112"/>
      <c r="AK38" s="113"/>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row>
    <row r="39" spans="1:69" ht="26.25" hidden="1" customHeight="1">
      <c r="A39" s="332"/>
      <c r="B39" s="335"/>
      <c r="C39" s="335"/>
      <c r="D39" s="335"/>
      <c r="E39" s="338"/>
      <c r="F39" s="335"/>
      <c r="G39" s="341"/>
      <c r="H39" s="344"/>
      <c r="I39" s="347"/>
      <c r="J39" s="360"/>
      <c r="K39" s="347"/>
      <c r="L39" s="344"/>
      <c r="M39" s="347"/>
      <c r="N39" s="363"/>
      <c r="O39" s="103"/>
      <c r="P39" s="179"/>
      <c r="Q39" s="104"/>
      <c r="R39" s="105"/>
      <c r="S39" s="105"/>
      <c r="T39" s="106"/>
      <c r="U39" s="105"/>
      <c r="V39" s="105"/>
      <c r="W39" s="105"/>
      <c r="X39" s="107"/>
      <c r="Y39" s="108"/>
      <c r="Z39" s="109"/>
      <c r="AA39" s="108"/>
      <c r="AB39" s="115"/>
      <c r="AC39" s="110"/>
      <c r="AD39" s="111"/>
      <c r="AE39" s="112"/>
      <c r="AF39" s="113"/>
      <c r="AG39" s="114"/>
      <c r="AH39" s="114"/>
      <c r="AI39" s="114"/>
      <c r="AJ39" s="112"/>
      <c r="AK39" s="113"/>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row>
    <row r="40" spans="1:69" ht="26.25" hidden="1" customHeight="1">
      <c r="A40" s="332"/>
      <c r="B40" s="335"/>
      <c r="C40" s="335"/>
      <c r="D40" s="335"/>
      <c r="E40" s="338"/>
      <c r="F40" s="335"/>
      <c r="G40" s="341"/>
      <c r="H40" s="344"/>
      <c r="I40" s="347"/>
      <c r="J40" s="360"/>
      <c r="K40" s="347"/>
      <c r="L40" s="344"/>
      <c r="M40" s="347"/>
      <c r="N40" s="363"/>
      <c r="O40" s="103"/>
      <c r="P40" s="179"/>
      <c r="Q40" s="104"/>
      <c r="R40" s="105"/>
      <c r="S40" s="105"/>
      <c r="T40" s="106"/>
      <c r="U40" s="105"/>
      <c r="V40" s="105"/>
      <c r="W40" s="105"/>
      <c r="X40" s="107"/>
      <c r="Y40" s="108"/>
      <c r="Z40" s="109"/>
      <c r="AA40" s="108"/>
      <c r="AB40" s="115"/>
      <c r="AC40" s="110"/>
      <c r="AD40" s="111"/>
      <c r="AE40" s="112"/>
      <c r="AF40" s="113"/>
      <c r="AG40" s="114"/>
      <c r="AH40" s="114"/>
      <c r="AI40" s="114"/>
      <c r="AJ40" s="112"/>
      <c r="AK40" s="113"/>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row>
    <row r="41" spans="1:69" ht="38.25" hidden="1" customHeight="1">
      <c r="A41" s="333"/>
      <c r="B41" s="336"/>
      <c r="C41" s="336"/>
      <c r="D41" s="336"/>
      <c r="E41" s="339"/>
      <c r="F41" s="336"/>
      <c r="G41" s="342"/>
      <c r="H41" s="345"/>
      <c r="I41" s="348"/>
      <c r="J41" s="361"/>
      <c r="K41" s="348"/>
      <c r="L41" s="345"/>
      <c r="M41" s="348"/>
      <c r="N41" s="364"/>
      <c r="O41" s="103"/>
      <c r="P41" s="179"/>
      <c r="Q41" s="104"/>
      <c r="R41" s="105"/>
      <c r="S41" s="105"/>
      <c r="T41" s="106"/>
      <c r="U41" s="105"/>
      <c r="V41" s="105"/>
      <c r="W41" s="105"/>
      <c r="X41" s="107"/>
      <c r="Y41" s="108"/>
      <c r="Z41" s="109"/>
      <c r="AA41" s="108"/>
      <c r="AB41" s="115"/>
      <c r="AC41" s="110"/>
      <c r="AD41" s="111"/>
      <c r="AE41" s="112"/>
      <c r="AF41" s="113"/>
      <c r="AG41" s="114"/>
      <c r="AH41" s="114"/>
      <c r="AI41" s="114"/>
      <c r="AJ41" s="112"/>
      <c r="AK41" s="113"/>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row>
    <row r="42" spans="1:69" ht="90" hidden="1" customHeight="1">
      <c r="A42" s="331">
        <v>6</v>
      </c>
      <c r="B42" s="334"/>
      <c r="C42" s="334"/>
      <c r="D42" s="334"/>
      <c r="E42" s="337"/>
      <c r="F42" s="334"/>
      <c r="G42" s="340"/>
      <c r="H42" s="343"/>
      <c r="I42" s="346"/>
      <c r="J42" s="359"/>
      <c r="K42" s="346"/>
      <c r="L42" s="343"/>
      <c r="M42" s="346"/>
      <c r="N42" s="362"/>
      <c r="O42" s="103"/>
      <c r="P42" s="179"/>
      <c r="Q42" s="104"/>
      <c r="R42" s="105"/>
      <c r="S42" s="105"/>
      <c r="T42" s="106"/>
      <c r="U42" s="105"/>
      <c r="V42" s="105"/>
      <c r="W42" s="105"/>
      <c r="X42" s="107"/>
      <c r="Y42" s="108"/>
      <c r="Z42" s="109"/>
      <c r="AA42" s="108"/>
      <c r="AB42" s="115"/>
      <c r="AC42" s="110"/>
      <c r="AD42" s="111"/>
      <c r="AE42" s="175"/>
      <c r="AF42" s="112"/>
      <c r="AG42" s="114"/>
      <c r="AH42" s="114"/>
      <c r="AI42" s="114"/>
      <c r="AJ42" s="112"/>
      <c r="AK42" s="113"/>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row>
    <row r="43" spans="1:69" ht="26.25" hidden="1" customHeight="1">
      <c r="A43" s="332"/>
      <c r="B43" s="335"/>
      <c r="C43" s="335"/>
      <c r="D43" s="335"/>
      <c r="E43" s="338"/>
      <c r="F43" s="335"/>
      <c r="G43" s="341"/>
      <c r="H43" s="344"/>
      <c r="I43" s="347"/>
      <c r="J43" s="360"/>
      <c r="K43" s="347"/>
      <c r="L43" s="344"/>
      <c r="M43" s="347"/>
      <c r="N43" s="363"/>
      <c r="O43" s="103"/>
      <c r="P43" s="179"/>
      <c r="Q43" s="104"/>
      <c r="R43" s="105"/>
      <c r="S43" s="105"/>
      <c r="T43" s="106"/>
      <c r="U43" s="105"/>
      <c r="V43" s="105"/>
      <c r="W43" s="105"/>
      <c r="X43" s="107"/>
      <c r="Y43" s="108"/>
      <c r="Z43" s="109"/>
      <c r="AA43" s="108"/>
      <c r="AB43" s="115"/>
      <c r="AC43" s="110"/>
      <c r="AD43" s="111"/>
      <c r="AE43" s="112"/>
      <c r="AF43" s="113"/>
      <c r="AG43" s="114"/>
      <c r="AH43" s="114"/>
      <c r="AI43" s="114"/>
      <c r="AJ43" s="112"/>
      <c r="AK43" s="113"/>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row>
    <row r="44" spans="1:69" ht="26.25" hidden="1" customHeight="1">
      <c r="A44" s="332"/>
      <c r="B44" s="335"/>
      <c r="C44" s="335"/>
      <c r="D44" s="335"/>
      <c r="E44" s="338"/>
      <c r="F44" s="335"/>
      <c r="G44" s="341"/>
      <c r="H44" s="344"/>
      <c r="I44" s="347"/>
      <c r="J44" s="360"/>
      <c r="K44" s="347"/>
      <c r="L44" s="344"/>
      <c r="M44" s="347"/>
      <c r="N44" s="363"/>
      <c r="O44" s="103"/>
      <c r="P44" s="180"/>
      <c r="Q44" s="104"/>
      <c r="R44" s="105"/>
      <c r="S44" s="105"/>
      <c r="T44" s="106"/>
      <c r="U44" s="105"/>
      <c r="V44" s="105"/>
      <c r="W44" s="105"/>
      <c r="X44" s="107"/>
      <c r="Y44" s="108"/>
      <c r="Z44" s="109"/>
      <c r="AA44" s="108"/>
      <c r="AB44" s="115"/>
      <c r="AC44" s="110"/>
      <c r="AD44" s="111"/>
      <c r="AE44" s="112"/>
      <c r="AF44" s="113"/>
      <c r="AG44" s="114"/>
      <c r="AH44" s="114"/>
      <c r="AI44" s="114"/>
      <c r="AJ44" s="112"/>
      <c r="AK44" s="113"/>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row>
    <row r="45" spans="1:69" ht="26.25" hidden="1" customHeight="1">
      <c r="A45" s="332"/>
      <c r="B45" s="335"/>
      <c r="C45" s="335"/>
      <c r="D45" s="335"/>
      <c r="E45" s="338"/>
      <c r="F45" s="335"/>
      <c r="G45" s="341"/>
      <c r="H45" s="344"/>
      <c r="I45" s="347"/>
      <c r="J45" s="360"/>
      <c r="K45" s="347"/>
      <c r="L45" s="344"/>
      <c r="M45" s="347"/>
      <c r="N45" s="363"/>
      <c r="O45" s="103"/>
      <c r="P45" s="179"/>
      <c r="Q45" s="104"/>
      <c r="R45" s="105"/>
      <c r="S45" s="105"/>
      <c r="T45" s="106"/>
      <c r="U45" s="105"/>
      <c r="V45" s="105"/>
      <c r="W45" s="105"/>
      <c r="X45" s="107"/>
      <c r="Y45" s="108"/>
      <c r="Z45" s="109"/>
      <c r="AA45" s="108"/>
      <c r="AB45" s="115"/>
      <c r="AC45" s="110"/>
      <c r="AD45" s="111"/>
      <c r="AE45" s="112"/>
      <c r="AF45" s="113"/>
      <c r="AG45" s="114"/>
      <c r="AH45" s="114"/>
      <c r="AI45" s="114"/>
      <c r="AJ45" s="112"/>
      <c r="AK45" s="113"/>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row>
    <row r="46" spans="1:69" ht="26.25" hidden="1" customHeight="1">
      <c r="A46" s="332"/>
      <c r="B46" s="335"/>
      <c r="C46" s="335"/>
      <c r="D46" s="335"/>
      <c r="E46" s="338"/>
      <c r="F46" s="335"/>
      <c r="G46" s="341"/>
      <c r="H46" s="344"/>
      <c r="I46" s="347"/>
      <c r="J46" s="360"/>
      <c r="K46" s="347"/>
      <c r="L46" s="344"/>
      <c r="M46" s="347"/>
      <c r="N46" s="363"/>
      <c r="O46" s="103"/>
      <c r="P46" s="179"/>
      <c r="Q46" s="104"/>
      <c r="R46" s="105"/>
      <c r="S46" s="105"/>
      <c r="T46" s="106"/>
      <c r="U46" s="105"/>
      <c r="V46" s="105"/>
      <c r="W46" s="105"/>
      <c r="X46" s="107"/>
      <c r="Y46" s="108"/>
      <c r="Z46" s="109"/>
      <c r="AA46" s="108"/>
      <c r="AB46" s="115"/>
      <c r="AC46" s="110"/>
      <c r="AD46" s="111"/>
      <c r="AE46" s="112"/>
      <c r="AF46" s="113"/>
      <c r="AG46" s="114"/>
      <c r="AH46" s="114"/>
      <c r="AI46" s="114"/>
      <c r="AJ46" s="112"/>
      <c r="AK46" s="113"/>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row>
    <row r="47" spans="1:69" ht="39" hidden="1" customHeight="1">
      <c r="A47" s="333"/>
      <c r="B47" s="336"/>
      <c r="C47" s="336"/>
      <c r="D47" s="336"/>
      <c r="E47" s="339"/>
      <c r="F47" s="336"/>
      <c r="G47" s="342"/>
      <c r="H47" s="345"/>
      <c r="I47" s="348"/>
      <c r="J47" s="361"/>
      <c r="K47" s="348"/>
      <c r="L47" s="345"/>
      <c r="M47" s="348"/>
      <c r="N47" s="364"/>
      <c r="O47" s="103"/>
      <c r="P47" s="179"/>
      <c r="Q47" s="104"/>
      <c r="R47" s="105"/>
      <c r="S47" s="105"/>
      <c r="T47" s="106"/>
      <c r="U47" s="105"/>
      <c r="V47" s="105"/>
      <c r="W47" s="105"/>
      <c r="X47" s="107"/>
      <c r="Y47" s="108"/>
      <c r="Z47" s="109"/>
      <c r="AA47" s="108"/>
      <c r="AB47" s="115"/>
      <c r="AC47" s="110"/>
      <c r="AD47" s="111"/>
      <c r="AE47" s="112"/>
      <c r="AF47" s="113"/>
      <c r="AG47" s="114"/>
      <c r="AH47" s="114"/>
      <c r="AI47" s="114"/>
      <c r="AJ47" s="112"/>
      <c r="AK47" s="113"/>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row>
    <row r="48" spans="1:69" ht="120.75" hidden="1" customHeight="1">
      <c r="A48" s="331">
        <v>7</v>
      </c>
      <c r="B48" s="334"/>
      <c r="C48" s="334"/>
      <c r="D48" s="334"/>
      <c r="E48" s="337"/>
      <c r="F48" s="334"/>
      <c r="G48" s="340"/>
      <c r="H48" s="343"/>
      <c r="I48" s="346"/>
      <c r="J48" s="359"/>
      <c r="K48" s="346"/>
      <c r="L48" s="343"/>
      <c r="M48" s="346"/>
      <c r="N48" s="362"/>
      <c r="O48" s="103"/>
      <c r="P48" s="179"/>
      <c r="Q48" s="162"/>
      <c r="R48" s="171"/>
      <c r="S48" s="171"/>
      <c r="T48" s="172"/>
      <c r="U48" s="171"/>
      <c r="V48" s="171"/>
      <c r="W48" s="171"/>
      <c r="X48" s="159"/>
      <c r="Y48" s="173"/>
      <c r="Z48" s="190"/>
      <c r="AA48" s="173"/>
      <c r="AB48" s="189"/>
      <c r="AC48" s="174"/>
      <c r="AD48" s="188"/>
      <c r="AE48" s="112"/>
      <c r="AF48" s="112"/>
      <c r="AG48" s="114"/>
      <c r="AH48" s="114"/>
      <c r="AI48" s="114"/>
      <c r="AJ48" s="112"/>
      <c r="AK48" s="113"/>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row>
    <row r="49" spans="1:69" ht="99" hidden="1" customHeight="1">
      <c r="A49" s="332"/>
      <c r="B49" s="335"/>
      <c r="C49" s="335"/>
      <c r="D49" s="335"/>
      <c r="E49" s="338"/>
      <c r="F49" s="335"/>
      <c r="G49" s="341"/>
      <c r="H49" s="344"/>
      <c r="I49" s="347"/>
      <c r="J49" s="360"/>
      <c r="K49" s="347"/>
      <c r="L49" s="344"/>
      <c r="M49" s="347"/>
      <c r="N49" s="363"/>
      <c r="O49" s="103"/>
      <c r="P49" s="179"/>
      <c r="Q49" s="162"/>
      <c r="R49" s="171"/>
      <c r="S49" s="171"/>
      <c r="T49" s="172"/>
      <c r="U49" s="171"/>
      <c r="V49" s="171"/>
      <c r="W49" s="171"/>
      <c r="X49" s="159"/>
      <c r="Y49" s="173"/>
      <c r="Z49" s="190"/>
      <c r="AA49" s="173"/>
      <c r="AB49" s="189"/>
      <c r="AC49" s="174"/>
      <c r="AD49" s="188"/>
      <c r="AE49" s="112"/>
      <c r="AF49" s="113"/>
      <c r="AG49" s="114"/>
      <c r="AH49" s="114"/>
      <c r="AI49" s="114"/>
      <c r="AJ49" s="112"/>
      <c r="AK49" s="113"/>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row>
    <row r="50" spans="1:69" ht="26.25" hidden="1" customHeight="1">
      <c r="A50" s="332"/>
      <c r="B50" s="335"/>
      <c r="C50" s="335"/>
      <c r="D50" s="335"/>
      <c r="E50" s="338"/>
      <c r="F50" s="335"/>
      <c r="G50" s="341"/>
      <c r="H50" s="344"/>
      <c r="I50" s="347"/>
      <c r="J50" s="360"/>
      <c r="K50" s="347"/>
      <c r="L50" s="344"/>
      <c r="M50" s="347"/>
      <c r="N50" s="363"/>
      <c r="O50" s="103"/>
      <c r="P50" s="180"/>
      <c r="Q50" s="104"/>
      <c r="R50" s="105"/>
      <c r="S50" s="105"/>
      <c r="T50" s="106"/>
      <c r="U50" s="105"/>
      <c r="V50" s="105"/>
      <c r="W50" s="105"/>
      <c r="X50" s="107"/>
      <c r="Y50" s="108"/>
      <c r="Z50" s="109"/>
      <c r="AA50" s="108"/>
      <c r="AB50" s="115"/>
      <c r="AC50" s="110"/>
      <c r="AD50" s="111"/>
      <c r="AE50" s="112"/>
      <c r="AF50" s="113"/>
      <c r="AG50" s="114"/>
      <c r="AH50" s="114"/>
      <c r="AI50" s="114"/>
      <c r="AJ50" s="112"/>
      <c r="AK50" s="113"/>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row>
    <row r="51" spans="1:69" ht="26.25" hidden="1" customHeight="1">
      <c r="A51" s="332"/>
      <c r="B51" s="335"/>
      <c r="C51" s="335"/>
      <c r="D51" s="335"/>
      <c r="E51" s="338"/>
      <c r="F51" s="335"/>
      <c r="G51" s="341"/>
      <c r="H51" s="344"/>
      <c r="I51" s="347"/>
      <c r="J51" s="360"/>
      <c r="K51" s="347"/>
      <c r="L51" s="344"/>
      <c r="M51" s="347"/>
      <c r="N51" s="363"/>
      <c r="O51" s="103"/>
      <c r="P51" s="179"/>
      <c r="Q51" s="104"/>
      <c r="R51" s="105"/>
      <c r="S51" s="105"/>
      <c r="T51" s="106"/>
      <c r="U51" s="105"/>
      <c r="V51" s="105"/>
      <c r="W51" s="105"/>
      <c r="X51" s="107"/>
      <c r="Y51" s="108"/>
      <c r="Z51" s="109"/>
      <c r="AA51" s="108"/>
      <c r="AB51" s="115"/>
      <c r="AC51" s="110"/>
      <c r="AD51" s="111"/>
      <c r="AE51" s="112"/>
      <c r="AF51" s="113"/>
      <c r="AG51" s="114"/>
      <c r="AH51" s="114"/>
      <c r="AI51" s="114"/>
      <c r="AJ51" s="112"/>
      <c r="AK51" s="113"/>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row>
    <row r="52" spans="1:69" ht="26.25" hidden="1" customHeight="1">
      <c r="A52" s="332"/>
      <c r="B52" s="335"/>
      <c r="C52" s="335"/>
      <c r="D52" s="335"/>
      <c r="E52" s="338"/>
      <c r="F52" s="335"/>
      <c r="G52" s="341"/>
      <c r="H52" s="344"/>
      <c r="I52" s="347"/>
      <c r="J52" s="360"/>
      <c r="K52" s="347"/>
      <c r="L52" s="344"/>
      <c r="M52" s="347"/>
      <c r="N52" s="363"/>
      <c r="O52" s="103"/>
      <c r="P52" s="179"/>
      <c r="Q52" s="104"/>
      <c r="R52" s="105"/>
      <c r="S52" s="105"/>
      <c r="T52" s="106"/>
      <c r="U52" s="105"/>
      <c r="V52" s="105"/>
      <c r="W52" s="105"/>
      <c r="X52" s="107"/>
      <c r="Y52" s="108"/>
      <c r="Z52" s="109"/>
      <c r="AA52" s="108"/>
      <c r="AB52" s="115"/>
      <c r="AC52" s="110"/>
      <c r="AD52" s="111"/>
      <c r="AE52" s="112"/>
      <c r="AF52" s="113"/>
      <c r="AG52" s="114"/>
      <c r="AH52" s="114"/>
      <c r="AI52" s="114"/>
      <c r="AJ52" s="112"/>
      <c r="AK52" s="113"/>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row>
    <row r="53" spans="1:69" ht="34.5" hidden="1" customHeight="1">
      <c r="A53" s="333"/>
      <c r="B53" s="336"/>
      <c r="C53" s="336"/>
      <c r="D53" s="336"/>
      <c r="E53" s="339"/>
      <c r="F53" s="336"/>
      <c r="G53" s="342"/>
      <c r="H53" s="345"/>
      <c r="I53" s="348"/>
      <c r="J53" s="361"/>
      <c r="K53" s="348"/>
      <c r="L53" s="345"/>
      <c r="M53" s="348"/>
      <c r="N53" s="364"/>
      <c r="O53" s="103"/>
      <c r="P53" s="179"/>
      <c r="Q53" s="104"/>
      <c r="R53" s="105"/>
      <c r="S53" s="105"/>
      <c r="T53" s="106"/>
      <c r="U53" s="105"/>
      <c r="V53" s="105"/>
      <c r="W53" s="105"/>
      <c r="X53" s="107"/>
      <c r="Y53" s="108"/>
      <c r="Z53" s="109"/>
      <c r="AA53" s="108"/>
      <c r="AB53" s="115"/>
      <c r="AC53" s="110"/>
      <c r="AD53" s="111"/>
      <c r="AE53" s="112"/>
      <c r="AF53" s="113"/>
      <c r="AG53" s="114"/>
      <c r="AH53" s="114"/>
      <c r="AI53" s="114"/>
      <c r="AJ53" s="112"/>
      <c r="AK53" s="113"/>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row>
    <row r="54" spans="1:69" ht="116.25" hidden="1" customHeight="1">
      <c r="A54" s="331">
        <v>8</v>
      </c>
      <c r="B54" s="334"/>
      <c r="C54" s="334"/>
      <c r="D54" s="334"/>
      <c r="E54" s="337"/>
      <c r="F54" s="334"/>
      <c r="G54" s="340"/>
      <c r="H54" s="343"/>
      <c r="I54" s="346"/>
      <c r="J54" s="359"/>
      <c r="K54" s="346"/>
      <c r="L54" s="343"/>
      <c r="M54" s="346"/>
      <c r="N54" s="362"/>
      <c r="O54" s="103"/>
      <c r="P54" s="179"/>
      <c r="Q54" s="162"/>
      <c r="R54" s="171"/>
      <c r="S54" s="171"/>
      <c r="T54" s="172"/>
      <c r="U54" s="171"/>
      <c r="V54" s="171"/>
      <c r="W54" s="171"/>
      <c r="X54" s="159"/>
      <c r="Y54" s="173"/>
      <c r="Z54" s="190"/>
      <c r="AA54" s="173"/>
      <c r="AB54" s="189"/>
      <c r="AC54" s="174"/>
      <c r="AD54" s="188"/>
      <c r="AE54" s="112"/>
      <c r="AF54" s="112"/>
      <c r="AG54" s="114"/>
      <c r="AH54" s="114"/>
      <c r="AI54" s="114"/>
      <c r="AJ54" s="112"/>
      <c r="AK54" s="113"/>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row>
    <row r="55" spans="1:69" ht="26.25" hidden="1" customHeight="1">
      <c r="A55" s="332"/>
      <c r="B55" s="335"/>
      <c r="C55" s="335"/>
      <c r="D55" s="335"/>
      <c r="E55" s="338"/>
      <c r="F55" s="335"/>
      <c r="G55" s="341"/>
      <c r="H55" s="344"/>
      <c r="I55" s="347"/>
      <c r="J55" s="360"/>
      <c r="K55" s="347"/>
      <c r="L55" s="344"/>
      <c r="M55" s="347"/>
      <c r="N55" s="363"/>
      <c r="O55" s="103"/>
      <c r="P55" s="179"/>
      <c r="Q55" s="104"/>
      <c r="R55" s="105"/>
      <c r="S55" s="105"/>
      <c r="T55" s="106"/>
      <c r="U55" s="105"/>
      <c r="V55" s="105"/>
      <c r="W55" s="105"/>
      <c r="X55" s="107"/>
      <c r="Y55" s="108"/>
      <c r="Z55" s="109"/>
      <c r="AA55" s="108"/>
      <c r="AB55" s="115"/>
      <c r="AC55" s="110"/>
      <c r="AD55" s="111"/>
      <c r="AE55" s="112"/>
      <c r="AF55" s="113"/>
      <c r="AG55" s="114"/>
      <c r="AH55" s="114"/>
      <c r="AI55" s="114"/>
      <c r="AJ55" s="112"/>
      <c r="AK55" s="113"/>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row>
    <row r="56" spans="1:69" ht="26.25" hidden="1" customHeight="1">
      <c r="A56" s="332"/>
      <c r="B56" s="335"/>
      <c r="C56" s="335"/>
      <c r="D56" s="335"/>
      <c r="E56" s="338"/>
      <c r="F56" s="335"/>
      <c r="G56" s="341"/>
      <c r="H56" s="344"/>
      <c r="I56" s="347"/>
      <c r="J56" s="360"/>
      <c r="K56" s="347"/>
      <c r="L56" s="344"/>
      <c r="M56" s="347"/>
      <c r="N56" s="363"/>
      <c r="O56" s="103"/>
      <c r="P56" s="180"/>
      <c r="Q56" s="104"/>
      <c r="R56" s="105"/>
      <c r="S56" s="105"/>
      <c r="T56" s="106"/>
      <c r="U56" s="105"/>
      <c r="V56" s="105"/>
      <c r="W56" s="105"/>
      <c r="X56" s="107"/>
      <c r="Y56" s="108"/>
      <c r="Z56" s="109"/>
      <c r="AA56" s="108"/>
      <c r="AB56" s="115"/>
      <c r="AC56" s="110"/>
      <c r="AD56" s="111"/>
      <c r="AE56" s="112"/>
      <c r="AF56" s="113"/>
      <c r="AG56" s="114"/>
      <c r="AH56" s="114"/>
      <c r="AI56" s="114"/>
      <c r="AJ56" s="112"/>
      <c r="AK56" s="113"/>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row>
    <row r="57" spans="1:69" ht="26.25" hidden="1" customHeight="1">
      <c r="A57" s="332"/>
      <c r="B57" s="335"/>
      <c r="C57" s="335"/>
      <c r="D57" s="335"/>
      <c r="E57" s="338"/>
      <c r="F57" s="335"/>
      <c r="G57" s="341"/>
      <c r="H57" s="344"/>
      <c r="I57" s="347"/>
      <c r="J57" s="360"/>
      <c r="K57" s="347"/>
      <c r="L57" s="344"/>
      <c r="M57" s="347"/>
      <c r="N57" s="363"/>
      <c r="O57" s="103"/>
      <c r="P57" s="179"/>
      <c r="Q57" s="104"/>
      <c r="R57" s="105"/>
      <c r="S57" s="105"/>
      <c r="T57" s="106"/>
      <c r="U57" s="105"/>
      <c r="V57" s="105"/>
      <c r="W57" s="105"/>
      <c r="X57" s="107"/>
      <c r="Y57" s="108"/>
      <c r="Z57" s="109"/>
      <c r="AA57" s="108"/>
      <c r="AB57" s="115"/>
      <c r="AC57" s="110"/>
      <c r="AD57" s="111"/>
      <c r="AE57" s="112"/>
      <c r="AF57" s="113"/>
      <c r="AG57" s="114"/>
      <c r="AH57" s="114"/>
      <c r="AI57" s="114"/>
      <c r="AJ57" s="112"/>
      <c r="AK57" s="113"/>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row>
    <row r="58" spans="1:69" ht="26.25" hidden="1" customHeight="1">
      <c r="A58" s="332"/>
      <c r="B58" s="335"/>
      <c r="C58" s="335"/>
      <c r="D58" s="335"/>
      <c r="E58" s="338"/>
      <c r="F58" s="335"/>
      <c r="G58" s="341"/>
      <c r="H58" s="344"/>
      <c r="I58" s="347"/>
      <c r="J58" s="360"/>
      <c r="K58" s="347"/>
      <c r="L58" s="344"/>
      <c r="M58" s="347"/>
      <c r="N58" s="363"/>
      <c r="O58" s="103"/>
      <c r="P58" s="179"/>
      <c r="Q58" s="104"/>
      <c r="R58" s="105"/>
      <c r="S58" s="105"/>
      <c r="T58" s="106"/>
      <c r="U58" s="105"/>
      <c r="V58" s="105"/>
      <c r="W58" s="105"/>
      <c r="X58" s="107"/>
      <c r="Y58" s="108"/>
      <c r="Z58" s="109"/>
      <c r="AA58" s="108"/>
      <c r="AB58" s="115"/>
      <c r="AC58" s="110"/>
      <c r="AD58" s="111"/>
      <c r="AE58" s="112"/>
      <c r="AF58" s="113"/>
      <c r="AG58" s="114"/>
      <c r="AH58" s="114"/>
      <c r="AI58" s="114"/>
      <c r="AJ58" s="112"/>
      <c r="AK58" s="113"/>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row>
    <row r="59" spans="1:69" ht="54.75" hidden="1" customHeight="1">
      <c r="A59" s="333"/>
      <c r="B59" s="336"/>
      <c r="C59" s="336"/>
      <c r="D59" s="336"/>
      <c r="E59" s="339"/>
      <c r="F59" s="336"/>
      <c r="G59" s="342"/>
      <c r="H59" s="345"/>
      <c r="I59" s="348"/>
      <c r="J59" s="361"/>
      <c r="K59" s="348"/>
      <c r="L59" s="345"/>
      <c r="M59" s="348"/>
      <c r="N59" s="364"/>
      <c r="O59" s="103"/>
      <c r="P59" s="179"/>
      <c r="Q59" s="104"/>
      <c r="R59" s="105"/>
      <c r="S59" s="105"/>
      <c r="T59" s="106"/>
      <c r="U59" s="105"/>
      <c r="V59" s="105"/>
      <c r="W59" s="105"/>
      <c r="X59" s="107"/>
      <c r="Y59" s="108"/>
      <c r="Z59" s="109"/>
      <c r="AA59" s="108"/>
      <c r="AB59" s="115"/>
      <c r="AC59" s="110"/>
      <c r="AD59" s="111"/>
      <c r="AE59" s="112"/>
      <c r="AF59" s="113"/>
      <c r="AG59" s="114"/>
      <c r="AH59" s="114"/>
      <c r="AI59" s="114"/>
      <c r="AJ59" s="112"/>
      <c r="AK59" s="113"/>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row>
    <row r="60" spans="1:69" ht="151.5" hidden="1" customHeight="1">
      <c r="A60" s="331">
        <v>9</v>
      </c>
      <c r="B60" s="334"/>
      <c r="C60" s="334"/>
      <c r="D60" s="334"/>
      <c r="E60" s="337"/>
      <c r="F60" s="334"/>
      <c r="G60" s="340"/>
      <c r="H60" s="343"/>
      <c r="I60" s="346"/>
      <c r="J60" s="359"/>
      <c r="K60" s="346"/>
      <c r="L60" s="343"/>
      <c r="M60" s="346"/>
      <c r="N60" s="362"/>
      <c r="O60" s="103"/>
      <c r="P60" s="179"/>
      <c r="Q60" s="162"/>
      <c r="R60" s="171"/>
      <c r="S60" s="171"/>
      <c r="T60" s="172"/>
      <c r="U60" s="171"/>
      <c r="V60" s="171"/>
      <c r="W60" s="171"/>
      <c r="X60" s="159"/>
      <c r="Y60" s="173"/>
      <c r="Z60" s="190"/>
      <c r="AA60" s="173"/>
      <c r="AB60" s="189"/>
      <c r="AC60" s="174"/>
      <c r="AD60" s="188"/>
      <c r="AE60" s="112"/>
      <c r="AF60" s="112"/>
      <c r="AG60" s="114"/>
      <c r="AH60" s="114"/>
      <c r="AI60" s="114"/>
      <c r="AJ60" s="112"/>
      <c r="AK60" s="113"/>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row>
    <row r="61" spans="1:69" ht="26.25" hidden="1" customHeight="1">
      <c r="A61" s="332"/>
      <c r="B61" s="335"/>
      <c r="C61" s="335"/>
      <c r="D61" s="335"/>
      <c r="E61" s="338"/>
      <c r="F61" s="335"/>
      <c r="G61" s="341"/>
      <c r="H61" s="344"/>
      <c r="I61" s="347"/>
      <c r="J61" s="360"/>
      <c r="K61" s="347"/>
      <c r="L61" s="344"/>
      <c r="M61" s="347"/>
      <c r="N61" s="363"/>
      <c r="O61" s="103"/>
      <c r="P61" s="179"/>
      <c r="Q61" s="104"/>
      <c r="R61" s="105"/>
      <c r="S61" s="105"/>
      <c r="T61" s="106"/>
      <c r="U61" s="105"/>
      <c r="V61" s="105"/>
      <c r="W61" s="105"/>
      <c r="X61" s="107"/>
      <c r="Y61" s="108"/>
      <c r="Z61" s="109"/>
      <c r="AA61" s="108"/>
      <c r="AB61" s="115"/>
      <c r="AC61" s="110"/>
      <c r="AD61" s="111"/>
      <c r="AE61" s="112"/>
      <c r="AF61" s="113"/>
      <c r="AG61" s="114"/>
      <c r="AH61" s="114"/>
      <c r="AI61" s="114"/>
      <c r="AJ61" s="112"/>
      <c r="AK61" s="113"/>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row>
    <row r="62" spans="1:69" ht="26.25" hidden="1" customHeight="1">
      <c r="A62" s="332"/>
      <c r="B62" s="335"/>
      <c r="C62" s="335"/>
      <c r="D62" s="335"/>
      <c r="E62" s="338"/>
      <c r="F62" s="335"/>
      <c r="G62" s="341"/>
      <c r="H62" s="344"/>
      <c r="I62" s="347"/>
      <c r="J62" s="360"/>
      <c r="K62" s="347"/>
      <c r="L62" s="344"/>
      <c r="M62" s="347"/>
      <c r="N62" s="363"/>
      <c r="O62" s="103"/>
      <c r="P62" s="180"/>
      <c r="Q62" s="104"/>
      <c r="R62" s="105"/>
      <c r="S62" s="105"/>
      <c r="T62" s="106"/>
      <c r="U62" s="105"/>
      <c r="V62" s="105"/>
      <c r="W62" s="105"/>
      <c r="X62" s="107"/>
      <c r="Y62" s="108"/>
      <c r="Z62" s="109"/>
      <c r="AA62" s="108"/>
      <c r="AB62" s="115"/>
      <c r="AC62" s="110"/>
      <c r="AD62" s="111"/>
      <c r="AE62" s="112"/>
      <c r="AF62" s="113"/>
      <c r="AG62" s="114"/>
      <c r="AH62" s="114"/>
      <c r="AI62" s="114"/>
      <c r="AJ62" s="112"/>
      <c r="AK62" s="113"/>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row>
    <row r="63" spans="1:69" ht="26.25" hidden="1" customHeight="1">
      <c r="A63" s="332"/>
      <c r="B63" s="335"/>
      <c r="C63" s="335"/>
      <c r="D63" s="335"/>
      <c r="E63" s="338"/>
      <c r="F63" s="335"/>
      <c r="G63" s="341"/>
      <c r="H63" s="344"/>
      <c r="I63" s="347"/>
      <c r="J63" s="360"/>
      <c r="K63" s="347"/>
      <c r="L63" s="344"/>
      <c r="M63" s="347"/>
      <c r="N63" s="363"/>
      <c r="O63" s="103"/>
      <c r="P63" s="179"/>
      <c r="Q63" s="104"/>
      <c r="R63" s="105"/>
      <c r="S63" s="105"/>
      <c r="T63" s="106"/>
      <c r="U63" s="105"/>
      <c r="V63" s="105"/>
      <c r="W63" s="105"/>
      <c r="X63" s="107"/>
      <c r="Y63" s="108"/>
      <c r="Z63" s="109"/>
      <c r="AA63" s="108"/>
      <c r="AB63" s="115"/>
      <c r="AC63" s="110"/>
      <c r="AD63" s="111"/>
      <c r="AE63" s="112"/>
      <c r="AF63" s="113"/>
      <c r="AG63" s="114"/>
      <c r="AH63" s="114"/>
      <c r="AI63" s="114"/>
      <c r="AJ63" s="112"/>
      <c r="AK63" s="113"/>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row>
    <row r="64" spans="1:69" ht="26.25" hidden="1" customHeight="1">
      <c r="A64" s="332"/>
      <c r="B64" s="335"/>
      <c r="C64" s="335"/>
      <c r="D64" s="335"/>
      <c r="E64" s="338"/>
      <c r="F64" s="335"/>
      <c r="G64" s="341"/>
      <c r="H64" s="344"/>
      <c r="I64" s="347"/>
      <c r="J64" s="360"/>
      <c r="K64" s="347"/>
      <c r="L64" s="344"/>
      <c r="M64" s="347"/>
      <c r="N64" s="363"/>
      <c r="O64" s="103"/>
      <c r="P64" s="179"/>
      <c r="Q64" s="104"/>
      <c r="R64" s="105"/>
      <c r="S64" s="105"/>
      <c r="T64" s="106"/>
      <c r="U64" s="105"/>
      <c r="V64" s="105"/>
      <c r="W64" s="105"/>
      <c r="X64" s="107"/>
      <c r="Y64" s="108"/>
      <c r="Z64" s="109"/>
      <c r="AA64" s="108"/>
      <c r="AB64" s="115"/>
      <c r="AC64" s="110"/>
      <c r="AD64" s="111"/>
      <c r="AE64" s="112"/>
      <c r="AF64" s="113"/>
      <c r="AG64" s="114"/>
      <c r="AH64" s="114"/>
      <c r="AI64" s="114"/>
      <c r="AJ64" s="112"/>
      <c r="AK64" s="113"/>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row>
    <row r="65" spans="1:69" ht="26.25" hidden="1" customHeight="1">
      <c r="A65" s="333"/>
      <c r="B65" s="336"/>
      <c r="C65" s="336"/>
      <c r="D65" s="336"/>
      <c r="E65" s="339"/>
      <c r="F65" s="336"/>
      <c r="G65" s="342"/>
      <c r="H65" s="345"/>
      <c r="I65" s="348"/>
      <c r="J65" s="361"/>
      <c r="K65" s="348"/>
      <c r="L65" s="345"/>
      <c r="M65" s="348"/>
      <c r="N65" s="364"/>
      <c r="O65" s="103"/>
      <c r="P65" s="179"/>
      <c r="Q65" s="104"/>
      <c r="R65" s="105"/>
      <c r="S65" s="105"/>
      <c r="T65" s="106"/>
      <c r="U65" s="105"/>
      <c r="V65" s="105"/>
      <c r="W65" s="105"/>
      <c r="X65" s="107"/>
      <c r="Y65" s="108"/>
      <c r="Z65" s="109"/>
      <c r="AA65" s="108"/>
      <c r="AB65" s="115"/>
      <c r="AC65" s="110"/>
      <c r="AD65" s="111"/>
      <c r="AE65" s="112"/>
      <c r="AF65" s="113"/>
      <c r="AG65" s="114"/>
      <c r="AH65" s="114"/>
      <c r="AI65" s="114"/>
      <c r="AJ65" s="112"/>
      <c r="AK65" s="113"/>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row>
    <row r="66" spans="1:69" ht="90.75" hidden="1" customHeight="1">
      <c r="A66" s="331">
        <v>10</v>
      </c>
      <c r="B66" s="334"/>
      <c r="C66" s="334"/>
      <c r="D66" s="334"/>
      <c r="E66" s="337"/>
      <c r="F66" s="334"/>
      <c r="G66" s="340"/>
      <c r="H66" s="343"/>
      <c r="I66" s="346"/>
      <c r="J66" s="359"/>
      <c r="K66" s="346"/>
      <c r="L66" s="343"/>
      <c r="M66" s="346"/>
      <c r="N66" s="362"/>
      <c r="O66" s="103"/>
      <c r="P66" s="179"/>
      <c r="Q66" s="162"/>
      <c r="R66" s="171"/>
      <c r="S66" s="171"/>
      <c r="T66" s="172"/>
      <c r="U66" s="171"/>
      <c r="V66" s="171"/>
      <c r="W66" s="171"/>
      <c r="X66" s="159"/>
      <c r="Y66" s="173"/>
      <c r="Z66" s="190"/>
      <c r="AA66" s="173"/>
      <c r="AB66" s="189"/>
      <c r="AC66" s="174"/>
      <c r="AD66" s="188"/>
      <c r="AE66" s="112"/>
      <c r="AF66" s="113"/>
      <c r="AG66" s="114"/>
      <c r="AH66" s="114"/>
      <c r="AI66" s="114"/>
      <c r="AJ66" s="112"/>
      <c r="AK66" s="113"/>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row>
    <row r="67" spans="1:69" ht="19.5" hidden="1" customHeight="1">
      <c r="A67" s="332"/>
      <c r="B67" s="335"/>
      <c r="C67" s="335"/>
      <c r="D67" s="335"/>
      <c r="E67" s="338"/>
      <c r="F67" s="335"/>
      <c r="G67" s="341"/>
      <c r="H67" s="344"/>
      <c r="I67" s="347"/>
      <c r="J67" s="360"/>
      <c r="K67" s="347"/>
      <c r="L67" s="344"/>
      <c r="M67" s="347"/>
      <c r="N67" s="363"/>
      <c r="O67" s="103"/>
      <c r="P67" s="179"/>
      <c r="Q67" s="104"/>
      <c r="R67" s="105"/>
      <c r="S67" s="105"/>
      <c r="T67" s="106"/>
      <c r="U67" s="105"/>
      <c r="V67" s="105"/>
      <c r="W67" s="105"/>
      <c r="X67" s="107"/>
      <c r="Y67" s="108"/>
      <c r="Z67" s="109"/>
      <c r="AA67" s="108"/>
      <c r="AB67" s="115"/>
      <c r="AC67" s="110"/>
      <c r="AD67" s="111"/>
      <c r="AE67" s="112"/>
      <c r="AF67" s="113"/>
      <c r="AG67" s="114"/>
      <c r="AH67" s="114"/>
      <c r="AI67" s="114"/>
      <c r="AJ67" s="112"/>
      <c r="AK67" s="113"/>
    </row>
    <row r="68" spans="1:69" ht="19.5" hidden="1" customHeight="1">
      <c r="A68" s="332"/>
      <c r="B68" s="335"/>
      <c r="C68" s="335"/>
      <c r="D68" s="335"/>
      <c r="E68" s="338"/>
      <c r="F68" s="335"/>
      <c r="G68" s="341"/>
      <c r="H68" s="344"/>
      <c r="I68" s="347"/>
      <c r="J68" s="360"/>
      <c r="K68" s="347"/>
      <c r="L68" s="344"/>
      <c r="M68" s="347"/>
      <c r="N68" s="363"/>
      <c r="O68" s="103"/>
      <c r="P68" s="180"/>
      <c r="Q68" s="104"/>
      <c r="R68" s="105"/>
      <c r="S68" s="105"/>
      <c r="T68" s="106"/>
      <c r="U68" s="105"/>
      <c r="V68" s="105"/>
      <c r="W68" s="105"/>
      <c r="X68" s="107"/>
      <c r="Y68" s="108"/>
      <c r="Z68" s="109"/>
      <c r="AA68" s="108"/>
      <c r="AB68" s="115"/>
      <c r="AC68" s="110"/>
      <c r="AD68" s="111"/>
      <c r="AE68" s="112"/>
      <c r="AF68" s="113"/>
      <c r="AG68" s="114"/>
      <c r="AH68" s="114"/>
      <c r="AI68" s="114"/>
      <c r="AJ68" s="112"/>
      <c r="AK68" s="113"/>
    </row>
    <row r="69" spans="1:69" ht="19.5" hidden="1" customHeight="1">
      <c r="A69" s="332"/>
      <c r="B69" s="335"/>
      <c r="C69" s="335"/>
      <c r="D69" s="335"/>
      <c r="E69" s="338"/>
      <c r="F69" s="335"/>
      <c r="G69" s="341"/>
      <c r="H69" s="344"/>
      <c r="I69" s="347"/>
      <c r="J69" s="360"/>
      <c r="K69" s="347"/>
      <c r="L69" s="344"/>
      <c r="M69" s="347"/>
      <c r="N69" s="363"/>
      <c r="O69" s="103"/>
      <c r="P69" s="179"/>
      <c r="Q69" s="104"/>
      <c r="R69" s="105"/>
      <c r="S69" s="105"/>
      <c r="T69" s="106"/>
      <c r="U69" s="105"/>
      <c r="V69" s="105"/>
      <c r="W69" s="105"/>
      <c r="X69" s="107"/>
      <c r="Y69" s="108"/>
      <c r="Z69" s="109"/>
      <c r="AA69" s="108"/>
      <c r="AB69" s="115"/>
      <c r="AC69" s="110"/>
      <c r="AD69" s="111"/>
      <c r="AE69" s="112"/>
      <c r="AF69" s="113"/>
      <c r="AG69" s="114"/>
      <c r="AH69" s="114"/>
      <c r="AI69" s="114"/>
      <c r="AJ69" s="112"/>
      <c r="AK69" s="113"/>
    </row>
    <row r="70" spans="1:69" ht="19.5" hidden="1" customHeight="1">
      <c r="A70" s="332"/>
      <c r="B70" s="335"/>
      <c r="C70" s="335"/>
      <c r="D70" s="335"/>
      <c r="E70" s="338"/>
      <c r="F70" s="335"/>
      <c r="G70" s="341"/>
      <c r="H70" s="344"/>
      <c r="I70" s="347"/>
      <c r="J70" s="360"/>
      <c r="K70" s="347"/>
      <c r="L70" s="344"/>
      <c r="M70" s="347"/>
      <c r="N70" s="363"/>
      <c r="O70" s="103"/>
      <c r="P70" s="179"/>
      <c r="Q70" s="104"/>
      <c r="R70" s="105"/>
      <c r="S70" s="105"/>
      <c r="T70" s="106"/>
      <c r="U70" s="105"/>
      <c r="V70" s="105"/>
      <c r="W70" s="105"/>
      <c r="X70" s="107"/>
      <c r="Y70" s="108"/>
      <c r="Z70" s="109"/>
      <c r="AA70" s="108"/>
      <c r="AB70" s="115"/>
      <c r="AC70" s="110"/>
      <c r="AD70" s="111"/>
      <c r="AE70" s="112"/>
      <c r="AF70" s="113"/>
      <c r="AG70" s="114"/>
      <c r="AH70" s="114"/>
      <c r="AI70" s="114"/>
      <c r="AJ70" s="112"/>
      <c r="AK70" s="113"/>
    </row>
    <row r="71" spans="1:69" ht="20.25" hidden="1" customHeight="1">
      <c r="A71" s="333"/>
      <c r="B71" s="336"/>
      <c r="C71" s="336"/>
      <c r="D71" s="336"/>
      <c r="E71" s="339"/>
      <c r="F71" s="336"/>
      <c r="G71" s="342"/>
      <c r="H71" s="345"/>
      <c r="I71" s="348"/>
      <c r="J71" s="361"/>
      <c r="K71" s="348"/>
      <c r="L71" s="345"/>
      <c r="M71" s="348"/>
      <c r="N71" s="364"/>
      <c r="O71" s="103"/>
      <c r="P71" s="179"/>
      <c r="Q71" s="104"/>
      <c r="R71" s="105"/>
      <c r="S71" s="105"/>
      <c r="T71" s="106"/>
      <c r="U71" s="105"/>
      <c r="V71" s="105"/>
      <c r="W71" s="105"/>
      <c r="X71" s="107"/>
      <c r="Y71" s="108"/>
      <c r="Z71" s="109"/>
      <c r="AA71" s="108"/>
      <c r="AB71" s="115"/>
      <c r="AC71" s="110"/>
      <c r="AD71" s="111"/>
      <c r="AE71" s="112"/>
      <c r="AF71" s="113"/>
      <c r="AG71" s="114"/>
      <c r="AH71" s="114"/>
      <c r="AI71" s="114"/>
      <c r="AJ71" s="112"/>
      <c r="AK71" s="113"/>
    </row>
    <row r="72" spans="1:69" ht="34.5" customHeight="1">
      <c r="A72" s="6"/>
      <c r="B72" s="384" t="s">
        <v>166</v>
      </c>
      <c r="C72" s="385"/>
      <c r="D72" s="385"/>
      <c r="E72" s="385"/>
      <c r="F72" s="385"/>
      <c r="G72" s="385"/>
      <c r="H72" s="385"/>
      <c r="I72" s="385"/>
      <c r="J72" s="385"/>
      <c r="K72" s="385"/>
      <c r="L72" s="385"/>
      <c r="M72" s="385"/>
      <c r="N72" s="385"/>
      <c r="O72" s="385"/>
      <c r="P72" s="385"/>
      <c r="Q72" s="385"/>
      <c r="R72" s="385"/>
      <c r="S72" s="385"/>
      <c r="T72" s="385"/>
      <c r="U72" s="385"/>
      <c r="V72" s="385"/>
      <c r="W72" s="385"/>
      <c r="X72" s="385"/>
      <c r="Y72" s="385"/>
      <c r="Z72" s="385"/>
      <c r="AA72" s="385"/>
      <c r="AB72" s="385"/>
      <c r="AC72" s="385"/>
      <c r="AD72" s="385"/>
      <c r="AE72" s="385"/>
      <c r="AF72" s="385"/>
      <c r="AG72" s="385"/>
      <c r="AH72" s="385"/>
      <c r="AI72" s="385"/>
      <c r="AJ72" s="385"/>
      <c r="AK72" s="386"/>
    </row>
    <row r="74" spans="1:69">
      <c r="A74" s="1"/>
      <c r="B74" s="24" t="s">
        <v>167</v>
      </c>
      <c r="C74" s="1"/>
      <c r="D74" s="1"/>
      <c r="F74" s="1"/>
    </row>
  </sheetData>
  <dataConsolidate/>
  <mergeCells count="206">
    <mergeCell ref="O18:O19"/>
    <mergeCell ref="P18:P19"/>
    <mergeCell ref="AD18:AD19"/>
    <mergeCell ref="AC18:AC19"/>
    <mergeCell ref="AB18:AB19"/>
    <mergeCell ref="AA18:AA19"/>
    <mergeCell ref="Z18:Z19"/>
    <mergeCell ref="Y18:Y19"/>
    <mergeCell ref="W18:W19"/>
    <mergeCell ref="V18:V19"/>
    <mergeCell ref="U18:U19"/>
    <mergeCell ref="T18:T19"/>
    <mergeCell ref="S18:S19"/>
    <mergeCell ref="R18:R19"/>
    <mergeCell ref="Q18:Q19"/>
    <mergeCell ref="F12:F17"/>
    <mergeCell ref="G12:G17"/>
    <mergeCell ref="H12:H17"/>
    <mergeCell ref="A12:A17"/>
    <mergeCell ref="B12:B17"/>
    <mergeCell ref="C12:C17"/>
    <mergeCell ref="D12:D17"/>
    <mergeCell ref="E12:E17"/>
    <mergeCell ref="N12:N17"/>
    <mergeCell ref="I12:I17"/>
    <mergeCell ref="J12:J17"/>
    <mergeCell ref="K12:K17"/>
    <mergeCell ref="L12:L17"/>
    <mergeCell ref="M12:M17"/>
    <mergeCell ref="Y10:Y11"/>
    <mergeCell ref="Z10:Z11"/>
    <mergeCell ref="G10:G11"/>
    <mergeCell ref="H10:H11"/>
    <mergeCell ref="I10:I11"/>
    <mergeCell ref="L10:L11"/>
    <mergeCell ref="M10:M11"/>
    <mergeCell ref="B10:B11"/>
    <mergeCell ref="N10:N11"/>
    <mergeCell ref="J10:J11"/>
    <mergeCell ref="K10:K11"/>
    <mergeCell ref="Q10:Q11"/>
    <mergeCell ref="R10:W10"/>
    <mergeCell ref="E18:E23"/>
    <mergeCell ref="AE10:AE11"/>
    <mergeCell ref="AK10:AK11"/>
    <mergeCell ref="AJ10:AJ11"/>
    <mergeCell ref="AI10:AI11"/>
    <mergeCell ref="AG10:AG11"/>
    <mergeCell ref="AF10:AF11"/>
    <mergeCell ref="A6:B6"/>
    <mergeCell ref="A7:B7"/>
    <mergeCell ref="A8:B8"/>
    <mergeCell ref="A10:A11"/>
    <mergeCell ref="F10:F11"/>
    <mergeCell ref="E10:E11"/>
    <mergeCell ref="D10:D11"/>
    <mergeCell ref="C10:C11"/>
    <mergeCell ref="AD10:AD11"/>
    <mergeCell ref="C7:N7"/>
    <mergeCell ref="C8:N8"/>
    <mergeCell ref="O10:O11"/>
    <mergeCell ref="AC10:AC11"/>
    <mergeCell ref="AB10:AB11"/>
    <mergeCell ref="X10:X11"/>
    <mergeCell ref="P10:P11"/>
    <mergeCell ref="AA10:AA11"/>
    <mergeCell ref="L18:L23"/>
    <mergeCell ref="M18:M23"/>
    <mergeCell ref="N18:N23"/>
    <mergeCell ref="A24:A29"/>
    <mergeCell ref="B24:B29"/>
    <mergeCell ref="C24:C29"/>
    <mergeCell ref="D24:D29"/>
    <mergeCell ref="E24:E29"/>
    <mergeCell ref="F24:F29"/>
    <mergeCell ref="G24:G29"/>
    <mergeCell ref="H24:H29"/>
    <mergeCell ref="I24:I29"/>
    <mergeCell ref="J24:J29"/>
    <mergeCell ref="K24:K29"/>
    <mergeCell ref="L24:L29"/>
    <mergeCell ref="F18:F23"/>
    <mergeCell ref="G18:G23"/>
    <mergeCell ref="H18:H23"/>
    <mergeCell ref="I18:I23"/>
    <mergeCell ref="J18:J23"/>
    <mergeCell ref="A18:A23"/>
    <mergeCell ref="B18:B23"/>
    <mergeCell ref="C18:C23"/>
    <mergeCell ref="D18:D23"/>
    <mergeCell ref="A30:A35"/>
    <mergeCell ref="B30:B35"/>
    <mergeCell ref="C30:C35"/>
    <mergeCell ref="D30:D35"/>
    <mergeCell ref="E30:E35"/>
    <mergeCell ref="F30:F35"/>
    <mergeCell ref="G30:G35"/>
    <mergeCell ref="H30:H35"/>
    <mergeCell ref="I30:I35"/>
    <mergeCell ref="A36:A41"/>
    <mergeCell ref="B36:B41"/>
    <mergeCell ref="C36:C41"/>
    <mergeCell ref="A42:A47"/>
    <mergeCell ref="B42:B47"/>
    <mergeCell ref="C42:C47"/>
    <mergeCell ref="D42:D47"/>
    <mergeCell ref="E42:E47"/>
    <mergeCell ref="F42:F47"/>
    <mergeCell ref="D36:D41"/>
    <mergeCell ref="E36:E41"/>
    <mergeCell ref="F36:F41"/>
    <mergeCell ref="D48:D53"/>
    <mergeCell ref="E48:E53"/>
    <mergeCell ref="M36:M41"/>
    <mergeCell ref="N36:N41"/>
    <mergeCell ref="M42:M47"/>
    <mergeCell ref="N42:N47"/>
    <mergeCell ref="J48:J53"/>
    <mergeCell ref="K48:K53"/>
    <mergeCell ref="L48:L53"/>
    <mergeCell ref="J42:J47"/>
    <mergeCell ref="K42:K47"/>
    <mergeCell ref="L42:L47"/>
    <mergeCell ref="G36:G41"/>
    <mergeCell ref="H36:H41"/>
    <mergeCell ref="B72:AK72"/>
    <mergeCell ref="M60:M65"/>
    <mergeCell ref="N60:N65"/>
    <mergeCell ref="J60:J65"/>
    <mergeCell ref="K60:K65"/>
    <mergeCell ref="L60:L65"/>
    <mergeCell ref="M48:M53"/>
    <mergeCell ref="N48:N53"/>
    <mergeCell ref="F54:F59"/>
    <mergeCell ref="G54:G59"/>
    <mergeCell ref="H54:H59"/>
    <mergeCell ref="I54:I59"/>
    <mergeCell ref="J54:J59"/>
    <mergeCell ref="F48:F53"/>
    <mergeCell ref="G48:G53"/>
    <mergeCell ref="H48:H53"/>
    <mergeCell ref="I48:I53"/>
    <mergeCell ref="K54:K59"/>
    <mergeCell ref="L54:L59"/>
    <mergeCell ref="M54:M59"/>
    <mergeCell ref="N54:N59"/>
    <mergeCell ref="B54:B59"/>
    <mergeCell ref="C54:C59"/>
    <mergeCell ref="D54:D59"/>
    <mergeCell ref="A1:D4"/>
    <mergeCell ref="A66:A71"/>
    <mergeCell ref="B66:B71"/>
    <mergeCell ref="C66:C71"/>
    <mergeCell ref="D66:D71"/>
    <mergeCell ref="E66:E71"/>
    <mergeCell ref="F66:F71"/>
    <mergeCell ref="G66:G71"/>
    <mergeCell ref="H66:H71"/>
    <mergeCell ref="C6:N6"/>
    <mergeCell ref="A9:G9"/>
    <mergeCell ref="H9:N9"/>
    <mergeCell ref="I36:I41"/>
    <mergeCell ref="J36:J41"/>
    <mergeCell ref="G42:G47"/>
    <mergeCell ref="H42:H47"/>
    <mergeCell ref="I42:I47"/>
    <mergeCell ref="K36:K41"/>
    <mergeCell ref="L36:L41"/>
    <mergeCell ref="A54:A59"/>
    <mergeCell ref="E54:E59"/>
    <mergeCell ref="A48:A53"/>
    <mergeCell ref="B48:B53"/>
    <mergeCell ref="C48:C53"/>
    <mergeCell ref="AJ1:AK1"/>
    <mergeCell ref="AJ2:AK2"/>
    <mergeCell ref="AJ3:AK3"/>
    <mergeCell ref="AJ4:AK4"/>
    <mergeCell ref="E1:AI4"/>
    <mergeCell ref="J66:J71"/>
    <mergeCell ref="K66:K71"/>
    <mergeCell ref="L66:L71"/>
    <mergeCell ref="M66:M71"/>
    <mergeCell ref="N66:N71"/>
    <mergeCell ref="I66:I71"/>
    <mergeCell ref="AH10:AH11"/>
    <mergeCell ref="O6:Q6"/>
    <mergeCell ref="O9:W9"/>
    <mergeCell ref="X9:AD9"/>
    <mergeCell ref="AE9:AK9"/>
    <mergeCell ref="M24:M29"/>
    <mergeCell ref="N24:N29"/>
    <mergeCell ref="J30:J35"/>
    <mergeCell ref="K30:K35"/>
    <mergeCell ref="L30:L35"/>
    <mergeCell ref="M30:M35"/>
    <mergeCell ref="N30:N35"/>
    <mergeCell ref="K18:K23"/>
    <mergeCell ref="A60:A65"/>
    <mergeCell ref="B60:B65"/>
    <mergeCell ref="C60:C65"/>
    <mergeCell ref="D60:D65"/>
    <mergeCell ref="E60:E65"/>
    <mergeCell ref="F60:F65"/>
    <mergeCell ref="G60:G65"/>
    <mergeCell ref="H60:H65"/>
    <mergeCell ref="I60:I65"/>
  </mergeCells>
  <conditionalFormatting sqref="H12 H18">
    <cfRule type="cellIs" dxfId="234" priority="493" operator="equal">
      <formula>"Muy Alta"</formula>
    </cfRule>
    <cfRule type="cellIs" dxfId="233" priority="494" operator="equal">
      <formula>"Alta"</formula>
    </cfRule>
    <cfRule type="cellIs" dxfId="232" priority="495" operator="equal">
      <formula>"Media"</formula>
    </cfRule>
    <cfRule type="cellIs" dxfId="231" priority="496" operator="equal">
      <formula>"Baja"</formula>
    </cfRule>
    <cfRule type="cellIs" dxfId="230" priority="497" operator="equal">
      <formula>"Muy Baja"</formula>
    </cfRule>
  </conditionalFormatting>
  <conditionalFormatting sqref="L12 L18 L24 L30 L36 L42 L48 L54 L60 L66">
    <cfRule type="cellIs" dxfId="229" priority="488" operator="equal">
      <formula>"Catastrófico"</formula>
    </cfRule>
    <cfRule type="cellIs" dxfId="228" priority="489" operator="equal">
      <formula>"Mayor"</formula>
    </cfRule>
    <cfRule type="cellIs" dxfId="227" priority="490" operator="equal">
      <formula>"Moderado"</formula>
    </cfRule>
    <cfRule type="cellIs" dxfId="226" priority="491" operator="equal">
      <formula>"Menor"</formula>
    </cfRule>
    <cfRule type="cellIs" dxfId="225" priority="492" operator="equal">
      <formula>"Leve"</formula>
    </cfRule>
  </conditionalFormatting>
  <conditionalFormatting sqref="N12">
    <cfRule type="cellIs" dxfId="224" priority="484" operator="equal">
      <formula>"Extremo"</formula>
    </cfRule>
    <cfRule type="cellIs" dxfId="223" priority="485" operator="equal">
      <formula>"Alto"</formula>
    </cfRule>
    <cfRule type="cellIs" dxfId="222" priority="486" operator="equal">
      <formula>"Moderado"</formula>
    </cfRule>
    <cfRule type="cellIs" dxfId="221" priority="487" operator="equal">
      <formula>"Bajo"</formula>
    </cfRule>
  </conditionalFormatting>
  <conditionalFormatting sqref="Y12:Y17">
    <cfRule type="cellIs" dxfId="220" priority="479" operator="equal">
      <formula>"Muy Alta"</formula>
    </cfRule>
    <cfRule type="cellIs" dxfId="219" priority="480" operator="equal">
      <formula>"Alta"</formula>
    </cfRule>
    <cfRule type="cellIs" dxfId="218" priority="481" operator="equal">
      <formula>"Media"</formula>
    </cfRule>
    <cfRule type="cellIs" dxfId="217" priority="482" operator="equal">
      <formula>"Baja"</formula>
    </cfRule>
    <cfRule type="cellIs" dxfId="216" priority="483" operator="equal">
      <formula>"Muy Baja"</formula>
    </cfRule>
  </conditionalFormatting>
  <conditionalFormatting sqref="AA12:AA17">
    <cfRule type="cellIs" dxfId="215" priority="474" operator="equal">
      <formula>"Catastrófico"</formula>
    </cfRule>
    <cfRule type="cellIs" dxfId="214" priority="475" operator="equal">
      <formula>"Mayor"</formula>
    </cfRule>
    <cfRule type="cellIs" dxfId="213" priority="476" operator="equal">
      <formula>"Moderado"</formula>
    </cfRule>
    <cfRule type="cellIs" dxfId="212" priority="477" operator="equal">
      <formula>"Menor"</formula>
    </cfRule>
    <cfRule type="cellIs" dxfId="211" priority="478" operator="equal">
      <formula>"Leve"</formula>
    </cfRule>
  </conditionalFormatting>
  <conditionalFormatting sqref="AC12:AC17">
    <cfRule type="cellIs" dxfId="210" priority="470" operator="equal">
      <formula>"Extremo"</formula>
    </cfRule>
    <cfRule type="cellIs" dxfId="209" priority="471" operator="equal">
      <formula>"Alto"</formula>
    </cfRule>
    <cfRule type="cellIs" dxfId="208" priority="472" operator="equal">
      <formula>"Moderado"</formula>
    </cfRule>
    <cfRule type="cellIs" dxfId="207" priority="473" operator="equal">
      <formula>"Bajo"</formula>
    </cfRule>
  </conditionalFormatting>
  <conditionalFormatting sqref="H60">
    <cfRule type="cellIs" dxfId="206" priority="227" operator="equal">
      <formula>"Muy Alta"</formula>
    </cfRule>
    <cfRule type="cellIs" dxfId="205" priority="228" operator="equal">
      <formula>"Alta"</formula>
    </cfRule>
    <cfRule type="cellIs" dxfId="204" priority="229" operator="equal">
      <formula>"Media"</formula>
    </cfRule>
    <cfRule type="cellIs" dxfId="203" priority="230" operator="equal">
      <formula>"Baja"</formula>
    </cfRule>
    <cfRule type="cellIs" dxfId="202" priority="231" operator="equal">
      <formula>"Muy Baja"</formula>
    </cfRule>
  </conditionalFormatting>
  <conditionalFormatting sqref="N18">
    <cfRule type="cellIs" dxfId="201" priority="414" operator="equal">
      <formula>"Extremo"</formula>
    </cfRule>
    <cfRule type="cellIs" dxfId="200" priority="415" operator="equal">
      <formula>"Alto"</formula>
    </cfRule>
    <cfRule type="cellIs" dxfId="199" priority="416" operator="equal">
      <formula>"Moderado"</formula>
    </cfRule>
    <cfRule type="cellIs" dxfId="198" priority="417" operator="equal">
      <formula>"Bajo"</formula>
    </cfRule>
  </conditionalFormatting>
  <conditionalFormatting sqref="Y18 Y20:Y23">
    <cfRule type="cellIs" dxfId="197" priority="409" operator="equal">
      <formula>"Muy Alta"</formula>
    </cfRule>
    <cfRule type="cellIs" dxfId="196" priority="410" operator="equal">
      <formula>"Alta"</formula>
    </cfRule>
    <cfRule type="cellIs" dxfId="195" priority="411" operator="equal">
      <formula>"Media"</formula>
    </cfRule>
    <cfRule type="cellIs" dxfId="194" priority="412" operator="equal">
      <formula>"Baja"</formula>
    </cfRule>
    <cfRule type="cellIs" dxfId="193" priority="413" operator="equal">
      <formula>"Muy Baja"</formula>
    </cfRule>
  </conditionalFormatting>
  <conditionalFormatting sqref="AA18 AA20:AA23">
    <cfRule type="cellIs" dxfId="192" priority="404" operator="equal">
      <formula>"Catastrófico"</formula>
    </cfRule>
    <cfRule type="cellIs" dxfId="191" priority="405" operator="equal">
      <formula>"Mayor"</formula>
    </cfRule>
    <cfRule type="cellIs" dxfId="190" priority="406" operator="equal">
      <formula>"Moderado"</formula>
    </cfRule>
    <cfRule type="cellIs" dxfId="189" priority="407" operator="equal">
      <formula>"Menor"</formula>
    </cfRule>
    <cfRule type="cellIs" dxfId="188" priority="408" operator="equal">
      <formula>"Leve"</formula>
    </cfRule>
  </conditionalFormatting>
  <conditionalFormatting sqref="AC18 AC20:AC23">
    <cfRule type="cellIs" dxfId="187" priority="400" operator="equal">
      <formula>"Extremo"</formula>
    </cfRule>
    <cfRule type="cellIs" dxfId="186" priority="401" operator="equal">
      <formula>"Alto"</formula>
    </cfRule>
    <cfRule type="cellIs" dxfId="185" priority="402" operator="equal">
      <formula>"Moderado"</formula>
    </cfRule>
    <cfRule type="cellIs" dxfId="184" priority="403" operator="equal">
      <formula>"Bajo"</formula>
    </cfRule>
  </conditionalFormatting>
  <conditionalFormatting sqref="H24">
    <cfRule type="cellIs" dxfId="183" priority="395" operator="equal">
      <formula>"Muy Alta"</formula>
    </cfRule>
    <cfRule type="cellIs" dxfId="182" priority="396" operator="equal">
      <formula>"Alta"</formula>
    </cfRule>
    <cfRule type="cellIs" dxfId="181" priority="397" operator="equal">
      <formula>"Media"</formula>
    </cfRule>
    <cfRule type="cellIs" dxfId="180" priority="398" operator="equal">
      <formula>"Baja"</formula>
    </cfRule>
    <cfRule type="cellIs" dxfId="179" priority="399" operator="equal">
      <formula>"Muy Baja"</formula>
    </cfRule>
  </conditionalFormatting>
  <conditionalFormatting sqref="N24">
    <cfRule type="cellIs" dxfId="178" priority="386" operator="equal">
      <formula>"Extremo"</formula>
    </cfRule>
    <cfRule type="cellIs" dxfId="177" priority="387" operator="equal">
      <formula>"Alto"</formula>
    </cfRule>
    <cfRule type="cellIs" dxfId="176" priority="388" operator="equal">
      <formula>"Moderado"</formula>
    </cfRule>
    <cfRule type="cellIs" dxfId="175" priority="389" operator="equal">
      <formula>"Bajo"</formula>
    </cfRule>
  </conditionalFormatting>
  <conditionalFormatting sqref="Y24:Y29">
    <cfRule type="cellIs" dxfId="174" priority="381" operator="equal">
      <formula>"Muy Alta"</formula>
    </cfRule>
    <cfRule type="cellIs" dxfId="173" priority="382" operator="equal">
      <formula>"Alta"</formula>
    </cfRule>
    <cfRule type="cellIs" dxfId="172" priority="383" operator="equal">
      <formula>"Media"</formula>
    </cfRule>
    <cfRule type="cellIs" dxfId="171" priority="384" operator="equal">
      <formula>"Baja"</formula>
    </cfRule>
    <cfRule type="cellIs" dxfId="170" priority="385" operator="equal">
      <formula>"Muy Baja"</formula>
    </cfRule>
  </conditionalFormatting>
  <conditionalFormatting sqref="AA24:AA29">
    <cfRule type="cellIs" dxfId="169" priority="376" operator="equal">
      <formula>"Catastrófico"</formula>
    </cfRule>
    <cfRule type="cellIs" dxfId="168" priority="377" operator="equal">
      <formula>"Mayor"</formula>
    </cfRule>
    <cfRule type="cellIs" dxfId="167" priority="378" operator="equal">
      <formula>"Moderado"</formula>
    </cfRule>
    <cfRule type="cellIs" dxfId="166" priority="379" operator="equal">
      <formula>"Menor"</formula>
    </cfRule>
    <cfRule type="cellIs" dxfId="165" priority="380" operator="equal">
      <formula>"Leve"</formula>
    </cfRule>
  </conditionalFormatting>
  <conditionalFormatting sqref="AC24:AC29">
    <cfRule type="cellIs" dxfId="164" priority="372" operator="equal">
      <formula>"Extremo"</formula>
    </cfRule>
    <cfRule type="cellIs" dxfId="163" priority="373" operator="equal">
      <formula>"Alto"</formula>
    </cfRule>
    <cfRule type="cellIs" dxfId="162" priority="374" operator="equal">
      <formula>"Moderado"</formula>
    </cfRule>
    <cfRule type="cellIs" dxfId="161" priority="375" operator="equal">
      <formula>"Bajo"</formula>
    </cfRule>
  </conditionalFormatting>
  <conditionalFormatting sqref="H30">
    <cfRule type="cellIs" dxfId="160" priority="367" operator="equal">
      <formula>"Muy Alta"</formula>
    </cfRule>
    <cfRule type="cellIs" dxfId="159" priority="368" operator="equal">
      <formula>"Alta"</formula>
    </cfRule>
    <cfRule type="cellIs" dxfId="158" priority="369" operator="equal">
      <formula>"Media"</formula>
    </cfRule>
    <cfRule type="cellIs" dxfId="157" priority="370" operator="equal">
      <formula>"Baja"</formula>
    </cfRule>
    <cfRule type="cellIs" dxfId="156" priority="371" operator="equal">
      <formula>"Muy Baja"</formula>
    </cfRule>
  </conditionalFormatting>
  <conditionalFormatting sqref="N30">
    <cfRule type="cellIs" dxfId="155" priority="358" operator="equal">
      <formula>"Extremo"</formula>
    </cfRule>
    <cfRule type="cellIs" dxfId="154" priority="359" operator="equal">
      <formula>"Alto"</formula>
    </cfRule>
    <cfRule type="cellIs" dxfId="153" priority="360" operator="equal">
      <formula>"Moderado"</formula>
    </cfRule>
    <cfRule type="cellIs" dxfId="152" priority="361" operator="equal">
      <formula>"Bajo"</formula>
    </cfRule>
  </conditionalFormatting>
  <conditionalFormatting sqref="Y30:Y35">
    <cfRule type="cellIs" dxfId="151" priority="353" operator="equal">
      <formula>"Muy Alta"</formula>
    </cfRule>
    <cfRule type="cellIs" dxfId="150" priority="354" operator="equal">
      <formula>"Alta"</formula>
    </cfRule>
    <cfRule type="cellIs" dxfId="149" priority="355" operator="equal">
      <formula>"Media"</formula>
    </cfRule>
    <cfRule type="cellIs" dxfId="148" priority="356" operator="equal">
      <formula>"Baja"</formula>
    </cfRule>
    <cfRule type="cellIs" dxfId="147" priority="357" operator="equal">
      <formula>"Muy Baja"</formula>
    </cfRule>
  </conditionalFormatting>
  <conditionalFormatting sqref="AA30:AA35">
    <cfRule type="cellIs" dxfId="146" priority="348" operator="equal">
      <formula>"Catastrófico"</formula>
    </cfRule>
    <cfRule type="cellIs" dxfId="145" priority="349" operator="equal">
      <formula>"Mayor"</formula>
    </cfRule>
    <cfRule type="cellIs" dxfId="144" priority="350" operator="equal">
      <formula>"Moderado"</formula>
    </cfRule>
    <cfRule type="cellIs" dxfId="143" priority="351" operator="equal">
      <formula>"Menor"</formula>
    </cfRule>
    <cfRule type="cellIs" dxfId="142" priority="352" operator="equal">
      <formula>"Leve"</formula>
    </cfRule>
  </conditionalFormatting>
  <conditionalFormatting sqref="AC30:AC35">
    <cfRule type="cellIs" dxfId="141" priority="344" operator="equal">
      <formula>"Extremo"</formula>
    </cfRule>
    <cfRule type="cellIs" dxfId="140" priority="345" operator="equal">
      <formula>"Alto"</formula>
    </cfRule>
    <cfRule type="cellIs" dxfId="139" priority="346" operator="equal">
      <formula>"Moderado"</formula>
    </cfRule>
    <cfRule type="cellIs" dxfId="138" priority="347" operator="equal">
      <formula>"Bajo"</formula>
    </cfRule>
  </conditionalFormatting>
  <conditionalFormatting sqref="H36">
    <cfRule type="cellIs" dxfId="137" priority="339" operator="equal">
      <formula>"Muy Alta"</formula>
    </cfRule>
    <cfRule type="cellIs" dxfId="136" priority="340" operator="equal">
      <formula>"Alta"</formula>
    </cfRule>
    <cfRule type="cellIs" dxfId="135" priority="341" operator="equal">
      <formula>"Media"</formula>
    </cfRule>
    <cfRule type="cellIs" dxfId="134" priority="342" operator="equal">
      <formula>"Baja"</formula>
    </cfRule>
    <cfRule type="cellIs" dxfId="133" priority="343" operator="equal">
      <formula>"Muy Baja"</formula>
    </cfRule>
  </conditionalFormatting>
  <conditionalFormatting sqref="N36">
    <cfRule type="cellIs" dxfId="132" priority="330" operator="equal">
      <formula>"Extremo"</formula>
    </cfRule>
    <cfRule type="cellIs" dxfId="131" priority="331" operator="equal">
      <formula>"Alto"</formula>
    </cfRule>
    <cfRule type="cellIs" dxfId="130" priority="332" operator="equal">
      <formula>"Moderado"</formula>
    </cfRule>
    <cfRule type="cellIs" dxfId="129" priority="333" operator="equal">
      <formula>"Bajo"</formula>
    </cfRule>
  </conditionalFormatting>
  <conditionalFormatting sqref="Y36:Y41">
    <cfRule type="cellIs" dxfId="128" priority="325" operator="equal">
      <formula>"Muy Alta"</formula>
    </cfRule>
    <cfRule type="cellIs" dxfId="127" priority="326" operator="equal">
      <formula>"Alta"</formula>
    </cfRule>
    <cfRule type="cellIs" dxfId="126" priority="327" operator="equal">
      <formula>"Media"</formula>
    </cfRule>
    <cfRule type="cellIs" dxfId="125" priority="328" operator="equal">
      <formula>"Baja"</formula>
    </cfRule>
    <cfRule type="cellIs" dxfId="124" priority="329" operator="equal">
      <formula>"Muy Baja"</formula>
    </cfRule>
  </conditionalFormatting>
  <conditionalFormatting sqref="AA36:AA41">
    <cfRule type="cellIs" dxfId="123" priority="320" operator="equal">
      <formula>"Catastrófico"</formula>
    </cfRule>
    <cfRule type="cellIs" dxfId="122" priority="321" operator="equal">
      <formula>"Mayor"</formula>
    </cfRule>
    <cfRule type="cellIs" dxfId="121" priority="322" operator="equal">
      <formula>"Moderado"</formula>
    </cfRule>
    <cfRule type="cellIs" dxfId="120" priority="323" operator="equal">
      <formula>"Menor"</formula>
    </cfRule>
    <cfRule type="cellIs" dxfId="119" priority="324" operator="equal">
      <formula>"Leve"</formula>
    </cfRule>
  </conditionalFormatting>
  <conditionalFormatting sqref="AC36:AC41">
    <cfRule type="cellIs" dxfId="118" priority="316" operator="equal">
      <formula>"Extremo"</formula>
    </cfRule>
    <cfRule type="cellIs" dxfId="117" priority="317" operator="equal">
      <formula>"Alto"</formula>
    </cfRule>
    <cfRule type="cellIs" dxfId="116" priority="318" operator="equal">
      <formula>"Moderado"</formula>
    </cfRule>
    <cfRule type="cellIs" dxfId="115" priority="319" operator="equal">
      <formula>"Bajo"</formula>
    </cfRule>
  </conditionalFormatting>
  <conditionalFormatting sqref="H42">
    <cfRule type="cellIs" dxfId="114" priority="311" operator="equal">
      <formula>"Muy Alta"</formula>
    </cfRule>
    <cfRule type="cellIs" dxfId="113" priority="312" operator="equal">
      <formula>"Alta"</formula>
    </cfRule>
    <cfRule type="cellIs" dxfId="112" priority="313" operator="equal">
      <formula>"Media"</formula>
    </cfRule>
    <cfRule type="cellIs" dxfId="111" priority="314" operator="equal">
      <formula>"Baja"</formula>
    </cfRule>
    <cfRule type="cellIs" dxfId="110" priority="315" operator="equal">
      <formula>"Muy Baja"</formula>
    </cfRule>
  </conditionalFormatting>
  <conditionalFormatting sqref="N42">
    <cfRule type="cellIs" dxfId="109" priority="302" operator="equal">
      <formula>"Extremo"</formula>
    </cfRule>
    <cfRule type="cellIs" dxfId="108" priority="303" operator="equal">
      <formula>"Alto"</formula>
    </cfRule>
    <cfRule type="cellIs" dxfId="107" priority="304" operator="equal">
      <formula>"Moderado"</formula>
    </cfRule>
    <cfRule type="cellIs" dxfId="106" priority="305" operator="equal">
      <formula>"Bajo"</formula>
    </cfRule>
  </conditionalFormatting>
  <conditionalFormatting sqref="Y42:Y47">
    <cfRule type="cellIs" dxfId="105" priority="297" operator="equal">
      <formula>"Muy Alta"</formula>
    </cfRule>
    <cfRule type="cellIs" dxfId="104" priority="298" operator="equal">
      <formula>"Alta"</formula>
    </cfRule>
    <cfRule type="cellIs" dxfId="103" priority="299" operator="equal">
      <formula>"Media"</formula>
    </cfRule>
    <cfRule type="cellIs" dxfId="102" priority="300" operator="equal">
      <formula>"Baja"</formula>
    </cfRule>
    <cfRule type="cellIs" dxfId="101" priority="301" operator="equal">
      <formula>"Muy Baja"</formula>
    </cfRule>
  </conditionalFormatting>
  <conditionalFormatting sqref="AA42:AA47">
    <cfRule type="cellIs" dxfId="100" priority="292" operator="equal">
      <formula>"Catastrófico"</formula>
    </cfRule>
    <cfRule type="cellIs" dxfId="99" priority="293" operator="equal">
      <formula>"Mayor"</formula>
    </cfRule>
    <cfRule type="cellIs" dxfId="98" priority="294" operator="equal">
      <formula>"Moderado"</formula>
    </cfRule>
    <cfRule type="cellIs" dxfId="97" priority="295" operator="equal">
      <formula>"Menor"</formula>
    </cfRule>
    <cfRule type="cellIs" dxfId="96" priority="296" operator="equal">
      <formula>"Leve"</formula>
    </cfRule>
  </conditionalFormatting>
  <conditionalFormatting sqref="AC42:AC47">
    <cfRule type="cellIs" dxfId="95" priority="288" operator="equal">
      <formula>"Extremo"</formula>
    </cfRule>
    <cfRule type="cellIs" dxfId="94" priority="289" operator="equal">
      <formula>"Alto"</formula>
    </cfRule>
    <cfRule type="cellIs" dxfId="93" priority="290" operator="equal">
      <formula>"Moderado"</formula>
    </cfRule>
    <cfRule type="cellIs" dxfId="92" priority="291" operator="equal">
      <formula>"Bajo"</formula>
    </cfRule>
  </conditionalFormatting>
  <conditionalFormatting sqref="H48">
    <cfRule type="cellIs" dxfId="91" priority="283" operator="equal">
      <formula>"Muy Alta"</formula>
    </cfRule>
    <cfRule type="cellIs" dxfId="90" priority="284" operator="equal">
      <formula>"Alta"</formula>
    </cfRule>
    <cfRule type="cellIs" dxfId="89" priority="285" operator="equal">
      <formula>"Media"</formula>
    </cfRule>
    <cfRule type="cellIs" dxfId="88" priority="286" operator="equal">
      <formula>"Baja"</formula>
    </cfRule>
    <cfRule type="cellIs" dxfId="87" priority="287" operator="equal">
      <formula>"Muy Baja"</formula>
    </cfRule>
  </conditionalFormatting>
  <conditionalFormatting sqref="N48">
    <cfRule type="cellIs" dxfId="86" priority="274" operator="equal">
      <formula>"Extremo"</formula>
    </cfRule>
    <cfRule type="cellIs" dxfId="85" priority="275" operator="equal">
      <formula>"Alto"</formula>
    </cfRule>
    <cfRule type="cellIs" dxfId="84" priority="276" operator="equal">
      <formula>"Moderado"</formula>
    </cfRule>
    <cfRule type="cellIs" dxfId="83" priority="277" operator="equal">
      <formula>"Bajo"</formula>
    </cfRule>
  </conditionalFormatting>
  <conditionalFormatting sqref="Y48:Y53">
    <cfRule type="cellIs" dxfId="82" priority="269" operator="equal">
      <formula>"Muy Alta"</formula>
    </cfRule>
    <cfRule type="cellIs" dxfId="81" priority="270" operator="equal">
      <formula>"Alta"</formula>
    </cfRule>
    <cfRule type="cellIs" dxfId="80" priority="271" operator="equal">
      <formula>"Media"</formula>
    </cfRule>
    <cfRule type="cellIs" dxfId="79" priority="272" operator="equal">
      <formula>"Baja"</formula>
    </cfRule>
    <cfRule type="cellIs" dxfId="78" priority="273" operator="equal">
      <formula>"Muy Baja"</formula>
    </cfRule>
  </conditionalFormatting>
  <conditionalFormatting sqref="AA48:AA53">
    <cfRule type="cellIs" dxfId="77" priority="264" operator="equal">
      <formula>"Catastrófico"</formula>
    </cfRule>
    <cfRule type="cellIs" dxfId="76" priority="265" operator="equal">
      <formula>"Mayor"</formula>
    </cfRule>
    <cfRule type="cellIs" dxfId="75" priority="266" operator="equal">
      <formula>"Moderado"</formula>
    </cfRule>
    <cfRule type="cellIs" dxfId="74" priority="267" operator="equal">
      <formula>"Menor"</formula>
    </cfRule>
    <cfRule type="cellIs" dxfId="73" priority="268" operator="equal">
      <formula>"Leve"</formula>
    </cfRule>
  </conditionalFormatting>
  <conditionalFormatting sqref="AC48:AC53">
    <cfRule type="cellIs" dxfId="72" priority="260" operator="equal">
      <formula>"Extremo"</formula>
    </cfRule>
    <cfRule type="cellIs" dxfId="71" priority="261" operator="equal">
      <formula>"Alto"</formula>
    </cfRule>
    <cfRule type="cellIs" dxfId="70" priority="262" operator="equal">
      <formula>"Moderado"</formula>
    </cfRule>
    <cfRule type="cellIs" dxfId="69" priority="263" operator="equal">
      <formula>"Bajo"</formula>
    </cfRule>
  </conditionalFormatting>
  <conditionalFormatting sqref="H54">
    <cfRule type="cellIs" dxfId="68" priority="255" operator="equal">
      <formula>"Muy Alta"</formula>
    </cfRule>
    <cfRule type="cellIs" dxfId="67" priority="256" operator="equal">
      <formula>"Alta"</formula>
    </cfRule>
    <cfRule type="cellIs" dxfId="66" priority="257" operator="equal">
      <formula>"Media"</formula>
    </cfRule>
    <cfRule type="cellIs" dxfId="65" priority="258" operator="equal">
      <formula>"Baja"</formula>
    </cfRule>
    <cfRule type="cellIs" dxfId="64" priority="259" operator="equal">
      <formula>"Muy Baja"</formula>
    </cfRule>
  </conditionalFormatting>
  <conditionalFormatting sqref="N54">
    <cfRule type="cellIs" dxfId="63" priority="246" operator="equal">
      <formula>"Extremo"</formula>
    </cfRule>
    <cfRule type="cellIs" dxfId="62" priority="247" operator="equal">
      <formula>"Alto"</formula>
    </cfRule>
    <cfRule type="cellIs" dxfId="61" priority="248" operator="equal">
      <formula>"Moderado"</formula>
    </cfRule>
    <cfRule type="cellIs" dxfId="60" priority="249" operator="equal">
      <formula>"Bajo"</formula>
    </cfRule>
  </conditionalFormatting>
  <conditionalFormatting sqref="Y54:Y59">
    <cfRule type="cellIs" dxfId="59" priority="241" operator="equal">
      <formula>"Muy Alta"</formula>
    </cfRule>
    <cfRule type="cellIs" dxfId="58" priority="242" operator="equal">
      <formula>"Alta"</formula>
    </cfRule>
    <cfRule type="cellIs" dxfId="57" priority="243" operator="equal">
      <formula>"Media"</formula>
    </cfRule>
    <cfRule type="cellIs" dxfId="56" priority="244" operator="equal">
      <formula>"Baja"</formula>
    </cfRule>
    <cfRule type="cellIs" dxfId="55" priority="245" operator="equal">
      <formula>"Muy Baja"</formula>
    </cfRule>
  </conditionalFormatting>
  <conditionalFormatting sqref="AA54:AA59">
    <cfRule type="cellIs" dxfId="54" priority="236" operator="equal">
      <formula>"Catastrófico"</formula>
    </cfRule>
    <cfRule type="cellIs" dxfId="53" priority="237" operator="equal">
      <formula>"Mayor"</formula>
    </cfRule>
    <cfRule type="cellIs" dxfId="52" priority="238" operator="equal">
      <formula>"Moderado"</formula>
    </cfRule>
    <cfRule type="cellIs" dxfId="51" priority="239" operator="equal">
      <formula>"Menor"</formula>
    </cfRule>
    <cfRule type="cellIs" dxfId="50" priority="240" operator="equal">
      <formula>"Leve"</formula>
    </cfRule>
  </conditionalFormatting>
  <conditionalFormatting sqref="AC54:AC59">
    <cfRule type="cellIs" dxfId="49" priority="232" operator="equal">
      <formula>"Extremo"</formula>
    </cfRule>
    <cfRule type="cellIs" dxfId="48" priority="233" operator="equal">
      <formula>"Alto"</formula>
    </cfRule>
    <cfRule type="cellIs" dxfId="47" priority="234" operator="equal">
      <formula>"Moderado"</formula>
    </cfRule>
    <cfRule type="cellIs" dxfId="46" priority="235" operator="equal">
      <formula>"Bajo"</formula>
    </cfRule>
  </conditionalFormatting>
  <conditionalFormatting sqref="N60">
    <cfRule type="cellIs" dxfId="45" priority="218" operator="equal">
      <formula>"Extremo"</formula>
    </cfRule>
    <cfRule type="cellIs" dxfId="44" priority="219" operator="equal">
      <formula>"Alto"</formula>
    </cfRule>
    <cfRule type="cellIs" dxfId="43" priority="220" operator="equal">
      <formula>"Moderado"</formula>
    </cfRule>
    <cfRule type="cellIs" dxfId="42" priority="221" operator="equal">
      <formula>"Bajo"</formula>
    </cfRule>
  </conditionalFormatting>
  <conditionalFormatting sqref="Y60:Y65">
    <cfRule type="cellIs" dxfId="41" priority="213" operator="equal">
      <formula>"Muy Alta"</formula>
    </cfRule>
    <cfRule type="cellIs" dxfId="40" priority="214" operator="equal">
      <formula>"Alta"</formula>
    </cfRule>
    <cfRule type="cellIs" dxfId="39" priority="215" operator="equal">
      <formula>"Media"</formula>
    </cfRule>
    <cfRule type="cellIs" dxfId="38" priority="216" operator="equal">
      <formula>"Baja"</formula>
    </cfRule>
    <cfRule type="cellIs" dxfId="37" priority="217" operator="equal">
      <formula>"Muy Baja"</formula>
    </cfRule>
  </conditionalFormatting>
  <conditionalFormatting sqref="AA60:AA65">
    <cfRule type="cellIs" dxfId="36" priority="208" operator="equal">
      <formula>"Catastrófico"</formula>
    </cfRule>
    <cfRule type="cellIs" dxfId="35" priority="209" operator="equal">
      <formula>"Mayor"</formula>
    </cfRule>
    <cfRule type="cellIs" dxfId="34" priority="210" operator="equal">
      <formula>"Moderado"</formula>
    </cfRule>
    <cfRule type="cellIs" dxfId="33" priority="211" operator="equal">
      <formula>"Menor"</formula>
    </cfRule>
    <cfRule type="cellIs" dxfId="32" priority="212" operator="equal">
      <formula>"Leve"</formula>
    </cfRule>
  </conditionalFormatting>
  <conditionalFormatting sqref="AC60:AC65">
    <cfRule type="cellIs" dxfId="31" priority="204" operator="equal">
      <formula>"Extremo"</formula>
    </cfRule>
    <cfRule type="cellIs" dxfId="30" priority="205" operator="equal">
      <formula>"Alto"</formula>
    </cfRule>
    <cfRule type="cellIs" dxfId="29" priority="206" operator="equal">
      <formula>"Moderado"</formula>
    </cfRule>
    <cfRule type="cellIs" dxfId="28" priority="207" operator="equal">
      <formula>"Bajo"</formula>
    </cfRule>
  </conditionalFormatting>
  <conditionalFormatting sqref="H66">
    <cfRule type="cellIs" dxfId="27" priority="199" operator="equal">
      <formula>"Muy Alta"</formula>
    </cfRule>
    <cfRule type="cellIs" dxfId="26" priority="200" operator="equal">
      <formula>"Alta"</formula>
    </cfRule>
    <cfRule type="cellIs" dxfId="25" priority="201" operator="equal">
      <formula>"Media"</formula>
    </cfRule>
    <cfRule type="cellIs" dxfId="24" priority="202" operator="equal">
      <formula>"Baja"</formula>
    </cfRule>
    <cfRule type="cellIs" dxfId="23" priority="203" operator="equal">
      <formula>"Muy Baja"</formula>
    </cfRule>
  </conditionalFormatting>
  <conditionalFormatting sqref="N66">
    <cfRule type="cellIs" dxfId="22" priority="190" operator="equal">
      <formula>"Extremo"</formula>
    </cfRule>
    <cfRule type="cellIs" dxfId="21" priority="191" operator="equal">
      <formula>"Alto"</formula>
    </cfRule>
    <cfRule type="cellIs" dxfId="20" priority="192" operator="equal">
      <formula>"Moderado"</formula>
    </cfRule>
    <cfRule type="cellIs" dxfId="19" priority="193" operator="equal">
      <formula>"Bajo"</formula>
    </cfRule>
  </conditionalFormatting>
  <conditionalFormatting sqref="Y66:Y71">
    <cfRule type="cellIs" dxfId="18" priority="185" operator="equal">
      <formula>"Muy Alta"</formula>
    </cfRule>
    <cfRule type="cellIs" dxfId="17" priority="186" operator="equal">
      <formula>"Alta"</formula>
    </cfRule>
    <cfRule type="cellIs" dxfId="16" priority="187" operator="equal">
      <formula>"Media"</formula>
    </cfRule>
    <cfRule type="cellIs" dxfId="15" priority="188" operator="equal">
      <formula>"Baja"</formula>
    </cfRule>
    <cfRule type="cellIs" dxfId="14" priority="189" operator="equal">
      <formula>"Muy Baja"</formula>
    </cfRule>
  </conditionalFormatting>
  <conditionalFormatting sqref="AA66:AA71">
    <cfRule type="cellIs" dxfId="13" priority="180" operator="equal">
      <formula>"Catastrófico"</formula>
    </cfRule>
    <cfRule type="cellIs" dxfId="12" priority="181" operator="equal">
      <formula>"Mayor"</formula>
    </cfRule>
    <cfRule type="cellIs" dxfId="11" priority="182" operator="equal">
      <formula>"Moderado"</formula>
    </cfRule>
    <cfRule type="cellIs" dxfId="10" priority="183" operator="equal">
      <formula>"Menor"</formula>
    </cfRule>
    <cfRule type="cellIs" dxfId="9" priority="184" operator="equal">
      <formula>"Leve"</formula>
    </cfRule>
  </conditionalFormatting>
  <conditionalFormatting sqref="AC66:AC71">
    <cfRule type="cellIs" dxfId="8" priority="176" operator="equal">
      <formula>"Extremo"</formula>
    </cfRule>
    <cfRule type="cellIs" dxfId="7" priority="177" operator="equal">
      <formula>"Alto"</formula>
    </cfRule>
    <cfRule type="cellIs" dxfId="6" priority="178" operator="equal">
      <formula>"Moderado"</formula>
    </cfRule>
    <cfRule type="cellIs" dxfId="5" priority="179" operator="equal">
      <formula>"Bajo"</formula>
    </cfRule>
  </conditionalFormatting>
  <conditionalFormatting sqref="K12:K71">
    <cfRule type="containsText" dxfId="4" priority="175" operator="containsText" text="❌">
      <formula>NOT(ISERROR(SEARCH("❌",K12)))</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4000000}">
          <x14:formula1>
            <xm:f>'Opciones Tratamiento'!$B$9:$B$10</xm:f>
          </x14:formula1>
          <xm:sqref>AK12:AK13 AK15:AK16 AK18:AK19 AK21:AK22 AK24:AK25 AK27:AK28 AK30:AK31 AK33:AK34 AK36:AK37 AK39:AK40 AK42:AK43 AK45:AK46 AK48:AK49 AK51:AK52 AK54:AK55 AK57:AK58 AK60:AK61 AK63:AK64 AK66:AK67 AK69:AK70</xm:sqref>
        </x14:dataValidation>
        <x14:dataValidation type="list" allowBlank="1" showInputMessage="1" showErrorMessage="1" xr:uid="{00000000-0002-0000-0100-000000000000}">
          <x14:formula1>
            <xm:f>'Tabla Valoración controles'!$D$4:$D$6</xm:f>
          </x14:formula1>
          <xm:sqref>R12:R18 R20:R71</xm:sqref>
        </x14:dataValidation>
        <x14:dataValidation type="list" allowBlank="1" showInputMessage="1" showErrorMessage="1" xr:uid="{00000000-0002-0000-0100-000001000000}">
          <x14:formula1>
            <xm:f>'Tabla Valoración controles'!$D$7:$D$8</xm:f>
          </x14:formula1>
          <xm:sqref>S12:S18 S20:S71</xm:sqref>
        </x14:dataValidation>
        <x14:dataValidation type="list" allowBlank="1" showInputMessage="1" showErrorMessage="1" xr:uid="{00000000-0002-0000-0100-000002000000}">
          <x14:formula1>
            <xm:f>'Tabla Valoración controles'!$D$9:$D$10</xm:f>
          </x14:formula1>
          <xm:sqref>U12:U18 U20:U71</xm:sqref>
        </x14:dataValidation>
        <x14:dataValidation type="list" allowBlank="1" showInputMessage="1" showErrorMessage="1" xr:uid="{00000000-0002-0000-0100-000003000000}">
          <x14:formula1>
            <xm:f>'Tabla Valoración controles'!$D$11:$D$12</xm:f>
          </x14:formula1>
          <xm:sqref>V12:V18 V20:V71</xm:sqref>
        </x14:dataValidation>
        <x14:dataValidation type="list" allowBlank="1" showInputMessage="1" showErrorMessage="1" xr:uid="{00000000-0002-0000-0100-000005000000}">
          <x14:formula1>
            <xm:f>'Tabla Valoración controles'!$D$13:$D$14</xm:f>
          </x14:formula1>
          <xm:sqref>W12:W18 W20:W71</xm:sqref>
        </x14:dataValidation>
        <x14:dataValidation type="list" allowBlank="1" showInputMessage="1" showErrorMessage="1" xr:uid="{00000000-0002-0000-0100-000006000000}">
          <x14:formula1>
            <xm:f>'Opciones Tratamiento'!$B$13:$B$19</xm:f>
          </x14:formula1>
          <xm:sqref>F12:F71</xm:sqref>
        </x14:dataValidation>
        <x14:dataValidation type="list" allowBlank="1" showInputMessage="1" showErrorMessage="1" xr:uid="{00000000-0002-0000-0100-000007000000}">
          <x14:formula1>
            <xm:f>'Opciones Tratamiento'!$E$2:$E$4</xm:f>
          </x14:formula1>
          <xm:sqref>B12:B71</xm:sqref>
        </x14:dataValidation>
        <x14:dataValidation type="list" allowBlank="1" showInputMessage="1" showErrorMessage="1" xr:uid="{00000000-0002-0000-0100-000008000000}">
          <x14:formula1>
            <xm:f>'Opciones Tratamiento'!$B$2:$B$5</xm:f>
          </x14:formula1>
          <xm:sqref>AD12:AD18 AD20:AD71</xm:sqref>
        </x14:dataValidation>
        <x14:dataValidation type="list" allowBlank="1" showInputMessage="1" showErrorMessage="1" xr:uid="{00000000-0002-0000-0100-000009000000}">
          <x14:formula1>
            <xm:f>'Tabla Impacto'!$F$210:$F$221</xm:f>
          </x14:formula1>
          <xm:sqref>J12:J71</xm:sqref>
        </x14:dataValidation>
        <x14:dataValidation type="custom" allowBlank="1" showInputMessage="1" showErrorMessage="1" error="Recuerde que las acciones se generan bajo la medida de mitigar el riesgo" xr:uid="{00000000-0002-0000-0100-00000A000000}">
          <x14:formula1>
            <xm:f>IF(OR(AD12='Opciones Tratamiento'!$B$2,AD12='Opciones Tratamiento'!$B$3,AD12='Opciones Tratamiento'!$B$4),ISBLANK(AD12),ISTEXT(AD12))</xm:f>
          </x14:formula1>
          <xm:sqref>AE12:AE71</xm:sqref>
        </x14:dataValidation>
        <x14:dataValidation type="custom" allowBlank="1" showInputMessage="1" showErrorMessage="1" error="Recuerde que las acciones se generan bajo la medida de mitigar el riesgo" xr:uid="{00000000-0002-0000-0100-00000B000000}">
          <x14:formula1>
            <xm:f>IF(OR(AD12='Opciones Tratamiento'!$B$2,AD12='Opciones Tratamiento'!$B$3,AD12='Opciones Tratamiento'!$B$4),ISBLANK(AD12),ISTEXT(AD12))</xm:f>
          </x14:formula1>
          <xm:sqref>AF12:AF71</xm:sqref>
        </x14:dataValidation>
        <x14:dataValidation type="custom" allowBlank="1" showInputMessage="1" showErrorMessage="1" error="Recuerde que las acciones se generan bajo la medida de mitigar el riesgo" xr:uid="{00000000-0002-0000-0100-00000C000000}">
          <x14:formula1>
            <xm:f>IF(OR(AD12='Opciones Tratamiento'!$B$2,AD12='Opciones Tratamiento'!$B$3,AD12='Opciones Tratamiento'!$B$4),ISBLANK(AD12),ISTEXT(AD12))</xm:f>
          </x14:formula1>
          <xm:sqref>AG12:AH71</xm:sqref>
        </x14:dataValidation>
        <x14:dataValidation type="custom" allowBlank="1" showInputMessage="1" showErrorMessage="1" error="Recuerde que las acciones se generan bajo la medida de mitigar el riesgo" xr:uid="{00000000-0002-0000-0100-00000D000000}">
          <x14:formula1>
            <xm:f>IF(OR(AD12='Opciones Tratamiento'!$B$2,AD12='Opciones Tratamiento'!$B$3,AD12='Opciones Tratamiento'!$B$4),ISBLANK(AD12),ISTEXT(AD12))</xm:f>
          </x14:formula1>
          <xm:sqref>AI12:AI71</xm:sqref>
        </x14:dataValidation>
        <x14:dataValidation type="custom" allowBlank="1" showInputMessage="1" showErrorMessage="1" error="Recuerde que las acciones se generan bajo la medida de mitigar el riesgo" xr:uid="{00000000-0002-0000-0100-00000E000000}">
          <x14:formula1>
            <xm:f>IF(OR(AD12='Opciones Tratamiento'!$B$2,AD12='Opciones Tratamiento'!$B$3,AD12='Opciones Tratamiento'!$B$4),ISBLANK(AD12),ISTEXT(AD12))</xm:f>
          </x14:formula1>
          <xm:sqref>AJ12:AJ71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40"/>
  <sheetViews>
    <sheetView zoomScale="40" zoomScaleNormal="40" workbookViewId="0">
      <selection activeCell="AB20" sqref="AB20:AC21"/>
    </sheetView>
  </sheetViews>
  <sheetFormatPr defaultColWidth="11.42578125" defaultRowHeight="15"/>
  <cols>
    <col min="2" max="39" width="5.7109375" customWidth="1"/>
    <col min="41" max="46" width="5.7109375" customWidth="1"/>
  </cols>
  <sheetData>
    <row r="1" spans="1:99">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c r="CN1" s="84"/>
      <c r="CO1" s="84"/>
      <c r="CP1" s="84"/>
      <c r="CQ1" s="84"/>
      <c r="CR1" s="84"/>
      <c r="CS1" s="84"/>
      <c r="CT1" s="84"/>
      <c r="CU1" s="84"/>
    </row>
    <row r="2" spans="1:99" ht="18" customHeight="1">
      <c r="A2" s="84"/>
      <c r="B2" s="547" t="s">
        <v>168</v>
      </c>
      <c r="C2" s="547"/>
      <c r="D2" s="547"/>
      <c r="E2" s="547"/>
      <c r="F2" s="547"/>
      <c r="G2" s="547"/>
      <c r="H2" s="547"/>
      <c r="I2" s="547"/>
      <c r="J2" s="514" t="s">
        <v>23</v>
      </c>
      <c r="K2" s="514"/>
      <c r="L2" s="514"/>
      <c r="M2" s="514"/>
      <c r="N2" s="514"/>
      <c r="O2" s="514"/>
      <c r="P2" s="514"/>
      <c r="Q2" s="514"/>
      <c r="R2" s="514"/>
      <c r="S2" s="514"/>
      <c r="T2" s="514"/>
      <c r="U2" s="514"/>
      <c r="V2" s="514"/>
      <c r="W2" s="514"/>
      <c r="X2" s="514"/>
      <c r="Y2" s="514"/>
      <c r="Z2" s="514"/>
      <c r="AA2" s="514"/>
      <c r="AB2" s="514"/>
      <c r="AC2" s="514"/>
      <c r="AD2" s="514"/>
      <c r="AE2" s="514"/>
      <c r="AF2" s="514"/>
      <c r="AG2" s="514"/>
      <c r="AH2" s="514"/>
      <c r="AI2" s="514"/>
      <c r="AJ2" s="514"/>
      <c r="AK2" s="514"/>
      <c r="AL2" s="514"/>
      <c r="AM2" s="51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row>
    <row r="3" spans="1:99" ht="18.75" customHeight="1">
      <c r="A3" s="84"/>
      <c r="B3" s="547"/>
      <c r="C3" s="547"/>
      <c r="D3" s="547"/>
      <c r="E3" s="547"/>
      <c r="F3" s="547"/>
      <c r="G3" s="547"/>
      <c r="H3" s="547"/>
      <c r="I3" s="547"/>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514"/>
      <c r="AJ3" s="514"/>
      <c r="AK3" s="514"/>
      <c r="AL3" s="514"/>
      <c r="AM3" s="51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row>
    <row r="4" spans="1:99" ht="15" customHeight="1">
      <c r="A4" s="84"/>
      <c r="B4" s="547"/>
      <c r="C4" s="547"/>
      <c r="D4" s="547"/>
      <c r="E4" s="547"/>
      <c r="F4" s="547"/>
      <c r="G4" s="547"/>
      <c r="H4" s="547"/>
      <c r="I4" s="547"/>
      <c r="J4" s="514"/>
      <c r="K4" s="514"/>
      <c r="L4" s="514"/>
      <c r="M4" s="514"/>
      <c r="N4" s="514"/>
      <c r="O4" s="514"/>
      <c r="P4" s="514"/>
      <c r="Q4" s="514"/>
      <c r="R4" s="514"/>
      <c r="S4" s="514"/>
      <c r="T4" s="514"/>
      <c r="U4" s="514"/>
      <c r="V4" s="514"/>
      <c r="W4" s="514"/>
      <c r="X4" s="514"/>
      <c r="Y4" s="514"/>
      <c r="Z4" s="514"/>
      <c r="AA4" s="514"/>
      <c r="AB4" s="514"/>
      <c r="AC4" s="514"/>
      <c r="AD4" s="514"/>
      <c r="AE4" s="514"/>
      <c r="AF4" s="514"/>
      <c r="AG4" s="514"/>
      <c r="AH4" s="514"/>
      <c r="AI4" s="514"/>
      <c r="AJ4" s="514"/>
      <c r="AK4" s="514"/>
      <c r="AL4" s="514"/>
      <c r="AM4" s="51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row>
    <row r="5" spans="1:99" ht="15.75" thickBot="1">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4"/>
      <c r="CG5" s="84"/>
      <c r="CH5" s="84"/>
      <c r="CI5" s="84"/>
      <c r="CJ5" s="84"/>
      <c r="CK5" s="84"/>
      <c r="CL5" s="84"/>
      <c r="CM5" s="84"/>
      <c r="CN5" s="84"/>
      <c r="CO5" s="84"/>
      <c r="CP5" s="84"/>
      <c r="CQ5" s="84"/>
      <c r="CR5" s="84"/>
      <c r="CS5" s="84"/>
      <c r="CT5" s="84"/>
      <c r="CU5" s="84"/>
    </row>
    <row r="6" spans="1:99" ht="15" customHeight="1">
      <c r="A6" s="84"/>
      <c r="B6" s="460" t="s">
        <v>169</v>
      </c>
      <c r="C6" s="460"/>
      <c r="D6" s="461"/>
      <c r="E6" s="498" t="s">
        <v>170</v>
      </c>
      <c r="F6" s="499"/>
      <c r="G6" s="499"/>
      <c r="H6" s="499"/>
      <c r="I6" s="500"/>
      <c r="J6" s="510" t="str">
        <f>IF(AND('Mapa de Riesgos'!$H$12="Muy Alta",'Mapa de Riesgos'!$L$12="Leve"),CONCATENATE("R",'Mapa de Riesgos'!$A$12),"")</f>
        <v/>
      </c>
      <c r="K6" s="511"/>
      <c r="L6" s="511" t="str">
        <f>IF(AND('Mapa de Riesgos'!$H$18="Muy Alta",'Mapa de Riesgos'!$L$18="Leve"),CONCATENATE("R",'Mapa de Riesgos'!$A$18),"")</f>
        <v/>
      </c>
      <c r="M6" s="511"/>
      <c r="N6" s="511" t="str">
        <f>IF(AND('Mapa de Riesgos'!$H$24="Muy Alta",'Mapa de Riesgos'!$L$24="Leve"),CONCATENATE("R",'Mapa de Riesgos'!$A$24),"")</f>
        <v/>
      </c>
      <c r="O6" s="513"/>
      <c r="P6" s="510" t="str">
        <f>IF(AND('Mapa de Riesgos'!$H$12="Muy Alta",'Mapa de Riesgos'!$L$12="Menor"),CONCATENATE("R",'Mapa de Riesgos'!$A$12),"")</f>
        <v/>
      </c>
      <c r="Q6" s="511"/>
      <c r="R6" s="511" t="str">
        <f>IF(AND('Mapa de Riesgos'!$H$18="Muy Alta",'Mapa de Riesgos'!$L$18="Menor"),CONCATENATE("R",'Mapa de Riesgos'!$A$18),"")</f>
        <v/>
      </c>
      <c r="S6" s="511"/>
      <c r="T6" s="511" t="str">
        <f>IF(AND('Mapa de Riesgos'!$H$24="Muy Alta",'Mapa de Riesgos'!$L$24="Menor"),CONCATENATE("R",'Mapa de Riesgos'!$A$24),"")</f>
        <v/>
      </c>
      <c r="U6" s="513"/>
      <c r="V6" s="510" t="str">
        <f>IF(AND('Mapa de Riesgos'!$H$12="Muy Alta",'Mapa de Riesgos'!$L$12="Moderado"),CONCATENATE("R",'Mapa de Riesgos'!$A$12),"")</f>
        <v/>
      </c>
      <c r="W6" s="511"/>
      <c r="X6" s="511" t="str">
        <f>IF(AND('Mapa de Riesgos'!$H$18="Muy Alta",'Mapa de Riesgos'!$L$18="Moderado"),CONCATENATE("R",'Mapa de Riesgos'!$A$18),"")</f>
        <v/>
      </c>
      <c r="Y6" s="511"/>
      <c r="Z6" s="511" t="str">
        <f>IF(AND('Mapa de Riesgos'!$H$24="Muy Alta",'Mapa de Riesgos'!$L$24="Moderado"),CONCATENATE("R",'Mapa de Riesgos'!$A$24),"")</f>
        <v/>
      </c>
      <c r="AA6" s="513"/>
      <c r="AB6" s="510" t="str">
        <f>IF(AND('Mapa de Riesgos'!$H$12="Muy Alta",'Mapa de Riesgos'!$L$12="Mayor"),CONCATENATE("R",'Mapa de Riesgos'!$A$12),"")</f>
        <v/>
      </c>
      <c r="AC6" s="511"/>
      <c r="AD6" s="511" t="str">
        <f>IF(AND('Mapa de Riesgos'!$H$18="Muy Alta",'Mapa de Riesgos'!$L$18="Mayor"),CONCATENATE("R",'Mapa de Riesgos'!$A$18),"")</f>
        <v/>
      </c>
      <c r="AE6" s="511"/>
      <c r="AF6" s="511" t="str">
        <f>IF(AND('Mapa de Riesgos'!$H$24="Muy Alta",'Mapa de Riesgos'!$L$24="Mayor"),CONCATENATE("R",'Mapa de Riesgos'!$A$24),"")</f>
        <v/>
      </c>
      <c r="AG6" s="513"/>
      <c r="AH6" s="526" t="str">
        <f>IF(AND('Mapa de Riesgos'!$H$12="Muy Alta",'Mapa de Riesgos'!$L$12="Catastrófico"),CONCATENATE("R",'Mapa de Riesgos'!$A$12),"")</f>
        <v/>
      </c>
      <c r="AI6" s="527"/>
      <c r="AJ6" s="527" t="str">
        <f>IF(AND('Mapa de Riesgos'!$H$18="Muy Alta",'Mapa de Riesgos'!$L$18="Catastrófico"),CONCATENATE("R",'Mapa de Riesgos'!$A$18),"")</f>
        <v/>
      </c>
      <c r="AK6" s="527"/>
      <c r="AL6" s="527" t="str">
        <f>IF(AND('Mapa de Riesgos'!$H$24="Muy Alta",'Mapa de Riesgos'!$L$24="Catastrófico"),CONCATENATE("R",'Mapa de Riesgos'!$A$24),"")</f>
        <v/>
      </c>
      <c r="AM6" s="528"/>
      <c r="AO6" s="462" t="s">
        <v>171</v>
      </c>
      <c r="AP6" s="463"/>
      <c r="AQ6" s="463"/>
      <c r="AR6" s="463"/>
      <c r="AS6" s="463"/>
      <c r="AT6" s="46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row>
    <row r="7" spans="1:99" ht="15" customHeight="1">
      <c r="A7" s="84"/>
      <c r="B7" s="460"/>
      <c r="C7" s="460"/>
      <c r="D7" s="461"/>
      <c r="E7" s="501"/>
      <c r="F7" s="502"/>
      <c r="G7" s="502"/>
      <c r="H7" s="502"/>
      <c r="I7" s="503"/>
      <c r="J7" s="512"/>
      <c r="K7" s="509"/>
      <c r="L7" s="509"/>
      <c r="M7" s="509"/>
      <c r="N7" s="509"/>
      <c r="O7" s="508"/>
      <c r="P7" s="512"/>
      <c r="Q7" s="509"/>
      <c r="R7" s="509"/>
      <c r="S7" s="509"/>
      <c r="T7" s="509"/>
      <c r="U7" s="508"/>
      <c r="V7" s="512"/>
      <c r="W7" s="509"/>
      <c r="X7" s="509"/>
      <c r="Y7" s="509"/>
      <c r="Z7" s="509"/>
      <c r="AA7" s="508"/>
      <c r="AB7" s="512"/>
      <c r="AC7" s="509"/>
      <c r="AD7" s="509"/>
      <c r="AE7" s="509"/>
      <c r="AF7" s="509"/>
      <c r="AG7" s="508"/>
      <c r="AH7" s="520"/>
      <c r="AI7" s="521"/>
      <c r="AJ7" s="521"/>
      <c r="AK7" s="521"/>
      <c r="AL7" s="521"/>
      <c r="AM7" s="522"/>
      <c r="AN7" s="84"/>
      <c r="AO7" s="465"/>
      <c r="AP7" s="466"/>
      <c r="AQ7" s="466"/>
      <c r="AR7" s="466"/>
      <c r="AS7" s="466"/>
      <c r="AT7" s="467"/>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row>
    <row r="8" spans="1:99" ht="15" customHeight="1">
      <c r="A8" s="84"/>
      <c r="B8" s="460"/>
      <c r="C8" s="460"/>
      <c r="D8" s="461"/>
      <c r="E8" s="501"/>
      <c r="F8" s="502"/>
      <c r="G8" s="502"/>
      <c r="H8" s="502"/>
      <c r="I8" s="503"/>
      <c r="J8" s="512" t="str">
        <f>IF(AND('Mapa de Riesgos'!$H$30="Muy Alta",'Mapa de Riesgos'!$L$30="Leve"),CONCATENATE("R",'Mapa de Riesgos'!$A$30),"")</f>
        <v/>
      </c>
      <c r="K8" s="509"/>
      <c r="L8" s="507" t="str">
        <f>IF(AND('Mapa de Riesgos'!$H$36="Muy Alta",'Mapa de Riesgos'!$L$36="Leve"),CONCATENATE("R",'Mapa de Riesgos'!$A$36),"")</f>
        <v/>
      </c>
      <c r="M8" s="507"/>
      <c r="N8" s="507" t="str">
        <f>IF(AND('Mapa de Riesgos'!$H$42="Muy Alta",'Mapa de Riesgos'!$L$42="Leve"),CONCATENATE("R",'Mapa de Riesgos'!$A$42),"")</f>
        <v/>
      </c>
      <c r="O8" s="508"/>
      <c r="P8" s="512" t="str">
        <f>IF(AND('Mapa de Riesgos'!$H$30="Muy Alta",'Mapa de Riesgos'!$L$30="Menor"),CONCATENATE("R",'Mapa de Riesgos'!$A$30),"")</f>
        <v/>
      </c>
      <c r="Q8" s="509"/>
      <c r="R8" s="507" t="str">
        <f>IF(AND('Mapa de Riesgos'!$H$36="Muy Alta",'Mapa de Riesgos'!$L$36="Menor"),CONCATENATE("R",'Mapa de Riesgos'!$A$36),"")</f>
        <v/>
      </c>
      <c r="S8" s="507"/>
      <c r="T8" s="507" t="str">
        <f>IF(AND('Mapa de Riesgos'!$H$42="Muy Alta",'Mapa de Riesgos'!$L$42="Menor"),CONCATENATE("R",'Mapa de Riesgos'!$A$42),"")</f>
        <v/>
      </c>
      <c r="U8" s="508"/>
      <c r="V8" s="512" t="str">
        <f>IF(AND('Mapa de Riesgos'!$H$30="Muy Alta",'Mapa de Riesgos'!$L$30="Moderado"),CONCATENATE("R",'Mapa de Riesgos'!$A$30),"")</f>
        <v/>
      </c>
      <c r="W8" s="509"/>
      <c r="X8" s="507" t="str">
        <f>IF(AND('Mapa de Riesgos'!$H$36="Muy Alta",'Mapa de Riesgos'!$L$36="Moderado"),CONCATENATE("R",'Mapa de Riesgos'!$A$36),"")</f>
        <v/>
      </c>
      <c r="Y8" s="507"/>
      <c r="Z8" s="507" t="str">
        <f>IF(AND('Mapa de Riesgos'!$H$42="Muy Alta",'Mapa de Riesgos'!$L$42="Moderado"),CONCATENATE("R",'Mapa de Riesgos'!$A$42),"")</f>
        <v/>
      </c>
      <c r="AA8" s="508"/>
      <c r="AB8" s="512" t="str">
        <f>IF(AND('Mapa de Riesgos'!$H$30="Muy Alta",'Mapa de Riesgos'!$L$30="Mayor"),CONCATENATE("R",'Mapa de Riesgos'!$A$30),"")</f>
        <v/>
      </c>
      <c r="AC8" s="509"/>
      <c r="AD8" s="507" t="str">
        <f>IF(AND('Mapa de Riesgos'!$H$36="Muy Alta",'Mapa de Riesgos'!$L$36="Mayor"),CONCATENATE("R",'Mapa de Riesgos'!$A$36),"")</f>
        <v/>
      </c>
      <c r="AE8" s="507"/>
      <c r="AF8" s="507" t="str">
        <f>IF(AND('Mapa de Riesgos'!$H$42="Muy Alta",'Mapa de Riesgos'!$L$42="Mayor"),CONCATENATE("R",'Mapa de Riesgos'!$A$42),"")</f>
        <v/>
      </c>
      <c r="AG8" s="508"/>
      <c r="AH8" s="520" t="str">
        <f>IF(AND('Mapa de Riesgos'!$H$30="Muy Alta",'Mapa de Riesgos'!$L$30="Catastrófico"),CONCATENATE("R",'Mapa de Riesgos'!$A$30),"")</f>
        <v/>
      </c>
      <c r="AI8" s="521"/>
      <c r="AJ8" s="521" t="str">
        <f>IF(AND('Mapa de Riesgos'!$H$36="Muy Alta",'Mapa de Riesgos'!$L$36="Catastrófico"),CONCATENATE("R",'Mapa de Riesgos'!$A$36),"")</f>
        <v/>
      </c>
      <c r="AK8" s="521"/>
      <c r="AL8" s="521" t="str">
        <f>IF(AND('Mapa de Riesgos'!$H$42="Muy Alta",'Mapa de Riesgos'!$L$42="Catastrófico"),CONCATENATE("R",'Mapa de Riesgos'!$A$42),"")</f>
        <v/>
      </c>
      <c r="AM8" s="522"/>
      <c r="AN8" s="84"/>
      <c r="AO8" s="465"/>
      <c r="AP8" s="466"/>
      <c r="AQ8" s="466"/>
      <c r="AR8" s="466"/>
      <c r="AS8" s="466"/>
      <c r="AT8" s="467"/>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row>
    <row r="9" spans="1:99" ht="15" customHeight="1">
      <c r="A9" s="84"/>
      <c r="B9" s="460"/>
      <c r="C9" s="460"/>
      <c r="D9" s="461"/>
      <c r="E9" s="501"/>
      <c r="F9" s="502"/>
      <c r="G9" s="502"/>
      <c r="H9" s="502"/>
      <c r="I9" s="503"/>
      <c r="J9" s="512"/>
      <c r="K9" s="509"/>
      <c r="L9" s="507"/>
      <c r="M9" s="507"/>
      <c r="N9" s="507"/>
      <c r="O9" s="508"/>
      <c r="P9" s="512"/>
      <c r="Q9" s="509"/>
      <c r="R9" s="507"/>
      <c r="S9" s="507"/>
      <c r="T9" s="507"/>
      <c r="U9" s="508"/>
      <c r="V9" s="512"/>
      <c r="W9" s="509"/>
      <c r="X9" s="507"/>
      <c r="Y9" s="507"/>
      <c r="Z9" s="507"/>
      <c r="AA9" s="508"/>
      <c r="AB9" s="512"/>
      <c r="AC9" s="509"/>
      <c r="AD9" s="507"/>
      <c r="AE9" s="507"/>
      <c r="AF9" s="507"/>
      <c r="AG9" s="508"/>
      <c r="AH9" s="520"/>
      <c r="AI9" s="521"/>
      <c r="AJ9" s="521"/>
      <c r="AK9" s="521"/>
      <c r="AL9" s="521"/>
      <c r="AM9" s="522"/>
      <c r="AN9" s="84"/>
      <c r="AO9" s="465"/>
      <c r="AP9" s="466"/>
      <c r="AQ9" s="466"/>
      <c r="AR9" s="466"/>
      <c r="AS9" s="466"/>
      <c r="AT9" s="467"/>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row>
    <row r="10" spans="1:99" ht="15" customHeight="1">
      <c r="A10" s="84"/>
      <c r="B10" s="460"/>
      <c r="C10" s="460"/>
      <c r="D10" s="461"/>
      <c r="E10" s="501"/>
      <c r="F10" s="502"/>
      <c r="G10" s="502"/>
      <c r="H10" s="502"/>
      <c r="I10" s="503"/>
      <c r="J10" s="512" t="str">
        <f>IF(AND('Mapa de Riesgos'!$H$48="Muy Alta",'Mapa de Riesgos'!$L$48="Leve"),CONCATENATE("R",'Mapa de Riesgos'!$A$48),"")</f>
        <v/>
      </c>
      <c r="K10" s="509"/>
      <c r="L10" s="507" t="str">
        <f>IF(AND('Mapa de Riesgos'!$H$54="Muy Alta",'Mapa de Riesgos'!$L$54="Leve"),CONCATENATE("R",'Mapa de Riesgos'!$A$54),"")</f>
        <v/>
      </c>
      <c r="M10" s="507"/>
      <c r="N10" s="507" t="str">
        <f>IF(AND('Mapa de Riesgos'!$H$60="Muy Alta",'Mapa de Riesgos'!$L$60="Leve"),CONCATENATE("R",'Mapa de Riesgos'!$A$60),"")</f>
        <v/>
      </c>
      <c r="O10" s="508"/>
      <c r="P10" s="512" t="str">
        <f>IF(AND('Mapa de Riesgos'!$H$48="Muy Alta",'Mapa de Riesgos'!$L$48="Menor"),CONCATENATE("R",'Mapa de Riesgos'!$A$48),"")</f>
        <v/>
      </c>
      <c r="Q10" s="509"/>
      <c r="R10" s="507" t="str">
        <f>IF(AND('Mapa de Riesgos'!$H$54="Muy Alta",'Mapa de Riesgos'!$L$54="Menor"),CONCATENATE("R",'Mapa de Riesgos'!$A$54),"")</f>
        <v/>
      </c>
      <c r="S10" s="507"/>
      <c r="T10" s="507" t="str">
        <f>IF(AND('Mapa de Riesgos'!$H$60="Muy Alta",'Mapa de Riesgos'!$L$60="Menor"),CONCATENATE("R",'Mapa de Riesgos'!$A$60),"")</f>
        <v/>
      </c>
      <c r="U10" s="508"/>
      <c r="V10" s="512" t="str">
        <f>IF(AND('Mapa de Riesgos'!$H$48="Muy Alta",'Mapa de Riesgos'!$L$48="Moderado"),CONCATENATE("R",'Mapa de Riesgos'!$A$48),"")</f>
        <v/>
      </c>
      <c r="W10" s="509"/>
      <c r="X10" s="507" t="str">
        <f>IF(AND('Mapa de Riesgos'!$H$54="Muy Alta",'Mapa de Riesgos'!$L$54="Moderado"),CONCATENATE("R",'Mapa de Riesgos'!$A$54),"")</f>
        <v/>
      </c>
      <c r="Y10" s="507"/>
      <c r="Z10" s="507" t="str">
        <f>IF(AND('Mapa de Riesgos'!$H$60="Muy Alta",'Mapa de Riesgos'!$L$60="Moderado"),CONCATENATE("R",'Mapa de Riesgos'!$A$60),"")</f>
        <v/>
      </c>
      <c r="AA10" s="508"/>
      <c r="AB10" s="512" t="str">
        <f>IF(AND('Mapa de Riesgos'!$H$48="Muy Alta",'Mapa de Riesgos'!$L$48="Mayor"),CONCATENATE("R",'Mapa de Riesgos'!$A$48),"")</f>
        <v/>
      </c>
      <c r="AC10" s="509"/>
      <c r="AD10" s="507" t="str">
        <f>IF(AND('Mapa de Riesgos'!$H$54="Muy Alta",'Mapa de Riesgos'!$L$54="Mayor"),CONCATENATE("R",'Mapa de Riesgos'!$A$54),"")</f>
        <v/>
      </c>
      <c r="AE10" s="507"/>
      <c r="AF10" s="507" t="str">
        <f>IF(AND('Mapa de Riesgos'!$H$60="Muy Alta",'Mapa de Riesgos'!$L$60="Mayor"),CONCATENATE("R",'Mapa de Riesgos'!$A$60),"")</f>
        <v/>
      </c>
      <c r="AG10" s="508"/>
      <c r="AH10" s="520" t="str">
        <f>IF(AND('Mapa de Riesgos'!$H$48="Muy Alta",'Mapa de Riesgos'!$L$48="Catastrófico"),CONCATENATE("R",'Mapa de Riesgos'!$A$48),"")</f>
        <v/>
      </c>
      <c r="AI10" s="521"/>
      <c r="AJ10" s="521" t="str">
        <f>IF(AND('Mapa de Riesgos'!$H$54="Muy Alta",'Mapa de Riesgos'!$L$54="Catastrófico"),CONCATENATE("R",'Mapa de Riesgos'!$A$54),"")</f>
        <v/>
      </c>
      <c r="AK10" s="521"/>
      <c r="AL10" s="521" t="str">
        <f>IF(AND('Mapa de Riesgos'!$H$60="Muy Alta",'Mapa de Riesgos'!$L$60="Catastrófico"),CONCATENATE("R",'Mapa de Riesgos'!$A$60),"")</f>
        <v/>
      </c>
      <c r="AM10" s="522"/>
      <c r="AN10" s="84"/>
      <c r="AO10" s="465"/>
      <c r="AP10" s="466"/>
      <c r="AQ10" s="466"/>
      <c r="AR10" s="466"/>
      <c r="AS10" s="466"/>
      <c r="AT10" s="467"/>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row>
    <row r="11" spans="1:99" ht="15" customHeight="1">
      <c r="A11" s="84"/>
      <c r="B11" s="460"/>
      <c r="C11" s="460"/>
      <c r="D11" s="461"/>
      <c r="E11" s="501"/>
      <c r="F11" s="502"/>
      <c r="G11" s="502"/>
      <c r="H11" s="502"/>
      <c r="I11" s="503"/>
      <c r="J11" s="512"/>
      <c r="K11" s="509"/>
      <c r="L11" s="507"/>
      <c r="M11" s="507"/>
      <c r="N11" s="507"/>
      <c r="O11" s="508"/>
      <c r="P11" s="512"/>
      <c r="Q11" s="509"/>
      <c r="R11" s="507"/>
      <c r="S11" s="507"/>
      <c r="T11" s="507"/>
      <c r="U11" s="508"/>
      <c r="V11" s="512"/>
      <c r="W11" s="509"/>
      <c r="X11" s="507"/>
      <c r="Y11" s="507"/>
      <c r="Z11" s="507"/>
      <c r="AA11" s="508"/>
      <c r="AB11" s="512"/>
      <c r="AC11" s="509"/>
      <c r="AD11" s="507"/>
      <c r="AE11" s="507"/>
      <c r="AF11" s="507"/>
      <c r="AG11" s="508"/>
      <c r="AH11" s="520"/>
      <c r="AI11" s="521"/>
      <c r="AJ11" s="521"/>
      <c r="AK11" s="521"/>
      <c r="AL11" s="521"/>
      <c r="AM11" s="522"/>
      <c r="AN11" s="84"/>
      <c r="AO11" s="465"/>
      <c r="AP11" s="466"/>
      <c r="AQ11" s="466"/>
      <c r="AR11" s="466"/>
      <c r="AS11" s="466"/>
      <c r="AT11" s="467"/>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row>
    <row r="12" spans="1:99" ht="15" customHeight="1">
      <c r="A12" s="84"/>
      <c r="B12" s="460"/>
      <c r="C12" s="460"/>
      <c r="D12" s="461"/>
      <c r="E12" s="501"/>
      <c r="F12" s="502"/>
      <c r="G12" s="502"/>
      <c r="H12" s="502"/>
      <c r="I12" s="503"/>
      <c r="J12" s="512" t="str">
        <f>IF(AND('Mapa de Riesgos'!$H$66="Muy Alta",'Mapa de Riesgos'!$L$66="Leve"),CONCATENATE("R",'Mapa de Riesgos'!$A$66),"")</f>
        <v/>
      </c>
      <c r="K12" s="509"/>
      <c r="L12" s="507" t="str">
        <f>IF(AND('Mapa de Riesgos'!$H$72="Muy Alta",'Mapa de Riesgos'!$L$72="Leve"),CONCATENATE("R",'Mapa de Riesgos'!$A$72),"")</f>
        <v/>
      </c>
      <c r="M12" s="507"/>
      <c r="N12" s="507" t="str">
        <f>IF(AND('Mapa de Riesgos'!$H$78="Muy Alta",'Mapa de Riesgos'!$L$78="Leve"),CONCATENATE("R",'Mapa de Riesgos'!$A$78),"")</f>
        <v/>
      </c>
      <c r="O12" s="508"/>
      <c r="P12" s="512" t="str">
        <f>IF(AND('Mapa de Riesgos'!$H$66="Muy Alta",'Mapa de Riesgos'!$L$66="Menor"),CONCATENATE("R",'Mapa de Riesgos'!$A$66),"")</f>
        <v/>
      </c>
      <c r="Q12" s="509"/>
      <c r="R12" s="507" t="str">
        <f>IF(AND('Mapa de Riesgos'!$H$72="Muy Alta",'Mapa de Riesgos'!$L$72="Menor"),CONCATENATE("R",'Mapa de Riesgos'!$A$72),"")</f>
        <v/>
      </c>
      <c r="S12" s="507"/>
      <c r="T12" s="507" t="str">
        <f>IF(AND('Mapa de Riesgos'!$H$78="Muy Alta",'Mapa de Riesgos'!$L$78="Menor"),CONCATENATE("R",'Mapa de Riesgos'!$A$78),"")</f>
        <v/>
      </c>
      <c r="U12" s="508"/>
      <c r="V12" s="512" t="str">
        <f>IF(AND('Mapa de Riesgos'!$H$66="Muy Alta",'Mapa de Riesgos'!$L$66="Moderado"),CONCATENATE("R",'Mapa de Riesgos'!$A$66),"")</f>
        <v/>
      </c>
      <c r="W12" s="509"/>
      <c r="X12" s="507" t="str">
        <f>IF(AND('Mapa de Riesgos'!$H$72="Muy Alta",'Mapa de Riesgos'!$L$72="Moderado"),CONCATENATE("R",'Mapa de Riesgos'!$A$72),"")</f>
        <v/>
      </c>
      <c r="Y12" s="507"/>
      <c r="Z12" s="507" t="str">
        <f>IF(AND('Mapa de Riesgos'!$H$78="Muy Alta",'Mapa de Riesgos'!$L$78="Moderado"),CONCATENATE("R",'Mapa de Riesgos'!$A$78),"")</f>
        <v/>
      </c>
      <c r="AA12" s="508"/>
      <c r="AB12" s="512" t="str">
        <f>IF(AND('Mapa de Riesgos'!$H$66="Muy Alta",'Mapa de Riesgos'!$L$66="Mayor"),CONCATENATE("R",'Mapa de Riesgos'!$A$66),"")</f>
        <v/>
      </c>
      <c r="AC12" s="509"/>
      <c r="AD12" s="507" t="str">
        <f>IF(AND('Mapa de Riesgos'!$H$72="Muy Alta",'Mapa de Riesgos'!$L$72="Mayor"),CONCATENATE("R",'Mapa de Riesgos'!$A$72),"")</f>
        <v/>
      </c>
      <c r="AE12" s="507"/>
      <c r="AF12" s="507" t="str">
        <f>IF(AND('Mapa de Riesgos'!$H$78="Muy Alta",'Mapa de Riesgos'!$L$78="Mayor"),CONCATENATE("R",'Mapa de Riesgos'!$A$78),"")</f>
        <v/>
      </c>
      <c r="AG12" s="508"/>
      <c r="AH12" s="520" t="str">
        <f>IF(AND('Mapa de Riesgos'!$H$66="Muy Alta",'Mapa de Riesgos'!$L$66="Catastrófico"),CONCATENATE("R",'Mapa de Riesgos'!$A$66),"")</f>
        <v/>
      </c>
      <c r="AI12" s="521"/>
      <c r="AJ12" s="521" t="str">
        <f>IF(AND('Mapa de Riesgos'!$H$72="Muy Alta",'Mapa de Riesgos'!$L$72="Catastrófico"),CONCATENATE("R",'Mapa de Riesgos'!$A$72),"")</f>
        <v/>
      </c>
      <c r="AK12" s="521"/>
      <c r="AL12" s="521" t="str">
        <f>IF(AND('Mapa de Riesgos'!$H$78="Muy Alta",'Mapa de Riesgos'!$L$78="Catastrófico"),CONCATENATE("R",'Mapa de Riesgos'!$A$78),"")</f>
        <v/>
      </c>
      <c r="AM12" s="522"/>
      <c r="AN12" s="84"/>
      <c r="AO12" s="465"/>
      <c r="AP12" s="466"/>
      <c r="AQ12" s="466"/>
      <c r="AR12" s="466"/>
      <c r="AS12" s="466"/>
      <c r="AT12" s="467"/>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row>
    <row r="13" spans="1:99" ht="15.75" customHeight="1" thickBot="1">
      <c r="A13" s="84"/>
      <c r="B13" s="460"/>
      <c r="C13" s="460"/>
      <c r="D13" s="461"/>
      <c r="E13" s="504"/>
      <c r="F13" s="505"/>
      <c r="G13" s="505"/>
      <c r="H13" s="505"/>
      <c r="I13" s="506"/>
      <c r="J13" s="512"/>
      <c r="K13" s="509"/>
      <c r="L13" s="509"/>
      <c r="M13" s="509"/>
      <c r="N13" s="509"/>
      <c r="O13" s="508"/>
      <c r="P13" s="512"/>
      <c r="Q13" s="509"/>
      <c r="R13" s="509"/>
      <c r="S13" s="509"/>
      <c r="T13" s="509"/>
      <c r="U13" s="508"/>
      <c r="V13" s="512"/>
      <c r="W13" s="509"/>
      <c r="X13" s="509"/>
      <c r="Y13" s="509"/>
      <c r="Z13" s="509"/>
      <c r="AA13" s="508"/>
      <c r="AB13" s="512"/>
      <c r="AC13" s="509"/>
      <c r="AD13" s="509"/>
      <c r="AE13" s="509"/>
      <c r="AF13" s="509"/>
      <c r="AG13" s="508"/>
      <c r="AH13" s="523"/>
      <c r="AI13" s="524"/>
      <c r="AJ13" s="524"/>
      <c r="AK13" s="524"/>
      <c r="AL13" s="524"/>
      <c r="AM13" s="525"/>
      <c r="AN13" s="84"/>
      <c r="AO13" s="468"/>
      <c r="AP13" s="469"/>
      <c r="AQ13" s="469"/>
      <c r="AR13" s="469"/>
      <c r="AS13" s="469"/>
      <c r="AT13" s="470"/>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row>
    <row r="14" spans="1:99" ht="15" customHeight="1">
      <c r="A14" s="84"/>
      <c r="B14" s="460"/>
      <c r="C14" s="460"/>
      <c r="D14" s="461"/>
      <c r="E14" s="498" t="s">
        <v>172</v>
      </c>
      <c r="F14" s="499"/>
      <c r="G14" s="499"/>
      <c r="H14" s="499"/>
      <c r="I14" s="499"/>
      <c r="J14" s="535" t="str">
        <f>IF(AND('Mapa de Riesgos'!$H$12="Alta",'Mapa de Riesgos'!$L$12="Leve"),CONCATENATE("R",'Mapa de Riesgos'!$A$12),"")</f>
        <v/>
      </c>
      <c r="K14" s="536"/>
      <c r="L14" s="536" t="str">
        <f>IF(AND('Mapa de Riesgos'!$H$18="Alta",'Mapa de Riesgos'!$L$18="Leve"),CONCATENATE("R",'Mapa de Riesgos'!$A$18),"")</f>
        <v/>
      </c>
      <c r="M14" s="536"/>
      <c r="N14" s="536" t="str">
        <f>IF(AND('Mapa de Riesgos'!$H$24="Alta",'Mapa de Riesgos'!$L$24="Leve"),CONCATENATE("R",'Mapa de Riesgos'!$A$24),"")</f>
        <v/>
      </c>
      <c r="O14" s="537"/>
      <c r="P14" s="535" t="str">
        <f>IF(AND('Mapa de Riesgos'!$H$12="Alta",'Mapa de Riesgos'!$L$12="Menor"),CONCATENATE("R",'Mapa de Riesgos'!$A$12),"")</f>
        <v/>
      </c>
      <c r="Q14" s="536"/>
      <c r="R14" s="536" t="str">
        <f>IF(AND('Mapa de Riesgos'!$H$18="Alta",'Mapa de Riesgos'!$L$18="Menor"),CONCATENATE("R",'Mapa de Riesgos'!$A$18),"")</f>
        <v/>
      </c>
      <c r="S14" s="536"/>
      <c r="T14" s="536" t="str">
        <f>IF(AND('Mapa de Riesgos'!$H$24="Alta",'Mapa de Riesgos'!$L$24="Menor"),CONCATENATE("R",'Mapa de Riesgos'!$A$24),"")</f>
        <v/>
      </c>
      <c r="U14" s="537"/>
      <c r="V14" s="510" t="str">
        <f>IF(AND('Mapa de Riesgos'!$H$12="Alta",'Mapa de Riesgos'!$L$12="Moderado"),CONCATENATE("R",'Mapa de Riesgos'!$A$12),"")</f>
        <v/>
      </c>
      <c r="W14" s="511"/>
      <c r="X14" s="511" t="str">
        <f>IF(AND('Mapa de Riesgos'!$H$18="Alta",'Mapa de Riesgos'!$L$18="Moderado"),CONCATENATE("R",'Mapa de Riesgos'!$A$18),"")</f>
        <v/>
      </c>
      <c r="Y14" s="511"/>
      <c r="Z14" s="511" t="str">
        <f>IF(AND('Mapa de Riesgos'!$H$24="Alta",'Mapa de Riesgos'!$L$24="Moderado"),CONCATENATE("R",'Mapa de Riesgos'!$A$24),"")</f>
        <v/>
      </c>
      <c r="AA14" s="513"/>
      <c r="AB14" s="510" t="str">
        <f>IF(AND('Mapa de Riesgos'!$H$12="Alta",'Mapa de Riesgos'!$L$12="Mayor"),CONCATENATE("R",'Mapa de Riesgos'!$A$12),"")</f>
        <v/>
      </c>
      <c r="AC14" s="511"/>
      <c r="AD14" s="511" t="str">
        <f>IF(AND('Mapa de Riesgos'!$H$18="Alta",'Mapa de Riesgos'!$L$18="Mayor"),CONCATENATE("R",'Mapa de Riesgos'!$A$18),"")</f>
        <v/>
      </c>
      <c r="AE14" s="511"/>
      <c r="AF14" s="511" t="str">
        <f>IF(AND('Mapa de Riesgos'!$H$24="Alta",'Mapa de Riesgos'!$L$24="Mayor"),CONCATENATE("R",'Mapa de Riesgos'!$A$24),"")</f>
        <v/>
      </c>
      <c r="AG14" s="513"/>
      <c r="AH14" s="526" t="str">
        <f>IF(AND('Mapa de Riesgos'!$H$12="Alta",'Mapa de Riesgos'!$L$12="Catastrófico"),CONCATENATE("R",'Mapa de Riesgos'!$A$12),"")</f>
        <v/>
      </c>
      <c r="AI14" s="527"/>
      <c r="AJ14" s="527" t="str">
        <f>IF(AND('Mapa de Riesgos'!$H$18="Alta",'Mapa de Riesgos'!$L$18="Catastrófico"),CONCATENATE("R",'Mapa de Riesgos'!$A$18),"")</f>
        <v/>
      </c>
      <c r="AK14" s="527"/>
      <c r="AL14" s="527" t="str">
        <f>IF(AND('Mapa de Riesgos'!$H$24="Alta",'Mapa de Riesgos'!$L$24="Catastrófico"),CONCATENATE("R",'Mapa de Riesgos'!$A$24),"")</f>
        <v/>
      </c>
      <c r="AM14" s="528"/>
      <c r="AN14" s="84"/>
      <c r="AO14" s="471" t="s">
        <v>173</v>
      </c>
      <c r="AP14" s="472"/>
      <c r="AQ14" s="472"/>
      <c r="AR14" s="472"/>
      <c r="AS14" s="472"/>
      <c r="AT14" s="473"/>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row>
    <row r="15" spans="1:99" ht="15" customHeight="1">
      <c r="A15" s="84"/>
      <c r="B15" s="460"/>
      <c r="C15" s="460"/>
      <c r="D15" s="461"/>
      <c r="E15" s="501"/>
      <c r="F15" s="502"/>
      <c r="G15" s="502"/>
      <c r="H15" s="502"/>
      <c r="I15" s="515"/>
      <c r="J15" s="529"/>
      <c r="K15" s="530"/>
      <c r="L15" s="530"/>
      <c r="M15" s="530"/>
      <c r="N15" s="530"/>
      <c r="O15" s="531"/>
      <c r="P15" s="529"/>
      <c r="Q15" s="530"/>
      <c r="R15" s="530"/>
      <c r="S15" s="530"/>
      <c r="T15" s="530"/>
      <c r="U15" s="531"/>
      <c r="V15" s="512"/>
      <c r="W15" s="509"/>
      <c r="X15" s="509"/>
      <c r="Y15" s="509"/>
      <c r="Z15" s="509"/>
      <c r="AA15" s="508"/>
      <c r="AB15" s="512"/>
      <c r="AC15" s="509"/>
      <c r="AD15" s="509"/>
      <c r="AE15" s="509"/>
      <c r="AF15" s="509"/>
      <c r="AG15" s="508"/>
      <c r="AH15" s="520"/>
      <c r="AI15" s="521"/>
      <c r="AJ15" s="521"/>
      <c r="AK15" s="521"/>
      <c r="AL15" s="521"/>
      <c r="AM15" s="522"/>
      <c r="AN15" s="84"/>
      <c r="AO15" s="474"/>
      <c r="AP15" s="475"/>
      <c r="AQ15" s="475"/>
      <c r="AR15" s="475"/>
      <c r="AS15" s="475"/>
      <c r="AT15" s="476"/>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row>
    <row r="16" spans="1:99" ht="15" customHeight="1">
      <c r="A16" s="84"/>
      <c r="B16" s="460"/>
      <c r="C16" s="460"/>
      <c r="D16" s="461"/>
      <c r="E16" s="501"/>
      <c r="F16" s="502"/>
      <c r="G16" s="502"/>
      <c r="H16" s="502"/>
      <c r="I16" s="515"/>
      <c r="J16" s="529" t="str">
        <f>IF(AND('Mapa de Riesgos'!$H$30="Alta",'Mapa de Riesgos'!$L$30="Leve"),CONCATENATE("R",'Mapa de Riesgos'!$A$30),"")</f>
        <v/>
      </c>
      <c r="K16" s="530"/>
      <c r="L16" s="530" t="str">
        <f>IF(AND('Mapa de Riesgos'!$H$36="Alta",'Mapa de Riesgos'!$L$36="Leve"),CONCATENATE("R",'Mapa de Riesgos'!$A$36),"")</f>
        <v/>
      </c>
      <c r="M16" s="530"/>
      <c r="N16" s="530" t="str">
        <f>IF(AND('Mapa de Riesgos'!$H$42="Alta",'Mapa de Riesgos'!$L$42="Leve"),CONCATENATE("R",'Mapa de Riesgos'!$A$42),"")</f>
        <v/>
      </c>
      <c r="O16" s="531"/>
      <c r="P16" s="529" t="str">
        <f>IF(AND('Mapa de Riesgos'!$H$30="Alta",'Mapa de Riesgos'!$L$30="Menor"),CONCATENATE("R",'Mapa de Riesgos'!$A$30),"")</f>
        <v/>
      </c>
      <c r="Q16" s="530"/>
      <c r="R16" s="530" t="str">
        <f>IF(AND('Mapa de Riesgos'!$H$36="Alta",'Mapa de Riesgos'!$L$36="Menor"),CONCATENATE("R",'Mapa de Riesgos'!$A$36),"")</f>
        <v/>
      </c>
      <c r="S16" s="530"/>
      <c r="T16" s="530" t="str">
        <f>IF(AND('Mapa de Riesgos'!$H$42="Alta",'Mapa de Riesgos'!$L$42="Menor"),CONCATENATE("R",'Mapa de Riesgos'!$A$42),"")</f>
        <v/>
      </c>
      <c r="U16" s="531"/>
      <c r="V16" s="512" t="str">
        <f>IF(AND('Mapa de Riesgos'!$H$30="Alta",'Mapa de Riesgos'!$L$30="Moderado"),CONCATENATE("R",'Mapa de Riesgos'!$A$30),"")</f>
        <v/>
      </c>
      <c r="W16" s="509"/>
      <c r="X16" s="507" t="str">
        <f>IF(AND('Mapa de Riesgos'!$H$36="Alta",'Mapa de Riesgos'!$L$36="Moderado"),CONCATENATE("R",'Mapa de Riesgos'!$A$36),"")</f>
        <v/>
      </c>
      <c r="Y16" s="507"/>
      <c r="Z16" s="507" t="str">
        <f>IF(AND('Mapa de Riesgos'!$H$42="Alta",'Mapa de Riesgos'!$L$42="Moderado"),CONCATENATE("R",'Mapa de Riesgos'!$A$42),"")</f>
        <v/>
      </c>
      <c r="AA16" s="508"/>
      <c r="AB16" s="512" t="str">
        <f>IF(AND('Mapa de Riesgos'!$H$30="Alta",'Mapa de Riesgos'!$L$30="Mayor"),CONCATENATE("R",'Mapa de Riesgos'!$A$30),"")</f>
        <v/>
      </c>
      <c r="AC16" s="509"/>
      <c r="AD16" s="507" t="str">
        <f>IF(AND('Mapa de Riesgos'!$H$36="Alta",'Mapa de Riesgos'!$L$36="Mayor"),CONCATENATE("R",'Mapa de Riesgos'!$A$36),"")</f>
        <v/>
      </c>
      <c r="AE16" s="507"/>
      <c r="AF16" s="507" t="str">
        <f>IF(AND('Mapa de Riesgos'!$H$42="Alta",'Mapa de Riesgos'!$L$42="Mayor"),CONCATENATE("R",'Mapa de Riesgos'!$A$42),"")</f>
        <v/>
      </c>
      <c r="AG16" s="508"/>
      <c r="AH16" s="520" t="str">
        <f>IF(AND('Mapa de Riesgos'!$H$30="Alta",'Mapa de Riesgos'!$L$30="Catastrófico"),CONCATENATE("R",'Mapa de Riesgos'!$A$30),"")</f>
        <v/>
      </c>
      <c r="AI16" s="521"/>
      <c r="AJ16" s="521" t="str">
        <f>IF(AND('Mapa de Riesgos'!$H$36="Alta",'Mapa de Riesgos'!$L$36="Catastrófico"),CONCATENATE("R",'Mapa de Riesgos'!$A$36),"")</f>
        <v/>
      </c>
      <c r="AK16" s="521"/>
      <c r="AL16" s="521" t="str">
        <f>IF(AND('Mapa de Riesgos'!$H$42="Alta",'Mapa de Riesgos'!$L$42="Catastrófico"),CONCATENATE("R",'Mapa de Riesgos'!$A$42),"")</f>
        <v/>
      </c>
      <c r="AM16" s="522"/>
      <c r="AN16" s="84"/>
      <c r="AO16" s="474"/>
      <c r="AP16" s="475"/>
      <c r="AQ16" s="475"/>
      <c r="AR16" s="475"/>
      <c r="AS16" s="475"/>
      <c r="AT16" s="476"/>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row>
    <row r="17" spans="1:80" ht="15" customHeight="1">
      <c r="A17" s="84"/>
      <c r="B17" s="460"/>
      <c r="C17" s="460"/>
      <c r="D17" s="461"/>
      <c r="E17" s="501"/>
      <c r="F17" s="502"/>
      <c r="G17" s="502"/>
      <c r="H17" s="502"/>
      <c r="I17" s="515"/>
      <c r="J17" s="529"/>
      <c r="K17" s="530"/>
      <c r="L17" s="530"/>
      <c r="M17" s="530"/>
      <c r="N17" s="530"/>
      <c r="O17" s="531"/>
      <c r="P17" s="529"/>
      <c r="Q17" s="530"/>
      <c r="R17" s="530"/>
      <c r="S17" s="530"/>
      <c r="T17" s="530"/>
      <c r="U17" s="531"/>
      <c r="V17" s="512"/>
      <c r="W17" s="509"/>
      <c r="X17" s="507"/>
      <c r="Y17" s="507"/>
      <c r="Z17" s="507"/>
      <c r="AA17" s="508"/>
      <c r="AB17" s="512"/>
      <c r="AC17" s="509"/>
      <c r="AD17" s="507"/>
      <c r="AE17" s="507"/>
      <c r="AF17" s="507"/>
      <c r="AG17" s="508"/>
      <c r="AH17" s="520"/>
      <c r="AI17" s="521"/>
      <c r="AJ17" s="521"/>
      <c r="AK17" s="521"/>
      <c r="AL17" s="521"/>
      <c r="AM17" s="522"/>
      <c r="AN17" s="84"/>
      <c r="AO17" s="474"/>
      <c r="AP17" s="475"/>
      <c r="AQ17" s="475"/>
      <c r="AR17" s="475"/>
      <c r="AS17" s="475"/>
      <c r="AT17" s="476"/>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row>
    <row r="18" spans="1:80" ht="15" customHeight="1">
      <c r="A18" s="84"/>
      <c r="B18" s="460"/>
      <c r="C18" s="460"/>
      <c r="D18" s="461"/>
      <c r="E18" s="501"/>
      <c r="F18" s="502"/>
      <c r="G18" s="502"/>
      <c r="H18" s="502"/>
      <c r="I18" s="515"/>
      <c r="J18" s="529" t="str">
        <f>IF(AND('Mapa de Riesgos'!$H$48="Alta",'Mapa de Riesgos'!$L$48="Leve"),CONCATENATE("R",'Mapa de Riesgos'!$A$48),"")</f>
        <v/>
      </c>
      <c r="K18" s="530"/>
      <c r="L18" s="530" t="str">
        <f>IF(AND('Mapa de Riesgos'!$H$54="Alta",'Mapa de Riesgos'!$L$54="Leve"),CONCATENATE("R",'Mapa de Riesgos'!$A$54),"")</f>
        <v/>
      </c>
      <c r="M18" s="530"/>
      <c r="N18" s="530" t="str">
        <f>IF(AND('Mapa de Riesgos'!$H$60="Alta",'Mapa de Riesgos'!$L$60="Leve"),CONCATENATE("R",'Mapa de Riesgos'!$A$60),"")</f>
        <v/>
      </c>
      <c r="O18" s="531"/>
      <c r="P18" s="529" t="str">
        <f>IF(AND('Mapa de Riesgos'!$H$48="Alta",'Mapa de Riesgos'!$L$48="Menor"),CONCATENATE("R",'Mapa de Riesgos'!$A$48),"")</f>
        <v/>
      </c>
      <c r="Q18" s="530"/>
      <c r="R18" s="530" t="str">
        <f>IF(AND('Mapa de Riesgos'!$H$54="Alta",'Mapa de Riesgos'!$L$54="Menor"),CONCATENATE("R",'Mapa de Riesgos'!$A$54),"")</f>
        <v/>
      </c>
      <c r="S18" s="530"/>
      <c r="T18" s="530" t="str">
        <f>IF(AND('Mapa de Riesgos'!$H$60="Alta",'Mapa de Riesgos'!$L$60="Menor"),CONCATENATE("R",'Mapa de Riesgos'!$A$60),"")</f>
        <v/>
      </c>
      <c r="U18" s="531"/>
      <c r="V18" s="512" t="str">
        <f>IF(AND('Mapa de Riesgos'!$H$48="Alta",'Mapa de Riesgos'!$L$48="Moderado"),CONCATENATE("R",'Mapa de Riesgos'!$A$48),"")</f>
        <v/>
      </c>
      <c r="W18" s="509"/>
      <c r="X18" s="507" t="str">
        <f>IF(AND('Mapa de Riesgos'!$H$54="Alta",'Mapa de Riesgos'!$L$54="Moderado"),CONCATENATE("R",'Mapa de Riesgos'!$A$54),"")</f>
        <v/>
      </c>
      <c r="Y18" s="507"/>
      <c r="Z18" s="507" t="str">
        <f>IF(AND('Mapa de Riesgos'!$H$60="Alta",'Mapa de Riesgos'!$L$60="Moderado"),CONCATENATE("R",'Mapa de Riesgos'!$A$60),"")</f>
        <v/>
      </c>
      <c r="AA18" s="508"/>
      <c r="AB18" s="512" t="str">
        <f>IF(AND('Mapa de Riesgos'!$H$48="Alta",'Mapa de Riesgos'!$L$48="Mayor"),CONCATENATE("R",'Mapa de Riesgos'!$A$48),"")</f>
        <v/>
      </c>
      <c r="AC18" s="509"/>
      <c r="AD18" s="507" t="str">
        <f>IF(AND('Mapa de Riesgos'!$H$54="Alta",'Mapa de Riesgos'!$L$54="Mayor"),CONCATENATE("R",'Mapa de Riesgos'!$A$54),"")</f>
        <v/>
      </c>
      <c r="AE18" s="507"/>
      <c r="AF18" s="507" t="str">
        <f>IF(AND('Mapa de Riesgos'!$H$60="Alta",'Mapa de Riesgos'!$L$60="Mayor"),CONCATENATE("R",'Mapa de Riesgos'!$A$60),"")</f>
        <v/>
      </c>
      <c r="AG18" s="508"/>
      <c r="AH18" s="520" t="str">
        <f>IF(AND('Mapa de Riesgos'!$H$48="Alta",'Mapa de Riesgos'!$L$48="Catastrófico"),CONCATENATE("R",'Mapa de Riesgos'!$A$48),"")</f>
        <v/>
      </c>
      <c r="AI18" s="521"/>
      <c r="AJ18" s="521" t="str">
        <f>IF(AND('Mapa de Riesgos'!$H$54="Alta",'Mapa de Riesgos'!$L$54="Catastrófico"),CONCATENATE("R",'Mapa de Riesgos'!$A$54),"")</f>
        <v/>
      </c>
      <c r="AK18" s="521"/>
      <c r="AL18" s="521" t="str">
        <f>IF(AND('Mapa de Riesgos'!$H$60="Alta",'Mapa de Riesgos'!$L$60="Catastrófico"),CONCATENATE("R",'Mapa de Riesgos'!$A$60),"")</f>
        <v/>
      </c>
      <c r="AM18" s="522"/>
      <c r="AN18" s="84"/>
      <c r="AO18" s="474"/>
      <c r="AP18" s="475"/>
      <c r="AQ18" s="475"/>
      <c r="AR18" s="475"/>
      <c r="AS18" s="475"/>
      <c r="AT18" s="476"/>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c r="BZ18" s="84"/>
      <c r="CA18" s="84"/>
      <c r="CB18" s="84"/>
    </row>
    <row r="19" spans="1:80" ht="15" customHeight="1">
      <c r="A19" s="84"/>
      <c r="B19" s="460"/>
      <c r="C19" s="460"/>
      <c r="D19" s="461"/>
      <c r="E19" s="501"/>
      <c r="F19" s="502"/>
      <c r="G19" s="502"/>
      <c r="H19" s="502"/>
      <c r="I19" s="515"/>
      <c r="J19" s="529"/>
      <c r="K19" s="530"/>
      <c r="L19" s="530"/>
      <c r="M19" s="530"/>
      <c r="N19" s="530"/>
      <c r="O19" s="531"/>
      <c r="P19" s="529"/>
      <c r="Q19" s="530"/>
      <c r="R19" s="530"/>
      <c r="S19" s="530"/>
      <c r="T19" s="530"/>
      <c r="U19" s="531"/>
      <c r="V19" s="512"/>
      <c r="W19" s="509"/>
      <c r="X19" s="507"/>
      <c r="Y19" s="507"/>
      <c r="Z19" s="507"/>
      <c r="AA19" s="508"/>
      <c r="AB19" s="512"/>
      <c r="AC19" s="509"/>
      <c r="AD19" s="507"/>
      <c r="AE19" s="507"/>
      <c r="AF19" s="507"/>
      <c r="AG19" s="508"/>
      <c r="AH19" s="520"/>
      <c r="AI19" s="521"/>
      <c r="AJ19" s="521"/>
      <c r="AK19" s="521"/>
      <c r="AL19" s="521"/>
      <c r="AM19" s="522"/>
      <c r="AN19" s="84"/>
      <c r="AO19" s="474"/>
      <c r="AP19" s="475"/>
      <c r="AQ19" s="475"/>
      <c r="AR19" s="475"/>
      <c r="AS19" s="475"/>
      <c r="AT19" s="476"/>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c r="BY19" s="84"/>
      <c r="BZ19" s="84"/>
      <c r="CA19" s="84"/>
      <c r="CB19" s="84"/>
    </row>
    <row r="20" spans="1:80" ht="15" customHeight="1">
      <c r="A20" s="84"/>
      <c r="B20" s="460"/>
      <c r="C20" s="460"/>
      <c r="D20" s="461"/>
      <c r="E20" s="501"/>
      <c r="F20" s="502"/>
      <c r="G20" s="502"/>
      <c r="H20" s="502"/>
      <c r="I20" s="515"/>
      <c r="J20" s="529" t="str">
        <f>IF(AND('Mapa de Riesgos'!$H$66="Alta",'Mapa de Riesgos'!$L$66="Leve"),CONCATENATE("R",'Mapa de Riesgos'!$A$66),"")</f>
        <v/>
      </c>
      <c r="K20" s="530"/>
      <c r="L20" s="530" t="str">
        <f>IF(AND('Mapa de Riesgos'!$H$72="Alta",'Mapa de Riesgos'!$L$72="Leve"),CONCATENATE("R",'Mapa de Riesgos'!$A$72),"")</f>
        <v/>
      </c>
      <c r="M20" s="530"/>
      <c r="N20" s="530" t="str">
        <f>IF(AND('Mapa de Riesgos'!$H$78="Alta",'Mapa de Riesgos'!$L$78="Leve"),CONCATENATE("R",'Mapa de Riesgos'!$A$78),"")</f>
        <v/>
      </c>
      <c r="O20" s="531"/>
      <c r="P20" s="529" t="str">
        <f>IF(AND('Mapa de Riesgos'!$H$66="Alta",'Mapa de Riesgos'!$L$66="Menor"),CONCATENATE("R",'Mapa de Riesgos'!$A$66),"")</f>
        <v/>
      </c>
      <c r="Q20" s="530"/>
      <c r="R20" s="530" t="str">
        <f>IF(AND('Mapa de Riesgos'!$H$72="Alta",'Mapa de Riesgos'!$L$72="Menor"),CONCATENATE("R",'Mapa de Riesgos'!$A$72),"")</f>
        <v/>
      </c>
      <c r="S20" s="530"/>
      <c r="T20" s="530" t="str">
        <f>IF(AND('Mapa de Riesgos'!$H$78="Alta",'Mapa de Riesgos'!$L$78="Menor"),CONCATENATE("R",'Mapa de Riesgos'!$A$78),"")</f>
        <v/>
      </c>
      <c r="U20" s="531"/>
      <c r="V20" s="512" t="str">
        <f>IF(AND('Mapa de Riesgos'!$H$66="Alta",'Mapa de Riesgos'!$L$66="Moderado"),CONCATENATE("R",'Mapa de Riesgos'!$A$66),"")</f>
        <v/>
      </c>
      <c r="W20" s="509"/>
      <c r="X20" s="507" t="str">
        <f>IF(AND('Mapa de Riesgos'!$H$72="Alta",'Mapa de Riesgos'!$L$72="Moderado"),CONCATENATE("R",'Mapa de Riesgos'!$A$72),"")</f>
        <v/>
      </c>
      <c r="Y20" s="507"/>
      <c r="Z20" s="507" t="str">
        <f>IF(AND('Mapa de Riesgos'!$H$78="Alta",'Mapa de Riesgos'!$L$78="Moderado"),CONCATENATE("R",'Mapa de Riesgos'!$A$78),"")</f>
        <v/>
      </c>
      <c r="AA20" s="508"/>
      <c r="AB20" s="512" t="str">
        <f>IF(AND('Mapa de Riesgos'!$H$66="Alta",'Mapa de Riesgos'!$L$66="Mayor"),CONCATENATE("R",'Mapa de Riesgos'!$A$66),"")</f>
        <v/>
      </c>
      <c r="AC20" s="509"/>
      <c r="AD20" s="507" t="str">
        <f>IF(AND('Mapa de Riesgos'!$H$72="Alta",'Mapa de Riesgos'!$L$72="Mayor"),CONCATENATE("R",'Mapa de Riesgos'!$A$72),"")</f>
        <v/>
      </c>
      <c r="AE20" s="507"/>
      <c r="AF20" s="507" t="str">
        <f>IF(AND('Mapa de Riesgos'!$H$78="Alta",'Mapa de Riesgos'!$L$78="Mayor"),CONCATENATE("R",'Mapa de Riesgos'!$A$78),"")</f>
        <v/>
      </c>
      <c r="AG20" s="508"/>
      <c r="AH20" s="520" t="str">
        <f>IF(AND('Mapa de Riesgos'!$H$66="Alta",'Mapa de Riesgos'!$L$66="Catastrófico"),CONCATENATE("R",'Mapa de Riesgos'!$A$66),"")</f>
        <v/>
      </c>
      <c r="AI20" s="521"/>
      <c r="AJ20" s="521" t="str">
        <f>IF(AND('Mapa de Riesgos'!$H$72="Alta",'Mapa de Riesgos'!$L$72="Catastrófico"),CONCATENATE("R",'Mapa de Riesgos'!$A$72),"")</f>
        <v/>
      </c>
      <c r="AK20" s="521"/>
      <c r="AL20" s="521" t="str">
        <f>IF(AND('Mapa de Riesgos'!$H$78="Alta",'Mapa de Riesgos'!$L$78="Catastrófico"),CONCATENATE("R",'Mapa de Riesgos'!$A$78),"")</f>
        <v/>
      </c>
      <c r="AM20" s="522"/>
      <c r="AN20" s="84"/>
      <c r="AO20" s="474"/>
      <c r="AP20" s="475"/>
      <c r="AQ20" s="475"/>
      <c r="AR20" s="475"/>
      <c r="AS20" s="475"/>
      <c r="AT20" s="476"/>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c r="BY20" s="84"/>
      <c r="BZ20" s="84"/>
      <c r="CA20" s="84"/>
      <c r="CB20" s="84"/>
    </row>
    <row r="21" spans="1:80" ht="15.75" customHeight="1" thickBot="1">
      <c r="A21" s="84"/>
      <c r="B21" s="460"/>
      <c r="C21" s="460"/>
      <c r="D21" s="461"/>
      <c r="E21" s="504"/>
      <c r="F21" s="505"/>
      <c r="G21" s="505"/>
      <c r="H21" s="505"/>
      <c r="I21" s="505"/>
      <c r="J21" s="532"/>
      <c r="K21" s="533"/>
      <c r="L21" s="533"/>
      <c r="M21" s="533"/>
      <c r="N21" s="533"/>
      <c r="O21" s="534"/>
      <c r="P21" s="532"/>
      <c r="Q21" s="533"/>
      <c r="R21" s="533"/>
      <c r="S21" s="533"/>
      <c r="T21" s="533"/>
      <c r="U21" s="534"/>
      <c r="V21" s="517"/>
      <c r="W21" s="518"/>
      <c r="X21" s="518"/>
      <c r="Y21" s="518"/>
      <c r="Z21" s="518"/>
      <c r="AA21" s="519"/>
      <c r="AB21" s="517"/>
      <c r="AC21" s="518"/>
      <c r="AD21" s="518"/>
      <c r="AE21" s="518"/>
      <c r="AF21" s="518"/>
      <c r="AG21" s="519"/>
      <c r="AH21" s="523"/>
      <c r="AI21" s="524"/>
      <c r="AJ21" s="524"/>
      <c r="AK21" s="524"/>
      <c r="AL21" s="524"/>
      <c r="AM21" s="525"/>
      <c r="AN21" s="84"/>
      <c r="AO21" s="477"/>
      <c r="AP21" s="478"/>
      <c r="AQ21" s="478"/>
      <c r="AR21" s="478"/>
      <c r="AS21" s="478"/>
      <c r="AT21" s="479"/>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c r="BZ21" s="84"/>
      <c r="CA21" s="84"/>
      <c r="CB21" s="84"/>
    </row>
    <row r="22" spans="1:80">
      <c r="A22" s="84"/>
      <c r="B22" s="460"/>
      <c r="C22" s="460"/>
      <c r="D22" s="461"/>
      <c r="E22" s="498" t="s">
        <v>174</v>
      </c>
      <c r="F22" s="499"/>
      <c r="G22" s="499"/>
      <c r="H22" s="499"/>
      <c r="I22" s="500"/>
      <c r="J22" s="535" t="str">
        <f>IF(AND('Mapa de Riesgos'!$H$12="Media",'Mapa de Riesgos'!$L$12="Leve"),CONCATENATE("R",'Mapa de Riesgos'!$A$12),"")</f>
        <v/>
      </c>
      <c r="K22" s="536"/>
      <c r="L22" s="536" t="str">
        <f>IF(AND('Mapa de Riesgos'!$H$18="Media",'Mapa de Riesgos'!$L$18="Leve"),CONCATENATE("R",'Mapa de Riesgos'!$A$18),"")</f>
        <v/>
      </c>
      <c r="M22" s="536"/>
      <c r="N22" s="536" t="str">
        <f>IF(AND('Mapa de Riesgos'!$H$24="Media",'Mapa de Riesgos'!$L$24="Leve"),CONCATENATE("R",'Mapa de Riesgos'!$A$24),"")</f>
        <v/>
      </c>
      <c r="O22" s="537"/>
      <c r="P22" s="535" t="str">
        <f>IF(AND('Mapa de Riesgos'!$H$12="Media",'Mapa de Riesgos'!$L$12="Menor"),CONCATENATE("R",'Mapa de Riesgos'!$A$12),"")</f>
        <v/>
      </c>
      <c r="Q22" s="536"/>
      <c r="R22" s="536" t="str">
        <f>IF(AND('Mapa de Riesgos'!$H$18="Media",'Mapa de Riesgos'!$L$18="Menor"),CONCATENATE("R",'Mapa de Riesgos'!$A$18),"")</f>
        <v/>
      </c>
      <c r="S22" s="536"/>
      <c r="T22" s="536" t="str">
        <f>IF(AND('Mapa de Riesgos'!$H$24="Media",'Mapa de Riesgos'!$L$24="Menor"),CONCATENATE("R",'Mapa de Riesgos'!$A$24),"")</f>
        <v/>
      </c>
      <c r="U22" s="537"/>
      <c r="V22" s="535" t="str">
        <f>IF(AND('Mapa de Riesgos'!$H$12="Media",'Mapa de Riesgos'!$L$12="Moderado"),CONCATENATE("R",'Mapa de Riesgos'!$A$12),"")</f>
        <v>R1</v>
      </c>
      <c r="W22" s="536"/>
      <c r="X22" s="536" t="str">
        <f>IF(AND('Mapa de Riesgos'!$H$18="Media",'Mapa de Riesgos'!$L$18="Moderado"),CONCATENATE("R",'Mapa de Riesgos'!$A$18),"")</f>
        <v>R2</v>
      </c>
      <c r="Y22" s="536"/>
      <c r="Z22" s="536" t="str">
        <f>IF(AND('Mapa de Riesgos'!$H$24="Media",'Mapa de Riesgos'!$L$24="Moderado"),CONCATENATE("R",'Mapa de Riesgos'!$A$24),"")</f>
        <v/>
      </c>
      <c r="AA22" s="537"/>
      <c r="AB22" s="510" t="str">
        <f>IF(AND('Mapa de Riesgos'!$H$12="Media",'Mapa de Riesgos'!$L$12="Mayor"),CONCATENATE("R",'Mapa de Riesgos'!$A$12),"")</f>
        <v/>
      </c>
      <c r="AC22" s="511"/>
      <c r="AD22" s="511" t="str">
        <f>IF(AND('Mapa de Riesgos'!$H$18="Media",'Mapa de Riesgos'!$L$18="Mayor"),CONCATENATE("R",'Mapa de Riesgos'!$A$18),"")</f>
        <v/>
      </c>
      <c r="AE22" s="511"/>
      <c r="AF22" s="511" t="str">
        <f>IF(AND('Mapa de Riesgos'!$H$24="Media",'Mapa de Riesgos'!$L$24="Mayor"),CONCATENATE("R",'Mapa de Riesgos'!$A$24),"")</f>
        <v/>
      </c>
      <c r="AG22" s="513"/>
      <c r="AH22" s="526" t="str">
        <f>IF(AND('Mapa de Riesgos'!$H$12="Media",'Mapa de Riesgos'!$L$12="Catastrófico"),CONCATENATE("R",'Mapa de Riesgos'!$A$12),"")</f>
        <v/>
      </c>
      <c r="AI22" s="527"/>
      <c r="AJ22" s="527" t="str">
        <f>IF(AND('Mapa de Riesgos'!$H$18="Media",'Mapa de Riesgos'!$L$18="Catastrófico"),CONCATENATE("R",'Mapa de Riesgos'!$A$18),"")</f>
        <v/>
      </c>
      <c r="AK22" s="527"/>
      <c r="AL22" s="527" t="str">
        <f>IF(AND('Mapa de Riesgos'!$H$24="Media",'Mapa de Riesgos'!$L$24="Catastrófico"),CONCATENATE("R",'Mapa de Riesgos'!$A$24),"")</f>
        <v/>
      </c>
      <c r="AM22" s="528"/>
      <c r="AN22" s="84"/>
      <c r="AO22" s="480" t="s">
        <v>175</v>
      </c>
      <c r="AP22" s="481"/>
      <c r="AQ22" s="481"/>
      <c r="AR22" s="481"/>
      <c r="AS22" s="481"/>
      <c r="AT22" s="482"/>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c r="BY22" s="84"/>
      <c r="BZ22" s="84"/>
      <c r="CA22" s="84"/>
      <c r="CB22" s="84"/>
    </row>
    <row r="23" spans="1:80">
      <c r="A23" s="84"/>
      <c r="B23" s="460"/>
      <c r="C23" s="460"/>
      <c r="D23" s="461"/>
      <c r="E23" s="501"/>
      <c r="F23" s="502"/>
      <c r="G23" s="502"/>
      <c r="H23" s="502"/>
      <c r="I23" s="503"/>
      <c r="J23" s="529"/>
      <c r="K23" s="530"/>
      <c r="L23" s="530"/>
      <c r="M23" s="530"/>
      <c r="N23" s="530"/>
      <c r="O23" s="531"/>
      <c r="P23" s="529"/>
      <c r="Q23" s="530"/>
      <c r="R23" s="530"/>
      <c r="S23" s="530"/>
      <c r="T23" s="530"/>
      <c r="U23" s="531"/>
      <c r="V23" s="529"/>
      <c r="W23" s="530"/>
      <c r="X23" s="530"/>
      <c r="Y23" s="530"/>
      <c r="Z23" s="530"/>
      <c r="AA23" s="531"/>
      <c r="AB23" s="512"/>
      <c r="AC23" s="509"/>
      <c r="AD23" s="509"/>
      <c r="AE23" s="509"/>
      <c r="AF23" s="509"/>
      <c r="AG23" s="508"/>
      <c r="AH23" s="520"/>
      <c r="AI23" s="521"/>
      <c r="AJ23" s="521"/>
      <c r="AK23" s="521"/>
      <c r="AL23" s="521"/>
      <c r="AM23" s="522"/>
      <c r="AN23" s="84"/>
      <c r="AO23" s="483"/>
      <c r="AP23" s="484"/>
      <c r="AQ23" s="484"/>
      <c r="AR23" s="484"/>
      <c r="AS23" s="484"/>
      <c r="AT23" s="485"/>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c r="BY23" s="84"/>
      <c r="BZ23" s="84"/>
      <c r="CA23" s="84"/>
      <c r="CB23" s="84"/>
    </row>
    <row r="24" spans="1:80">
      <c r="A24" s="84"/>
      <c r="B24" s="460"/>
      <c r="C24" s="460"/>
      <c r="D24" s="461"/>
      <c r="E24" s="501"/>
      <c r="F24" s="502"/>
      <c r="G24" s="502"/>
      <c r="H24" s="502"/>
      <c r="I24" s="503"/>
      <c r="J24" s="529" t="str">
        <f>IF(AND('Mapa de Riesgos'!$H$30="Media",'Mapa de Riesgos'!$L$30="Leve"),CONCATENATE("R",'Mapa de Riesgos'!$A$30),"")</f>
        <v/>
      </c>
      <c r="K24" s="530"/>
      <c r="L24" s="530" t="str">
        <f>IF(AND('Mapa de Riesgos'!$H$36="Media",'Mapa de Riesgos'!$L$36="Leve"),CONCATENATE("R",'Mapa de Riesgos'!$A$36),"")</f>
        <v/>
      </c>
      <c r="M24" s="530"/>
      <c r="N24" s="530" t="str">
        <f>IF(AND('Mapa de Riesgos'!$H$42="Media",'Mapa de Riesgos'!$L$42="Leve"),CONCATENATE("R",'Mapa de Riesgos'!$A$42),"")</f>
        <v/>
      </c>
      <c r="O24" s="531"/>
      <c r="P24" s="529" t="str">
        <f>IF(AND('Mapa de Riesgos'!$H$30="Media",'Mapa de Riesgos'!$L$30="Menor"),CONCATENATE("R",'Mapa de Riesgos'!$A$30),"")</f>
        <v/>
      </c>
      <c r="Q24" s="530"/>
      <c r="R24" s="530" t="str">
        <f>IF(AND('Mapa de Riesgos'!$H$36="Media",'Mapa de Riesgos'!$L$36="Menor"),CONCATENATE("R",'Mapa de Riesgos'!$A$36),"")</f>
        <v/>
      </c>
      <c r="S24" s="530"/>
      <c r="T24" s="530" t="str">
        <f>IF(AND('Mapa de Riesgos'!$H$42="Media",'Mapa de Riesgos'!$L$42="Menor"),CONCATENATE("R",'Mapa de Riesgos'!$A$42),"")</f>
        <v/>
      </c>
      <c r="U24" s="531"/>
      <c r="V24" s="529" t="str">
        <f>IF(AND('Mapa de Riesgos'!$H$30="Media",'Mapa de Riesgos'!$L$30="Moderado"),CONCATENATE("R",'Mapa de Riesgos'!$A$30),"")</f>
        <v/>
      </c>
      <c r="W24" s="530"/>
      <c r="X24" s="530" t="str">
        <f>IF(AND('Mapa de Riesgos'!$H$36="Media",'Mapa de Riesgos'!$L$36="Moderado"),CONCATENATE("R",'Mapa de Riesgos'!$A$36),"")</f>
        <v/>
      </c>
      <c r="Y24" s="530"/>
      <c r="Z24" s="530" t="str">
        <f>IF(AND('Mapa de Riesgos'!$H$42="Media",'Mapa de Riesgos'!$L$42="Moderado"),CONCATENATE("R",'Mapa de Riesgos'!$A$42),"")</f>
        <v/>
      </c>
      <c r="AA24" s="531"/>
      <c r="AB24" s="512" t="str">
        <f>IF(AND('Mapa de Riesgos'!$H$30="Media",'Mapa de Riesgos'!$L$30="Mayor"),CONCATENATE("R",'Mapa de Riesgos'!$A$30),"")</f>
        <v/>
      </c>
      <c r="AC24" s="509"/>
      <c r="AD24" s="507" t="str">
        <f>IF(AND('Mapa de Riesgos'!$H$36="Media",'Mapa de Riesgos'!$L$36="Mayor"),CONCATENATE("R",'Mapa de Riesgos'!$A$36),"")</f>
        <v/>
      </c>
      <c r="AE24" s="507"/>
      <c r="AF24" s="507" t="str">
        <f>IF(AND('Mapa de Riesgos'!$H$42="Media",'Mapa de Riesgos'!$L$42="Mayor"),CONCATENATE("R",'Mapa de Riesgos'!$A$42),"")</f>
        <v/>
      </c>
      <c r="AG24" s="508"/>
      <c r="AH24" s="520" t="str">
        <f>IF(AND('Mapa de Riesgos'!$H$30="Media",'Mapa de Riesgos'!$L$30="Catastrófico"),CONCATENATE("R",'Mapa de Riesgos'!$A$30),"")</f>
        <v/>
      </c>
      <c r="AI24" s="521"/>
      <c r="AJ24" s="521" t="str">
        <f>IF(AND('Mapa de Riesgos'!$H$36="Media",'Mapa de Riesgos'!$L$36="Catastrófico"),CONCATENATE("R",'Mapa de Riesgos'!$A$36),"")</f>
        <v/>
      </c>
      <c r="AK24" s="521"/>
      <c r="AL24" s="521" t="str">
        <f>IF(AND('Mapa de Riesgos'!$H$42="Media",'Mapa de Riesgos'!$L$42="Catastrófico"),CONCATENATE("R",'Mapa de Riesgos'!$A$42),"")</f>
        <v/>
      </c>
      <c r="AM24" s="522"/>
      <c r="AN24" s="84"/>
      <c r="AO24" s="483"/>
      <c r="AP24" s="484"/>
      <c r="AQ24" s="484"/>
      <c r="AR24" s="484"/>
      <c r="AS24" s="484"/>
      <c r="AT24" s="485"/>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c r="BY24" s="84"/>
      <c r="BZ24" s="84"/>
      <c r="CA24" s="84"/>
      <c r="CB24" s="84"/>
    </row>
    <row r="25" spans="1:80">
      <c r="A25" s="84"/>
      <c r="B25" s="460"/>
      <c r="C25" s="460"/>
      <c r="D25" s="461"/>
      <c r="E25" s="501"/>
      <c r="F25" s="502"/>
      <c r="G25" s="502"/>
      <c r="H25" s="502"/>
      <c r="I25" s="503"/>
      <c r="J25" s="529"/>
      <c r="K25" s="530"/>
      <c r="L25" s="530"/>
      <c r="M25" s="530"/>
      <c r="N25" s="530"/>
      <c r="O25" s="531"/>
      <c r="P25" s="529"/>
      <c r="Q25" s="530"/>
      <c r="R25" s="530"/>
      <c r="S25" s="530"/>
      <c r="T25" s="530"/>
      <c r="U25" s="531"/>
      <c r="V25" s="529"/>
      <c r="W25" s="530"/>
      <c r="X25" s="530"/>
      <c r="Y25" s="530"/>
      <c r="Z25" s="530"/>
      <c r="AA25" s="531"/>
      <c r="AB25" s="512"/>
      <c r="AC25" s="509"/>
      <c r="AD25" s="507"/>
      <c r="AE25" s="507"/>
      <c r="AF25" s="507"/>
      <c r="AG25" s="508"/>
      <c r="AH25" s="520"/>
      <c r="AI25" s="521"/>
      <c r="AJ25" s="521"/>
      <c r="AK25" s="521"/>
      <c r="AL25" s="521"/>
      <c r="AM25" s="522"/>
      <c r="AN25" s="84"/>
      <c r="AO25" s="483"/>
      <c r="AP25" s="484"/>
      <c r="AQ25" s="484"/>
      <c r="AR25" s="484"/>
      <c r="AS25" s="484"/>
      <c r="AT25" s="485"/>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c r="BZ25" s="84"/>
      <c r="CA25" s="84"/>
      <c r="CB25" s="84"/>
    </row>
    <row r="26" spans="1:80">
      <c r="A26" s="84"/>
      <c r="B26" s="460"/>
      <c r="C26" s="460"/>
      <c r="D26" s="461"/>
      <c r="E26" s="501"/>
      <c r="F26" s="502"/>
      <c r="G26" s="502"/>
      <c r="H26" s="502"/>
      <c r="I26" s="503"/>
      <c r="J26" s="529" t="str">
        <f>IF(AND('Mapa de Riesgos'!$H$48="Media",'Mapa de Riesgos'!$L$48="Leve"),CONCATENATE("R",'Mapa de Riesgos'!$A$48),"")</f>
        <v/>
      </c>
      <c r="K26" s="530"/>
      <c r="L26" s="530" t="str">
        <f>IF(AND('Mapa de Riesgos'!$H$54="Media",'Mapa de Riesgos'!$L$54="Leve"),CONCATENATE("R",'Mapa de Riesgos'!$A$54),"")</f>
        <v/>
      </c>
      <c r="M26" s="530"/>
      <c r="N26" s="530" t="str">
        <f>IF(AND('Mapa de Riesgos'!$H$60="Media",'Mapa de Riesgos'!$L$60="Leve"),CONCATENATE("R",'Mapa de Riesgos'!$A$60),"")</f>
        <v/>
      </c>
      <c r="O26" s="531"/>
      <c r="P26" s="529" t="str">
        <f>IF(AND('Mapa de Riesgos'!$H$48="Media",'Mapa de Riesgos'!$L$48="Menor"),CONCATENATE("R",'Mapa de Riesgos'!$A$48),"")</f>
        <v/>
      </c>
      <c r="Q26" s="530"/>
      <c r="R26" s="530" t="str">
        <f>IF(AND('Mapa de Riesgos'!$H$54="Media",'Mapa de Riesgos'!$L$54="Menor"),CONCATENATE("R",'Mapa de Riesgos'!$A$54),"")</f>
        <v/>
      </c>
      <c r="S26" s="530"/>
      <c r="T26" s="530" t="str">
        <f>IF(AND('Mapa de Riesgos'!$H$60="Media",'Mapa de Riesgos'!$L$60="Menor"),CONCATENATE("R",'Mapa de Riesgos'!$A$60),"")</f>
        <v/>
      </c>
      <c r="U26" s="531"/>
      <c r="V26" s="529" t="str">
        <f>IF(AND('Mapa de Riesgos'!$H$48="Media",'Mapa de Riesgos'!$L$48="Moderado"),CONCATENATE("R",'Mapa de Riesgos'!$A$48),"")</f>
        <v/>
      </c>
      <c r="W26" s="530"/>
      <c r="X26" s="530" t="str">
        <f>IF(AND('Mapa de Riesgos'!$H$54="Media",'Mapa de Riesgos'!$L$54="Moderado"),CONCATENATE("R",'Mapa de Riesgos'!$A$54),"")</f>
        <v/>
      </c>
      <c r="Y26" s="530"/>
      <c r="Z26" s="530" t="str">
        <f>IF(AND('Mapa de Riesgos'!$H$60="Media",'Mapa de Riesgos'!$L$60="Moderado"),CONCATENATE("R",'Mapa de Riesgos'!$A$60),"")</f>
        <v/>
      </c>
      <c r="AA26" s="531"/>
      <c r="AB26" s="512" t="str">
        <f>IF(AND('Mapa de Riesgos'!$H$48="Media",'Mapa de Riesgos'!$L$48="Mayor"),CONCATENATE("R",'Mapa de Riesgos'!$A$48),"")</f>
        <v/>
      </c>
      <c r="AC26" s="509"/>
      <c r="AD26" s="507" t="str">
        <f>IF(AND('Mapa de Riesgos'!$H$54="Media",'Mapa de Riesgos'!$L$54="Mayor"),CONCATENATE("R",'Mapa de Riesgos'!$A$54),"")</f>
        <v/>
      </c>
      <c r="AE26" s="507"/>
      <c r="AF26" s="507" t="str">
        <f>IF(AND('Mapa de Riesgos'!$H$60="Media",'Mapa de Riesgos'!$L$60="Mayor"),CONCATENATE("R",'Mapa de Riesgos'!$A$60),"")</f>
        <v/>
      </c>
      <c r="AG26" s="508"/>
      <c r="AH26" s="520" t="str">
        <f>IF(AND('Mapa de Riesgos'!$H$48="Media",'Mapa de Riesgos'!$L$48="Catastrófico"),CONCATENATE("R",'Mapa de Riesgos'!$A$48),"")</f>
        <v/>
      </c>
      <c r="AI26" s="521"/>
      <c r="AJ26" s="521" t="str">
        <f>IF(AND('Mapa de Riesgos'!$H$54="Media",'Mapa de Riesgos'!$L$54="Catastrófico"),CONCATENATE("R",'Mapa de Riesgos'!$A$54),"")</f>
        <v/>
      </c>
      <c r="AK26" s="521"/>
      <c r="AL26" s="521" t="str">
        <f>IF(AND('Mapa de Riesgos'!$H$60="Media",'Mapa de Riesgos'!$L$60="Catastrófico"),CONCATENATE("R",'Mapa de Riesgos'!$A$60),"")</f>
        <v/>
      </c>
      <c r="AM26" s="522"/>
      <c r="AN26" s="84"/>
      <c r="AO26" s="483"/>
      <c r="AP26" s="484"/>
      <c r="AQ26" s="484"/>
      <c r="AR26" s="484"/>
      <c r="AS26" s="484"/>
      <c r="AT26" s="485"/>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c r="BY26" s="84"/>
      <c r="BZ26" s="84"/>
      <c r="CA26" s="84"/>
      <c r="CB26" s="84"/>
    </row>
    <row r="27" spans="1:80">
      <c r="A27" s="84"/>
      <c r="B27" s="460"/>
      <c r="C27" s="460"/>
      <c r="D27" s="461"/>
      <c r="E27" s="501"/>
      <c r="F27" s="502"/>
      <c r="G27" s="502"/>
      <c r="H27" s="502"/>
      <c r="I27" s="503"/>
      <c r="J27" s="529"/>
      <c r="K27" s="530"/>
      <c r="L27" s="530"/>
      <c r="M27" s="530"/>
      <c r="N27" s="530"/>
      <c r="O27" s="531"/>
      <c r="P27" s="529"/>
      <c r="Q27" s="530"/>
      <c r="R27" s="530"/>
      <c r="S27" s="530"/>
      <c r="T27" s="530"/>
      <c r="U27" s="531"/>
      <c r="V27" s="529"/>
      <c r="W27" s="530"/>
      <c r="X27" s="530"/>
      <c r="Y27" s="530"/>
      <c r="Z27" s="530"/>
      <c r="AA27" s="531"/>
      <c r="AB27" s="512"/>
      <c r="AC27" s="509"/>
      <c r="AD27" s="507"/>
      <c r="AE27" s="507"/>
      <c r="AF27" s="507"/>
      <c r="AG27" s="508"/>
      <c r="AH27" s="520"/>
      <c r="AI27" s="521"/>
      <c r="AJ27" s="521"/>
      <c r="AK27" s="521"/>
      <c r="AL27" s="521"/>
      <c r="AM27" s="522"/>
      <c r="AN27" s="84"/>
      <c r="AO27" s="483"/>
      <c r="AP27" s="484"/>
      <c r="AQ27" s="484"/>
      <c r="AR27" s="484"/>
      <c r="AS27" s="484"/>
      <c r="AT27" s="485"/>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c r="BY27" s="84"/>
      <c r="BZ27" s="84"/>
      <c r="CA27" s="84"/>
      <c r="CB27" s="84"/>
    </row>
    <row r="28" spans="1:80">
      <c r="A28" s="84"/>
      <c r="B28" s="460"/>
      <c r="C28" s="460"/>
      <c r="D28" s="461"/>
      <c r="E28" s="501"/>
      <c r="F28" s="502"/>
      <c r="G28" s="502"/>
      <c r="H28" s="502"/>
      <c r="I28" s="503"/>
      <c r="J28" s="529" t="str">
        <f>IF(AND('Mapa de Riesgos'!$H$66="Media",'Mapa de Riesgos'!$L$66="Leve"),CONCATENATE("R",'Mapa de Riesgos'!$A$66),"")</f>
        <v/>
      </c>
      <c r="K28" s="530"/>
      <c r="L28" s="530" t="str">
        <f>IF(AND('Mapa de Riesgos'!$H$72="Media",'Mapa de Riesgos'!$L$72="Leve"),CONCATENATE("R",'Mapa de Riesgos'!$A$72),"")</f>
        <v/>
      </c>
      <c r="M28" s="530"/>
      <c r="N28" s="530" t="str">
        <f>IF(AND('Mapa de Riesgos'!$H$78="Media",'Mapa de Riesgos'!$L$78="Leve"),CONCATENATE("R",'Mapa de Riesgos'!$A$78),"")</f>
        <v/>
      </c>
      <c r="O28" s="531"/>
      <c r="P28" s="529" t="str">
        <f>IF(AND('Mapa de Riesgos'!$H$66="Media",'Mapa de Riesgos'!$L$66="Menor"),CONCATENATE("R",'Mapa de Riesgos'!$A$66),"")</f>
        <v/>
      </c>
      <c r="Q28" s="530"/>
      <c r="R28" s="530" t="str">
        <f>IF(AND('Mapa de Riesgos'!$H$72="Media",'Mapa de Riesgos'!$L$72="Menor"),CONCATENATE("R",'Mapa de Riesgos'!$A$72),"")</f>
        <v/>
      </c>
      <c r="S28" s="530"/>
      <c r="T28" s="530" t="str">
        <f>IF(AND('Mapa de Riesgos'!$H$78="Media",'Mapa de Riesgos'!$L$78="Menor"),CONCATENATE("R",'Mapa de Riesgos'!$A$78),"")</f>
        <v/>
      </c>
      <c r="U28" s="531"/>
      <c r="V28" s="529" t="str">
        <f>IF(AND('Mapa de Riesgos'!$H$66="Media",'Mapa de Riesgos'!$L$66="Moderado"),CONCATENATE("R",'Mapa de Riesgos'!$A$66),"")</f>
        <v/>
      </c>
      <c r="W28" s="530"/>
      <c r="X28" s="530" t="str">
        <f>IF(AND('Mapa de Riesgos'!$H$72="Media",'Mapa de Riesgos'!$L$72="Moderado"),CONCATENATE("R",'Mapa de Riesgos'!$A$72),"")</f>
        <v/>
      </c>
      <c r="Y28" s="530"/>
      <c r="Z28" s="530" t="str">
        <f>IF(AND('Mapa de Riesgos'!$H$78="Media",'Mapa de Riesgos'!$L$78="Moderado"),CONCATENATE("R",'Mapa de Riesgos'!$A$78),"")</f>
        <v/>
      </c>
      <c r="AA28" s="531"/>
      <c r="AB28" s="512" t="str">
        <f>IF(AND('Mapa de Riesgos'!$H$66="Media",'Mapa de Riesgos'!$L$66="Mayor"),CONCATENATE("R",'Mapa de Riesgos'!$A$66),"")</f>
        <v/>
      </c>
      <c r="AC28" s="509"/>
      <c r="AD28" s="507" t="str">
        <f>IF(AND('Mapa de Riesgos'!$H$72="Media",'Mapa de Riesgos'!$L$72="Mayor"),CONCATENATE("R",'Mapa de Riesgos'!$A$72),"")</f>
        <v/>
      </c>
      <c r="AE28" s="507"/>
      <c r="AF28" s="507" t="str">
        <f>IF(AND('Mapa de Riesgos'!$H$78="Media",'Mapa de Riesgos'!$L$78="Mayor"),CONCATENATE("R",'Mapa de Riesgos'!$A$78),"")</f>
        <v/>
      </c>
      <c r="AG28" s="508"/>
      <c r="AH28" s="520" t="str">
        <f>IF(AND('Mapa de Riesgos'!$H$66="Media",'Mapa de Riesgos'!$L$66="Catastrófico"),CONCATENATE("R",'Mapa de Riesgos'!$A$66),"")</f>
        <v/>
      </c>
      <c r="AI28" s="521"/>
      <c r="AJ28" s="521" t="str">
        <f>IF(AND('Mapa de Riesgos'!$H$72="Media",'Mapa de Riesgos'!$L$72="Catastrófico"),CONCATENATE("R",'Mapa de Riesgos'!$A$72),"")</f>
        <v/>
      </c>
      <c r="AK28" s="521"/>
      <c r="AL28" s="521" t="str">
        <f>IF(AND('Mapa de Riesgos'!$H$78="Media",'Mapa de Riesgos'!$L$78="Catastrófico"),CONCATENATE("R",'Mapa de Riesgos'!$A$78),"")</f>
        <v/>
      </c>
      <c r="AM28" s="522"/>
      <c r="AN28" s="84"/>
      <c r="AO28" s="483"/>
      <c r="AP28" s="484"/>
      <c r="AQ28" s="484"/>
      <c r="AR28" s="484"/>
      <c r="AS28" s="484"/>
      <c r="AT28" s="485"/>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c r="BY28" s="84"/>
      <c r="BZ28" s="84"/>
      <c r="CA28" s="84"/>
      <c r="CB28" s="84"/>
    </row>
    <row r="29" spans="1:80" ht="15.75" thickBot="1">
      <c r="A29" s="84"/>
      <c r="B29" s="460"/>
      <c r="C29" s="460"/>
      <c r="D29" s="461"/>
      <c r="E29" s="504"/>
      <c r="F29" s="505"/>
      <c r="G29" s="505"/>
      <c r="H29" s="505"/>
      <c r="I29" s="506"/>
      <c r="J29" s="529"/>
      <c r="K29" s="530"/>
      <c r="L29" s="530"/>
      <c r="M29" s="530"/>
      <c r="N29" s="530"/>
      <c r="O29" s="531"/>
      <c r="P29" s="532"/>
      <c r="Q29" s="533"/>
      <c r="R29" s="533"/>
      <c r="S29" s="533"/>
      <c r="T29" s="533"/>
      <c r="U29" s="534"/>
      <c r="V29" s="532"/>
      <c r="W29" s="533"/>
      <c r="X29" s="533"/>
      <c r="Y29" s="533"/>
      <c r="Z29" s="533"/>
      <c r="AA29" s="534"/>
      <c r="AB29" s="517"/>
      <c r="AC29" s="518"/>
      <c r="AD29" s="518"/>
      <c r="AE29" s="518"/>
      <c r="AF29" s="518"/>
      <c r="AG29" s="519"/>
      <c r="AH29" s="523"/>
      <c r="AI29" s="524"/>
      <c r="AJ29" s="524"/>
      <c r="AK29" s="524"/>
      <c r="AL29" s="524"/>
      <c r="AM29" s="525"/>
      <c r="AN29" s="84"/>
      <c r="AO29" s="486"/>
      <c r="AP29" s="487"/>
      <c r="AQ29" s="487"/>
      <c r="AR29" s="487"/>
      <c r="AS29" s="487"/>
      <c r="AT29" s="488"/>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c r="BY29" s="84"/>
      <c r="BZ29" s="84"/>
      <c r="CA29" s="84"/>
      <c r="CB29" s="84"/>
    </row>
    <row r="30" spans="1:80">
      <c r="A30" s="84"/>
      <c r="B30" s="460"/>
      <c r="C30" s="460"/>
      <c r="D30" s="461"/>
      <c r="E30" s="498" t="s">
        <v>176</v>
      </c>
      <c r="F30" s="499"/>
      <c r="G30" s="499"/>
      <c r="H30" s="499"/>
      <c r="I30" s="499"/>
      <c r="J30" s="544" t="str">
        <f>IF(AND('Mapa de Riesgos'!$H$12="Baja",'Mapa de Riesgos'!$L$12="Leve"),CONCATENATE("R",'Mapa de Riesgos'!$A$12),"")</f>
        <v/>
      </c>
      <c r="K30" s="545"/>
      <c r="L30" s="545" t="str">
        <f>IF(AND('Mapa de Riesgos'!$H$18="Baja",'Mapa de Riesgos'!$L$18="Leve"),CONCATENATE("R",'Mapa de Riesgos'!$A$18),"")</f>
        <v/>
      </c>
      <c r="M30" s="545"/>
      <c r="N30" s="545" t="str">
        <f>IF(AND('Mapa de Riesgos'!$H$24="Baja",'Mapa de Riesgos'!$L$24="Leve"),CONCATENATE("R",'Mapa de Riesgos'!$A$24),"")</f>
        <v/>
      </c>
      <c r="O30" s="546"/>
      <c r="P30" s="536" t="str">
        <f>IF(AND('Mapa de Riesgos'!$H$12="Baja",'Mapa de Riesgos'!$L$12="Menor"),CONCATENATE("R",'Mapa de Riesgos'!$A$12),"")</f>
        <v/>
      </c>
      <c r="Q30" s="536"/>
      <c r="R30" s="536" t="str">
        <f>IF(AND('Mapa de Riesgos'!$H$18="Baja",'Mapa de Riesgos'!$L$18="Menor"),CONCATENATE("R",'Mapa de Riesgos'!$A$18),"")</f>
        <v/>
      </c>
      <c r="S30" s="536"/>
      <c r="T30" s="536" t="str">
        <f>IF(AND('Mapa de Riesgos'!$H$24="Baja",'Mapa de Riesgos'!$L$24="Menor"),CONCATENATE("R",'Mapa de Riesgos'!$A$24),"")</f>
        <v/>
      </c>
      <c r="U30" s="537"/>
      <c r="V30" s="535" t="str">
        <f>IF(AND('Mapa de Riesgos'!$H$12="Baja",'Mapa de Riesgos'!$L$12="Moderado"),CONCATENATE("R",'Mapa de Riesgos'!$A$12),"")</f>
        <v/>
      </c>
      <c r="W30" s="536"/>
      <c r="X30" s="536" t="str">
        <f>IF(AND('Mapa de Riesgos'!$H$18="Baja",'Mapa de Riesgos'!$L$18="Moderado"),CONCATENATE("R",'Mapa de Riesgos'!$A$18),"")</f>
        <v/>
      </c>
      <c r="Y30" s="536"/>
      <c r="Z30" s="536" t="str">
        <f>IF(AND('Mapa de Riesgos'!$H$24="Baja",'Mapa de Riesgos'!$L$24="Moderado"),CONCATENATE("R",'Mapa de Riesgos'!$A$24),"")</f>
        <v/>
      </c>
      <c r="AA30" s="537"/>
      <c r="AB30" s="510" t="str">
        <f>IF(AND('Mapa de Riesgos'!$H$12="Baja",'Mapa de Riesgos'!$L$12="Mayor"),CONCATENATE("R",'Mapa de Riesgos'!$A$12),"")</f>
        <v/>
      </c>
      <c r="AC30" s="511"/>
      <c r="AD30" s="511" t="str">
        <f>IF(AND('Mapa de Riesgos'!$H$18="Baja",'Mapa de Riesgos'!$L$18="Mayor"),CONCATENATE("R",'Mapa de Riesgos'!$A$18),"")</f>
        <v/>
      </c>
      <c r="AE30" s="511"/>
      <c r="AF30" s="511" t="str">
        <f>IF(AND('Mapa de Riesgos'!$H$24="Baja",'Mapa de Riesgos'!$L$24="Mayor"),CONCATENATE("R",'Mapa de Riesgos'!$A$24),"")</f>
        <v/>
      </c>
      <c r="AG30" s="513"/>
      <c r="AH30" s="526" t="str">
        <f>IF(AND('Mapa de Riesgos'!$H$12="Baja",'Mapa de Riesgos'!$L$12="Catastrófico"),CONCATENATE("R",'Mapa de Riesgos'!$A$12),"")</f>
        <v/>
      </c>
      <c r="AI30" s="527"/>
      <c r="AJ30" s="527" t="str">
        <f>IF(AND('Mapa de Riesgos'!$H$18="Baja",'Mapa de Riesgos'!$L$18="Catastrófico"),CONCATENATE("R",'Mapa de Riesgos'!$A$18),"")</f>
        <v/>
      </c>
      <c r="AK30" s="527"/>
      <c r="AL30" s="527" t="str">
        <f>IF(AND('Mapa de Riesgos'!$H$24="Baja",'Mapa de Riesgos'!$L$24="Catastrófico"),CONCATENATE("R",'Mapa de Riesgos'!$A$24),"")</f>
        <v/>
      </c>
      <c r="AM30" s="528"/>
      <c r="AN30" s="84"/>
      <c r="AO30" s="489" t="s">
        <v>177</v>
      </c>
      <c r="AP30" s="490"/>
      <c r="AQ30" s="490"/>
      <c r="AR30" s="490"/>
      <c r="AS30" s="490"/>
      <c r="AT30" s="491"/>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c r="BY30" s="84"/>
      <c r="BZ30" s="84"/>
      <c r="CA30" s="84"/>
      <c r="CB30" s="84"/>
    </row>
    <row r="31" spans="1:80">
      <c r="A31" s="84"/>
      <c r="B31" s="460"/>
      <c r="C31" s="460"/>
      <c r="D31" s="461"/>
      <c r="E31" s="501"/>
      <c r="F31" s="502"/>
      <c r="G31" s="502"/>
      <c r="H31" s="502"/>
      <c r="I31" s="515"/>
      <c r="J31" s="540"/>
      <c r="K31" s="538"/>
      <c r="L31" s="538"/>
      <c r="M31" s="538"/>
      <c r="N31" s="538"/>
      <c r="O31" s="539"/>
      <c r="P31" s="530"/>
      <c r="Q31" s="530"/>
      <c r="R31" s="530"/>
      <c r="S31" s="530"/>
      <c r="T31" s="530"/>
      <c r="U31" s="531"/>
      <c r="V31" s="529"/>
      <c r="W31" s="530"/>
      <c r="X31" s="530"/>
      <c r="Y31" s="530"/>
      <c r="Z31" s="530"/>
      <c r="AA31" s="531"/>
      <c r="AB31" s="512"/>
      <c r="AC31" s="509"/>
      <c r="AD31" s="509"/>
      <c r="AE31" s="509"/>
      <c r="AF31" s="509"/>
      <c r="AG31" s="508"/>
      <c r="AH31" s="520"/>
      <c r="AI31" s="521"/>
      <c r="AJ31" s="521"/>
      <c r="AK31" s="521"/>
      <c r="AL31" s="521"/>
      <c r="AM31" s="522"/>
      <c r="AN31" s="84"/>
      <c r="AO31" s="492"/>
      <c r="AP31" s="493"/>
      <c r="AQ31" s="493"/>
      <c r="AR31" s="493"/>
      <c r="AS31" s="493"/>
      <c r="AT31" s="49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row>
    <row r="32" spans="1:80">
      <c r="A32" s="84"/>
      <c r="B32" s="460"/>
      <c r="C32" s="460"/>
      <c r="D32" s="461"/>
      <c r="E32" s="501"/>
      <c r="F32" s="502"/>
      <c r="G32" s="502"/>
      <c r="H32" s="502"/>
      <c r="I32" s="515"/>
      <c r="J32" s="540" t="str">
        <f>IF(AND('Mapa de Riesgos'!$H$30="Baja",'Mapa de Riesgos'!$L$30="Leve"),CONCATENATE("R",'Mapa de Riesgos'!$A$30),"")</f>
        <v/>
      </c>
      <c r="K32" s="538"/>
      <c r="L32" s="538" t="str">
        <f>IF(AND('Mapa de Riesgos'!$H$36="Baja",'Mapa de Riesgos'!$L$36="Leve"),CONCATENATE("R",'Mapa de Riesgos'!$A$36),"")</f>
        <v/>
      </c>
      <c r="M32" s="538"/>
      <c r="N32" s="538" t="str">
        <f>IF(AND('Mapa de Riesgos'!$H$42="Baja",'Mapa de Riesgos'!$L$42="Leve"),CONCATENATE("R",'Mapa de Riesgos'!$A$42),"")</f>
        <v/>
      </c>
      <c r="O32" s="539"/>
      <c r="P32" s="530" t="str">
        <f>IF(AND('Mapa de Riesgos'!$H$30="Baja",'Mapa de Riesgos'!$L$30="Menor"),CONCATENATE("R",'Mapa de Riesgos'!$A$30),"")</f>
        <v/>
      </c>
      <c r="Q32" s="530"/>
      <c r="R32" s="530" t="str">
        <f>IF(AND('Mapa de Riesgos'!$H$36="Baja",'Mapa de Riesgos'!$L$36="Menor"),CONCATENATE("R",'Mapa de Riesgos'!$A$36),"")</f>
        <v/>
      </c>
      <c r="S32" s="530"/>
      <c r="T32" s="530" t="str">
        <f>IF(AND('Mapa de Riesgos'!$H$42="Baja",'Mapa de Riesgos'!$L$42="Menor"),CONCATENATE("R",'Mapa de Riesgos'!$A$42),"")</f>
        <v/>
      </c>
      <c r="U32" s="531"/>
      <c r="V32" s="529" t="str">
        <f>IF(AND('Mapa de Riesgos'!$H$30="Baja",'Mapa de Riesgos'!$L$30="Moderado"),CONCATENATE("R",'Mapa de Riesgos'!$A$30),"")</f>
        <v/>
      </c>
      <c r="W32" s="530"/>
      <c r="X32" s="530" t="str">
        <f>IF(AND('Mapa de Riesgos'!$H$36="Baja",'Mapa de Riesgos'!$L$36="Moderado"),CONCATENATE("R",'Mapa de Riesgos'!$A$36),"")</f>
        <v/>
      </c>
      <c r="Y32" s="530"/>
      <c r="Z32" s="530" t="str">
        <f>IF(AND('Mapa de Riesgos'!$H$42="Baja",'Mapa de Riesgos'!$L$42="Moderado"),CONCATENATE("R",'Mapa de Riesgos'!$A$42),"")</f>
        <v/>
      </c>
      <c r="AA32" s="531"/>
      <c r="AB32" s="512" t="str">
        <f>IF(AND('Mapa de Riesgos'!$H$30="Baja",'Mapa de Riesgos'!$L$30="Mayor"),CONCATENATE("R",'Mapa de Riesgos'!$A$30),"")</f>
        <v/>
      </c>
      <c r="AC32" s="509"/>
      <c r="AD32" s="507" t="str">
        <f>IF(AND('Mapa de Riesgos'!$H$36="Baja",'Mapa de Riesgos'!$L$36="Mayor"),CONCATENATE("R",'Mapa de Riesgos'!$A$36),"")</f>
        <v/>
      </c>
      <c r="AE32" s="507"/>
      <c r="AF32" s="507" t="str">
        <f>IF(AND('Mapa de Riesgos'!$H$42="Baja",'Mapa de Riesgos'!$L$42="Mayor"),CONCATENATE("R",'Mapa de Riesgos'!$A$42),"")</f>
        <v/>
      </c>
      <c r="AG32" s="508"/>
      <c r="AH32" s="520" t="str">
        <f>IF(AND('Mapa de Riesgos'!$H$30="Baja",'Mapa de Riesgos'!$L$30="Catastrófico"),CONCATENATE("R",'Mapa de Riesgos'!$A$30),"")</f>
        <v/>
      </c>
      <c r="AI32" s="521"/>
      <c r="AJ32" s="521" t="str">
        <f>IF(AND('Mapa de Riesgos'!$H$36="Baja",'Mapa de Riesgos'!$L$36="Catastrófico"),CONCATENATE("R",'Mapa de Riesgos'!$A$36),"")</f>
        <v/>
      </c>
      <c r="AK32" s="521"/>
      <c r="AL32" s="521" t="str">
        <f>IF(AND('Mapa de Riesgos'!$H$42="Baja",'Mapa de Riesgos'!$L$42="Catastrófico"),CONCATENATE("R",'Mapa de Riesgos'!$A$42),"")</f>
        <v/>
      </c>
      <c r="AM32" s="522"/>
      <c r="AN32" s="84"/>
      <c r="AO32" s="492"/>
      <c r="AP32" s="493"/>
      <c r="AQ32" s="493"/>
      <c r="AR32" s="493"/>
      <c r="AS32" s="493"/>
      <c r="AT32" s="494"/>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c r="BY32" s="84"/>
      <c r="BZ32" s="84"/>
      <c r="CA32" s="84"/>
      <c r="CB32" s="84"/>
    </row>
    <row r="33" spans="1:80">
      <c r="A33" s="84"/>
      <c r="B33" s="460"/>
      <c r="C33" s="460"/>
      <c r="D33" s="461"/>
      <c r="E33" s="501"/>
      <c r="F33" s="502"/>
      <c r="G33" s="502"/>
      <c r="H33" s="502"/>
      <c r="I33" s="515"/>
      <c r="J33" s="540"/>
      <c r="K33" s="538"/>
      <c r="L33" s="538"/>
      <c r="M33" s="538"/>
      <c r="N33" s="538"/>
      <c r="O33" s="539"/>
      <c r="P33" s="530"/>
      <c r="Q33" s="530"/>
      <c r="R33" s="530"/>
      <c r="S33" s="530"/>
      <c r="T33" s="530"/>
      <c r="U33" s="531"/>
      <c r="V33" s="529"/>
      <c r="W33" s="530"/>
      <c r="X33" s="530"/>
      <c r="Y33" s="530"/>
      <c r="Z33" s="530"/>
      <c r="AA33" s="531"/>
      <c r="AB33" s="512"/>
      <c r="AC33" s="509"/>
      <c r="AD33" s="507"/>
      <c r="AE33" s="507"/>
      <c r="AF33" s="507"/>
      <c r="AG33" s="508"/>
      <c r="AH33" s="520"/>
      <c r="AI33" s="521"/>
      <c r="AJ33" s="521"/>
      <c r="AK33" s="521"/>
      <c r="AL33" s="521"/>
      <c r="AM33" s="522"/>
      <c r="AN33" s="84"/>
      <c r="AO33" s="492"/>
      <c r="AP33" s="493"/>
      <c r="AQ33" s="493"/>
      <c r="AR33" s="493"/>
      <c r="AS33" s="493"/>
      <c r="AT33" s="494"/>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c r="BY33" s="84"/>
      <c r="BZ33" s="84"/>
      <c r="CA33" s="84"/>
      <c r="CB33" s="84"/>
    </row>
    <row r="34" spans="1:80">
      <c r="A34" s="84"/>
      <c r="B34" s="460"/>
      <c r="C34" s="460"/>
      <c r="D34" s="461"/>
      <c r="E34" s="501"/>
      <c r="F34" s="502"/>
      <c r="G34" s="502"/>
      <c r="H34" s="502"/>
      <c r="I34" s="515"/>
      <c r="J34" s="540" t="str">
        <f>IF(AND('Mapa de Riesgos'!$H$48="Baja",'Mapa de Riesgos'!$L$48="Leve"),CONCATENATE("R",'Mapa de Riesgos'!$A$48),"")</f>
        <v/>
      </c>
      <c r="K34" s="538"/>
      <c r="L34" s="538" t="str">
        <f>IF(AND('Mapa de Riesgos'!$H$54="Baja",'Mapa de Riesgos'!$L$54="Leve"),CONCATENATE("R",'Mapa de Riesgos'!$A$54),"")</f>
        <v/>
      </c>
      <c r="M34" s="538"/>
      <c r="N34" s="538" t="str">
        <f>IF(AND('Mapa de Riesgos'!$H$60="Baja",'Mapa de Riesgos'!$L$60="Leve"),CONCATENATE("R",'Mapa de Riesgos'!$A$60),"")</f>
        <v/>
      </c>
      <c r="O34" s="539"/>
      <c r="P34" s="530" t="str">
        <f>IF(AND('Mapa de Riesgos'!$H$48="Baja",'Mapa de Riesgos'!$L$48="Menor"),CONCATENATE("R",'Mapa de Riesgos'!$A$48),"")</f>
        <v/>
      </c>
      <c r="Q34" s="530"/>
      <c r="R34" s="530" t="str">
        <f>IF(AND('Mapa de Riesgos'!$H$54="Baja",'Mapa de Riesgos'!$L$54="Menor"),CONCATENATE("R",'Mapa de Riesgos'!$A$54),"")</f>
        <v/>
      </c>
      <c r="S34" s="530"/>
      <c r="T34" s="530" t="str">
        <f>IF(AND('Mapa de Riesgos'!$H$60="Baja",'Mapa de Riesgos'!$L$60="Menor"),CONCATENATE("R",'Mapa de Riesgos'!$A$60),"")</f>
        <v/>
      </c>
      <c r="U34" s="531"/>
      <c r="V34" s="529" t="str">
        <f>IF(AND('Mapa de Riesgos'!$H$48="Baja",'Mapa de Riesgos'!$L$48="Moderado"),CONCATENATE("R",'Mapa de Riesgos'!$A$48),"")</f>
        <v/>
      </c>
      <c r="W34" s="530"/>
      <c r="X34" s="530" t="str">
        <f>IF(AND('Mapa de Riesgos'!$H$54="Baja",'Mapa de Riesgos'!$L$54="Moderado"),CONCATENATE("R",'Mapa de Riesgos'!$A$54),"")</f>
        <v/>
      </c>
      <c r="Y34" s="530"/>
      <c r="Z34" s="530" t="str">
        <f>IF(AND('Mapa de Riesgos'!$H$60="Baja",'Mapa de Riesgos'!$L$60="Moderado"),CONCATENATE("R",'Mapa de Riesgos'!$A$60),"")</f>
        <v/>
      </c>
      <c r="AA34" s="531"/>
      <c r="AB34" s="512" t="str">
        <f>IF(AND('Mapa de Riesgos'!$H$48="Baja",'Mapa de Riesgos'!$L$48="Mayor"),CONCATENATE("R",'Mapa de Riesgos'!$A$48),"")</f>
        <v/>
      </c>
      <c r="AC34" s="509"/>
      <c r="AD34" s="507" t="str">
        <f>IF(AND('Mapa de Riesgos'!$H$54="Baja",'Mapa de Riesgos'!$L$54="Mayor"),CONCATENATE("R",'Mapa de Riesgos'!$A$54),"")</f>
        <v/>
      </c>
      <c r="AE34" s="507"/>
      <c r="AF34" s="507" t="str">
        <f>IF(AND('Mapa de Riesgos'!$H$60="Baja",'Mapa de Riesgos'!$L$60="Mayor"),CONCATENATE("R",'Mapa de Riesgos'!$A$60),"")</f>
        <v/>
      </c>
      <c r="AG34" s="508"/>
      <c r="AH34" s="520" t="str">
        <f>IF(AND('Mapa de Riesgos'!$H$48="Baja",'Mapa de Riesgos'!$L$48="Catastrófico"),CONCATENATE("R",'Mapa de Riesgos'!$A$48),"")</f>
        <v/>
      </c>
      <c r="AI34" s="521"/>
      <c r="AJ34" s="521" t="str">
        <f>IF(AND('Mapa de Riesgos'!$H$54="Baja",'Mapa de Riesgos'!$L$54="Catastrófico"),CONCATENATE("R",'Mapa de Riesgos'!$A$54),"")</f>
        <v/>
      </c>
      <c r="AK34" s="521"/>
      <c r="AL34" s="521" t="str">
        <f>IF(AND('Mapa de Riesgos'!$H$60="Baja",'Mapa de Riesgos'!$L$60="Catastrófico"),CONCATENATE("R",'Mapa de Riesgos'!$A$60),"")</f>
        <v/>
      </c>
      <c r="AM34" s="522"/>
      <c r="AN34" s="84"/>
      <c r="AO34" s="492"/>
      <c r="AP34" s="493"/>
      <c r="AQ34" s="493"/>
      <c r="AR34" s="493"/>
      <c r="AS34" s="493"/>
      <c r="AT34" s="49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row>
    <row r="35" spans="1:80">
      <c r="A35" s="84"/>
      <c r="B35" s="460"/>
      <c r="C35" s="460"/>
      <c r="D35" s="461"/>
      <c r="E35" s="501"/>
      <c r="F35" s="502"/>
      <c r="G35" s="502"/>
      <c r="H35" s="502"/>
      <c r="I35" s="515"/>
      <c r="J35" s="540"/>
      <c r="K35" s="538"/>
      <c r="L35" s="538"/>
      <c r="M35" s="538"/>
      <c r="N35" s="538"/>
      <c r="O35" s="539"/>
      <c r="P35" s="530"/>
      <c r="Q35" s="530"/>
      <c r="R35" s="530"/>
      <c r="S35" s="530"/>
      <c r="T35" s="530"/>
      <c r="U35" s="531"/>
      <c r="V35" s="529"/>
      <c r="W35" s="530"/>
      <c r="X35" s="530"/>
      <c r="Y35" s="530"/>
      <c r="Z35" s="530"/>
      <c r="AA35" s="531"/>
      <c r="AB35" s="512"/>
      <c r="AC35" s="509"/>
      <c r="AD35" s="507"/>
      <c r="AE35" s="507"/>
      <c r="AF35" s="507"/>
      <c r="AG35" s="508"/>
      <c r="AH35" s="520"/>
      <c r="AI35" s="521"/>
      <c r="AJ35" s="521"/>
      <c r="AK35" s="521"/>
      <c r="AL35" s="521"/>
      <c r="AM35" s="522"/>
      <c r="AN35" s="84"/>
      <c r="AO35" s="492"/>
      <c r="AP35" s="493"/>
      <c r="AQ35" s="493"/>
      <c r="AR35" s="493"/>
      <c r="AS35" s="493"/>
      <c r="AT35" s="49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row>
    <row r="36" spans="1:80">
      <c r="A36" s="84"/>
      <c r="B36" s="460"/>
      <c r="C36" s="460"/>
      <c r="D36" s="461"/>
      <c r="E36" s="501"/>
      <c r="F36" s="502"/>
      <c r="G36" s="502"/>
      <c r="H36" s="502"/>
      <c r="I36" s="515"/>
      <c r="J36" s="540" t="str">
        <f>IF(AND('Mapa de Riesgos'!$H$66="Baja",'Mapa de Riesgos'!$L$66="Leve"),CONCATENATE("R",'Mapa de Riesgos'!$A$66),"")</f>
        <v/>
      </c>
      <c r="K36" s="538"/>
      <c r="L36" s="538" t="str">
        <f>IF(AND('Mapa de Riesgos'!$H$72="Baja",'Mapa de Riesgos'!$L$72="Leve"),CONCATENATE("R",'Mapa de Riesgos'!$A$72),"")</f>
        <v/>
      </c>
      <c r="M36" s="538"/>
      <c r="N36" s="538" t="str">
        <f>IF(AND('Mapa de Riesgos'!$H$78="Baja",'Mapa de Riesgos'!$L$78="Leve"),CONCATENATE("R",'Mapa de Riesgos'!$A$78),"")</f>
        <v/>
      </c>
      <c r="O36" s="539"/>
      <c r="P36" s="530" t="str">
        <f>IF(AND('Mapa de Riesgos'!$H$66="Baja",'Mapa de Riesgos'!$L$66="Menor"),CONCATENATE("R",'Mapa de Riesgos'!$A$66),"")</f>
        <v/>
      </c>
      <c r="Q36" s="530"/>
      <c r="R36" s="530" t="str">
        <f>IF(AND('Mapa de Riesgos'!$H$72="Baja",'Mapa de Riesgos'!$L$72="Menor"),CONCATENATE("R",'Mapa de Riesgos'!$A$72),"")</f>
        <v/>
      </c>
      <c r="S36" s="530"/>
      <c r="T36" s="530" t="str">
        <f>IF(AND('Mapa de Riesgos'!$H$78="Baja",'Mapa de Riesgos'!$L$78="Menor"),CONCATENATE("R",'Mapa de Riesgos'!$A$78),"")</f>
        <v/>
      </c>
      <c r="U36" s="531"/>
      <c r="V36" s="529" t="str">
        <f>IF(AND('Mapa de Riesgos'!$H$66="Baja",'Mapa de Riesgos'!$L$66="Moderado"),CONCATENATE("R",'Mapa de Riesgos'!$A$66),"")</f>
        <v/>
      </c>
      <c r="W36" s="530"/>
      <c r="X36" s="530" t="str">
        <f>IF(AND('Mapa de Riesgos'!$H$72="Baja",'Mapa de Riesgos'!$L$72="Moderado"),CONCATENATE("R",'Mapa de Riesgos'!$A$72),"")</f>
        <v/>
      </c>
      <c r="Y36" s="530"/>
      <c r="Z36" s="530" t="str">
        <f>IF(AND('Mapa de Riesgos'!$H$78="Baja",'Mapa de Riesgos'!$L$78="Moderado"),CONCATENATE("R",'Mapa de Riesgos'!$A$78),"")</f>
        <v/>
      </c>
      <c r="AA36" s="531"/>
      <c r="AB36" s="512" t="str">
        <f>IF(AND('Mapa de Riesgos'!$H$66="Baja",'Mapa de Riesgos'!$L$66="Mayor"),CONCATENATE("R",'Mapa de Riesgos'!$A$66),"")</f>
        <v/>
      </c>
      <c r="AC36" s="509"/>
      <c r="AD36" s="507" t="str">
        <f>IF(AND('Mapa de Riesgos'!$H$72="Baja",'Mapa de Riesgos'!$L$72="Mayor"),CONCATENATE("R",'Mapa de Riesgos'!$A$72),"")</f>
        <v/>
      </c>
      <c r="AE36" s="507"/>
      <c r="AF36" s="507" t="str">
        <f>IF(AND('Mapa de Riesgos'!$H$78="Baja",'Mapa de Riesgos'!$L$78="Mayor"),CONCATENATE("R",'Mapa de Riesgos'!$A$78),"")</f>
        <v/>
      </c>
      <c r="AG36" s="508"/>
      <c r="AH36" s="520" t="str">
        <f>IF(AND('Mapa de Riesgos'!$H$66="Baja",'Mapa de Riesgos'!$L$66="Catastrófico"),CONCATENATE("R",'Mapa de Riesgos'!$A$66),"")</f>
        <v/>
      </c>
      <c r="AI36" s="521"/>
      <c r="AJ36" s="521" t="str">
        <f>IF(AND('Mapa de Riesgos'!$H$72="Baja",'Mapa de Riesgos'!$L$72="Catastrófico"),CONCATENATE("R",'Mapa de Riesgos'!$A$72),"")</f>
        <v/>
      </c>
      <c r="AK36" s="521"/>
      <c r="AL36" s="521" t="str">
        <f>IF(AND('Mapa de Riesgos'!$H$78="Baja",'Mapa de Riesgos'!$L$78="Catastrófico"),CONCATENATE("R",'Mapa de Riesgos'!$A$78),"")</f>
        <v/>
      </c>
      <c r="AM36" s="522"/>
      <c r="AN36" s="84"/>
      <c r="AO36" s="492"/>
      <c r="AP36" s="493"/>
      <c r="AQ36" s="493"/>
      <c r="AR36" s="493"/>
      <c r="AS36" s="493"/>
      <c r="AT36" s="494"/>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c r="BY36" s="84"/>
      <c r="BZ36" s="84"/>
      <c r="CA36" s="84"/>
      <c r="CB36" s="84"/>
    </row>
    <row r="37" spans="1:80" ht="15.75" thickBot="1">
      <c r="A37" s="84"/>
      <c r="B37" s="460"/>
      <c r="C37" s="460"/>
      <c r="D37" s="461"/>
      <c r="E37" s="504"/>
      <c r="F37" s="505"/>
      <c r="G37" s="505"/>
      <c r="H37" s="505"/>
      <c r="I37" s="505"/>
      <c r="J37" s="541"/>
      <c r="K37" s="542"/>
      <c r="L37" s="542"/>
      <c r="M37" s="542"/>
      <c r="N37" s="542"/>
      <c r="O37" s="543"/>
      <c r="P37" s="533"/>
      <c r="Q37" s="533"/>
      <c r="R37" s="533"/>
      <c r="S37" s="533"/>
      <c r="T37" s="533"/>
      <c r="U37" s="534"/>
      <c r="V37" s="532"/>
      <c r="W37" s="533"/>
      <c r="X37" s="533"/>
      <c r="Y37" s="533"/>
      <c r="Z37" s="533"/>
      <c r="AA37" s="534"/>
      <c r="AB37" s="517"/>
      <c r="AC37" s="518"/>
      <c r="AD37" s="518"/>
      <c r="AE37" s="518"/>
      <c r="AF37" s="518"/>
      <c r="AG37" s="519"/>
      <c r="AH37" s="523"/>
      <c r="AI37" s="524"/>
      <c r="AJ37" s="524"/>
      <c r="AK37" s="524"/>
      <c r="AL37" s="524"/>
      <c r="AM37" s="525"/>
      <c r="AN37" s="84"/>
      <c r="AO37" s="495"/>
      <c r="AP37" s="496"/>
      <c r="AQ37" s="496"/>
      <c r="AR37" s="496"/>
      <c r="AS37" s="496"/>
      <c r="AT37" s="497"/>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c r="BY37" s="84"/>
      <c r="BZ37" s="84"/>
      <c r="CA37" s="84"/>
      <c r="CB37" s="84"/>
    </row>
    <row r="38" spans="1:80">
      <c r="A38" s="84"/>
      <c r="B38" s="460"/>
      <c r="C38" s="460"/>
      <c r="D38" s="461"/>
      <c r="E38" s="498" t="s">
        <v>178</v>
      </c>
      <c r="F38" s="499"/>
      <c r="G38" s="499"/>
      <c r="H38" s="499"/>
      <c r="I38" s="500"/>
      <c r="J38" s="544" t="str">
        <f>IF(AND('Mapa de Riesgos'!$H$12="Muy Baja",'Mapa de Riesgos'!$L$12="Leve"),CONCATENATE("R",'Mapa de Riesgos'!$A$12),"")</f>
        <v/>
      </c>
      <c r="K38" s="545"/>
      <c r="L38" s="545" t="str">
        <f>IF(AND('Mapa de Riesgos'!$H$18="Muy Baja",'Mapa de Riesgos'!$L$18="Leve"),CONCATENATE("R",'Mapa de Riesgos'!$A$18),"")</f>
        <v/>
      </c>
      <c r="M38" s="545"/>
      <c r="N38" s="545" t="str">
        <f>IF(AND('Mapa de Riesgos'!$H$24="Muy Baja",'Mapa de Riesgos'!$L$24="Leve"),CONCATENATE("R",'Mapa de Riesgos'!$A$24),"")</f>
        <v/>
      </c>
      <c r="O38" s="546"/>
      <c r="P38" s="544" t="str">
        <f>IF(AND('Mapa de Riesgos'!$H$12="Muy Baja",'Mapa de Riesgos'!$L$12="Menor"),CONCATENATE("R",'Mapa de Riesgos'!$A$12),"")</f>
        <v/>
      </c>
      <c r="Q38" s="545"/>
      <c r="R38" s="545" t="str">
        <f>IF(AND('Mapa de Riesgos'!$H$18="Muy Baja",'Mapa de Riesgos'!$L$18="Menor"),CONCATENATE("R",'Mapa de Riesgos'!$A$18),"")</f>
        <v/>
      </c>
      <c r="S38" s="545"/>
      <c r="T38" s="545" t="str">
        <f>IF(AND('Mapa de Riesgos'!$H$24="Muy Baja",'Mapa de Riesgos'!$L$24="Menor"),CONCATENATE("R",'Mapa de Riesgos'!$A$24),"")</f>
        <v/>
      </c>
      <c r="U38" s="546"/>
      <c r="V38" s="535" t="str">
        <f>IF(AND('Mapa de Riesgos'!$H$12="Muy Baja",'Mapa de Riesgos'!$L$12="Moderado"),CONCATENATE("R",'Mapa de Riesgos'!$A$12),"")</f>
        <v/>
      </c>
      <c r="W38" s="536"/>
      <c r="X38" s="536" t="str">
        <f>IF(AND('Mapa de Riesgos'!$H$18="Muy Baja",'Mapa de Riesgos'!$L$18="Moderado"),CONCATENATE("R",'Mapa de Riesgos'!$A$18),"")</f>
        <v/>
      </c>
      <c r="Y38" s="536"/>
      <c r="Z38" s="536" t="str">
        <f>IF(AND('Mapa de Riesgos'!$H$24="Muy Baja",'Mapa de Riesgos'!$L$24="Moderado"),CONCATENATE("R",'Mapa de Riesgos'!$A$24),"")</f>
        <v/>
      </c>
      <c r="AA38" s="537"/>
      <c r="AB38" s="510" t="str">
        <f>IF(AND('Mapa de Riesgos'!$H$12="Muy Baja",'Mapa de Riesgos'!$L$12="Mayor"),CONCATENATE("R",'Mapa de Riesgos'!$A$12),"")</f>
        <v/>
      </c>
      <c r="AC38" s="511"/>
      <c r="AD38" s="511" t="str">
        <f>IF(AND('Mapa de Riesgos'!$H$18="Muy Baja",'Mapa de Riesgos'!$L$18="Mayor"),CONCATENATE("R",'Mapa de Riesgos'!$A$18),"")</f>
        <v/>
      </c>
      <c r="AE38" s="511"/>
      <c r="AF38" s="511" t="str">
        <f>IF(AND('Mapa de Riesgos'!$H$24="Muy Baja",'Mapa de Riesgos'!$L$24="Mayor"),CONCATENATE("R",'Mapa de Riesgos'!$A$24),"")</f>
        <v/>
      </c>
      <c r="AG38" s="513"/>
      <c r="AH38" s="526" t="str">
        <f>IF(AND('Mapa de Riesgos'!$H$12="Muy Baja",'Mapa de Riesgos'!$L$12="Catastrófico"),CONCATENATE("R",'Mapa de Riesgos'!$A$12),"")</f>
        <v/>
      </c>
      <c r="AI38" s="527"/>
      <c r="AJ38" s="527" t="str">
        <f>IF(AND('Mapa de Riesgos'!$H$18="Muy Baja",'Mapa de Riesgos'!$L$18="Catastrófico"),CONCATENATE("R",'Mapa de Riesgos'!$A$18),"")</f>
        <v/>
      </c>
      <c r="AK38" s="527"/>
      <c r="AL38" s="527" t="str">
        <f>IF(AND('Mapa de Riesgos'!$H$24="Muy Baja",'Mapa de Riesgos'!$L$24="Catastrófico"),CONCATENATE("R",'Mapa de Riesgos'!$A$24),"")</f>
        <v/>
      </c>
      <c r="AM38" s="528"/>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c r="BY38" s="84"/>
      <c r="BZ38" s="84"/>
      <c r="CA38" s="84"/>
      <c r="CB38" s="84"/>
    </row>
    <row r="39" spans="1:80">
      <c r="A39" s="84"/>
      <c r="B39" s="460"/>
      <c r="C39" s="460"/>
      <c r="D39" s="461"/>
      <c r="E39" s="501"/>
      <c r="F39" s="502"/>
      <c r="G39" s="502"/>
      <c r="H39" s="502"/>
      <c r="I39" s="503"/>
      <c r="J39" s="540"/>
      <c r="K39" s="538"/>
      <c r="L39" s="538"/>
      <c r="M39" s="538"/>
      <c r="N39" s="538"/>
      <c r="O39" s="539"/>
      <c r="P39" s="540"/>
      <c r="Q39" s="538"/>
      <c r="R39" s="538"/>
      <c r="S39" s="538"/>
      <c r="T39" s="538"/>
      <c r="U39" s="539"/>
      <c r="V39" s="529"/>
      <c r="W39" s="530"/>
      <c r="X39" s="530"/>
      <c r="Y39" s="530"/>
      <c r="Z39" s="530"/>
      <c r="AA39" s="531"/>
      <c r="AB39" s="512"/>
      <c r="AC39" s="509"/>
      <c r="AD39" s="509"/>
      <c r="AE39" s="509"/>
      <c r="AF39" s="509"/>
      <c r="AG39" s="508"/>
      <c r="AH39" s="520"/>
      <c r="AI39" s="521"/>
      <c r="AJ39" s="521"/>
      <c r="AK39" s="521"/>
      <c r="AL39" s="521"/>
      <c r="AM39" s="522"/>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c r="BY39" s="84"/>
      <c r="BZ39" s="84"/>
      <c r="CA39" s="84"/>
      <c r="CB39" s="84"/>
    </row>
    <row r="40" spans="1:80">
      <c r="A40" s="84"/>
      <c r="B40" s="460"/>
      <c r="C40" s="460"/>
      <c r="D40" s="461"/>
      <c r="E40" s="501"/>
      <c r="F40" s="502"/>
      <c r="G40" s="502"/>
      <c r="H40" s="502"/>
      <c r="I40" s="503"/>
      <c r="J40" s="540" t="str">
        <f>IF(AND('Mapa de Riesgos'!$H$30="Muy Baja",'Mapa de Riesgos'!$L$30="Leve"),CONCATENATE("R",'Mapa de Riesgos'!$A$30),"")</f>
        <v/>
      </c>
      <c r="K40" s="538"/>
      <c r="L40" s="538" t="str">
        <f>IF(AND('Mapa de Riesgos'!$H$36="Muy Baja",'Mapa de Riesgos'!$L$36="Leve"),CONCATENATE("R",'Mapa de Riesgos'!$A$36),"")</f>
        <v/>
      </c>
      <c r="M40" s="538"/>
      <c r="N40" s="538" t="str">
        <f>IF(AND('Mapa de Riesgos'!$H$42="Muy Baja",'Mapa de Riesgos'!$L$42="Leve"),CONCATENATE("R",'Mapa de Riesgos'!$A$42),"")</f>
        <v/>
      </c>
      <c r="O40" s="539"/>
      <c r="P40" s="540" t="str">
        <f>IF(AND('Mapa de Riesgos'!$H$30="Muy Baja",'Mapa de Riesgos'!$L$30="Menor"),CONCATENATE("R",'Mapa de Riesgos'!$A$30),"")</f>
        <v/>
      </c>
      <c r="Q40" s="538"/>
      <c r="R40" s="538" t="str">
        <f>IF(AND('Mapa de Riesgos'!$H$36="Muy Baja",'Mapa de Riesgos'!$L$36="Menor"),CONCATENATE("R",'Mapa de Riesgos'!$A$36),"")</f>
        <v/>
      </c>
      <c r="S40" s="538"/>
      <c r="T40" s="538" t="str">
        <f>IF(AND('Mapa de Riesgos'!$H$42="Muy Baja",'Mapa de Riesgos'!$L$42="Menor"),CONCATENATE("R",'Mapa de Riesgos'!$A$42),"")</f>
        <v/>
      </c>
      <c r="U40" s="539"/>
      <c r="V40" s="529" t="str">
        <f>IF(AND('Mapa de Riesgos'!$H$30="Muy Baja",'Mapa de Riesgos'!$L$30="Moderado"),CONCATENATE("R",'Mapa de Riesgos'!$A$30),"")</f>
        <v/>
      </c>
      <c r="W40" s="530"/>
      <c r="X40" s="530" t="str">
        <f>IF(AND('Mapa de Riesgos'!$H$36="Muy Baja",'Mapa de Riesgos'!$L$36="Moderado"),CONCATENATE("R",'Mapa de Riesgos'!$A$36),"")</f>
        <v/>
      </c>
      <c r="Y40" s="530"/>
      <c r="Z40" s="530" t="str">
        <f>IF(AND('Mapa de Riesgos'!$H$42="Muy Baja",'Mapa de Riesgos'!$L$42="Moderado"),CONCATENATE("R",'Mapa de Riesgos'!$A$42),"")</f>
        <v/>
      </c>
      <c r="AA40" s="531"/>
      <c r="AB40" s="512" t="str">
        <f>IF(AND('Mapa de Riesgos'!$H$30="Muy Baja",'Mapa de Riesgos'!$L$30="Mayor"),CONCATENATE("R",'Mapa de Riesgos'!$A$30),"")</f>
        <v/>
      </c>
      <c r="AC40" s="509"/>
      <c r="AD40" s="507" t="str">
        <f>IF(AND('Mapa de Riesgos'!$H$36="Muy Baja",'Mapa de Riesgos'!$L$36="Mayor"),CONCATENATE("R",'Mapa de Riesgos'!$A$36),"")</f>
        <v/>
      </c>
      <c r="AE40" s="507"/>
      <c r="AF40" s="507" t="str">
        <f>IF(AND('Mapa de Riesgos'!$H$42="Muy Baja",'Mapa de Riesgos'!$L$42="Mayor"),CONCATENATE("R",'Mapa de Riesgos'!$A$42),"")</f>
        <v/>
      </c>
      <c r="AG40" s="508"/>
      <c r="AH40" s="520" t="str">
        <f>IF(AND('Mapa de Riesgos'!$H$30="Muy Baja",'Mapa de Riesgos'!$L$30="Catastrófico"),CONCATENATE("R",'Mapa de Riesgos'!$A$30),"")</f>
        <v/>
      </c>
      <c r="AI40" s="521"/>
      <c r="AJ40" s="521" t="str">
        <f>IF(AND('Mapa de Riesgos'!$H$36="Muy Baja",'Mapa de Riesgos'!$L$36="Catastrófico"),CONCATENATE("R",'Mapa de Riesgos'!$A$36),"")</f>
        <v/>
      </c>
      <c r="AK40" s="521"/>
      <c r="AL40" s="521" t="str">
        <f>IF(AND('Mapa de Riesgos'!$H$42="Muy Baja",'Mapa de Riesgos'!$L$42="Catastrófico"),CONCATENATE("R",'Mapa de Riesgos'!$A$42),"")</f>
        <v/>
      </c>
      <c r="AM40" s="522"/>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c r="BY40" s="84"/>
      <c r="BZ40" s="84"/>
      <c r="CA40" s="84"/>
      <c r="CB40" s="84"/>
    </row>
    <row r="41" spans="1:80">
      <c r="A41" s="84"/>
      <c r="B41" s="460"/>
      <c r="C41" s="460"/>
      <c r="D41" s="461"/>
      <c r="E41" s="501"/>
      <c r="F41" s="502"/>
      <c r="G41" s="502"/>
      <c r="H41" s="502"/>
      <c r="I41" s="503"/>
      <c r="J41" s="540"/>
      <c r="K41" s="538"/>
      <c r="L41" s="538"/>
      <c r="M41" s="538"/>
      <c r="N41" s="538"/>
      <c r="O41" s="539"/>
      <c r="P41" s="540"/>
      <c r="Q41" s="538"/>
      <c r="R41" s="538"/>
      <c r="S41" s="538"/>
      <c r="T41" s="538"/>
      <c r="U41" s="539"/>
      <c r="V41" s="529"/>
      <c r="W41" s="530"/>
      <c r="X41" s="530"/>
      <c r="Y41" s="530"/>
      <c r="Z41" s="530"/>
      <c r="AA41" s="531"/>
      <c r="AB41" s="512"/>
      <c r="AC41" s="509"/>
      <c r="AD41" s="507"/>
      <c r="AE41" s="507"/>
      <c r="AF41" s="507"/>
      <c r="AG41" s="508"/>
      <c r="AH41" s="520"/>
      <c r="AI41" s="521"/>
      <c r="AJ41" s="521"/>
      <c r="AK41" s="521"/>
      <c r="AL41" s="521"/>
      <c r="AM41" s="522"/>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c r="BY41" s="84"/>
      <c r="BZ41" s="84"/>
      <c r="CA41" s="84"/>
      <c r="CB41" s="84"/>
    </row>
    <row r="42" spans="1:80">
      <c r="A42" s="84"/>
      <c r="B42" s="460"/>
      <c r="C42" s="460"/>
      <c r="D42" s="461"/>
      <c r="E42" s="501"/>
      <c r="F42" s="502"/>
      <c r="G42" s="502"/>
      <c r="H42" s="502"/>
      <c r="I42" s="503"/>
      <c r="J42" s="540" t="str">
        <f>IF(AND('Mapa de Riesgos'!$H$48="Muy Baja",'Mapa de Riesgos'!$L$48="Leve"),CONCATENATE("R",'Mapa de Riesgos'!$A$48),"")</f>
        <v/>
      </c>
      <c r="K42" s="538"/>
      <c r="L42" s="538" t="str">
        <f>IF(AND('Mapa de Riesgos'!$H$54="Muy Baja",'Mapa de Riesgos'!$L$54="Leve"),CONCATENATE("R",'Mapa de Riesgos'!$A$54),"")</f>
        <v/>
      </c>
      <c r="M42" s="538"/>
      <c r="N42" s="538" t="str">
        <f>IF(AND('Mapa de Riesgos'!$H$60="Muy Baja",'Mapa de Riesgos'!$L$60="Leve"),CONCATENATE("R",'Mapa de Riesgos'!$A$60),"")</f>
        <v/>
      </c>
      <c r="O42" s="539"/>
      <c r="P42" s="540" t="str">
        <f>IF(AND('Mapa de Riesgos'!$H$48="Muy Baja",'Mapa de Riesgos'!$L$48="Menor"),CONCATENATE("R",'Mapa de Riesgos'!$A$48),"")</f>
        <v/>
      </c>
      <c r="Q42" s="538"/>
      <c r="R42" s="538" t="str">
        <f>IF(AND('Mapa de Riesgos'!$H$54="Muy Baja",'Mapa de Riesgos'!$L$54="Menor"),CONCATENATE("R",'Mapa de Riesgos'!$A$54),"")</f>
        <v/>
      </c>
      <c r="S42" s="538"/>
      <c r="T42" s="538" t="str">
        <f>IF(AND('Mapa de Riesgos'!$H$60="Muy Baja",'Mapa de Riesgos'!$L$60="Menor"),CONCATENATE("R",'Mapa de Riesgos'!$A$60),"")</f>
        <v/>
      </c>
      <c r="U42" s="539"/>
      <c r="V42" s="529" t="str">
        <f>IF(AND('Mapa de Riesgos'!$H$48="Muy Baja",'Mapa de Riesgos'!$L$48="Moderado"),CONCATENATE("R",'Mapa de Riesgos'!$A$48),"")</f>
        <v/>
      </c>
      <c r="W42" s="530"/>
      <c r="X42" s="530" t="str">
        <f>IF(AND('Mapa de Riesgos'!$H$54="Muy Baja",'Mapa de Riesgos'!$L$54="Moderado"),CONCATENATE("R",'Mapa de Riesgos'!$A$54),"")</f>
        <v/>
      </c>
      <c r="Y42" s="530"/>
      <c r="Z42" s="530" t="str">
        <f>IF(AND('Mapa de Riesgos'!$H$60="Muy Baja",'Mapa de Riesgos'!$L$60="Moderado"),CONCATENATE("R",'Mapa de Riesgos'!$A$60),"")</f>
        <v/>
      </c>
      <c r="AA42" s="531"/>
      <c r="AB42" s="512" t="str">
        <f>IF(AND('Mapa de Riesgos'!$H$48="Muy Baja",'Mapa de Riesgos'!$L$48="Mayor"),CONCATENATE("R",'Mapa de Riesgos'!$A$48),"")</f>
        <v/>
      </c>
      <c r="AC42" s="509"/>
      <c r="AD42" s="507" t="str">
        <f>IF(AND('Mapa de Riesgos'!$H$54="Muy Baja",'Mapa de Riesgos'!$L$54="Mayor"),CONCATENATE("R",'Mapa de Riesgos'!$A$54),"")</f>
        <v/>
      </c>
      <c r="AE42" s="507"/>
      <c r="AF42" s="507" t="str">
        <f>IF(AND('Mapa de Riesgos'!$H$60="Muy Baja",'Mapa de Riesgos'!$L$60="Mayor"),CONCATENATE("R",'Mapa de Riesgos'!$A$60),"")</f>
        <v/>
      </c>
      <c r="AG42" s="508"/>
      <c r="AH42" s="520" t="str">
        <f>IF(AND('Mapa de Riesgos'!$H$48="Muy Baja",'Mapa de Riesgos'!$L$48="Catastrófico"),CONCATENATE("R",'Mapa de Riesgos'!$A$48),"")</f>
        <v/>
      </c>
      <c r="AI42" s="521"/>
      <c r="AJ42" s="521" t="str">
        <f>IF(AND('Mapa de Riesgos'!$H$54="Muy Baja",'Mapa de Riesgos'!$L$54="Catastrófico"),CONCATENATE("R",'Mapa de Riesgos'!$A$54),"")</f>
        <v/>
      </c>
      <c r="AK42" s="521"/>
      <c r="AL42" s="521" t="str">
        <f>IF(AND('Mapa de Riesgos'!$H$60="Muy Baja",'Mapa de Riesgos'!$L$60="Catastrófico"),CONCATENATE("R",'Mapa de Riesgos'!$A$60),"")</f>
        <v/>
      </c>
      <c r="AM42" s="522"/>
      <c r="AN42" s="84"/>
      <c r="AO42" s="84"/>
      <c r="AP42" s="84"/>
      <c r="AQ42" s="84"/>
      <c r="AR42" s="84"/>
      <c r="AS42" s="84"/>
      <c r="AT42" s="84"/>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c r="BY42" s="84"/>
      <c r="BZ42" s="84"/>
      <c r="CA42" s="84"/>
      <c r="CB42" s="84"/>
    </row>
    <row r="43" spans="1:80">
      <c r="A43" s="84"/>
      <c r="B43" s="460"/>
      <c r="C43" s="460"/>
      <c r="D43" s="461"/>
      <c r="E43" s="501"/>
      <c r="F43" s="502"/>
      <c r="G43" s="502"/>
      <c r="H43" s="502"/>
      <c r="I43" s="503"/>
      <c r="J43" s="540"/>
      <c r="K43" s="538"/>
      <c r="L43" s="538"/>
      <c r="M43" s="538"/>
      <c r="N43" s="538"/>
      <c r="O43" s="539"/>
      <c r="P43" s="540"/>
      <c r="Q43" s="538"/>
      <c r="R43" s="538"/>
      <c r="S43" s="538"/>
      <c r="T43" s="538"/>
      <c r="U43" s="539"/>
      <c r="V43" s="529"/>
      <c r="W43" s="530"/>
      <c r="X43" s="530"/>
      <c r="Y43" s="530"/>
      <c r="Z43" s="530"/>
      <c r="AA43" s="531"/>
      <c r="AB43" s="512"/>
      <c r="AC43" s="509"/>
      <c r="AD43" s="507"/>
      <c r="AE43" s="507"/>
      <c r="AF43" s="507"/>
      <c r="AG43" s="508"/>
      <c r="AH43" s="520"/>
      <c r="AI43" s="521"/>
      <c r="AJ43" s="521"/>
      <c r="AK43" s="521"/>
      <c r="AL43" s="521"/>
      <c r="AM43" s="522"/>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c r="BY43" s="84"/>
      <c r="BZ43" s="84"/>
      <c r="CA43" s="84"/>
      <c r="CB43" s="84"/>
    </row>
    <row r="44" spans="1:80">
      <c r="A44" s="84"/>
      <c r="B44" s="460"/>
      <c r="C44" s="460"/>
      <c r="D44" s="461"/>
      <c r="E44" s="501"/>
      <c r="F44" s="502"/>
      <c r="G44" s="502"/>
      <c r="H44" s="502"/>
      <c r="I44" s="503"/>
      <c r="J44" s="540" t="str">
        <f>IF(AND('Mapa de Riesgos'!$H$66="Muy Baja",'Mapa de Riesgos'!$L$66="Leve"),CONCATENATE("R",'Mapa de Riesgos'!$A$66),"")</f>
        <v/>
      </c>
      <c r="K44" s="538"/>
      <c r="L44" s="538" t="str">
        <f>IF(AND('Mapa de Riesgos'!$H$72="Muy Baja",'Mapa de Riesgos'!$L$72="Leve"),CONCATENATE("R",'Mapa de Riesgos'!$A$72),"")</f>
        <v/>
      </c>
      <c r="M44" s="538"/>
      <c r="N44" s="538" t="str">
        <f>IF(AND('Mapa de Riesgos'!$H$78="Muy Baja",'Mapa de Riesgos'!$L$78="Leve"),CONCATENATE("R",'Mapa de Riesgos'!$A$78),"")</f>
        <v/>
      </c>
      <c r="O44" s="539"/>
      <c r="P44" s="540" t="str">
        <f>IF(AND('Mapa de Riesgos'!$H$66="Muy Baja",'Mapa de Riesgos'!$L$66="Menor"),CONCATENATE("R",'Mapa de Riesgos'!$A$66),"")</f>
        <v/>
      </c>
      <c r="Q44" s="538"/>
      <c r="R44" s="538" t="str">
        <f>IF(AND('Mapa de Riesgos'!$H$72="Muy Baja",'Mapa de Riesgos'!$L$72="Menor"),CONCATENATE("R",'Mapa de Riesgos'!$A$72),"")</f>
        <v/>
      </c>
      <c r="S44" s="538"/>
      <c r="T44" s="538" t="str">
        <f>IF(AND('Mapa de Riesgos'!$H$78="Muy Baja",'Mapa de Riesgos'!$L$78="Menor"),CONCATENATE("R",'Mapa de Riesgos'!$A$78),"")</f>
        <v/>
      </c>
      <c r="U44" s="539"/>
      <c r="V44" s="529" t="str">
        <f>IF(AND('Mapa de Riesgos'!$H$66="Muy Baja",'Mapa de Riesgos'!$L$66="Moderado"),CONCATENATE("R",'Mapa de Riesgos'!$A$66),"")</f>
        <v/>
      </c>
      <c r="W44" s="530"/>
      <c r="X44" s="530" t="str">
        <f>IF(AND('Mapa de Riesgos'!$H$72="Muy Baja",'Mapa de Riesgos'!$L$72="Moderado"),CONCATENATE("R",'Mapa de Riesgos'!$A$72),"")</f>
        <v/>
      </c>
      <c r="Y44" s="530"/>
      <c r="Z44" s="530" t="str">
        <f>IF(AND('Mapa de Riesgos'!$H$78="Muy Baja",'Mapa de Riesgos'!$L$78="Moderado"),CONCATENATE("R",'Mapa de Riesgos'!$A$78),"")</f>
        <v/>
      </c>
      <c r="AA44" s="531"/>
      <c r="AB44" s="512" t="str">
        <f>IF(AND('Mapa de Riesgos'!$H$66="Muy Baja",'Mapa de Riesgos'!$L$66="Mayor"),CONCATENATE("R",'Mapa de Riesgos'!$A$66),"")</f>
        <v/>
      </c>
      <c r="AC44" s="509"/>
      <c r="AD44" s="507" t="str">
        <f>IF(AND('Mapa de Riesgos'!$H$72="Muy Baja",'Mapa de Riesgos'!$L$72="Mayor"),CONCATENATE("R",'Mapa de Riesgos'!$A$72),"")</f>
        <v/>
      </c>
      <c r="AE44" s="507"/>
      <c r="AF44" s="507" t="str">
        <f>IF(AND('Mapa de Riesgos'!$H$78="Muy Baja",'Mapa de Riesgos'!$L$78="Mayor"),CONCATENATE("R",'Mapa de Riesgos'!$A$78),"")</f>
        <v/>
      </c>
      <c r="AG44" s="508"/>
      <c r="AH44" s="520" t="str">
        <f>IF(AND('Mapa de Riesgos'!$H$66="Muy Baja",'Mapa de Riesgos'!$L$66="Catastrófico"),CONCATENATE("R",'Mapa de Riesgos'!$A$66),"")</f>
        <v/>
      </c>
      <c r="AI44" s="521"/>
      <c r="AJ44" s="521" t="str">
        <f>IF(AND('Mapa de Riesgos'!$H$72="Muy Baja",'Mapa de Riesgos'!$L$72="Catastrófico"),CONCATENATE("R",'Mapa de Riesgos'!$A$72),"")</f>
        <v/>
      </c>
      <c r="AK44" s="521"/>
      <c r="AL44" s="521" t="str">
        <f>IF(AND('Mapa de Riesgos'!$H$78="Muy Baja",'Mapa de Riesgos'!$L$78="Catastrófico"),CONCATENATE("R",'Mapa de Riesgos'!$A$78),"")</f>
        <v/>
      </c>
      <c r="AM44" s="522"/>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c r="BY44" s="84"/>
      <c r="BZ44" s="84"/>
      <c r="CA44" s="84"/>
      <c r="CB44" s="84"/>
    </row>
    <row r="45" spans="1:80" ht="15.75" thickBot="1">
      <c r="A45" s="84"/>
      <c r="B45" s="460"/>
      <c r="C45" s="460"/>
      <c r="D45" s="461"/>
      <c r="E45" s="504"/>
      <c r="F45" s="505"/>
      <c r="G45" s="505"/>
      <c r="H45" s="505"/>
      <c r="I45" s="506"/>
      <c r="J45" s="541"/>
      <c r="K45" s="542"/>
      <c r="L45" s="542"/>
      <c r="M45" s="542"/>
      <c r="N45" s="542"/>
      <c r="O45" s="543"/>
      <c r="P45" s="541"/>
      <c r="Q45" s="542"/>
      <c r="R45" s="542"/>
      <c r="S45" s="542"/>
      <c r="T45" s="542"/>
      <c r="U45" s="543"/>
      <c r="V45" s="532"/>
      <c r="W45" s="533"/>
      <c r="X45" s="533"/>
      <c r="Y45" s="533"/>
      <c r="Z45" s="533"/>
      <c r="AA45" s="534"/>
      <c r="AB45" s="517"/>
      <c r="AC45" s="518"/>
      <c r="AD45" s="518"/>
      <c r="AE45" s="518"/>
      <c r="AF45" s="518"/>
      <c r="AG45" s="519"/>
      <c r="AH45" s="523"/>
      <c r="AI45" s="524"/>
      <c r="AJ45" s="524"/>
      <c r="AK45" s="524"/>
      <c r="AL45" s="524"/>
      <c r="AM45" s="525"/>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c r="BZ45" s="84"/>
      <c r="CA45" s="84"/>
      <c r="CB45" s="84"/>
    </row>
    <row r="46" spans="1:80">
      <c r="A46" s="84"/>
      <c r="B46" s="84"/>
      <c r="C46" s="84"/>
      <c r="D46" s="84"/>
      <c r="E46" s="84"/>
      <c r="F46" s="84"/>
      <c r="G46" s="84"/>
      <c r="H46" s="84"/>
      <c r="I46" s="84"/>
      <c r="J46" s="498" t="s">
        <v>179</v>
      </c>
      <c r="K46" s="499"/>
      <c r="L46" s="499"/>
      <c r="M46" s="499"/>
      <c r="N46" s="499"/>
      <c r="O46" s="500"/>
      <c r="P46" s="498" t="s">
        <v>180</v>
      </c>
      <c r="Q46" s="499"/>
      <c r="R46" s="499"/>
      <c r="S46" s="499"/>
      <c r="T46" s="499"/>
      <c r="U46" s="500"/>
      <c r="V46" s="498" t="s">
        <v>181</v>
      </c>
      <c r="W46" s="499"/>
      <c r="X46" s="499"/>
      <c r="Y46" s="499"/>
      <c r="Z46" s="499"/>
      <c r="AA46" s="500"/>
      <c r="AB46" s="498" t="s">
        <v>182</v>
      </c>
      <c r="AC46" s="516"/>
      <c r="AD46" s="499"/>
      <c r="AE46" s="499"/>
      <c r="AF46" s="499"/>
      <c r="AG46" s="500"/>
      <c r="AH46" s="498" t="s">
        <v>183</v>
      </c>
      <c r="AI46" s="499"/>
      <c r="AJ46" s="499"/>
      <c r="AK46" s="499"/>
      <c r="AL46" s="499"/>
      <c r="AM46" s="500"/>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row>
    <row r="47" spans="1:80">
      <c r="A47" s="84"/>
      <c r="B47" s="84"/>
      <c r="C47" s="84"/>
      <c r="D47" s="84"/>
      <c r="E47" s="84"/>
      <c r="F47" s="84"/>
      <c r="G47" s="84"/>
      <c r="H47" s="84"/>
      <c r="I47" s="84"/>
      <c r="J47" s="501"/>
      <c r="K47" s="502"/>
      <c r="L47" s="502"/>
      <c r="M47" s="502"/>
      <c r="N47" s="502"/>
      <c r="O47" s="503"/>
      <c r="P47" s="501"/>
      <c r="Q47" s="502"/>
      <c r="R47" s="502"/>
      <c r="S47" s="502"/>
      <c r="T47" s="502"/>
      <c r="U47" s="503"/>
      <c r="V47" s="501"/>
      <c r="W47" s="502"/>
      <c r="X47" s="502"/>
      <c r="Y47" s="502"/>
      <c r="Z47" s="502"/>
      <c r="AA47" s="503"/>
      <c r="AB47" s="501"/>
      <c r="AC47" s="502"/>
      <c r="AD47" s="502"/>
      <c r="AE47" s="502"/>
      <c r="AF47" s="502"/>
      <c r="AG47" s="503"/>
      <c r="AH47" s="501"/>
      <c r="AI47" s="502"/>
      <c r="AJ47" s="502"/>
      <c r="AK47" s="502"/>
      <c r="AL47" s="502"/>
      <c r="AM47" s="503"/>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row>
    <row r="48" spans="1:80">
      <c r="A48" s="84"/>
      <c r="B48" s="84"/>
      <c r="C48" s="84"/>
      <c r="D48" s="84"/>
      <c r="E48" s="84"/>
      <c r="F48" s="84"/>
      <c r="G48" s="84"/>
      <c r="H48" s="84"/>
      <c r="I48" s="84"/>
      <c r="J48" s="501"/>
      <c r="K48" s="502"/>
      <c r="L48" s="502"/>
      <c r="M48" s="502"/>
      <c r="N48" s="502"/>
      <c r="O48" s="503"/>
      <c r="P48" s="501"/>
      <c r="Q48" s="502"/>
      <c r="R48" s="502"/>
      <c r="S48" s="502"/>
      <c r="T48" s="502"/>
      <c r="U48" s="503"/>
      <c r="V48" s="501"/>
      <c r="W48" s="502"/>
      <c r="X48" s="502"/>
      <c r="Y48" s="502"/>
      <c r="Z48" s="502"/>
      <c r="AA48" s="503"/>
      <c r="AB48" s="501"/>
      <c r="AC48" s="502"/>
      <c r="AD48" s="502"/>
      <c r="AE48" s="502"/>
      <c r="AF48" s="502"/>
      <c r="AG48" s="503"/>
      <c r="AH48" s="501"/>
      <c r="AI48" s="502"/>
      <c r="AJ48" s="502"/>
      <c r="AK48" s="502"/>
      <c r="AL48" s="502"/>
      <c r="AM48" s="503"/>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row>
    <row r="49" spans="1:80">
      <c r="A49" s="84"/>
      <c r="B49" s="84"/>
      <c r="C49" s="84"/>
      <c r="D49" s="84"/>
      <c r="E49" s="84"/>
      <c r="F49" s="84"/>
      <c r="G49" s="84"/>
      <c r="H49" s="84"/>
      <c r="I49" s="84"/>
      <c r="J49" s="501"/>
      <c r="K49" s="502"/>
      <c r="L49" s="502"/>
      <c r="M49" s="502"/>
      <c r="N49" s="502"/>
      <c r="O49" s="503"/>
      <c r="P49" s="501"/>
      <c r="Q49" s="502"/>
      <c r="R49" s="502"/>
      <c r="S49" s="502"/>
      <c r="T49" s="502"/>
      <c r="U49" s="503"/>
      <c r="V49" s="501"/>
      <c r="W49" s="502"/>
      <c r="X49" s="502"/>
      <c r="Y49" s="502"/>
      <c r="Z49" s="502"/>
      <c r="AA49" s="503"/>
      <c r="AB49" s="501"/>
      <c r="AC49" s="502"/>
      <c r="AD49" s="502"/>
      <c r="AE49" s="502"/>
      <c r="AF49" s="502"/>
      <c r="AG49" s="503"/>
      <c r="AH49" s="501"/>
      <c r="AI49" s="502"/>
      <c r="AJ49" s="502"/>
      <c r="AK49" s="502"/>
      <c r="AL49" s="502"/>
      <c r="AM49" s="503"/>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row>
    <row r="50" spans="1:80">
      <c r="A50" s="84"/>
      <c r="B50" s="84"/>
      <c r="C50" s="84"/>
      <c r="D50" s="84"/>
      <c r="E50" s="84"/>
      <c r="F50" s="84"/>
      <c r="G50" s="84"/>
      <c r="H50" s="84"/>
      <c r="I50" s="84"/>
      <c r="J50" s="501"/>
      <c r="K50" s="502"/>
      <c r="L50" s="502"/>
      <c r="M50" s="502"/>
      <c r="N50" s="502"/>
      <c r="O50" s="503"/>
      <c r="P50" s="501"/>
      <c r="Q50" s="502"/>
      <c r="R50" s="502"/>
      <c r="S50" s="502"/>
      <c r="T50" s="502"/>
      <c r="U50" s="503"/>
      <c r="V50" s="501"/>
      <c r="W50" s="502"/>
      <c r="X50" s="502"/>
      <c r="Y50" s="502"/>
      <c r="Z50" s="502"/>
      <c r="AA50" s="503"/>
      <c r="AB50" s="501"/>
      <c r="AC50" s="502"/>
      <c r="AD50" s="502"/>
      <c r="AE50" s="502"/>
      <c r="AF50" s="502"/>
      <c r="AG50" s="503"/>
      <c r="AH50" s="501"/>
      <c r="AI50" s="502"/>
      <c r="AJ50" s="502"/>
      <c r="AK50" s="502"/>
      <c r="AL50" s="502"/>
      <c r="AM50" s="503"/>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row>
    <row r="51" spans="1:80" ht="15.75" thickBot="1">
      <c r="A51" s="84"/>
      <c r="B51" s="84"/>
      <c r="C51" s="84"/>
      <c r="D51" s="84"/>
      <c r="E51" s="84"/>
      <c r="F51" s="84"/>
      <c r="G51" s="84"/>
      <c r="H51" s="84"/>
      <c r="I51" s="84"/>
      <c r="J51" s="504"/>
      <c r="K51" s="505"/>
      <c r="L51" s="505"/>
      <c r="M51" s="505"/>
      <c r="N51" s="505"/>
      <c r="O51" s="506"/>
      <c r="P51" s="504"/>
      <c r="Q51" s="505"/>
      <c r="R51" s="505"/>
      <c r="S51" s="505"/>
      <c r="T51" s="505"/>
      <c r="U51" s="506"/>
      <c r="V51" s="504"/>
      <c r="W51" s="505"/>
      <c r="X51" s="505"/>
      <c r="Y51" s="505"/>
      <c r="Z51" s="505"/>
      <c r="AA51" s="506"/>
      <c r="AB51" s="504"/>
      <c r="AC51" s="505"/>
      <c r="AD51" s="505"/>
      <c r="AE51" s="505"/>
      <c r="AF51" s="505"/>
      <c r="AG51" s="506"/>
      <c r="AH51" s="504"/>
      <c r="AI51" s="505"/>
      <c r="AJ51" s="505"/>
      <c r="AK51" s="505"/>
      <c r="AL51" s="505"/>
      <c r="AM51" s="506"/>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row>
    <row r="52" spans="1:80">
      <c r="A52" s="84"/>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row>
    <row r="53" spans="1:80" ht="15" customHeight="1">
      <c r="A53" s="84"/>
      <c r="B53" s="85"/>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row>
    <row r="54" spans="1:80" ht="15" customHeight="1">
      <c r="A54" s="84"/>
      <c r="B54" s="85"/>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85"/>
      <c r="AL54" s="85"/>
      <c r="AM54" s="85"/>
      <c r="AN54" s="85"/>
      <c r="AO54" s="85"/>
      <c r="AP54" s="85"/>
      <c r="AQ54" s="85"/>
      <c r="AR54" s="85"/>
      <c r="AS54" s="85"/>
      <c r="AT54" s="85"/>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row>
    <row r="55" spans="1:80">
      <c r="A55" s="84"/>
      <c r="B55" s="84"/>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row>
    <row r="56" spans="1:80">
      <c r="A56" s="84"/>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row>
    <row r="57" spans="1:80">
      <c r="A57" s="84"/>
      <c r="B57" s="84"/>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row>
    <row r="58" spans="1:80">
      <c r="A58" s="84"/>
      <c r="B58" s="84"/>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row>
    <row r="59" spans="1:80">
      <c r="A59" s="84"/>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row>
    <row r="60" spans="1:80">
      <c r="A60" s="84"/>
      <c r="B60" s="84"/>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row>
    <row r="61" spans="1:80">
      <c r="A61" s="84"/>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row>
    <row r="62" spans="1:80">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c r="BI62" s="84"/>
      <c r="BJ62" s="84"/>
      <c r="BK62" s="84"/>
      <c r="BL62" s="84"/>
      <c r="BM62" s="84"/>
      <c r="BN62" s="84"/>
      <c r="BO62" s="84"/>
      <c r="BP62" s="84"/>
      <c r="BQ62" s="84"/>
      <c r="BR62" s="84"/>
      <c r="BS62" s="84"/>
      <c r="BT62" s="84"/>
      <c r="BU62" s="84"/>
      <c r="BV62" s="84"/>
      <c r="BW62" s="84"/>
      <c r="BX62" s="84"/>
      <c r="BY62" s="84"/>
      <c r="BZ62" s="84"/>
      <c r="CA62" s="84"/>
      <c r="CB62" s="84"/>
    </row>
    <row r="63" spans="1:80">
      <c r="A63" s="84"/>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4"/>
      <c r="AV63" s="84"/>
      <c r="AW63" s="84"/>
      <c r="AX63" s="84"/>
      <c r="AY63" s="84"/>
      <c r="AZ63" s="84"/>
      <c r="BA63" s="84"/>
      <c r="BB63" s="84"/>
      <c r="BC63" s="84"/>
      <c r="BD63" s="84"/>
      <c r="BE63" s="84"/>
      <c r="BF63" s="84"/>
      <c r="BG63" s="84"/>
      <c r="BH63" s="84"/>
      <c r="BI63" s="84"/>
      <c r="BJ63" s="84"/>
      <c r="BK63" s="84"/>
      <c r="BL63" s="84"/>
      <c r="BM63" s="84"/>
      <c r="BN63" s="84"/>
      <c r="BO63" s="84"/>
      <c r="BP63" s="84"/>
      <c r="BQ63" s="84"/>
      <c r="BR63" s="84"/>
      <c r="BS63" s="84"/>
      <c r="BT63" s="84"/>
      <c r="BU63" s="84"/>
      <c r="BV63" s="84"/>
      <c r="BW63" s="84"/>
      <c r="BX63" s="84"/>
      <c r="BY63" s="84"/>
      <c r="BZ63" s="84"/>
      <c r="CA63" s="84"/>
      <c r="CB63" s="84"/>
    </row>
    <row r="64" spans="1:80">
      <c r="A64" s="84"/>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4"/>
      <c r="AV64" s="84"/>
      <c r="AW64" s="84"/>
      <c r="AX64" s="84"/>
      <c r="AY64" s="84"/>
      <c r="AZ64" s="84"/>
      <c r="BA64" s="84"/>
      <c r="BB64" s="84"/>
      <c r="BC64" s="84"/>
      <c r="BD64" s="84"/>
      <c r="BE64" s="84"/>
      <c r="BF64" s="84"/>
      <c r="BG64" s="84"/>
      <c r="BH64" s="84"/>
      <c r="BI64" s="84"/>
      <c r="BJ64" s="84"/>
      <c r="BK64" s="84"/>
      <c r="BL64" s="84"/>
      <c r="BM64" s="84"/>
      <c r="BN64" s="84"/>
      <c r="BO64" s="84"/>
      <c r="BP64" s="84"/>
      <c r="BQ64" s="84"/>
      <c r="BR64" s="84"/>
      <c r="BS64" s="84"/>
      <c r="BT64" s="84"/>
      <c r="BU64" s="84"/>
      <c r="BV64" s="84"/>
      <c r="BW64" s="84"/>
      <c r="BX64" s="84"/>
      <c r="BY64" s="84"/>
      <c r="BZ64" s="84"/>
      <c r="CA64" s="84"/>
      <c r="CB64" s="84"/>
    </row>
    <row r="65" spans="1:80">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c r="BI65" s="84"/>
      <c r="BJ65" s="84"/>
      <c r="BK65" s="84"/>
      <c r="BL65" s="84"/>
      <c r="BM65" s="84"/>
      <c r="BN65" s="84"/>
      <c r="BO65" s="84"/>
      <c r="BP65" s="84"/>
      <c r="BQ65" s="84"/>
      <c r="BR65" s="84"/>
      <c r="BS65" s="84"/>
      <c r="BT65" s="84"/>
      <c r="BU65" s="84"/>
      <c r="BV65" s="84"/>
      <c r="BW65" s="84"/>
      <c r="BX65" s="84"/>
      <c r="BY65" s="84"/>
      <c r="BZ65" s="84"/>
      <c r="CA65" s="84"/>
      <c r="CB65" s="84"/>
    </row>
    <row r="66" spans="1:80">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row>
    <row r="67" spans="1:80">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row>
    <row r="68" spans="1:80">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row>
    <row r="69" spans="1:80">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row>
    <row r="70" spans="1:80">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row>
    <row r="71" spans="1:80">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row>
    <row r="72" spans="1:80">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row>
    <row r="73" spans="1:80">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row>
    <row r="74" spans="1:80">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row>
    <row r="75" spans="1:80">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row>
    <row r="76" spans="1:80">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row>
    <row r="77" spans="1:80">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row>
    <row r="78" spans="1:80">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row>
    <row r="79" spans="1:80">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c r="BI79" s="84"/>
      <c r="BJ79" s="84"/>
      <c r="BK79" s="84"/>
    </row>
    <row r="80" spans="1:80">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row>
    <row r="81" spans="1:63">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row>
    <row r="82" spans="1:63">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c r="BI82" s="84"/>
      <c r="BJ82" s="84"/>
      <c r="BK82" s="84"/>
    </row>
    <row r="83" spans="1:63">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c r="BI83" s="84"/>
      <c r="BJ83" s="84"/>
      <c r="BK83" s="84"/>
    </row>
    <row r="84" spans="1:63">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c r="BI84" s="84"/>
      <c r="BJ84" s="84"/>
      <c r="BK84" s="84"/>
    </row>
    <row r="85" spans="1:63">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c r="BI85" s="84"/>
      <c r="BJ85" s="84"/>
      <c r="BK85" s="84"/>
    </row>
    <row r="86" spans="1:63">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c r="BI86" s="84"/>
      <c r="BJ86" s="84"/>
      <c r="BK86" s="84"/>
    </row>
    <row r="87" spans="1:63">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c r="BI87" s="84"/>
      <c r="BJ87" s="84"/>
      <c r="BK87" s="84"/>
    </row>
    <row r="88" spans="1:63">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c r="BI88" s="84"/>
      <c r="BJ88" s="84"/>
      <c r="BK88" s="84"/>
    </row>
    <row r="89" spans="1:63">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c r="BI89" s="84"/>
      <c r="BJ89" s="84"/>
      <c r="BK89" s="84"/>
    </row>
    <row r="90" spans="1:63">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c r="BI90" s="84"/>
      <c r="BJ90" s="84"/>
      <c r="BK90" s="84"/>
    </row>
    <row r="91" spans="1:63">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c r="BI91" s="84"/>
      <c r="BJ91" s="84"/>
      <c r="BK91" s="84"/>
    </row>
    <row r="92" spans="1:63">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c r="BI92" s="84"/>
      <c r="BJ92" s="84"/>
      <c r="BK92" s="84"/>
    </row>
    <row r="93" spans="1:63">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c r="BI93" s="84"/>
      <c r="BJ93" s="84"/>
      <c r="BK93" s="84"/>
    </row>
    <row r="94" spans="1:63">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c r="BI94" s="84"/>
      <c r="BJ94" s="84"/>
      <c r="BK94" s="84"/>
    </row>
    <row r="95" spans="1:63">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c r="BI95" s="84"/>
      <c r="BJ95" s="84"/>
      <c r="BK95" s="84"/>
    </row>
    <row r="96" spans="1:63">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c r="BI96" s="84"/>
      <c r="BJ96" s="84"/>
      <c r="BK96" s="84"/>
    </row>
    <row r="97" spans="1:63">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c r="BI97" s="84"/>
      <c r="BJ97" s="84"/>
      <c r="BK97" s="84"/>
    </row>
    <row r="98" spans="1:63">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c r="BI98" s="84"/>
      <c r="BJ98" s="84"/>
      <c r="BK98" s="84"/>
    </row>
    <row r="99" spans="1:63">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c r="BI99" s="84"/>
      <c r="BJ99" s="84"/>
      <c r="BK99" s="84"/>
    </row>
    <row r="100" spans="1:63">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c r="BI100" s="84"/>
      <c r="BJ100" s="84"/>
      <c r="BK100" s="84"/>
    </row>
    <row r="101" spans="1:63">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c r="BI101" s="84"/>
      <c r="BJ101" s="84"/>
      <c r="BK101" s="84"/>
    </row>
    <row r="102" spans="1:63">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c r="BI102" s="84"/>
      <c r="BJ102" s="84"/>
      <c r="BK102" s="84"/>
    </row>
    <row r="103" spans="1:63">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c r="BI103" s="84"/>
      <c r="BJ103" s="84"/>
      <c r="BK103" s="84"/>
    </row>
    <row r="104" spans="1:63">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c r="BI104" s="84"/>
      <c r="BJ104" s="84"/>
      <c r="BK104" s="84"/>
    </row>
    <row r="105" spans="1:63">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c r="BI105" s="84"/>
      <c r="BJ105" s="84"/>
      <c r="BK105" s="84"/>
    </row>
    <row r="106" spans="1:63">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c r="BI106" s="84"/>
      <c r="BJ106" s="84"/>
      <c r="BK106" s="84"/>
    </row>
    <row r="107" spans="1:63">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c r="BI107" s="84"/>
      <c r="BJ107" s="84"/>
      <c r="BK107" s="84"/>
    </row>
    <row r="108" spans="1:63">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c r="BI108" s="84"/>
      <c r="BJ108" s="84"/>
      <c r="BK108" s="84"/>
    </row>
    <row r="109" spans="1:63">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c r="BI109" s="84"/>
      <c r="BJ109" s="84"/>
      <c r="BK109" s="84"/>
    </row>
    <row r="110" spans="1:63">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c r="BI110" s="84"/>
      <c r="BJ110" s="84"/>
      <c r="BK110" s="84"/>
    </row>
    <row r="111" spans="1:63">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c r="BI111" s="84"/>
      <c r="BJ111" s="84"/>
      <c r="BK111" s="84"/>
    </row>
    <row r="112" spans="1:63">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c r="BI112" s="84"/>
      <c r="BJ112" s="84"/>
      <c r="BK112" s="84"/>
    </row>
    <row r="113" spans="1:63">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c r="BI113" s="84"/>
      <c r="BJ113" s="84"/>
      <c r="BK113" s="84"/>
    </row>
    <row r="114" spans="1:63">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c r="BI114" s="84"/>
      <c r="BJ114" s="84"/>
      <c r="BK114" s="84"/>
    </row>
    <row r="115" spans="1:63">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c r="BI115" s="84"/>
      <c r="BJ115" s="84"/>
      <c r="BK115" s="84"/>
    </row>
    <row r="116" spans="1:63">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c r="BI116" s="84"/>
      <c r="BJ116" s="84"/>
      <c r="BK116" s="84"/>
    </row>
    <row r="117" spans="1:63">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c r="BI117" s="84"/>
      <c r="BJ117" s="84"/>
      <c r="BK117" s="84"/>
    </row>
    <row r="118" spans="1:63">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c r="BI118" s="84"/>
      <c r="BJ118" s="84"/>
      <c r="BK118" s="84"/>
    </row>
    <row r="119" spans="1:63">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c r="BI119" s="84"/>
      <c r="BJ119" s="84"/>
      <c r="BK119" s="84"/>
    </row>
    <row r="120" spans="1:63">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c r="BI120" s="84"/>
      <c r="BJ120" s="84"/>
      <c r="BK120" s="84"/>
    </row>
    <row r="121" spans="1:63">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c r="BI121" s="84"/>
      <c r="BJ121" s="84"/>
      <c r="BK121" s="84"/>
    </row>
    <row r="122" spans="1:63">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c r="BI122" s="84"/>
      <c r="BJ122" s="84"/>
      <c r="BK122" s="84"/>
    </row>
    <row r="123" spans="1:63">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c r="BI123" s="84"/>
      <c r="BJ123" s="84"/>
      <c r="BK123" s="84"/>
    </row>
    <row r="124" spans="1:63">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c r="BI124" s="84"/>
      <c r="BJ124" s="84"/>
      <c r="BK124" s="84"/>
    </row>
    <row r="125" spans="1:63">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c r="BI125" s="84"/>
      <c r="BJ125" s="84"/>
      <c r="BK125" s="84"/>
    </row>
    <row r="126" spans="1:63">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c r="BI126" s="84"/>
      <c r="BJ126" s="84"/>
      <c r="BK126" s="84"/>
    </row>
    <row r="127" spans="1:63">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c r="BI127" s="84"/>
      <c r="BJ127" s="84"/>
      <c r="BK127" s="84"/>
    </row>
    <row r="128" spans="1:63">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c r="BI128" s="84"/>
      <c r="BJ128" s="84"/>
      <c r="BK128" s="84"/>
    </row>
    <row r="129" spans="2:63">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c r="BI129" s="84"/>
      <c r="BJ129" s="84"/>
      <c r="BK129" s="84"/>
    </row>
    <row r="130" spans="2:63">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c r="BI130" s="84"/>
      <c r="BJ130" s="84"/>
      <c r="BK130" s="84"/>
    </row>
    <row r="131" spans="2:63">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c r="BI131" s="84"/>
      <c r="BJ131" s="84"/>
      <c r="BK131" s="84"/>
    </row>
    <row r="132" spans="2:63">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c r="BI132" s="84"/>
      <c r="BJ132" s="84"/>
      <c r="BK132" s="84"/>
    </row>
    <row r="133" spans="2:63">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c r="BI133" s="84"/>
      <c r="BJ133" s="84"/>
      <c r="BK133" s="84"/>
    </row>
    <row r="134" spans="2:63">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c r="BI134" s="84"/>
      <c r="BJ134" s="84"/>
      <c r="BK134" s="84"/>
    </row>
    <row r="135" spans="2:63">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c r="BI135" s="84"/>
      <c r="BJ135" s="84"/>
      <c r="BK135" s="84"/>
    </row>
    <row r="136" spans="2:63">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c r="BI136" s="84"/>
      <c r="BJ136" s="84"/>
      <c r="BK136" s="84"/>
    </row>
    <row r="137" spans="2:63">
      <c r="B137" s="84"/>
      <c r="C137" s="84"/>
      <c r="D137" s="84"/>
      <c r="E137" s="84"/>
      <c r="F137" s="84"/>
      <c r="G137" s="84"/>
      <c r="H137" s="84"/>
      <c r="I137" s="84"/>
    </row>
    <row r="138" spans="2:63">
      <c r="B138" s="84"/>
      <c r="C138" s="84"/>
      <c r="D138" s="84"/>
      <c r="E138" s="84"/>
      <c r="F138" s="84"/>
      <c r="G138" s="84"/>
      <c r="H138" s="84"/>
      <c r="I138" s="84"/>
    </row>
    <row r="139" spans="2:63">
      <c r="B139" s="84"/>
      <c r="C139" s="84"/>
      <c r="D139" s="84"/>
      <c r="E139" s="84"/>
      <c r="F139" s="84"/>
      <c r="G139" s="84"/>
      <c r="H139" s="84"/>
      <c r="I139" s="84"/>
    </row>
    <row r="140" spans="2:63">
      <c r="B140" s="84"/>
      <c r="C140" s="84"/>
      <c r="D140" s="84"/>
      <c r="E140" s="84"/>
      <c r="F140" s="84"/>
      <c r="G140" s="84"/>
      <c r="H140" s="84"/>
      <c r="I140" s="84"/>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248"/>
  <sheetViews>
    <sheetView zoomScale="50" zoomScaleNormal="50" workbookViewId="0">
      <selection activeCell="AE47" sqref="AE47"/>
    </sheetView>
  </sheetViews>
  <sheetFormatPr defaultColWidth="11.42578125" defaultRowHeight="1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row>
    <row r="2" spans="1:91" ht="18" customHeight="1">
      <c r="A2" s="84"/>
      <c r="B2" s="574" t="s">
        <v>184</v>
      </c>
      <c r="C2" s="575"/>
      <c r="D2" s="575"/>
      <c r="E2" s="575"/>
      <c r="F2" s="575"/>
      <c r="G2" s="575"/>
      <c r="H2" s="575"/>
      <c r="I2" s="575"/>
      <c r="J2" s="514" t="s">
        <v>23</v>
      </c>
      <c r="K2" s="514"/>
      <c r="L2" s="514"/>
      <c r="M2" s="514"/>
      <c r="N2" s="514"/>
      <c r="O2" s="514"/>
      <c r="P2" s="514"/>
      <c r="Q2" s="514"/>
      <c r="R2" s="514"/>
      <c r="S2" s="514"/>
      <c r="T2" s="514"/>
      <c r="U2" s="514"/>
      <c r="V2" s="514"/>
      <c r="W2" s="514"/>
      <c r="X2" s="514"/>
      <c r="Y2" s="514"/>
      <c r="Z2" s="514"/>
      <c r="AA2" s="514"/>
      <c r="AB2" s="514"/>
      <c r="AC2" s="514"/>
      <c r="AD2" s="514"/>
      <c r="AE2" s="514"/>
      <c r="AF2" s="514"/>
      <c r="AG2" s="514"/>
      <c r="AH2" s="514"/>
      <c r="AI2" s="514"/>
      <c r="AJ2" s="514"/>
      <c r="AK2" s="514"/>
      <c r="AL2" s="514"/>
      <c r="AM2" s="51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row>
    <row r="3" spans="1:91" ht="18.75" customHeight="1">
      <c r="A3" s="84"/>
      <c r="B3" s="575"/>
      <c r="C3" s="575"/>
      <c r="D3" s="575"/>
      <c r="E3" s="575"/>
      <c r="F3" s="575"/>
      <c r="G3" s="575"/>
      <c r="H3" s="575"/>
      <c r="I3" s="575"/>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514"/>
      <c r="AJ3" s="514"/>
      <c r="AK3" s="514"/>
      <c r="AL3" s="514"/>
      <c r="AM3" s="51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row>
    <row r="4" spans="1:91" ht="15" customHeight="1">
      <c r="A4" s="84"/>
      <c r="B4" s="575"/>
      <c r="C4" s="575"/>
      <c r="D4" s="575"/>
      <c r="E4" s="575"/>
      <c r="F4" s="575"/>
      <c r="G4" s="575"/>
      <c r="H4" s="575"/>
      <c r="I4" s="575"/>
      <c r="J4" s="514"/>
      <c r="K4" s="514"/>
      <c r="L4" s="514"/>
      <c r="M4" s="514"/>
      <c r="N4" s="514"/>
      <c r="O4" s="514"/>
      <c r="P4" s="514"/>
      <c r="Q4" s="514"/>
      <c r="R4" s="514"/>
      <c r="S4" s="514"/>
      <c r="T4" s="514"/>
      <c r="U4" s="514"/>
      <c r="V4" s="514"/>
      <c r="W4" s="514"/>
      <c r="X4" s="514"/>
      <c r="Y4" s="514"/>
      <c r="Z4" s="514"/>
      <c r="AA4" s="514"/>
      <c r="AB4" s="514"/>
      <c r="AC4" s="514"/>
      <c r="AD4" s="514"/>
      <c r="AE4" s="514"/>
      <c r="AF4" s="514"/>
      <c r="AG4" s="514"/>
      <c r="AH4" s="514"/>
      <c r="AI4" s="514"/>
      <c r="AJ4" s="514"/>
      <c r="AK4" s="514"/>
      <c r="AL4" s="514"/>
      <c r="AM4" s="51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row>
    <row r="5" spans="1:91" ht="15.75" thickBot="1">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row>
    <row r="6" spans="1:91" ht="15" customHeight="1">
      <c r="A6" s="84"/>
      <c r="B6" s="460" t="s">
        <v>169</v>
      </c>
      <c r="C6" s="460"/>
      <c r="D6" s="461"/>
      <c r="E6" s="557" t="s">
        <v>170</v>
      </c>
      <c r="F6" s="558"/>
      <c r="G6" s="558"/>
      <c r="H6" s="558"/>
      <c r="I6" s="576"/>
      <c r="J6" s="46" t="str">
        <f>IF(AND('Mapa de Riesgos'!$Y$12="Muy Alta",'Mapa de Riesgos'!$AA$12="Leve"),CONCATENATE("R1C",'Mapa de Riesgos'!$O$12),"")</f>
        <v/>
      </c>
      <c r="K6" s="47" t="str">
        <f>IF(AND('Mapa de Riesgos'!$Y$13="Muy Alta",'Mapa de Riesgos'!$AA$13="Leve"),CONCATENATE("R1C",'Mapa de Riesgos'!$O$13),"")</f>
        <v/>
      </c>
      <c r="L6" s="47" t="str">
        <f>IF(AND('Mapa de Riesgos'!$Y$14="Muy Alta",'Mapa de Riesgos'!$AA$14="Leve"),CONCATENATE("R1C",'Mapa de Riesgos'!$O$14),"")</f>
        <v/>
      </c>
      <c r="M6" s="47" t="str">
        <f>IF(AND('Mapa de Riesgos'!$Y$15="Muy Alta",'Mapa de Riesgos'!$AA$15="Leve"),CONCATENATE("R1C",'Mapa de Riesgos'!$O$15),"")</f>
        <v/>
      </c>
      <c r="N6" s="47" t="str">
        <f>IF(AND('Mapa de Riesgos'!$Y$16="Muy Alta",'Mapa de Riesgos'!$AA$16="Leve"),CONCATENATE("R1C",'Mapa de Riesgos'!$O$16),"")</f>
        <v/>
      </c>
      <c r="O6" s="48" t="str">
        <f>IF(AND('Mapa de Riesgos'!$Y$17="Muy Alta",'Mapa de Riesgos'!$AA$17="Leve"),CONCATENATE("R1C",'Mapa de Riesgos'!$O$17),"")</f>
        <v/>
      </c>
      <c r="P6" s="46" t="str">
        <f>IF(AND('Mapa de Riesgos'!$Y$12="Muy Alta",'Mapa de Riesgos'!$AA$12="Menor"),CONCATENATE("R1C",'Mapa de Riesgos'!$O$12),"")</f>
        <v/>
      </c>
      <c r="Q6" s="47" t="str">
        <f>IF(AND('Mapa de Riesgos'!$Y$13="Muy Alta",'Mapa de Riesgos'!$AA$13="Menor"),CONCATENATE("R1C",'Mapa de Riesgos'!$O$13),"")</f>
        <v/>
      </c>
      <c r="R6" s="47" t="str">
        <f>IF(AND('Mapa de Riesgos'!$Y$14="Muy Alta",'Mapa de Riesgos'!$AA$14="Menor"),CONCATENATE("R1C",'Mapa de Riesgos'!$O$14),"")</f>
        <v/>
      </c>
      <c r="S6" s="47" t="str">
        <f>IF(AND('Mapa de Riesgos'!$Y$15="Muy Alta",'Mapa de Riesgos'!$AA$15="Menor"),CONCATENATE("R1C",'Mapa de Riesgos'!$O$15),"")</f>
        <v/>
      </c>
      <c r="T6" s="47" t="str">
        <f>IF(AND('Mapa de Riesgos'!$Y$16="Muy Alta",'Mapa de Riesgos'!$AA$16="Menor"),CONCATENATE("R1C",'Mapa de Riesgos'!$O$16),"")</f>
        <v/>
      </c>
      <c r="U6" s="48" t="str">
        <f>IF(AND('Mapa de Riesgos'!$Y$17="Muy Alta",'Mapa de Riesgos'!$AA$17="Menor"),CONCATENATE("R1C",'Mapa de Riesgos'!$O$17),"")</f>
        <v/>
      </c>
      <c r="V6" s="46" t="str">
        <f>IF(AND('Mapa de Riesgos'!$Y$12="Muy Alta",'Mapa de Riesgos'!$AA$12="Moderado"),CONCATENATE("R1C",'Mapa de Riesgos'!$O$12),"")</f>
        <v/>
      </c>
      <c r="W6" s="47" t="str">
        <f>IF(AND('Mapa de Riesgos'!$Y$13="Muy Alta",'Mapa de Riesgos'!$AA$13="Moderado"),CONCATENATE("R1C",'Mapa de Riesgos'!$O$13),"")</f>
        <v/>
      </c>
      <c r="X6" s="47" t="str">
        <f>IF(AND('Mapa de Riesgos'!$Y$14="Muy Alta",'Mapa de Riesgos'!$AA$14="Moderado"),CONCATENATE("R1C",'Mapa de Riesgos'!$O$14),"")</f>
        <v/>
      </c>
      <c r="Y6" s="47" t="str">
        <f>IF(AND('Mapa de Riesgos'!$Y$15="Muy Alta",'Mapa de Riesgos'!$AA$15="Moderado"),CONCATENATE("R1C",'Mapa de Riesgos'!$O$15),"")</f>
        <v/>
      </c>
      <c r="Z6" s="47" t="str">
        <f>IF(AND('Mapa de Riesgos'!$Y$16="Muy Alta",'Mapa de Riesgos'!$AA$16="Moderado"),CONCATENATE("R1C",'Mapa de Riesgos'!$O$16),"")</f>
        <v/>
      </c>
      <c r="AA6" s="48" t="str">
        <f>IF(AND('Mapa de Riesgos'!$Y$17="Muy Alta",'Mapa de Riesgos'!$AA$17="Moderado"),CONCATENATE("R1C",'Mapa de Riesgos'!$O$17),"")</f>
        <v/>
      </c>
      <c r="AB6" s="46" t="str">
        <f>IF(AND('Mapa de Riesgos'!$Y$12="Muy Alta",'Mapa de Riesgos'!$AA$12="Mayor"),CONCATENATE("R1C",'Mapa de Riesgos'!$O$12),"")</f>
        <v/>
      </c>
      <c r="AC6" s="47" t="str">
        <f>IF(AND('Mapa de Riesgos'!$Y$13="Muy Alta",'Mapa de Riesgos'!$AA$13="Mayor"),CONCATENATE("R1C",'Mapa de Riesgos'!$O$13),"")</f>
        <v/>
      </c>
      <c r="AD6" s="47" t="str">
        <f>IF(AND('Mapa de Riesgos'!$Y$14="Muy Alta",'Mapa de Riesgos'!$AA$14="Mayor"),CONCATENATE("R1C",'Mapa de Riesgos'!$O$14),"")</f>
        <v/>
      </c>
      <c r="AE6" s="47" t="str">
        <f>IF(AND('Mapa de Riesgos'!$Y$15="Muy Alta",'Mapa de Riesgos'!$AA$15="Mayor"),CONCATENATE("R1C",'Mapa de Riesgos'!$O$15),"")</f>
        <v/>
      </c>
      <c r="AF6" s="47" t="str">
        <f>IF(AND('Mapa de Riesgos'!$Y$16="Muy Alta",'Mapa de Riesgos'!$AA$16="Mayor"),CONCATENATE("R1C",'Mapa de Riesgos'!$O$16),"")</f>
        <v/>
      </c>
      <c r="AG6" s="48" t="str">
        <f>IF(AND('Mapa de Riesgos'!$Y$17="Muy Alta",'Mapa de Riesgos'!$AA$17="Mayor"),CONCATENATE("R1C",'Mapa de Riesgos'!$O$17),"")</f>
        <v/>
      </c>
      <c r="AH6" s="49" t="str">
        <f>IF(AND('Mapa de Riesgos'!$Y$12="Muy Alta",'Mapa de Riesgos'!$AA$12="Catastrófico"),CONCATENATE("R1C",'Mapa de Riesgos'!$O$12),"")</f>
        <v/>
      </c>
      <c r="AI6" s="50" t="str">
        <f>IF(AND('Mapa de Riesgos'!$Y$13="Muy Alta",'Mapa de Riesgos'!$AA$13="Catastrófico"),CONCATENATE("R1C",'Mapa de Riesgos'!$O$13),"")</f>
        <v/>
      </c>
      <c r="AJ6" s="50" t="str">
        <f>IF(AND('Mapa de Riesgos'!$Y$14="Muy Alta",'Mapa de Riesgos'!$AA$14="Catastrófico"),CONCATENATE("R1C",'Mapa de Riesgos'!$O$14),"")</f>
        <v/>
      </c>
      <c r="AK6" s="50" t="str">
        <f>IF(AND('Mapa de Riesgos'!$Y$15="Muy Alta",'Mapa de Riesgos'!$AA$15="Catastrófico"),CONCATENATE("R1C",'Mapa de Riesgos'!$O$15),"")</f>
        <v/>
      </c>
      <c r="AL6" s="50" t="str">
        <f>IF(AND('Mapa de Riesgos'!$Y$16="Muy Alta",'Mapa de Riesgos'!$AA$16="Catastrófico"),CONCATENATE("R1C",'Mapa de Riesgos'!$O$16),"")</f>
        <v/>
      </c>
      <c r="AM6" s="51" t="str">
        <f>IF(AND('Mapa de Riesgos'!$Y$17="Muy Alta",'Mapa de Riesgos'!$AA$17="Catastrófico"),CONCATENATE("R1C",'Mapa de Riesgos'!$O$17),"")</f>
        <v/>
      </c>
      <c r="AN6" s="84"/>
      <c r="AO6" s="565" t="s">
        <v>171</v>
      </c>
      <c r="AP6" s="566"/>
      <c r="AQ6" s="566"/>
      <c r="AR6" s="566"/>
      <c r="AS6" s="566"/>
      <c r="AT6" s="567"/>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row>
    <row r="7" spans="1:91" ht="15" customHeight="1">
      <c r="A7" s="84"/>
      <c r="B7" s="460"/>
      <c r="C7" s="460"/>
      <c r="D7" s="461"/>
      <c r="E7" s="561"/>
      <c r="F7" s="562"/>
      <c r="G7" s="562"/>
      <c r="H7" s="562"/>
      <c r="I7" s="577"/>
      <c r="J7" s="52" t="str">
        <f>IF(AND('Mapa de Riesgos'!$Y$18="Muy Alta",'Mapa de Riesgos'!$AA$18="Leve"),CONCATENATE("R2C",'Mapa de Riesgos'!$O$18),"")</f>
        <v/>
      </c>
      <c r="K7" s="53" t="str">
        <f>IF(AND('Mapa de Riesgos'!$Y$19="Muy Alta",'Mapa de Riesgos'!$AA$19="Leve"),CONCATENATE("R2C",'Mapa de Riesgos'!$O$19),"")</f>
        <v/>
      </c>
      <c r="L7" s="53" t="str">
        <f>IF(AND('Mapa de Riesgos'!$Y$20="Muy Alta",'Mapa de Riesgos'!$AA$20="Leve"),CONCATENATE("R2C",'Mapa de Riesgos'!$O$20),"")</f>
        <v/>
      </c>
      <c r="M7" s="53" t="str">
        <f>IF(AND('Mapa de Riesgos'!$Y$21="Muy Alta",'Mapa de Riesgos'!$AA$21="Leve"),CONCATENATE("R2C",'Mapa de Riesgos'!$O$21),"")</f>
        <v/>
      </c>
      <c r="N7" s="53" t="str">
        <f>IF(AND('Mapa de Riesgos'!$Y$22="Muy Alta",'Mapa de Riesgos'!$AA$22="Leve"),CONCATENATE("R2C",'Mapa de Riesgos'!$O$22),"")</f>
        <v/>
      </c>
      <c r="O7" s="54" t="str">
        <f>IF(AND('Mapa de Riesgos'!$Y$23="Muy Alta",'Mapa de Riesgos'!$AA$23="Leve"),CONCATENATE("R2C",'Mapa de Riesgos'!$O$23),"")</f>
        <v/>
      </c>
      <c r="P7" s="52" t="str">
        <f>IF(AND('Mapa de Riesgos'!$Y$18="Muy Alta",'Mapa de Riesgos'!$AA$18="Menor"),CONCATENATE("R2C",'Mapa de Riesgos'!$O$18),"")</f>
        <v/>
      </c>
      <c r="Q7" s="53" t="str">
        <f>IF(AND('Mapa de Riesgos'!$Y$19="Muy Alta",'Mapa de Riesgos'!$AA$19="Menor"),CONCATENATE("R2C",'Mapa de Riesgos'!$O$19),"")</f>
        <v/>
      </c>
      <c r="R7" s="53" t="str">
        <f>IF(AND('Mapa de Riesgos'!$Y$20="Muy Alta",'Mapa de Riesgos'!$AA$20="Menor"),CONCATENATE("R2C",'Mapa de Riesgos'!$O$20),"")</f>
        <v/>
      </c>
      <c r="S7" s="53" t="str">
        <f>IF(AND('Mapa de Riesgos'!$Y$21="Muy Alta",'Mapa de Riesgos'!$AA$21="Menor"),CONCATENATE("R2C",'Mapa de Riesgos'!$O$21),"")</f>
        <v/>
      </c>
      <c r="T7" s="53" t="str">
        <f>IF(AND('Mapa de Riesgos'!$Y$22="Muy Alta",'Mapa de Riesgos'!$AA$22="Menor"),CONCATENATE("R2C",'Mapa de Riesgos'!$O$22),"")</f>
        <v/>
      </c>
      <c r="U7" s="54" t="str">
        <f>IF(AND('Mapa de Riesgos'!$Y$23="Muy Alta",'Mapa de Riesgos'!$AA$23="Menor"),CONCATENATE("R2C",'Mapa de Riesgos'!$O$23),"")</f>
        <v/>
      </c>
      <c r="V7" s="52" t="str">
        <f>IF(AND('Mapa de Riesgos'!$Y$18="Muy Alta",'Mapa de Riesgos'!$AA$18="Moderado"),CONCATENATE("R2C",'Mapa de Riesgos'!$O$18),"")</f>
        <v/>
      </c>
      <c r="W7" s="53" t="str">
        <f>IF(AND('Mapa de Riesgos'!$Y$19="Muy Alta",'Mapa de Riesgos'!$AA$19="Moderado"),CONCATENATE("R2C",'Mapa de Riesgos'!$O$19),"")</f>
        <v/>
      </c>
      <c r="X7" s="53" t="str">
        <f>IF(AND('Mapa de Riesgos'!$Y$20="Muy Alta",'Mapa de Riesgos'!$AA$20="Moderado"),CONCATENATE("R2C",'Mapa de Riesgos'!$O$20),"")</f>
        <v/>
      </c>
      <c r="Y7" s="53" t="str">
        <f>IF(AND('Mapa de Riesgos'!$Y$21="Muy Alta",'Mapa de Riesgos'!$AA$21="Moderado"),CONCATENATE("R2C",'Mapa de Riesgos'!$O$21),"")</f>
        <v/>
      </c>
      <c r="Z7" s="53" t="str">
        <f>IF(AND('Mapa de Riesgos'!$Y$22="Muy Alta",'Mapa de Riesgos'!$AA$22="Moderado"),CONCATENATE("R2C",'Mapa de Riesgos'!$O$22),"")</f>
        <v/>
      </c>
      <c r="AA7" s="54" t="str">
        <f>IF(AND('Mapa de Riesgos'!$Y$23="Muy Alta",'Mapa de Riesgos'!$AA$23="Moderado"),CONCATENATE("R2C",'Mapa de Riesgos'!$O$23),"")</f>
        <v/>
      </c>
      <c r="AB7" s="52" t="str">
        <f>IF(AND('Mapa de Riesgos'!$Y$18="Muy Alta",'Mapa de Riesgos'!$AA$18="Mayor"),CONCATENATE("R2C",'Mapa de Riesgos'!$O$18),"")</f>
        <v/>
      </c>
      <c r="AC7" s="53" t="str">
        <f>IF(AND('Mapa de Riesgos'!$Y$19="Muy Alta",'Mapa de Riesgos'!$AA$19="Mayor"),CONCATENATE("R2C",'Mapa de Riesgos'!$O$19),"")</f>
        <v/>
      </c>
      <c r="AD7" s="53" t="str">
        <f>IF(AND('Mapa de Riesgos'!$Y$20="Muy Alta",'Mapa de Riesgos'!$AA$20="Mayor"),CONCATENATE("R2C",'Mapa de Riesgos'!$O$20),"")</f>
        <v/>
      </c>
      <c r="AE7" s="53" t="str">
        <f>IF(AND('Mapa de Riesgos'!$Y$21="Muy Alta",'Mapa de Riesgos'!$AA$21="Mayor"),CONCATENATE("R2C",'Mapa de Riesgos'!$O$21),"")</f>
        <v/>
      </c>
      <c r="AF7" s="53" t="str">
        <f>IF(AND('Mapa de Riesgos'!$Y$22="Muy Alta",'Mapa de Riesgos'!$AA$22="Mayor"),CONCATENATE("R2C",'Mapa de Riesgos'!$O$22),"")</f>
        <v/>
      </c>
      <c r="AG7" s="54" t="str">
        <f>IF(AND('Mapa de Riesgos'!$Y$23="Muy Alta",'Mapa de Riesgos'!$AA$23="Mayor"),CONCATENATE("R2C",'Mapa de Riesgos'!$O$23),"")</f>
        <v/>
      </c>
      <c r="AH7" s="55" t="str">
        <f>IF(AND('Mapa de Riesgos'!$Y$18="Muy Alta",'Mapa de Riesgos'!$AA$18="Catastrófico"),CONCATENATE("R2C",'Mapa de Riesgos'!$O$18),"")</f>
        <v/>
      </c>
      <c r="AI7" s="56" t="str">
        <f>IF(AND('Mapa de Riesgos'!$Y$19="Muy Alta",'Mapa de Riesgos'!$AA$19="Catastrófico"),CONCATENATE("R2C",'Mapa de Riesgos'!$O$19),"")</f>
        <v/>
      </c>
      <c r="AJ7" s="56" t="str">
        <f>IF(AND('Mapa de Riesgos'!$Y$20="Muy Alta",'Mapa de Riesgos'!$AA$20="Catastrófico"),CONCATENATE("R2C",'Mapa de Riesgos'!$O$20),"")</f>
        <v/>
      </c>
      <c r="AK7" s="56" t="str">
        <f>IF(AND('Mapa de Riesgos'!$Y$21="Muy Alta",'Mapa de Riesgos'!$AA$21="Catastrófico"),CONCATENATE("R2C",'Mapa de Riesgos'!$O$21),"")</f>
        <v/>
      </c>
      <c r="AL7" s="56" t="str">
        <f>IF(AND('Mapa de Riesgos'!$Y$22="Muy Alta",'Mapa de Riesgos'!$AA$22="Catastrófico"),CONCATENATE("R2C",'Mapa de Riesgos'!$O$22),"")</f>
        <v/>
      </c>
      <c r="AM7" s="57" t="str">
        <f>IF(AND('Mapa de Riesgos'!$Y$23="Muy Alta",'Mapa de Riesgos'!$AA$23="Catastrófico"),CONCATENATE("R2C",'Mapa de Riesgos'!$O$23),"")</f>
        <v/>
      </c>
      <c r="AN7" s="84"/>
      <c r="AO7" s="568"/>
      <c r="AP7" s="569"/>
      <c r="AQ7" s="569"/>
      <c r="AR7" s="569"/>
      <c r="AS7" s="569"/>
      <c r="AT7" s="570"/>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row>
    <row r="8" spans="1:91" ht="15" customHeight="1">
      <c r="A8" s="84"/>
      <c r="B8" s="460"/>
      <c r="C8" s="460"/>
      <c r="D8" s="461"/>
      <c r="E8" s="561"/>
      <c r="F8" s="562"/>
      <c r="G8" s="562"/>
      <c r="H8" s="562"/>
      <c r="I8" s="577"/>
      <c r="J8" s="52" t="str">
        <f>IF(AND('Mapa de Riesgos'!$Y$24="Muy Alta",'Mapa de Riesgos'!$AA$24="Leve"),CONCATENATE("R3C",'Mapa de Riesgos'!$O$24),"")</f>
        <v/>
      </c>
      <c r="K8" s="53" t="str">
        <f>IF(AND('Mapa de Riesgos'!$Y$25="Muy Alta",'Mapa de Riesgos'!$AA$25="Leve"),CONCATENATE("R3C",'Mapa de Riesgos'!$O$25),"")</f>
        <v/>
      </c>
      <c r="L8" s="53" t="str">
        <f>IF(AND('Mapa de Riesgos'!$Y$26="Muy Alta",'Mapa de Riesgos'!$AA$26="Leve"),CONCATENATE("R3C",'Mapa de Riesgos'!$O$26),"")</f>
        <v/>
      </c>
      <c r="M8" s="53" t="str">
        <f>IF(AND('Mapa de Riesgos'!$Y$27="Muy Alta",'Mapa de Riesgos'!$AA$27="Leve"),CONCATENATE("R3C",'Mapa de Riesgos'!$O$27),"")</f>
        <v/>
      </c>
      <c r="N8" s="53" t="str">
        <f>IF(AND('Mapa de Riesgos'!$Y$28="Muy Alta",'Mapa de Riesgos'!$AA$28="Leve"),CONCATENATE("R3C",'Mapa de Riesgos'!$O$28),"")</f>
        <v/>
      </c>
      <c r="O8" s="54" t="str">
        <f>IF(AND('Mapa de Riesgos'!$Y$29="Muy Alta",'Mapa de Riesgos'!$AA$29="Leve"),CONCATENATE("R3C",'Mapa de Riesgos'!$O$29),"")</f>
        <v/>
      </c>
      <c r="P8" s="52" t="str">
        <f>IF(AND('Mapa de Riesgos'!$Y$24="Muy Alta",'Mapa de Riesgos'!$AA$24="Menor"),CONCATENATE("R3C",'Mapa de Riesgos'!$O$24),"")</f>
        <v/>
      </c>
      <c r="Q8" s="53" t="str">
        <f>IF(AND('Mapa de Riesgos'!$Y$25="Muy Alta",'Mapa de Riesgos'!$AA$25="Menor"),CONCATENATE("R3C",'Mapa de Riesgos'!$O$25),"")</f>
        <v/>
      </c>
      <c r="R8" s="53" t="str">
        <f>IF(AND('Mapa de Riesgos'!$Y$26="Muy Alta",'Mapa de Riesgos'!$AA$26="Menor"),CONCATENATE("R3C",'Mapa de Riesgos'!$O$26),"")</f>
        <v/>
      </c>
      <c r="S8" s="53" t="str">
        <f>IF(AND('Mapa de Riesgos'!$Y$27="Muy Alta",'Mapa de Riesgos'!$AA$27="Menor"),CONCATENATE("R3C",'Mapa de Riesgos'!$O$27),"")</f>
        <v/>
      </c>
      <c r="T8" s="53" t="str">
        <f>IF(AND('Mapa de Riesgos'!$Y$28="Muy Alta",'Mapa de Riesgos'!$AA$28="Menor"),CONCATENATE("R3C",'Mapa de Riesgos'!$O$28),"")</f>
        <v/>
      </c>
      <c r="U8" s="54" t="str">
        <f>IF(AND('Mapa de Riesgos'!$Y$29="Muy Alta",'Mapa de Riesgos'!$AA$29="Menor"),CONCATENATE("R3C",'Mapa de Riesgos'!$O$29),"")</f>
        <v/>
      </c>
      <c r="V8" s="52" t="str">
        <f>IF(AND('Mapa de Riesgos'!$Y$24="Muy Alta",'Mapa de Riesgos'!$AA$24="Moderado"),CONCATENATE("R3C",'Mapa de Riesgos'!$O$24),"")</f>
        <v/>
      </c>
      <c r="W8" s="53" t="str">
        <f>IF(AND('Mapa de Riesgos'!$Y$25="Muy Alta",'Mapa de Riesgos'!$AA$25="Moderado"),CONCATENATE("R3C",'Mapa de Riesgos'!$O$25),"")</f>
        <v/>
      </c>
      <c r="X8" s="53" t="str">
        <f>IF(AND('Mapa de Riesgos'!$Y$26="Muy Alta",'Mapa de Riesgos'!$AA$26="Moderado"),CONCATENATE("R3C",'Mapa de Riesgos'!$O$26),"")</f>
        <v/>
      </c>
      <c r="Y8" s="53" t="str">
        <f>IF(AND('Mapa de Riesgos'!$Y$27="Muy Alta",'Mapa de Riesgos'!$AA$27="Moderado"),CONCATENATE("R3C",'Mapa de Riesgos'!$O$27),"")</f>
        <v/>
      </c>
      <c r="Z8" s="53" t="str">
        <f>IF(AND('Mapa de Riesgos'!$Y$28="Muy Alta",'Mapa de Riesgos'!$AA$28="Moderado"),CONCATENATE("R3C",'Mapa de Riesgos'!$O$28),"")</f>
        <v/>
      </c>
      <c r="AA8" s="54" t="str">
        <f>IF(AND('Mapa de Riesgos'!$Y$29="Muy Alta",'Mapa de Riesgos'!$AA$29="Moderado"),CONCATENATE("R3C",'Mapa de Riesgos'!$O$29),"")</f>
        <v/>
      </c>
      <c r="AB8" s="52" t="str">
        <f>IF(AND('Mapa de Riesgos'!$Y$24="Muy Alta",'Mapa de Riesgos'!$AA$24="Mayor"),CONCATENATE("R3C",'Mapa de Riesgos'!$O$24),"")</f>
        <v/>
      </c>
      <c r="AC8" s="53" t="str">
        <f>IF(AND('Mapa de Riesgos'!$Y$25="Muy Alta",'Mapa de Riesgos'!$AA$25="Mayor"),CONCATENATE("R3C",'Mapa de Riesgos'!$O$25),"")</f>
        <v/>
      </c>
      <c r="AD8" s="53" t="str">
        <f>IF(AND('Mapa de Riesgos'!$Y$26="Muy Alta",'Mapa de Riesgos'!$AA$26="Mayor"),CONCATENATE("R3C",'Mapa de Riesgos'!$O$26),"")</f>
        <v/>
      </c>
      <c r="AE8" s="53" t="str">
        <f>IF(AND('Mapa de Riesgos'!$Y$27="Muy Alta",'Mapa de Riesgos'!$AA$27="Mayor"),CONCATENATE("R3C",'Mapa de Riesgos'!$O$27),"")</f>
        <v/>
      </c>
      <c r="AF8" s="53" t="str">
        <f>IF(AND('Mapa de Riesgos'!$Y$28="Muy Alta",'Mapa de Riesgos'!$AA$28="Mayor"),CONCATENATE("R3C",'Mapa de Riesgos'!$O$28),"")</f>
        <v/>
      </c>
      <c r="AG8" s="54" t="str">
        <f>IF(AND('Mapa de Riesgos'!$Y$29="Muy Alta",'Mapa de Riesgos'!$AA$29="Mayor"),CONCATENATE("R3C",'Mapa de Riesgos'!$O$29),"")</f>
        <v/>
      </c>
      <c r="AH8" s="55" t="str">
        <f>IF(AND('Mapa de Riesgos'!$Y$24="Muy Alta",'Mapa de Riesgos'!$AA$24="Catastrófico"),CONCATENATE("R3C",'Mapa de Riesgos'!$O$24),"")</f>
        <v/>
      </c>
      <c r="AI8" s="56" t="str">
        <f>IF(AND('Mapa de Riesgos'!$Y$25="Muy Alta",'Mapa de Riesgos'!$AA$25="Catastrófico"),CONCATENATE("R3C",'Mapa de Riesgos'!$O$25),"")</f>
        <v/>
      </c>
      <c r="AJ8" s="56" t="str">
        <f>IF(AND('Mapa de Riesgos'!$Y$26="Muy Alta",'Mapa de Riesgos'!$AA$26="Catastrófico"),CONCATENATE("R3C",'Mapa de Riesgos'!$O$26),"")</f>
        <v/>
      </c>
      <c r="AK8" s="56" t="str">
        <f>IF(AND('Mapa de Riesgos'!$Y$27="Muy Alta",'Mapa de Riesgos'!$AA$27="Catastrófico"),CONCATENATE("R3C",'Mapa de Riesgos'!$O$27),"")</f>
        <v/>
      </c>
      <c r="AL8" s="56" t="str">
        <f>IF(AND('Mapa de Riesgos'!$Y$28="Muy Alta",'Mapa de Riesgos'!$AA$28="Catastrófico"),CONCATENATE("R3C",'Mapa de Riesgos'!$O$28),"")</f>
        <v/>
      </c>
      <c r="AM8" s="57" t="str">
        <f>IF(AND('Mapa de Riesgos'!$Y$29="Muy Alta",'Mapa de Riesgos'!$AA$29="Catastrófico"),CONCATENATE("R3C",'Mapa de Riesgos'!$O$29),"")</f>
        <v/>
      </c>
      <c r="AN8" s="84"/>
      <c r="AO8" s="568"/>
      <c r="AP8" s="569"/>
      <c r="AQ8" s="569"/>
      <c r="AR8" s="569"/>
      <c r="AS8" s="569"/>
      <c r="AT8" s="570"/>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row>
    <row r="9" spans="1:91" ht="15" customHeight="1">
      <c r="A9" s="84"/>
      <c r="B9" s="460"/>
      <c r="C9" s="460"/>
      <c r="D9" s="461"/>
      <c r="E9" s="561"/>
      <c r="F9" s="562"/>
      <c r="G9" s="562"/>
      <c r="H9" s="562"/>
      <c r="I9" s="577"/>
      <c r="J9" s="52" t="str">
        <f>IF(AND('Mapa de Riesgos'!$Y$30="Muy Alta",'Mapa de Riesgos'!$AA$30="Leve"),CONCATENATE("R4C",'Mapa de Riesgos'!$O$30),"")</f>
        <v/>
      </c>
      <c r="K9" s="53" t="str">
        <f>IF(AND('Mapa de Riesgos'!$Y$31="Muy Alta",'Mapa de Riesgos'!$AA$31="Leve"),CONCATENATE("R4C",'Mapa de Riesgos'!$O$31),"")</f>
        <v/>
      </c>
      <c r="L9" s="58" t="str">
        <f>IF(AND('Mapa de Riesgos'!$Y$32="Muy Alta",'Mapa de Riesgos'!$AA$32="Leve"),CONCATENATE("R4C",'Mapa de Riesgos'!$O$32),"")</f>
        <v/>
      </c>
      <c r="M9" s="58" t="str">
        <f>IF(AND('Mapa de Riesgos'!$Y$33="Muy Alta",'Mapa de Riesgos'!$AA$33="Leve"),CONCATENATE("R4C",'Mapa de Riesgos'!$O$33),"")</f>
        <v/>
      </c>
      <c r="N9" s="58" t="str">
        <f>IF(AND('Mapa de Riesgos'!$Y$34="Muy Alta",'Mapa de Riesgos'!$AA$34="Leve"),CONCATENATE("R4C",'Mapa de Riesgos'!$O$34),"")</f>
        <v/>
      </c>
      <c r="O9" s="54" t="str">
        <f>IF(AND('Mapa de Riesgos'!$Y$35="Muy Alta",'Mapa de Riesgos'!$AA$35="Leve"),CONCATENATE("R4C",'Mapa de Riesgos'!$O$35),"")</f>
        <v/>
      </c>
      <c r="P9" s="52" t="str">
        <f>IF(AND('Mapa de Riesgos'!$Y$30="Muy Alta",'Mapa de Riesgos'!$AA$30="Menor"),CONCATENATE("R4C",'Mapa de Riesgos'!$O$30),"")</f>
        <v/>
      </c>
      <c r="Q9" s="53" t="str">
        <f>IF(AND('Mapa de Riesgos'!$Y$31="Muy Alta",'Mapa de Riesgos'!$AA$31="Menor"),CONCATENATE("R4C",'Mapa de Riesgos'!$O$31),"")</f>
        <v/>
      </c>
      <c r="R9" s="58" t="str">
        <f>IF(AND('Mapa de Riesgos'!$Y$32="Muy Alta",'Mapa de Riesgos'!$AA$32="Menor"),CONCATENATE("R4C",'Mapa de Riesgos'!$O$32),"")</f>
        <v/>
      </c>
      <c r="S9" s="58" t="str">
        <f>IF(AND('Mapa de Riesgos'!$Y$33="Muy Alta",'Mapa de Riesgos'!$AA$33="Menor"),CONCATENATE("R4C",'Mapa de Riesgos'!$O$33),"")</f>
        <v/>
      </c>
      <c r="T9" s="58" t="str">
        <f>IF(AND('Mapa de Riesgos'!$Y$34="Muy Alta",'Mapa de Riesgos'!$AA$34="Menor"),CONCATENATE("R4C",'Mapa de Riesgos'!$O$34),"")</f>
        <v/>
      </c>
      <c r="U9" s="54" t="str">
        <f>IF(AND('Mapa de Riesgos'!$Y$35="Muy Alta",'Mapa de Riesgos'!$AA$35="Menor"),CONCATENATE("R4C",'Mapa de Riesgos'!$O$35),"")</f>
        <v/>
      </c>
      <c r="V9" s="52" t="str">
        <f>IF(AND('Mapa de Riesgos'!$Y$30="Muy Alta",'Mapa de Riesgos'!$AA$30="Moderado"),CONCATENATE("R4C",'Mapa de Riesgos'!$O$30),"")</f>
        <v/>
      </c>
      <c r="W9" s="53" t="str">
        <f>IF(AND('Mapa de Riesgos'!$Y$31="Muy Alta",'Mapa de Riesgos'!$AA$31="Moderado"),CONCATENATE("R4C",'Mapa de Riesgos'!$O$31),"")</f>
        <v/>
      </c>
      <c r="X9" s="58" t="str">
        <f>IF(AND('Mapa de Riesgos'!$Y$32="Muy Alta",'Mapa de Riesgos'!$AA$32="Moderado"),CONCATENATE("R4C",'Mapa de Riesgos'!$O$32),"")</f>
        <v/>
      </c>
      <c r="Y9" s="58" t="str">
        <f>IF(AND('Mapa de Riesgos'!$Y$33="Muy Alta",'Mapa de Riesgos'!$AA$33="Moderado"),CONCATENATE("R4C",'Mapa de Riesgos'!$O$33),"")</f>
        <v/>
      </c>
      <c r="Z9" s="58" t="str">
        <f>IF(AND('Mapa de Riesgos'!$Y$34="Muy Alta",'Mapa de Riesgos'!$AA$34="Moderado"),CONCATENATE("R4C",'Mapa de Riesgos'!$O$34),"")</f>
        <v/>
      </c>
      <c r="AA9" s="54" t="str">
        <f>IF(AND('Mapa de Riesgos'!$Y$35="Muy Alta",'Mapa de Riesgos'!$AA$35="Moderado"),CONCATENATE("R4C",'Mapa de Riesgos'!$O$35),"")</f>
        <v/>
      </c>
      <c r="AB9" s="52" t="str">
        <f>IF(AND('Mapa de Riesgos'!$Y$30="Muy Alta",'Mapa de Riesgos'!$AA$30="Mayor"),CONCATENATE("R4C",'Mapa de Riesgos'!$O$30),"")</f>
        <v/>
      </c>
      <c r="AC9" s="53" t="str">
        <f>IF(AND('Mapa de Riesgos'!$Y$31="Muy Alta",'Mapa de Riesgos'!$AA$31="Mayor"),CONCATENATE("R4C",'Mapa de Riesgos'!$O$31),"")</f>
        <v/>
      </c>
      <c r="AD9" s="58" t="str">
        <f>IF(AND('Mapa de Riesgos'!$Y$32="Muy Alta",'Mapa de Riesgos'!$AA$32="Mayor"),CONCATENATE("R4C",'Mapa de Riesgos'!$O$32),"")</f>
        <v/>
      </c>
      <c r="AE9" s="58" t="str">
        <f>IF(AND('Mapa de Riesgos'!$Y$33="Muy Alta",'Mapa de Riesgos'!$AA$33="Mayor"),CONCATENATE("R4C",'Mapa de Riesgos'!$O$33),"")</f>
        <v/>
      </c>
      <c r="AF9" s="58" t="str">
        <f>IF(AND('Mapa de Riesgos'!$Y$34="Muy Alta",'Mapa de Riesgos'!$AA$34="Mayor"),CONCATENATE("R4C",'Mapa de Riesgos'!$O$34),"")</f>
        <v/>
      </c>
      <c r="AG9" s="54" t="str">
        <f>IF(AND('Mapa de Riesgos'!$Y$35="Muy Alta",'Mapa de Riesgos'!$AA$35="Mayor"),CONCATENATE("R4C",'Mapa de Riesgos'!$O$35),"")</f>
        <v/>
      </c>
      <c r="AH9" s="55" t="str">
        <f>IF(AND('Mapa de Riesgos'!$Y$30="Muy Alta",'Mapa de Riesgos'!$AA$30="Catastrófico"),CONCATENATE("R4C",'Mapa de Riesgos'!$O$30),"")</f>
        <v/>
      </c>
      <c r="AI9" s="56" t="str">
        <f>IF(AND('Mapa de Riesgos'!$Y$31="Muy Alta",'Mapa de Riesgos'!$AA$31="Catastrófico"),CONCATENATE("R4C",'Mapa de Riesgos'!$O$31),"")</f>
        <v/>
      </c>
      <c r="AJ9" s="56" t="str">
        <f>IF(AND('Mapa de Riesgos'!$Y$32="Muy Alta",'Mapa de Riesgos'!$AA$32="Catastrófico"),CONCATENATE("R4C",'Mapa de Riesgos'!$O$32),"")</f>
        <v/>
      </c>
      <c r="AK9" s="56" t="str">
        <f>IF(AND('Mapa de Riesgos'!$Y$33="Muy Alta",'Mapa de Riesgos'!$AA$33="Catastrófico"),CONCATENATE("R4C",'Mapa de Riesgos'!$O$33),"")</f>
        <v/>
      </c>
      <c r="AL9" s="56" t="str">
        <f>IF(AND('Mapa de Riesgos'!$Y$34="Muy Alta",'Mapa de Riesgos'!$AA$34="Catastrófico"),CONCATENATE("R4C",'Mapa de Riesgos'!$O$34),"")</f>
        <v/>
      </c>
      <c r="AM9" s="57" t="str">
        <f>IF(AND('Mapa de Riesgos'!$Y$35="Muy Alta",'Mapa de Riesgos'!$AA$35="Catastrófico"),CONCATENATE("R4C",'Mapa de Riesgos'!$O$35),"")</f>
        <v/>
      </c>
      <c r="AN9" s="84"/>
      <c r="AO9" s="568"/>
      <c r="AP9" s="569"/>
      <c r="AQ9" s="569"/>
      <c r="AR9" s="569"/>
      <c r="AS9" s="569"/>
      <c r="AT9" s="570"/>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row>
    <row r="10" spans="1:91" ht="15" customHeight="1">
      <c r="A10" s="84"/>
      <c r="B10" s="460"/>
      <c r="C10" s="460"/>
      <c r="D10" s="461"/>
      <c r="E10" s="561"/>
      <c r="F10" s="562"/>
      <c r="G10" s="562"/>
      <c r="H10" s="562"/>
      <c r="I10" s="577"/>
      <c r="J10" s="52" t="str">
        <f>IF(AND('Mapa de Riesgos'!$Y$36="Muy Alta",'Mapa de Riesgos'!$AA$36="Leve"),CONCATENATE("R5C",'Mapa de Riesgos'!$O$36),"")</f>
        <v/>
      </c>
      <c r="K10" s="53" t="str">
        <f>IF(AND('Mapa de Riesgos'!$Y$37="Muy Alta",'Mapa de Riesgos'!$AA$37="Leve"),CONCATENATE("R5C",'Mapa de Riesgos'!$O$37),"")</f>
        <v/>
      </c>
      <c r="L10" s="58" t="str">
        <f>IF(AND('Mapa de Riesgos'!$Y$38="Muy Alta",'Mapa de Riesgos'!$AA$38="Leve"),CONCATENATE("R5C",'Mapa de Riesgos'!$O$38),"")</f>
        <v/>
      </c>
      <c r="M10" s="58" t="str">
        <f>IF(AND('Mapa de Riesgos'!$Y$39="Muy Alta",'Mapa de Riesgos'!$AA$39="Leve"),CONCATENATE("R5C",'Mapa de Riesgos'!$O$39),"")</f>
        <v/>
      </c>
      <c r="N10" s="58" t="str">
        <f>IF(AND('Mapa de Riesgos'!$Y$40="Muy Alta",'Mapa de Riesgos'!$AA$40="Leve"),CONCATENATE("R5C",'Mapa de Riesgos'!$O$40),"")</f>
        <v/>
      </c>
      <c r="O10" s="54" t="str">
        <f>IF(AND('Mapa de Riesgos'!$Y$41="Muy Alta",'Mapa de Riesgos'!$AA$41="Leve"),CONCATENATE("R5C",'Mapa de Riesgos'!$O$41),"")</f>
        <v/>
      </c>
      <c r="P10" s="52" t="str">
        <f>IF(AND('Mapa de Riesgos'!$Y$36="Muy Alta",'Mapa de Riesgos'!$AA$36="Menor"),CONCATENATE("R5C",'Mapa de Riesgos'!$O$36),"")</f>
        <v/>
      </c>
      <c r="Q10" s="53" t="str">
        <f>IF(AND('Mapa de Riesgos'!$Y$37="Muy Alta",'Mapa de Riesgos'!$AA$37="Menor"),CONCATENATE("R5C",'Mapa de Riesgos'!$O$37),"")</f>
        <v/>
      </c>
      <c r="R10" s="58" t="str">
        <f>IF(AND('Mapa de Riesgos'!$Y$38="Muy Alta",'Mapa de Riesgos'!$AA$38="Menor"),CONCATENATE("R5C",'Mapa de Riesgos'!$O$38),"")</f>
        <v/>
      </c>
      <c r="S10" s="58" t="str">
        <f>IF(AND('Mapa de Riesgos'!$Y$39="Muy Alta",'Mapa de Riesgos'!$AA$39="Menor"),CONCATENATE("R5C",'Mapa de Riesgos'!$O$39),"")</f>
        <v/>
      </c>
      <c r="T10" s="58" t="str">
        <f>IF(AND('Mapa de Riesgos'!$Y$40="Muy Alta",'Mapa de Riesgos'!$AA$40="Menor"),CONCATENATE("R5C",'Mapa de Riesgos'!$O$40),"")</f>
        <v/>
      </c>
      <c r="U10" s="54" t="str">
        <f>IF(AND('Mapa de Riesgos'!$Y$41="Muy Alta",'Mapa de Riesgos'!$AA$41="Menor"),CONCATENATE("R5C",'Mapa de Riesgos'!$O$41),"")</f>
        <v/>
      </c>
      <c r="V10" s="52" t="str">
        <f>IF(AND('Mapa de Riesgos'!$Y$36="Muy Alta",'Mapa de Riesgos'!$AA$36="Moderado"),CONCATENATE("R5C",'Mapa de Riesgos'!$O$36),"")</f>
        <v/>
      </c>
      <c r="W10" s="53" t="str">
        <f>IF(AND('Mapa de Riesgos'!$Y$37="Muy Alta",'Mapa de Riesgos'!$AA$37="Moderado"),CONCATENATE("R5C",'Mapa de Riesgos'!$O$37),"")</f>
        <v/>
      </c>
      <c r="X10" s="58" t="str">
        <f>IF(AND('Mapa de Riesgos'!$Y$38="Muy Alta",'Mapa de Riesgos'!$AA$38="Moderado"),CONCATENATE("R5C",'Mapa de Riesgos'!$O$38),"")</f>
        <v/>
      </c>
      <c r="Y10" s="58" t="str">
        <f>IF(AND('Mapa de Riesgos'!$Y$39="Muy Alta",'Mapa de Riesgos'!$AA$39="Moderado"),CONCATENATE("R5C",'Mapa de Riesgos'!$O$39),"")</f>
        <v/>
      </c>
      <c r="Z10" s="58" t="str">
        <f>IF(AND('Mapa de Riesgos'!$Y$40="Muy Alta",'Mapa de Riesgos'!$AA$40="Moderado"),CONCATENATE("R5C",'Mapa de Riesgos'!$O$40),"")</f>
        <v/>
      </c>
      <c r="AA10" s="54" t="str">
        <f>IF(AND('Mapa de Riesgos'!$Y$41="Muy Alta",'Mapa de Riesgos'!$AA$41="Moderado"),CONCATENATE("R5C",'Mapa de Riesgos'!$O$41),"")</f>
        <v/>
      </c>
      <c r="AB10" s="52" t="str">
        <f>IF(AND('Mapa de Riesgos'!$Y$36="Muy Alta",'Mapa de Riesgos'!$AA$36="Mayor"),CONCATENATE("R5C",'Mapa de Riesgos'!$O$36),"")</f>
        <v/>
      </c>
      <c r="AC10" s="53" t="str">
        <f>IF(AND('Mapa de Riesgos'!$Y$37="Muy Alta",'Mapa de Riesgos'!$AA$37="Mayor"),CONCATENATE("R5C",'Mapa de Riesgos'!$O$37),"")</f>
        <v/>
      </c>
      <c r="AD10" s="58" t="str">
        <f>IF(AND('Mapa de Riesgos'!$Y$38="Muy Alta",'Mapa de Riesgos'!$AA$38="Mayor"),CONCATENATE("R5C",'Mapa de Riesgos'!$O$38),"")</f>
        <v/>
      </c>
      <c r="AE10" s="58" t="str">
        <f>IF(AND('Mapa de Riesgos'!$Y$39="Muy Alta",'Mapa de Riesgos'!$AA$39="Mayor"),CONCATENATE("R5C",'Mapa de Riesgos'!$O$39),"")</f>
        <v/>
      </c>
      <c r="AF10" s="58" t="str">
        <f>IF(AND('Mapa de Riesgos'!$Y$40="Muy Alta",'Mapa de Riesgos'!$AA$40="Mayor"),CONCATENATE("R5C",'Mapa de Riesgos'!$O$40),"")</f>
        <v/>
      </c>
      <c r="AG10" s="54" t="str">
        <f>IF(AND('Mapa de Riesgos'!$Y$41="Muy Alta",'Mapa de Riesgos'!$AA$41="Mayor"),CONCATENATE("R5C",'Mapa de Riesgos'!$O$41),"")</f>
        <v/>
      </c>
      <c r="AH10" s="55" t="str">
        <f>IF(AND('Mapa de Riesgos'!$Y$36="Muy Alta",'Mapa de Riesgos'!$AA$36="Catastrófico"),CONCATENATE("R5C",'Mapa de Riesgos'!$O$36),"")</f>
        <v/>
      </c>
      <c r="AI10" s="56" t="str">
        <f>IF(AND('Mapa de Riesgos'!$Y$37="Muy Alta",'Mapa de Riesgos'!$AA$37="Catastrófico"),CONCATENATE("R5C",'Mapa de Riesgos'!$O$37),"")</f>
        <v/>
      </c>
      <c r="AJ10" s="56" t="str">
        <f>IF(AND('Mapa de Riesgos'!$Y$38="Muy Alta",'Mapa de Riesgos'!$AA$38="Catastrófico"),CONCATENATE("R5C",'Mapa de Riesgos'!$O$38),"")</f>
        <v/>
      </c>
      <c r="AK10" s="56" t="str">
        <f>IF(AND('Mapa de Riesgos'!$Y$39="Muy Alta",'Mapa de Riesgos'!$AA$39="Catastrófico"),CONCATENATE("R5C",'Mapa de Riesgos'!$O$39),"")</f>
        <v/>
      </c>
      <c r="AL10" s="56" t="str">
        <f>IF(AND('Mapa de Riesgos'!$Y$40="Muy Alta",'Mapa de Riesgos'!$AA$40="Catastrófico"),CONCATENATE("R5C",'Mapa de Riesgos'!$O$40),"")</f>
        <v/>
      </c>
      <c r="AM10" s="57" t="str">
        <f>IF(AND('Mapa de Riesgos'!$Y$41="Muy Alta",'Mapa de Riesgos'!$AA$41="Catastrófico"),CONCATENATE("R5C",'Mapa de Riesgos'!$O$41),"")</f>
        <v/>
      </c>
      <c r="AN10" s="84"/>
      <c r="AO10" s="568"/>
      <c r="AP10" s="569"/>
      <c r="AQ10" s="569"/>
      <c r="AR10" s="569"/>
      <c r="AS10" s="569"/>
      <c r="AT10" s="570"/>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row>
    <row r="11" spans="1:91" ht="15" customHeight="1">
      <c r="A11" s="84"/>
      <c r="B11" s="460"/>
      <c r="C11" s="460"/>
      <c r="D11" s="461"/>
      <c r="E11" s="561"/>
      <c r="F11" s="562"/>
      <c r="G11" s="562"/>
      <c r="H11" s="562"/>
      <c r="I11" s="577"/>
      <c r="J11" s="52" t="str">
        <f>IF(AND('Mapa de Riesgos'!$Y$42="Muy Alta",'Mapa de Riesgos'!$AA$42="Leve"),CONCATENATE("R6C",'Mapa de Riesgos'!$O$42),"")</f>
        <v/>
      </c>
      <c r="K11" s="53" t="str">
        <f>IF(AND('Mapa de Riesgos'!$Y$43="Muy Alta",'Mapa de Riesgos'!$AA$43="Leve"),CONCATENATE("R6C",'Mapa de Riesgos'!$O$43),"")</f>
        <v/>
      </c>
      <c r="L11" s="58" t="str">
        <f>IF(AND('Mapa de Riesgos'!$Y$44="Muy Alta",'Mapa de Riesgos'!$AA$44="Leve"),CONCATENATE("R6C",'Mapa de Riesgos'!$O$44),"")</f>
        <v/>
      </c>
      <c r="M11" s="58" t="str">
        <f>IF(AND('Mapa de Riesgos'!$Y$45="Muy Alta",'Mapa de Riesgos'!$AA$45="Leve"),CONCATENATE("R6C",'Mapa de Riesgos'!$O$45),"")</f>
        <v/>
      </c>
      <c r="N11" s="58" t="str">
        <f>IF(AND('Mapa de Riesgos'!$Y$46="Muy Alta",'Mapa de Riesgos'!$AA$46="Leve"),CONCATENATE("R6C",'Mapa de Riesgos'!$O$46),"")</f>
        <v/>
      </c>
      <c r="O11" s="54" t="str">
        <f>IF(AND('Mapa de Riesgos'!$Y$47="Muy Alta",'Mapa de Riesgos'!$AA$47="Leve"),CONCATENATE("R6C",'Mapa de Riesgos'!$O$47),"")</f>
        <v/>
      </c>
      <c r="P11" s="52" t="str">
        <f>IF(AND('Mapa de Riesgos'!$Y$42="Muy Alta",'Mapa de Riesgos'!$AA$42="Menor"),CONCATENATE("R6C",'Mapa de Riesgos'!$O$42),"")</f>
        <v/>
      </c>
      <c r="Q11" s="53" t="str">
        <f>IF(AND('Mapa de Riesgos'!$Y$43="Muy Alta",'Mapa de Riesgos'!$AA$43="Menor"),CONCATENATE("R6C",'Mapa de Riesgos'!$O$43),"")</f>
        <v/>
      </c>
      <c r="R11" s="58" t="str">
        <f>IF(AND('Mapa de Riesgos'!$Y$44="Muy Alta",'Mapa de Riesgos'!$AA$44="Menor"),CONCATENATE("R6C",'Mapa de Riesgos'!$O$44),"")</f>
        <v/>
      </c>
      <c r="S11" s="58" t="str">
        <f>IF(AND('Mapa de Riesgos'!$Y$45="Muy Alta",'Mapa de Riesgos'!$AA$45="Menor"),CONCATENATE("R6C",'Mapa de Riesgos'!$O$45),"")</f>
        <v/>
      </c>
      <c r="T11" s="58" t="str">
        <f>IF(AND('Mapa de Riesgos'!$Y$46="Muy Alta",'Mapa de Riesgos'!$AA$46="Menor"),CONCATENATE("R6C",'Mapa de Riesgos'!$O$46),"")</f>
        <v/>
      </c>
      <c r="U11" s="54" t="str">
        <f>IF(AND('Mapa de Riesgos'!$Y$47="Muy Alta",'Mapa de Riesgos'!$AA$47="Menor"),CONCATENATE("R6C",'Mapa de Riesgos'!$O$47),"")</f>
        <v/>
      </c>
      <c r="V11" s="52" t="str">
        <f>IF(AND('Mapa de Riesgos'!$Y$42="Muy Alta",'Mapa de Riesgos'!$AA$42="Moderado"),CONCATENATE("R6C",'Mapa de Riesgos'!$O$42),"")</f>
        <v/>
      </c>
      <c r="W11" s="53" t="str">
        <f>IF(AND('Mapa de Riesgos'!$Y$43="Muy Alta",'Mapa de Riesgos'!$AA$43="Moderado"),CONCATENATE("R6C",'Mapa de Riesgos'!$O$43),"")</f>
        <v/>
      </c>
      <c r="X11" s="58" t="str">
        <f>IF(AND('Mapa de Riesgos'!$Y$44="Muy Alta",'Mapa de Riesgos'!$AA$44="Moderado"),CONCATENATE("R6C",'Mapa de Riesgos'!$O$44),"")</f>
        <v/>
      </c>
      <c r="Y11" s="58" t="str">
        <f>IF(AND('Mapa de Riesgos'!$Y$45="Muy Alta",'Mapa de Riesgos'!$AA$45="Moderado"),CONCATENATE("R6C",'Mapa de Riesgos'!$O$45),"")</f>
        <v/>
      </c>
      <c r="Z11" s="58" t="str">
        <f>IF(AND('Mapa de Riesgos'!$Y$46="Muy Alta",'Mapa de Riesgos'!$AA$46="Moderado"),CONCATENATE("R6C",'Mapa de Riesgos'!$O$46),"")</f>
        <v/>
      </c>
      <c r="AA11" s="54" t="str">
        <f>IF(AND('Mapa de Riesgos'!$Y$47="Muy Alta",'Mapa de Riesgos'!$AA$47="Moderado"),CONCATENATE("R6C",'Mapa de Riesgos'!$O$47),"")</f>
        <v/>
      </c>
      <c r="AB11" s="52" t="str">
        <f>IF(AND('Mapa de Riesgos'!$Y$42="Muy Alta",'Mapa de Riesgos'!$AA$42="Mayor"),CONCATENATE("R6C",'Mapa de Riesgos'!$O$42),"")</f>
        <v/>
      </c>
      <c r="AC11" s="53" t="str">
        <f>IF(AND('Mapa de Riesgos'!$Y$43="Muy Alta",'Mapa de Riesgos'!$AA$43="Mayor"),CONCATENATE("R6C",'Mapa de Riesgos'!$O$43),"")</f>
        <v/>
      </c>
      <c r="AD11" s="58" t="str">
        <f>IF(AND('Mapa de Riesgos'!$Y$44="Muy Alta",'Mapa de Riesgos'!$AA$44="Mayor"),CONCATENATE("R6C",'Mapa de Riesgos'!$O$44),"")</f>
        <v/>
      </c>
      <c r="AE11" s="58" t="str">
        <f>IF(AND('Mapa de Riesgos'!$Y$45="Muy Alta",'Mapa de Riesgos'!$AA$45="Mayor"),CONCATENATE("R6C",'Mapa de Riesgos'!$O$45),"")</f>
        <v/>
      </c>
      <c r="AF11" s="58" t="str">
        <f>IF(AND('Mapa de Riesgos'!$Y$46="Muy Alta",'Mapa de Riesgos'!$AA$46="Mayor"),CONCATENATE("R6C",'Mapa de Riesgos'!$O$46),"")</f>
        <v/>
      </c>
      <c r="AG11" s="54" t="str">
        <f>IF(AND('Mapa de Riesgos'!$Y$47="Muy Alta",'Mapa de Riesgos'!$AA$47="Mayor"),CONCATENATE("R6C",'Mapa de Riesgos'!$O$47),"")</f>
        <v/>
      </c>
      <c r="AH11" s="55" t="str">
        <f>IF(AND('Mapa de Riesgos'!$Y$42="Muy Alta",'Mapa de Riesgos'!$AA$42="Catastrófico"),CONCATENATE("R6C",'Mapa de Riesgos'!$O$42),"")</f>
        <v/>
      </c>
      <c r="AI11" s="56" t="str">
        <f>IF(AND('Mapa de Riesgos'!$Y$43="Muy Alta",'Mapa de Riesgos'!$AA$43="Catastrófico"),CONCATENATE("R6C",'Mapa de Riesgos'!$O$43),"")</f>
        <v/>
      </c>
      <c r="AJ11" s="56" t="str">
        <f>IF(AND('Mapa de Riesgos'!$Y$44="Muy Alta",'Mapa de Riesgos'!$AA$44="Catastrófico"),CONCATENATE("R6C",'Mapa de Riesgos'!$O$44),"")</f>
        <v/>
      </c>
      <c r="AK11" s="56" t="str">
        <f>IF(AND('Mapa de Riesgos'!$Y$45="Muy Alta",'Mapa de Riesgos'!$AA$45="Catastrófico"),CONCATENATE("R6C",'Mapa de Riesgos'!$O$45),"")</f>
        <v/>
      </c>
      <c r="AL11" s="56" t="str">
        <f>IF(AND('Mapa de Riesgos'!$Y$46="Muy Alta",'Mapa de Riesgos'!$AA$46="Catastrófico"),CONCATENATE("R6C",'Mapa de Riesgos'!$O$46),"")</f>
        <v/>
      </c>
      <c r="AM11" s="57" t="str">
        <f>IF(AND('Mapa de Riesgos'!$Y$47="Muy Alta",'Mapa de Riesgos'!$AA$47="Catastrófico"),CONCATENATE("R6C",'Mapa de Riesgos'!$O$47),"")</f>
        <v/>
      </c>
      <c r="AN11" s="84"/>
      <c r="AO11" s="568"/>
      <c r="AP11" s="569"/>
      <c r="AQ11" s="569"/>
      <c r="AR11" s="569"/>
      <c r="AS11" s="569"/>
      <c r="AT11" s="570"/>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row>
    <row r="12" spans="1:91" ht="15" customHeight="1">
      <c r="A12" s="84"/>
      <c r="B12" s="460"/>
      <c r="C12" s="460"/>
      <c r="D12" s="461"/>
      <c r="E12" s="561"/>
      <c r="F12" s="562"/>
      <c r="G12" s="562"/>
      <c r="H12" s="562"/>
      <c r="I12" s="577"/>
      <c r="J12" s="52" t="str">
        <f>IF(AND('Mapa de Riesgos'!$Y$48="Muy Alta",'Mapa de Riesgos'!$AA$48="Leve"),CONCATENATE("R7C",'Mapa de Riesgos'!$O$48),"")</f>
        <v/>
      </c>
      <c r="K12" s="53" t="str">
        <f>IF(AND('Mapa de Riesgos'!$Y$49="Muy Alta",'Mapa de Riesgos'!$AA$49="Leve"),CONCATENATE("R7C",'Mapa de Riesgos'!$O$49),"")</f>
        <v/>
      </c>
      <c r="L12" s="58" t="str">
        <f>IF(AND('Mapa de Riesgos'!$Y$50="Muy Alta",'Mapa de Riesgos'!$AA$50="Leve"),CONCATENATE("R7C",'Mapa de Riesgos'!$O$50),"")</f>
        <v/>
      </c>
      <c r="M12" s="58" t="str">
        <f>IF(AND('Mapa de Riesgos'!$Y$51="Muy Alta",'Mapa de Riesgos'!$AA$51="Leve"),CONCATENATE("R7C",'Mapa de Riesgos'!$O$51),"")</f>
        <v/>
      </c>
      <c r="N12" s="58" t="str">
        <f>IF(AND('Mapa de Riesgos'!$Y$52="Muy Alta",'Mapa de Riesgos'!$AA$52="Leve"),CONCATENATE("R7C",'Mapa de Riesgos'!$O$52),"")</f>
        <v/>
      </c>
      <c r="O12" s="54" t="str">
        <f>IF(AND('Mapa de Riesgos'!$Y$53="Muy Alta",'Mapa de Riesgos'!$AA$53="Leve"),CONCATENATE("R7C",'Mapa de Riesgos'!$O$53),"")</f>
        <v/>
      </c>
      <c r="P12" s="52" t="str">
        <f>IF(AND('Mapa de Riesgos'!$Y$48="Muy Alta",'Mapa de Riesgos'!$AA$48="Menor"),CONCATENATE("R7C",'Mapa de Riesgos'!$O$48),"")</f>
        <v/>
      </c>
      <c r="Q12" s="53" t="str">
        <f>IF(AND('Mapa de Riesgos'!$Y$49="Muy Alta",'Mapa de Riesgos'!$AA$49="Menor"),CONCATENATE("R7C",'Mapa de Riesgos'!$O$49),"")</f>
        <v/>
      </c>
      <c r="R12" s="58" t="str">
        <f>IF(AND('Mapa de Riesgos'!$Y$50="Muy Alta",'Mapa de Riesgos'!$AA$50="Menor"),CONCATENATE("R7C",'Mapa de Riesgos'!$O$50),"")</f>
        <v/>
      </c>
      <c r="S12" s="58" t="str">
        <f>IF(AND('Mapa de Riesgos'!$Y$51="Muy Alta",'Mapa de Riesgos'!$AA$51="Menor"),CONCATENATE("R7C",'Mapa de Riesgos'!$O$51),"")</f>
        <v/>
      </c>
      <c r="T12" s="58" t="str">
        <f>IF(AND('Mapa de Riesgos'!$Y$52="Muy Alta",'Mapa de Riesgos'!$AA$52="Menor"),CONCATENATE("R7C",'Mapa de Riesgos'!$O$52),"")</f>
        <v/>
      </c>
      <c r="U12" s="54" t="str">
        <f>IF(AND('Mapa de Riesgos'!$Y$53="Muy Alta",'Mapa de Riesgos'!$AA$53="Menor"),CONCATENATE("R7C",'Mapa de Riesgos'!$O$53),"")</f>
        <v/>
      </c>
      <c r="V12" s="52" t="str">
        <f>IF(AND('Mapa de Riesgos'!$Y$48="Muy Alta",'Mapa de Riesgos'!$AA$48="Moderado"),CONCATENATE("R7C",'Mapa de Riesgos'!$O$48),"")</f>
        <v/>
      </c>
      <c r="W12" s="53" t="str">
        <f>IF(AND('Mapa de Riesgos'!$Y$49="Muy Alta",'Mapa de Riesgos'!$AA$49="Moderado"),CONCATENATE("R7C",'Mapa de Riesgos'!$O$49),"")</f>
        <v/>
      </c>
      <c r="X12" s="58" t="str">
        <f>IF(AND('Mapa de Riesgos'!$Y$50="Muy Alta",'Mapa de Riesgos'!$AA$50="Moderado"),CONCATENATE("R7C",'Mapa de Riesgos'!$O$50),"")</f>
        <v/>
      </c>
      <c r="Y12" s="58" t="str">
        <f>IF(AND('Mapa de Riesgos'!$Y$51="Muy Alta",'Mapa de Riesgos'!$AA$51="Moderado"),CONCATENATE("R7C",'Mapa de Riesgos'!$O$51),"")</f>
        <v/>
      </c>
      <c r="Z12" s="58" t="str">
        <f>IF(AND('Mapa de Riesgos'!$Y$52="Muy Alta",'Mapa de Riesgos'!$AA$52="Moderado"),CONCATENATE("R7C",'Mapa de Riesgos'!$O$52),"")</f>
        <v/>
      </c>
      <c r="AA12" s="54" t="str">
        <f>IF(AND('Mapa de Riesgos'!$Y$53="Muy Alta",'Mapa de Riesgos'!$AA$53="Moderado"),CONCATENATE("R7C",'Mapa de Riesgos'!$O$53),"")</f>
        <v/>
      </c>
      <c r="AB12" s="52" t="str">
        <f>IF(AND('Mapa de Riesgos'!$Y$48="Muy Alta",'Mapa de Riesgos'!$AA$48="Mayor"),CONCATENATE("R7C",'Mapa de Riesgos'!$O$48),"")</f>
        <v/>
      </c>
      <c r="AC12" s="53" t="str">
        <f>IF(AND('Mapa de Riesgos'!$Y$49="Muy Alta",'Mapa de Riesgos'!$AA$49="Mayor"),CONCATENATE("R7C",'Mapa de Riesgos'!$O$49),"")</f>
        <v/>
      </c>
      <c r="AD12" s="58" t="str">
        <f>IF(AND('Mapa de Riesgos'!$Y$50="Muy Alta",'Mapa de Riesgos'!$AA$50="Mayor"),CONCATENATE("R7C",'Mapa de Riesgos'!$O$50),"")</f>
        <v/>
      </c>
      <c r="AE12" s="58" t="str">
        <f>IF(AND('Mapa de Riesgos'!$Y$51="Muy Alta",'Mapa de Riesgos'!$AA$51="Mayor"),CONCATENATE("R7C",'Mapa de Riesgos'!$O$51),"")</f>
        <v/>
      </c>
      <c r="AF12" s="58" t="str">
        <f>IF(AND('Mapa de Riesgos'!$Y$52="Muy Alta",'Mapa de Riesgos'!$AA$52="Mayor"),CONCATENATE("R7C",'Mapa de Riesgos'!$O$52),"")</f>
        <v/>
      </c>
      <c r="AG12" s="54" t="str">
        <f>IF(AND('Mapa de Riesgos'!$Y$53="Muy Alta",'Mapa de Riesgos'!$AA$53="Mayor"),CONCATENATE("R7C",'Mapa de Riesgos'!$O$53),"")</f>
        <v/>
      </c>
      <c r="AH12" s="55" t="str">
        <f>IF(AND('Mapa de Riesgos'!$Y$48="Muy Alta",'Mapa de Riesgos'!$AA$48="Catastrófico"),CONCATENATE("R7C",'Mapa de Riesgos'!$O$48),"")</f>
        <v/>
      </c>
      <c r="AI12" s="56" t="str">
        <f>IF(AND('Mapa de Riesgos'!$Y$49="Muy Alta",'Mapa de Riesgos'!$AA$49="Catastrófico"),CONCATENATE("R7C",'Mapa de Riesgos'!$O$49),"")</f>
        <v/>
      </c>
      <c r="AJ12" s="56" t="str">
        <f>IF(AND('Mapa de Riesgos'!$Y$50="Muy Alta",'Mapa de Riesgos'!$AA$50="Catastrófico"),CONCATENATE("R7C",'Mapa de Riesgos'!$O$50),"")</f>
        <v/>
      </c>
      <c r="AK12" s="56" t="str">
        <f>IF(AND('Mapa de Riesgos'!$Y$51="Muy Alta",'Mapa de Riesgos'!$AA$51="Catastrófico"),CONCATENATE("R7C",'Mapa de Riesgos'!$O$51),"")</f>
        <v/>
      </c>
      <c r="AL12" s="56" t="str">
        <f>IF(AND('Mapa de Riesgos'!$Y$52="Muy Alta",'Mapa de Riesgos'!$AA$52="Catastrófico"),CONCATENATE("R7C",'Mapa de Riesgos'!$O$52),"")</f>
        <v/>
      </c>
      <c r="AM12" s="57" t="str">
        <f>IF(AND('Mapa de Riesgos'!$Y$53="Muy Alta",'Mapa de Riesgos'!$AA$53="Catastrófico"),CONCATENATE("R7C",'Mapa de Riesgos'!$O$53),"")</f>
        <v/>
      </c>
      <c r="AN12" s="84"/>
      <c r="AO12" s="568"/>
      <c r="AP12" s="569"/>
      <c r="AQ12" s="569"/>
      <c r="AR12" s="569"/>
      <c r="AS12" s="569"/>
      <c r="AT12" s="570"/>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row>
    <row r="13" spans="1:91" ht="15" customHeight="1">
      <c r="A13" s="84"/>
      <c r="B13" s="460"/>
      <c r="C13" s="460"/>
      <c r="D13" s="461"/>
      <c r="E13" s="561"/>
      <c r="F13" s="562"/>
      <c r="G13" s="562"/>
      <c r="H13" s="562"/>
      <c r="I13" s="577"/>
      <c r="J13" s="52" t="str">
        <f>IF(AND('Mapa de Riesgos'!$Y$54="Muy Alta",'Mapa de Riesgos'!$AA$54="Leve"),CONCATENATE("R8C",'Mapa de Riesgos'!$O$54),"")</f>
        <v/>
      </c>
      <c r="K13" s="53" t="str">
        <f>IF(AND('Mapa de Riesgos'!$Y$55="Muy Alta",'Mapa de Riesgos'!$AA$55="Leve"),CONCATENATE("R8C",'Mapa de Riesgos'!$O$55),"")</f>
        <v/>
      </c>
      <c r="L13" s="58" t="str">
        <f>IF(AND('Mapa de Riesgos'!$Y$56="Muy Alta",'Mapa de Riesgos'!$AA$56="Leve"),CONCATENATE("R8C",'Mapa de Riesgos'!$O$56),"")</f>
        <v/>
      </c>
      <c r="M13" s="58" t="str">
        <f>IF(AND('Mapa de Riesgos'!$Y$57="Muy Alta",'Mapa de Riesgos'!$AA$57="Leve"),CONCATENATE("R8C",'Mapa de Riesgos'!$O$57),"")</f>
        <v/>
      </c>
      <c r="N13" s="58" t="str">
        <f>IF(AND('Mapa de Riesgos'!$Y$58="Muy Alta",'Mapa de Riesgos'!$AA$58="Leve"),CONCATENATE("R8C",'Mapa de Riesgos'!$O$58),"")</f>
        <v/>
      </c>
      <c r="O13" s="54" t="str">
        <f>IF(AND('Mapa de Riesgos'!$Y$59="Muy Alta",'Mapa de Riesgos'!$AA$59="Leve"),CONCATENATE("R8C",'Mapa de Riesgos'!$O$59),"")</f>
        <v/>
      </c>
      <c r="P13" s="52" t="str">
        <f>IF(AND('Mapa de Riesgos'!$Y$54="Muy Alta",'Mapa de Riesgos'!$AA$54="Menor"),CONCATENATE("R8C",'Mapa de Riesgos'!$O$54),"")</f>
        <v/>
      </c>
      <c r="Q13" s="53" t="str">
        <f>IF(AND('Mapa de Riesgos'!$Y$55="Muy Alta",'Mapa de Riesgos'!$AA$55="Menor"),CONCATENATE("R8C",'Mapa de Riesgos'!$O$55),"")</f>
        <v/>
      </c>
      <c r="R13" s="58" t="str">
        <f>IF(AND('Mapa de Riesgos'!$Y$56="Muy Alta",'Mapa de Riesgos'!$AA$56="Menor"),CONCATENATE("R8C",'Mapa de Riesgos'!$O$56),"")</f>
        <v/>
      </c>
      <c r="S13" s="58" t="str">
        <f>IF(AND('Mapa de Riesgos'!$Y$57="Muy Alta",'Mapa de Riesgos'!$AA$57="Menor"),CONCATENATE("R8C",'Mapa de Riesgos'!$O$57),"")</f>
        <v/>
      </c>
      <c r="T13" s="58" t="str">
        <f>IF(AND('Mapa de Riesgos'!$Y$58="Muy Alta",'Mapa de Riesgos'!$AA$58="Menor"),CONCATENATE("R8C",'Mapa de Riesgos'!$O$58),"")</f>
        <v/>
      </c>
      <c r="U13" s="54" t="str">
        <f>IF(AND('Mapa de Riesgos'!$Y$59="Muy Alta",'Mapa de Riesgos'!$AA$59="Menor"),CONCATENATE("R8C",'Mapa de Riesgos'!$O$59),"")</f>
        <v/>
      </c>
      <c r="V13" s="52" t="str">
        <f>IF(AND('Mapa de Riesgos'!$Y$54="Muy Alta",'Mapa de Riesgos'!$AA$54="Moderado"),CONCATENATE("R8C",'Mapa de Riesgos'!$O$54),"")</f>
        <v/>
      </c>
      <c r="W13" s="53" t="str">
        <f>IF(AND('Mapa de Riesgos'!$Y$55="Muy Alta",'Mapa de Riesgos'!$AA$55="Moderado"),CONCATENATE("R8C",'Mapa de Riesgos'!$O$55),"")</f>
        <v/>
      </c>
      <c r="X13" s="58" t="str">
        <f>IF(AND('Mapa de Riesgos'!$Y$56="Muy Alta",'Mapa de Riesgos'!$AA$56="Moderado"),CONCATENATE("R8C",'Mapa de Riesgos'!$O$56),"")</f>
        <v/>
      </c>
      <c r="Y13" s="58" t="str">
        <f>IF(AND('Mapa de Riesgos'!$Y$57="Muy Alta",'Mapa de Riesgos'!$AA$57="Moderado"),CONCATENATE("R8C",'Mapa de Riesgos'!$O$57),"")</f>
        <v/>
      </c>
      <c r="Z13" s="58" t="str">
        <f>IF(AND('Mapa de Riesgos'!$Y$58="Muy Alta",'Mapa de Riesgos'!$AA$58="Moderado"),CONCATENATE("R8C",'Mapa de Riesgos'!$O$58),"")</f>
        <v/>
      </c>
      <c r="AA13" s="54" t="str">
        <f>IF(AND('Mapa de Riesgos'!$Y$59="Muy Alta",'Mapa de Riesgos'!$AA$59="Moderado"),CONCATENATE("R8C",'Mapa de Riesgos'!$O$59),"")</f>
        <v/>
      </c>
      <c r="AB13" s="52" t="str">
        <f>IF(AND('Mapa de Riesgos'!$Y$54="Muy Alta",'Mapa de Riesgos'!$AA$54="Mayor"),CONCATENATE("R8C",'Mapa de Riesgos'!$O$54),"")</f>
        <v/>
      </c>
      <c r="AC13" s="53" t="str">
        <f>IF(AND('Mapa de Riesgos'!$Y$55="Muy Alta",'Mapa de Riesgos'!$AA$55="Mayor"),CONCATENATE("R8C",'Mapa de Riesgos'!$O$55),"")</f>
        <v/>
      </c>
      <c r="AD13" s="58" t="str">
        <f>IF(AND('Mapa de Riesgos'!$Y$56="Muy Alta",'Mapa de Riesgos'!$AA$56="Mayor"),CONCATENATE("R8C",'Mapa de Riesgos'!$O$56),"")</f>
        <v/>
      </c>
      <c r="AE13" s="58" t="str">
        <f>IF(AND('Mapa de Riesgos'!$Y$57="Muy Alta",'Mapa de Riesgos'!$AA$57="Mayor"),CONCATENATE("R8C",'Mapa de Riesgos'!$O$57),"")</f>
        <v/>
      </c>
      <c r="AF13" s="58" t="str">
        <f>IF(AND('Mapa de Riesgos'!$Y$58="Muy Alta",'Mapa de Riesgos'!$AA$58="Mayor"),CONCATENATE("R8C",'Mapa de Riesgos'!$O$58),"")</f>
        <v/>
      </c>
      <c r="AG13" s="54" t="str">
        <f>IF(AND('Mapa de Riesgos'!$Y$59="Muy Alta",'Mapa de Riesgos'!$AA$59="Mayor"),CONCATENATE("R8C",'Mapa de Riesgos'!$O$59),"")</f>
        <v/>
      </c>
      <c r="AH13" s="55" t="str">
        <f>IF(AND('Mapa de Riesgos'!$Y$54="Muy Alta",'Mapa de Riesgos'!$AA$54="Catastrófico"),CONCATENATE("R8C",'Mapa de Riesgos'!$O$54),"")</f>
        <v/>
      </c>
      <c r="AI13" s="56" t="str">
        <f>IF(AND('Mapa de Riesgos'!$Y$55="Muy Alta",'Mapa de Riesgos'!$AA$55="Catastrófico"),CONCATENATE("R8C",'Mapa de Riesgos'!$O$55),"")</f>
        <v/>
      </c>
      <c r="AJ13" s="56" t="str">
        <f>IF(AND('Mapa de Riesgos'!$Y$56="Muy Alta",'Mapa de Riesgos'!$AA$56="Catastrófico"),CONCATENATE("R8C",'Mapa de Riesgos'!$O$56),"")</f>
        <v/>
      </c>
      <c r="AK13" s="56" t="str">
        <f>IF(AND('Mapa de Riesgos'!$Y$57="Muy Alta",'Mapa de Riesgos'!$AA$57="Catastrófico"),CONCATENATE("R8C",'Mapa de Riesgos'!$O$57),"")</f>
        <v/>
      </c>
      <c r="AL13" s="56" t="str">
        <f>IF(AND('Mapa de Riesgos'!$Y$58="Muy Alta",'Mapa de Riesgos'!$AA$58="Catastrófico"),CONCATENATE("R8C",'Mapa de Riesgos'!$O$58),"")</f>
        <v/>
      </c>
      <c r="AM13" s="57" t="str">
        <f>IF(AND('Mapa de Riesgos'!$Y$59="Muy Alta",'Mapa de Riesgos'!$AA$59="Catastrófico"),CONCATENATE("R8C",'Mapa de Riesgos'!$O$59),"")</f>
        <v/>
      </c>
      <c r="AN13" s="84"/>
      <c r="AO13" s="568"/>
      <c r="AP13" s="569"/>
      <c r="AQ13" s="569"/>
      <c r="AR13" s="569"/>
      <c r="AS13" s="569"/>
      <c r="AT13" s="570"/>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row>
    <row r="14" spans="1:91" ht="15" customHeight="1">
      <c r="A14" s="84"/>
      <c r="B14" s="460"/>
      <c r="C14" s="460"/>
      <c r="D14" s="461"/>
      <c r="E14" s="561"/>
      <c r="F14" s="562"/>
      <c r="G14" s="562"/>
      <c r="H14" s="562"/>
      <c r="I14" s="577"/>
      <c r="J14" s="52" t="str">
        <f>IF(AND('Mapa de Riesgos'!$Y$60="Muy Alta",'Mapa de Riesgos'!$AA$60="Leve"),CONCATENATE("R9C",'Mapa de Riesgos'!$O$60),"")</f>
        <v/>
      </c>
      <c r="K14" s="53" t="str">
        <f>IF(AND('Mapa de Riesgos'!$Y$61="Muy Alta",'Mapa de Riesgos'!$AA$61="Leve"),CONCATENATE("R9C",'Mapa de Riesgos'!$O$61),"")</f>
        <v/>
      </c>
      <c r="L14" s="58" t="str">
        <f>IF(AND('Mapa de Riesgos'!$Y$62="Muy Alta",'Mapa de Riesgos'!$AA$62="Leve"),CONCATENATE("R9C",'Mapa de Riesgos'!$O$62),"")</f>
        <v/>
      </c>
      <c r="M14" s="58" t="str">
        <f>IF(AND('Mapa de Riesgos'!$Y$63="Muy Alta",'Mapa de Riesgos'!$AA$63="Leve"),CONCATENATE("R9C",'Mapa de Riesgos'!$O$63),"")</f>
        <v/>
      </c>
      <c r="N14" s="58" t="str">
        <f>IF(AND('Mapa de Riesgos'!$Y$64="Muy Alta",'Mapa de Riesgos'!$AA$64="Leve"),CONCATENATE("R9C",'Mapa de Riesgos'!$O$64),"")</f>
        <v/>
      </c>
      <c r="O14" s="54" t="str">
        <f>IF(AND('Mapa de Riesgos'!$Y$65="Muy Alta",'Mapa de Riesgos'!$AA$65="Leve"),CONCATENATE("R9C",'Mapa de Riesgos'!$O$65),"")</f>
        <v/>
      </c>
      <c r="P14" s="52" t="str">
        <f>IF(AND('Mapa de Riesgos'!$Y$60="Muy Alta",'Mapa de Riesgos'!$AA$60="Menor"),CONCATENATE("R9C",'Mapa de Riesgos'!$O$60),"")</f>
        <v/>
      </c>
      <c r="Q14" s="53" t="str">
        <f>IF(AND('Mapa de Riesgos'!$Y$61="Muy Alta",'Mapa de Riesgos'!$AA$61="Menor"),CONCATENATE("R9C",'Mapa de Riesgos'!$O$61),"")</f>
        <v/>
      </c>
      <c r="R14" s="58" t="str">
        <f>IF(AND('Mapa de Riesgos'!$Y$62="Muy Alta",'Mapa de Riesgos'!$AA$62="Menor"),CONCATENATE("R9C",'Mapa de Riesgos'!$O$62),"")</f>
        <v/>
      </c>
      <c r="S14" s="58" t="str">
        <f>IF(AND('Mapa de Riesgos'!$Y$63="Muy Alta",'Mapa de Riesgos'!$AA$63="Menor"),CONCATENATE("R9C",'Mapa de Riesgos'!$O$63),"")</f>
        <v/>
      </c>
      <c r="T14" s="58" t="str">
        <f>IF(AND('Mapa de Riesgos'!$Y$64="Muy Alta",'Mapa de Riesgos'!$AA$64="Menor"),CONCATENATE("R9C",'Mapa de Riesgos'!$O$64),"")</f>
        <v/>
      </c>
      <c r="U14" s="54" t="str">
        <f>IF(AND('Mapa de Riesgos'!$Y$65="Muy Alta",'Mapa de Riesgos'!$AA$65="Menor"),CONCATENATE("R9C",'Mapa de Riesgos'!$O$65),"")</f>
        <v/>
      </c>
      <c r="V14" s="52" t="str">
        <f>IF(AND('Mapa de Riesgos'!$Y$60="Muy Alta",'Mapa de Riesgos'!$AA$60="Moderado"),CONCATENATE("R9C",'Mapa de Riesgos'!$O$60),"")</f>
        <v/>
      </c>
      <c r="W14" s="53" t="str">
        <f>IF(AND('Mapa de Riesgos'!$Y$61="Muy Alta",'Mapa de Riesgos'!$AA$61="Moderado"),CONCATENATE("R9C",'Mapa de Riesgos'!$O$61),"")</f>
        <v/>
      </c>
      <c r="X14" s="58" t="str">
        <f>IF(AND('Mapa de Riesgos'!$Y$62="Muy Alta",'Mapa de Riesgos'!$AA$62="Moderado"),CONCATENATE("R9C",'Mapa de Riesgos'!$O$62),"")</f>
        <v/>
      </c>
      <c r="Y14" s="58" t="str">
        <f>IF(AND('Mapa de Riesgos'!$Y$63="Muy Alta",'Mapa de Riesgos'!$AA$63="Moderado"),CONCATENATE("R9C",'Mapa de Riesgos'!$O$63),"")</f>
        <v/>
      </c>
      <c r="Z14" s="58" t="str">
        <f>IF(AND('Mapa de Riesgos'!$Y$64="Muy Alta",'Mapa de Riesgos'!$AA$64="Moderado"),CONCATENATE("R9C",'Mapa de Riesgos'!$O$64),"")</f>
        <v/>
      </c>
      <c r="AA14" s="54" t="str">
        <f>IF(AND('Mapa de Riesgos'!$Y$65="Muy Alta",'Mapa de Riesgos'!$AA$65="Moderado"),CONCATENATE("R9C",'Mapa de Riesgos'!$O$65),"")</f>
        <v/>
      </c>
      <c r="AB14" s="52" t="str">
        <f>IF(AND('Mapa de Riesgos'!$Y$60="Muy Alta",'Mapa de Riesgos'!$AA$60="Mayor"),CONCATENATE("R9C",'Mapa de Riesgos'!$O$60),"")</f>
        <v/>
      </c>
      <c r="AC14" s="53" t="str">
        <f>IF(AND('Mapa de Riesgos'!$Y$61="Muy Alta",'Mapa de Riesgos'!$AA$61="Mayor"),CONCATENATE("R9C",'Mapa de Riesgos'!$O$61),"")</f>
        <v/>
      </c>
      <c r="AD14" s="58" t="str">
        <f>IF(AND('Mapa de Riesgos'!$Y$62="Muy Alta",'Mapa de Riesgos'!$AA$62="Mayor"),CONCATENATE("R9C",'Mapa de Riesgos'!$O$62),"")</f>
        <v/>
      </c>
      <c r="AE14" s="58" t="str">
        <f>IF(AND('Mapa de Riesgos'!$Y$63="Muy Alta",'Mapa de Riesgos'!$AA$63="Mayor"),CONCATENATE("R9C",'Mapa de Riesgos'!$O$63),"")</f>
        <v/>
      </c>
      <c r="AF14" s="58" t="str">
        <f>IF(AND('Mapa de Riesgos'!$Y$64="Muy Alta",'Mapa de Riesgos'!$AA$64="Mayor"),CONCATENATE("R9C",'Mapa de Riesgos'!$O$64),"")</f>
        <v/>
      </c>
      <c r="AG14" s="54" t="str">
        <f>IF(AND('Mapa de Riesgos'!$Y$65="Muy Alta",'Mapa de Riesgos'!$AA$65="Mayor"),CONCATENATE("R9C",'Mapa de Riesgos'!$O$65),"")</f>
        <v/>
      </c>
      <c r="AH14" s="55" t="str">
        <f>IF(AND('Mapa de Riesgos'!$Y$60="Muy Alta",'Mapa de Riesgos'!$AA$60="Catastrófico"),CONCATENATE("R9C",'Mapa de Riesgos'!$O$60),"")</f>
        <v/>
      </c>
      <c r="AI14" s="56" t="str">
        <f>IF(AND('Mapa de Riesgos'!$Y$61="Muy Alta",'Mapa de Riesgos'!$AA$61="Catastrófico"),CONCATENATE("R9C",'Mapa de Riesgos'!$O$61),"")</f>
        <v/>
      </c>
      <c r="AJ14" s="56" t="str">
        <f>IF(AND('Mapa de Riesgos'!$Y$62="Muy Alta",'Mapa de Riesgos'!$AA$62="Catastrófico"),CONCATENATE("R9C",'Mapa de Riesgos'!$O$62),"")</f>
        <v/>
      </c>
      <c r="AK14" s="56" t="str">
        <f>IF(AND('Mapa de Riesgos'!$Y$63="Muy Alta",'Mapa de Riesgos'!$AA$63="Catastrófico"),CONCATENATE("R9C",'Mapa de Riesgos'!$O$63),"")</f>
        <v/>
      </c>
      <c r="AL14" s="56" t="str">
        <f>IF(AND('Mapa de Riesgos'!$Y$64="Muy Alta",'Mapa de Riesgos'!$AA$64="Catastrófico"),CONCATENATE("R9C",'Mapa de Riesgos'!$O$64),"")</f>
        <v/>
      </c>
      <c r="AM14" s="57" t="str">
        <f>IF(AND('Mapa de Riesgos'!$Y$65="Muy Alta",'Mapa de Riesgos'!$AA$65="Catastrófico"),CONCATENATE("R9C",'Mapa de Riesgos'!$O$65),"")</f>
        <v/>
      </c>
      <c r="AN14" s="84"/>
      <c r="AO14" s="568"/>
      <c r="AP14" s="569"/>
      <c r="AQ14" s="569"/>
      <c r="AR14" s="569"/>
      <c r="AS14" s="569"/>
      <c r="AT14" s="570"/>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row>
    <row r="15" spans="1:91" ht="15.75" customHeight="1" thickBot="1">
      <c r="A15" s="84"/>
      <c r="B15" s="460"/>
      <c r="C15" s="460"/>
      <c r="D15" s="461"/>
      <c r="E15" s="563"/>
      <c r="F15" s="564"/>
      <c r="G15" s="564"/>
      <c r="H15" s="564"/>
      <c r="I15" s="578"/>
      <c r="J15" s="59" t="str">
        <f>IF(AND('Mapa de Riesgos'!$Y$66="Muy Alta",'Mapa de Riesgos'!$AA$66="Leve"),CONCATENATE("R10C",'Mapa de Riesgos'!$O$66),"")</f>
        <v/>
      </c>
      <c r="K15" s="60" t="str">
        <f>IF(AND('Mapa de Riesgos'!$Y$67="Muy Alta",'Mapa de Riesgos'!$AA$67="Leve"),CONCATENATE("R10C",'Mapa de Riesgos'!$O$67),"")</f>
        <v/>
      </c>
      <c r="L15" s="60" t="str">
        <f>IF(AND('Mapa de Riesgos'!$Y$68="Muy Alta",'Mapa de Riesgos'!$AA$68="Leve"),CONCATENATE("R10C",'Mapa de Riesgos'!$O$68),"")</f>
        <v/>
      </c>
      <c r="M15" s="60" t="str">
        <f>IF(AND('Mapa de Riesgos'!$Y$69="Muy Alta",'Mapa de Riesgos'!$AA$69="Leve"),CONCATENATE("R10C",'Mapa de Riesgos'!$O$69),"")</f>
        <v/>
      </c>
      <c r="N15" s="60" t="str">
        <f>IF(AND('Mapa de Riesgos'!$Y$70="Muy Alta",'Mapa de Riesgos'!$AA$70="Leve"),CONCATENATE("R10C",'Mapa de Riesgos'!$O$70),"")</f>
        <v/>
      </c>
      <c r="O15" s="61" t="str">
        <f>IF(AND('Mapa de Riesgos'!$Y$71="Muy Alta",'Mapa de Riesgos'!$AA$71="Leve"),CONCATENATE("R10C",'Mapa de Riesgos'!$O$71),"")</f>
        <v/>
      </c>
      <c r="P15" s="52" t="str">
        <f>IF(AND('Mapa de Riesgos'!$Y$66="Muy Alta",'Mapa de Riesgos'!$AA$66="Menor"),CONCATENATE("R10C",'Mapa de Riesgos'!$O$66),"")</f>
        <v/>
      </c>
      <c r="Q15" s="53" t="str">
        <f>IF(AND('Mapa de Riesgos'!$Y$67="Muy Alta",'Mapa de Riesgos'!$AA$67="Menor"),CONCATENATE("R10C",'Mapa de Riesgos'!$O$67),"")</f>
        <v/>
      </c>
      <c r="R15" s="53" t="str">
        <f>IF(AND('Mapa de Riesgos'!$Y$68="Muy Alta",'Mapa de Riesgos'!$AA$68="Menor"),CONCATENATE("R10C",'Mapa de Riesgos'!$O$68),"")</f>
        <v/>
      </c>
      <c r="S15" s="53" t="str">
        <f>IF(AND('Mapa de Riesgos'!$Y$69="Muy Alta",'Mapa de Riesgos'!$AA$69="Menor"),CONCATENATE("R10C",'Mapa de Riesgos'!$O$69),"")</f>
        <v/>
      </c>
      <c r="T15" s="53" t="str">
        <f>IF(AND('Mapa de Riesgos'!$Y$70="Muy Alta",'Mapa de Riesgos'!$AA$70="Menor"),CONCATENATE("R10C",'Mapa de Riesgos'!$O$70),"")</f>
        <v/>
      </c>
      <c r="U15" s="54" t="str">
        <f>IF(AND('Mapa de Riesgos'!$Y$71="Muy Alta",'Mapa de Riesgos'!$AA$71="Menor"),CONCATENATE("R10C",'Mapa de Riesgos'!$O$71),"")</f>
        <v/>
      </c>
      <c r="V15" s="59" t="str">
        <f>IF(AND('Mapa de Riesgos'!$Y$66="Muy Alta",'Mapa de Riesgos'!$AA$66="Moderado"),CONCATENATE("R10C",'Mapa de Riesgos'!$O$66),"")</f>
        <v/>
      </c>
      <c r="W15" s="60" t="str">
        <f>IF(AND('Mapa de Riesgos'!$Y$67="Muy Alta",'Mapa de Riesgos'!$AA$67="Moderado"),CONCATENATE("R10C",'Mapa de Riesgos'!$O$67),"")</f>
        <v/>
      </c>
      <c r="X15" s="60" t="str">
        <f>IF(AND('Mapa de Riesgos'!$Y$68="Muy Alta",'Mapa de Riesgos'!$AA$68="Moderado"),CONCATENATE("R10C",'Mapa de Riesgos'!$O$68),"")</f>
        <v/>
      </c>
      <c r="Y15" s="60" t="str">
        <f>IF(AND('Mapa de Riesgos'!$Y$69="Muy Alta",'Mapa de Riesgos'!$AA$69="Moderado"),CONCATENATE("R10C",'Mapa de Riesgos'!$O$69),"")</f>
        <v/>
      </c>
      <c r="Z15" s="60" t="str">
        <f>IF(AND('Mapa de Riesgos'!$Y$70="Muy Alta",'Mapa de Riesgos'!$AA$70="Moderado"),CONCATENATE("R10C",'Mapa de Riesgos'!$O$70),"")</f>
        <v/>
      </c>
      <c r="AA15" s="61" t="str">
        <f>IF(AND('Mapa de Riesgos'!$Y$71="Muy Alta",'Mapa de Riesgos'!$AA$71="Moderado"),CONCATENATE("R10C",'Mapa de Riesgos'!$O$71),"")</f>
        <v/>
      </c>
      <c r="AB15" s="52" t="str">
        <f>IF(AND('Mapa de Riesgos'!$Y$66="Muy Alta",'Mapa de Riesgos'!$AA$66="Mayor"),CONCATENATE("R10C",'Mapa de Riesgos'!$O$66),"")</f>
        <v/>
      </c>
      <c r="AC15" s="53" t="str">
        <f>IF(AND('Mapa de Riesgos'!$Y$67="Muy Alta",'Mapa de Riesgos'!$AA$67="Mayor"),CONCATENATE("R10C",'Mapa de Riesgos'!$O$67),"")</f>
        <v/>
      </c>
      <c r="AD15" s="53" t="str">
        <f>IF(AND('Mapa de Riesgos'!$Y$68="Muy Alta",'Mapa de Riesgos'!$AA$68="Mayor"),CONCATENATE("R10C",'Mapa de Riesgos'!$O$68),"")</f>
        <v/>
      </c>
      <c r="AE15" s="53" t="str">
        <f>IF(AND('Mapa de Riesgos'!$Y$69="Muy Alta",'Mapa de Riesgos'!$AA$69="Mayor"),CONCATENATE("R10C",'Mapa de Riesgos'!$O$69),"")</f>
        <v/>
      </c>
      <c r="AF15" s="53" t="str">
        <f>IF(AND('Mapa de Riesgos'!$Y$70="Muy Alta",'Mapa de Riesgos'!$AA$70="Mayor"),CONCATENATE("R10C",'Mapa de Riesgos'!$O$70),"")</f>
        <v/>
      </c>
      <c r="AG15" s="54" t="str">
        <f>IF(AND('Mapa de Riesgos'!$Y$71="Muy Alta",'Mapa de Riesgos'!$AA$71="Mayor"),CONCATENATE("R10C",'Mapa de Riesgos'!$O$71),"")</f>
        <v/>
      </c>
      <c r="AH15" s="62" t="str">
        <f>IF(AND('Mapa de Riesgos'!$Y$66="Muy Alta",'Mapa de Riesgos'!$AA$66="Catastrófico"),CONCATENATE("R10C",'Mapa de Riesgos'!$O$66),"")</f>
        <v/>
      </c>
      <c r="AI15" s="63" t="str">
        <f>IF(AND('Mapa de Riesgos'!$Y$67="Muy Alta",'Mapa de Riesgos'!$AA$67="Catastrófico"),CONCATENATE("R10C",'Mapa de Riesgos'!$O$67),"")</f>
        <v/>
      </c>
      <c r="AJ15" s="63" t="str">
        <f>IF(AND('Mapa de Riesgos'!$Y$68="Muy Alta",'Mapa de Riesgos'!$AA$68="Catastrófico"),CONCATENATE("R10C",'Mapa de Riesgos'!$O$68),"")</f>
        <v/>
      </c>
      <c r="AK15" s="63" t="str">
        <f>IF(AND('Mapa de Riesgos'!$Y$69="Muy Alta",'Mapa de Riesgos'!$AA$69="Catastrófico"),CONCATENATE("R10C",'Mapa de Riesgos'!$O$69),"")</f>
        <v/>
      </c>
      <c r="AL15" s="63" t="str">
        <f>IF(AND('Mapa de Riesgos'!$Y$70="Muy Alta",'Mapa de Riesgos'!$AA$70="Catastrófico"),CONCATENATE("R10C",'Mapa de Riesgos'!$O$70),"")</f>
        <v/>
      </c>
      <c r="AM15" s="64" t="str">
        <f>IF(AND('Mapa de Riesgos'!$Y$71="Muy Alta",'Mapa de Riesgos'!$AA$71="Catastrófico"),CONCATENATE("R10C",'Mapa de Riesgos'!$O$71),"")</f>
        <v/>
      </c>
      <c r="AN15" s="84"/>
      <c r="AO15" s="571"/>
      <c r="AP15" s="572"/>
      <c r="AQ15" s="572"/>
      <c r="AR15" s="572"/>
      <c r="AS15" s="572"/>
      <c r="AT15" s="573"/>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row>
    <row r="16" spans="1:91" ht="15" customHeight="1">
      <c r="A16" s="84"/>
      <c r="B16" s="460"/>
      <c r="C16" s="460"/>
      <c r="D16" s="461"/>
      <c r="E16" s="557" t="s">
        <v>172</v>
      </c>
      <c r="F16" s="558"/>
      <c r="G16" s="558"/>
      <c r="H16" s="558"/>
      <c r="I16" s="558"/>
      <c r="J16" s="65" t="str">
        <f>IF(AND('Mapa de Riesgos'!$Y$12="Alta",'Mapa de Riesgos'!$AA$12="Leve"),CONCATENATE("R1C",'Mapa de Riesgos'!$O$12),"")</f>
        <v/>
      </c>
      <c r="K16" s="66" t="str">
        <f>IF(AND('Mapa de Riesgos'!$Y$13="Alta",'Mapa de Riesgos'!$AA$13="Leve"),CONCATENATE("R1C",'Mapa de Riesgos'!$O$13),"")</f>
        <v/>
      </c>
      <c r="L16" s="66" t="str">
        <f>IF(AND('Mapa de Riesgos'!$Y$14="Alta",'Mapa de Riesgos'!$AA$14="Leve"),CONCATENATE("R1C",'Mapa de Riesgos'!$O$14),"")</f>
        <v/>
      </c>
      <c r="M16" s="66" t="str">
        <f>IF(AND('Mapa de Riesgos'!$Y$15="Alta",'Mapa de Riesgos'!$AA$15="Leve"),CONCATENATE("R1C",'Mapa de Riesgos'!$O$15),"")</f>
        <v/>
      </c>
      <c r="N16" s="66" t="str">
        <f>IF(AND('Mapa de Riesgos'!$Y$16="Alta",'Mapa de Riesgos'!$AA$16="Leve"),CONCATENATE("R1C",'Mapa de Riesgos'!$O$16),"")</f>
        <v/>
      </c>
      <c r="O16" s="67" t="str">
        <f>IF(AND('Mapa de Riesgos'!$Y$17="Alta",'Mapa de Riesgos'!$AA$17="Leve"),CONCATENATE("R1C",'Mapa de Riesgos'!$O$17),"")</f>
        <v/>
      </c>
      <c r="P16" s="65" t="str">
        <f>IF(AND('Mapa de Riesgos'!$Y$12="Alta",'Mapa de Riesgos'!$AA$12="Menor"),CONCATENATE("R1C",'Mapa de Riesgos'!$O$12),"")</f>
        <v/>
      </c>
      <c r="Q16" s="66" t="str">
        <f>IF(AND('Mapa de Riesgos'!$Y$13="Alta",'Mapa de Riesgos'!$AA$13="Menor"),CONCATENATE("R1C",'Mapa de Riesgos'!$O$13),"")</f>
        <v/>
      </c>
      <c r="R16" s="66" t="str">
        <f>IF(AND('Mapa de Riesgos'!$Y$14="Alta",'Mapa de Riesgos'!$AA$14="Menor"),CONCATENATE("R1C",'Mapa de Riesgos'!$O$14),"")</f>
        <v/>
      </c>
      <c r="S16" s="66" t="str">
        <f>IF(AND('Mapa de Riesgos'!$Y$15="Alta",'Mapa de Riesgos'!$AA$15="Menor"),CONCATENATE("R1C",'Mapa de Riesgos'!$O$15),"")</f>
        <v/>
      </c>
      <c r="T16" s="66" t="str">
        <f>IF(AND('Mapa de Riesgos'!$Y$16="Alta",'Mapa de Riesgos'!$AA$16="Menor"),CONCATENATE("R1C",'Mapa de Riesgos'!$O$16),"")</f>
        <v/>
      </c>
      <c r="U16" s="67" t="str">
        <f>IF(AND('Mapa de Riesgos'!$Y$17="Alta",'Mapa de Riesgos'!$AA$17="Menor"),CONCATENATE("R1C",'Mapa de Riesgos'!$O$17),"")</f>
        <v/>
      </c>
      <c r="V16" s="46" t="str">
        <f>IF(AND('Mapa de Riesgos'!$Y$12="Alta",'Mapa de Riesgos'!$AA$12="Moderado"),CONCATENATE("R1C",'Mapa de Riesgos'!$O$12),"")</f>
        <v/>
      </c>
      <c r="W16" s="47" t="str">
        <f>IF(AND('Mapa de Riesgos'!$Y$13="Alta",'Mapa de Riesgos'!$AA$13="Moderado"),CONCATENATE("R1C",'Mapa de Riesgos'!$O$13),"")</f>
        <v/>
      </c>
      <c r="X16" s="47" t="str">
        <f>IF(AND('Mapa de Riesgos'!$Y$14="Alta",'Mapa de Riesgos'!$AA$14="Moderado"),CONCATENATE("R1C",'Mapa de Riesgos'!$O$14),"")</f>
        <v/>
      </c>
      <c r="Y16" s="47" t="str">
        <f>IF(AND('Mapa de Riesgos'!$Y$15="Alta",'Mapa de Riesgos'!$AA$15="Moderado"),CONCATENATE("R1C",'Mapa de Riesgos'!$O$15),"")</f>
        <v/>
      </c>
      <c r="Z16" s="47" t="str">
        <f>IF(AND('Mapa de Riesgos'!$Y$16="Alta",'Mapa de Riesgos'!$AA$16="Moderado"),CONCATENATE("R1C",'Mapa de Riesgos'!$O$16),"")</f>
        <v/>
      </c>
      <c r="AA16" s="48" t="str">
        <f>IF(AND('Mapa de Riesgos'!$Y$17="Alta",'Mapa de Riesgos'!$AA$17="Moderado"),CONCATENATE("R1C",'Mapa de Riesgos'!$O$17),"")</f>
        <v/>
      </c>
      <c r="AB16" s="46" t="str">
        <f>IF(AND('Mapa de Riesgos'!$Y$12="Alta",'Mapa de Riesgos'!$AA$12="Mayor"),CONCATENATE("R1C",'Mapa de Riesgos'!$O$12),"")</f>
        <v/>
      </c>
      <c r="AC16" s="47" t="str">
        <f>IF(AND('Mapa de Riesgos'!$Y$13="Alta",'Mapa de Riesgos'!$AA$13="Mayor"),CONCATENATE("R1C",'Mapa de Riesgos'!$O$13),"")</f>
        <v/>
      </c>
      <c r="AD16" s="47" t="str">
        <f>IF(AND('Mapa de Riesgos'!$Y$14="Alta",'Mapa de Riesgos'!$AA$14="Mayor"),CONCATENATE("R1C",'Mapa de Riesgos'!$O$14),"")</f>
        <v/>
      </c>
      <c r="AE16" s="47" t="str">
        <f>IF(AND('Mapa de Riesgos'!$Y$15="Alta",'Mapa de Riesgos'!$AA$15="Mayor"),CONCATENATE("R1C",'Mapa de Riesgos'!$O$15),"")</f>
        <v/>
      </c>
      <c r="AF16" s="47" t="str">
        <f>IF(AND('Mapa de Riesgos'!$Y$16="Alta",'Mapa de Riesgos'!$AA$16="Mayor"),CONCATENATE("R1C",'Mapa de Riesgos'!$O$16),"")</f>
        <v/>
      </c>
      <c r="AG16" s="48" t="str">
        <f>IF(AND('Mapa de Riesgos'!$Y$17="Alta",'Mapa de Riesgos'!$AA$17="Mayor"),CONCATENATE("R1C",'Mapa de Riesgos'!$O$17),"")</f>
        <v/>
      </c>
      <c r="AH16" s="49" t="str">
        <f>IF(AND('Mapa de Riesgos'!$Y$12="Alta",'Mapa de Riesgos'!$AA$12="Catastrófico"),CONCATENATE("R1C",'Mapa de Riesgos'!$O$12),"")</f>
        <v/>
      </c>
      <c r="AI16" s="50" t="str">
        <f>IF(AND('Mapa de Riesgos'!$Y$13="Alta",'Mapa de Riesgos'!$AA$13="Catastrófico"),CONCATENATE("R1C",'Mapa de Riesgos'!$O$13),"")</f>
        <v/>
      </c>
      <c r="AJ16" s="50" t="str">
        <f>IF(AND('Mapa de Riesgos'!$Y$14="Alta",'Mapa de Riesgos'!$AA$14="Catastrófico"),CONCATENATE("R1C",'Mapa de Riesgos'!$O$14),"")</f>
        <v/>
      </c>
      <c r="AK16" s="50" t="str">
        <f>IF(AND('Mapa de Riesgos'!$Y$15="Alta",'Mapa de Riesgos'!$AA$15="Catastrófico"),CONCATENATE("R1C",'Mapa de Riesgos'!$O$15),"")</f>
        <v/>
      </c>
      <c r="AL16" s="50" t="str">
        <f>IF(AND('Mapa de Riesgos'!$Y$16="Alta",'Mapa de Riesgos'!$AA$16="Catastrófico"),CONCATENATE("R1C",'Mapa de Riesgos'!$O$16),"")</f>
        <v/>
      </c>
      <c r="AM16" s="51" t="str">
        <f>IF(AND('Mapa de Riesgos'!$Y$17="Alta",'Mapa de Riesgos'!$AA$17="Catastrófico"),CONCATENATE("R1C",'Mapa de Riesgos'!$O$17),"")</f>
        <v/>
      </c>
      <c r="AN16" s="84"/>
      <c r="AO16" s="548" t="s">
        <v>173</v>
      </c>
      <c r="AP16" s="549"/>
      <c r="AQ16" s="549"/>
      <c r="AR16" s="549"/>
      <c r="AS16" s="549"/>
      <c r="AT16" s="550"/>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row>
    <row r="17" spans="1:76" ht="15" customHeight="1">
      <c r="A17" s="84"/>
      <c r="B17" s="460"/>
      <c r="C17" s="460"/>
      <c r="D17" s="461"/>
      <c r="E17" s="559"/>
      <c r="F17" s="560"/>
      <c r="G17" s="560"/>
      <c r="H17" s="560"/>
      <c r="I17" s="560"/>
      <c r="J17" s="68" t="str">
        <f>IF(AND('Mapa de Riesgos'!$Y$18="Alta",'Mapa de Riesgos'!$AA$18="Leve"),CONCATENATE("R2C",'Mapa de Riesgos'!$O$18),"")</f>
        <v/>
      </c>
      <c r="K17" s="69" t="str">
        <f>IF(AND('Mapa de Riesgos'!$Y$19="Alta",'Mapa de Riesgos'!$AA$19="Leve"),CONCATENATE("R2C",'Mapa de Riesgos'!$O$19),"")</f>
        <v/>
      </c>
      <c r="L17" s="69" t="str">
        <f>IF(AND('Mapa de Riesgos'!$Y$20="Alta",'Mapa de Riesgos'!$AA$20="Leve"),CONCATENATE("R2C",'Mapa de Riesgos'!$O$20),"")</f>
        <v/>
      </c>
      <c r="M17" s="69" t="str">
        <f>IF(AND('Mapa de Riesgos'!$Y$21="Alta",'Mapa de Riesgos'!$AA$21="Leve"),CONCATENATE("R2C",'Mapa de Riesgos'!$O$21),"")</f>
        <v/>
      </c>
      <c r="N17" s="69" t="str">
        <f>IF(AND('Mapa de Riesgos'!$Y$22="Alta",'Mapa de Riesgos'!$AA$22="Leve"),CONCATENATE("R2C",'Mapa de Riesgos'!$O$22),"")</f>
        <v/>
      </c>
      <c r="O17" s="70" t="str">
        <f>IF(AND('Mapa de Riesgos'!$Y$23="Alta",'Mapa de Riesgos'!$AA$23="Leve"),CONCATENATE("R2C",'Mapa de Riesgos'!$O$23),"")</f>
        <v/>
      </c>
      <c r="P17" s="68" t="str">
        <f>IF(AND('Mapa de Riesgos'!$Y$18="Alta",'Mapa de Riesgos'!$AA$18="Menor"),CONCATENATE("R2C",'Mapa de Riesgos'!$O$18),"")</f>
        <v/>
      </c>
      <c r="Q17" s="69" t="str">
        <f>IF(AND('Mapa de Riesgos'!$Y$19="Alta",'Mapa de Riesgos'!$AA$19="Menor"),CONCATENATE("R2C",'Mapa de Riesgos'!$O$19),"")</f>
        <v/>
      </c>
      <c r="R17" s="69" t="str">
        <f>IF(AND('Mapa de Riesgos'!$Y$20="Alta",'Mapa de Riesgos'!$AA$20="Menor"),CONCATENATE("R2C",'Mapa de Riesgos'!$O$20),"")</f>
        <v/>
      </c>
      <c r="S17" s="69" t="str">
        <f>IF(AND('Mapa de Riesgos'!$Y$21="Alta",'Mapa de Riesgos'!$AA$21="Menor"),CONCATENATE("R2C",'Mapa de Riesgos'!$O$21),"")</f>
        <v/>
      </c>
      <c r="T17" s="69" t="str">
        <f>IF(AND('Mapa de Riesgos'!$Y$22="Alta",'Mapa de Riesgos'!$AA$22="Menor"),CONCATENATE("R2C",'Mapa de Riesgos'!$O$22),"")</f>
        <v/>
      </c>
      <c r="U17" s="70" t="str">
        <f>IF(AND('Mapa de Riesgos'!$Y$23="Alta",'Mapa de Riesgos'!$AA$23="Menor"),CONCATENATE("R2C",'Mapa de Riesgos'!$O$23),"")</f>
        <v/>
      </c>
      <c r="V17" s="52" t="str">
        <f>IF(AND('Mapa de Riesgos'!$Y$18="Alta",'Mapa de Riesgos'!$AA$18="Moderado"),CONCATENATE("R2C",'Mapa de Riesgos'!$O$18),"")</f>
        <v/>
      </c>
      <c r="W17" s="53" t="str">
        <f>IF(AND('Mapa de Riesgos'!$Y$19="Alta",'Mapa de Riesgos'!$AA$19="Moderado"),CONCATENATE("R2C",'Mapa de Riesgos'!$O$19),"")</f>
        <v/>
      </c>
      <c r="X17" s="53" t="str">
        <f>IF(AND('Mapa de Riesgos'!$Y$20="Alta",'Mapa de Riesgos'!$AA$20="Moderado"),CONCATENATE("R2C",'Mapa de Riesgos'!$O$20),"")</f>
        <v/>
      </c>
      <c r="Y17" s="53" t="str">
        <f>IF(AND('Mapa de Riesgos'!$Y$21="Alta",'Mapa de Riesgos'!$AA$21="Moderado"),CONCATENATE("R2C",'Mapa de Riesgos'!$O$21),"")</f>
        <v/>
      </c>
      <c r="Z17" s="53" t="str">
        <f>IF(AND('Mapa de Riesgos'!$Y$22="Alta",'Mapa de Riesgos'!$AA$22="Moderado"),CONCATENATE("R2C",'Mapa de Riesgos'!$O$22),"")</f>
        <v/>
      </c>
      <c r="AA17" s="54" t="str">
        <f>IF(AND('Mapa de Riesgos'!$Y$23="Alta",'Mapa de Riesgos'!$AA$23="Moderado"),CONCATENATE("R2C",'Mapa de Riesgos'!$O$23),"")</f>
        <v/>
      </c>
      <c r="AB17" s="52" t="str">
        <f>IF(AND('Mapa de Riesgos'!$Y$18="Alta",'Mapa de Riesgos'!$AA$18="Mayor"),CONCATENATE("R2C",'Mapa de Riesgos'!$O$18),"")</f>
        <v/>
      </c>
      <c r="AC17" s="53" t="str">
        <f>IF(AND('Mapa de Riesgos'!$Y$19="Alta",'Mapa de Riesgos'!$AA$19="Mayor"),CONCATENATE("R2C",'Mapa de Riesgos'!$O$19),"")</f>
        <v/>
      </c>
      <c r="AD17" s="53" t="str">
        <f>IF(AND('Mapa de Riesgos'!$Y$20="Alta",'Mapa de Riesgos'!$AA$20="Mayor"),CONCATENATE("R2C",'Mapa de Riesgos'!$O$20),"")</f>
        <v/>
      </c>
      <c r="AE17" s="53" t="str">
        <f>IF(AND('Mapa de Riesgos'!$Y$21="Alta",'Mapa de Riesgos'!$AA$21="Mayor"),CONCATENATE("R2C",'Mapa de Riesgos'!$O$21),"")</f>
        <v/>
      </c>
      <c r="AF17" s="53" t="str">
        <f>IF(AND('Mapa de Riesgos'!$Y$22="Alta",'Mapa de Riesgos'!$AA$22="Mayor"),CONCATENATE("R2C",'Mapa de Riesgos'!$O$22),"")</f>
        <v/>
      </c>
      <c r="AG17" s="54" t="str">
        <f>IF(AND('Mapa de Riesgos'!$Y$23="Alta",'Mapa de Riesgos'!$AA$23="Mayor"),CONCATENATE("R2C",'Mapa de Riesgos'!$O$23),"")</f>
        <v/>
      </c>
      <c r="AH17" s="55" t="str">
        <f>IF(AND('Mapa de Riesgos'!$Y$18="Alta",'Mapa de Riesgos'!$AA$18="Catastrófico"),CONCATENATE("R2C",'Mapa de Riesgos'!$O$18),"")</f>
        <v/>
      </c>
      <c r="AI17" s="56" t="str">
        <f>IF(AND('Mapa de Riesgos'!$Y$19="Alta",'Mapa de Riesgos'!$AA$19="Catastrófico"),CONCATENATE("R2C",'Mapa de Riesgos'!$O$19),"")</f>
        <v/>
      </c>
      <c r="AJ17" s="56" t="str">
        <f>IF(AND('Mapa de Riesgos'!$Y$20="Alta",'Mapa de Riesgos'!$AA$20="Catastrófico"),CONCATENATE("R2C",'Mapa de Riesgos'!$O$20),"")</f>
        <v/>
      </c>
      <c r="AK17" s="56" t="str">
        <f>IF(AND('Mapa de Riesgos'!$Y$21="Alta",'Mapa de Riesgos'!$AA$21="Catastrófico"),CONCATENATE("R2C",'Mapa de Riesgos'!$O$21),"")</f>
        <v/>
      </c>
      <c r="AL17" s="56" t="str">
        <f>IF(AND('Mapa de Riesgos'!$Y$22="Alta",'Mapa de Riesgos'!$AA$22="Catastrófico"),CONCATENATE("R2C",'Mapa de Riesgos'!$O$22),"")</f>
        <v/>
      </c>
      <c r="AM17" s="57" t="str">
        <f>IF(AND('Mapa de Riesgos'!$Y$23="Alta",'Mapa de Riesgos'!$AA$23="Catastrófico"),CONCATENATE("R2C",'Mapa de Riesgos'!$O$23),"")</f>
        <v/>
      </c>
      <c r="AN17" s="84"/>
      <c r="AO17" s="551"/>
      <c r="AP17" s="552"/>
      <c r="AQ17" s="552"/>
      <c r="AR17" s="552"/>
      <c r="AS17" s="552"/>
      <c r="AT17" s="553"/>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row>
    <row r="18" spans="1:76" ht="15" customHeight="1">
      <c r="A18" s="84"/>
      <c r="B18" s="460"/>
      <c r="C18" s="460"/>
      <c r="D18" s="461"/>
      <c r="E18" s="561"/>
      <c r="F18" s="562"/>
      <c r="G18" s="562"/>
      <c r="H18" s="562"/>
      <c r="I18" s="560"/>
      <c r="J18" s="68" t="str">
        <f>IF(AND('Mapa de Riesgos'!$Y$24="Alta",'Mapa de Riesgos'!$AA$24="Leve"),CONCATENATE("R3C",'Mapa de Riesgos'!$O$24),"")</f>
        <v/>
      </c>
      <c r="K18" s="69" t="str">
        <f>IF(AND('Mapa de Riesgos'!$Y$25="Alta",'Mapa de Riesgos'!$AA$25="Leve"),CONCATENATE("R3C",'Mapa de Riesgos'!$O$25),"")</f>
        <v/>
      </c>
      <c r="L18" s="69" t="str">
        <f>IF(AND('Mapa de Riesgos'!$Y$26="Alta",'Mapa de Riesgos'!$AA$26="Leve"),CONCATENATE("R3C",'Mapa de Riesgos'!$O$26),"")</f>
        <v/>
      </c>
      <c r="M18" s="69" t="str">
        <f>IF(AND('Mapa de Riesgos'!$Y$27="Alta",'Mapa de Riesgos'!$AA$27="Leve"),CONCATENATE("R3C",'Mapa de Riesgos'!$O$27),"")</f>
        <v/>
      </c>
      <c r="N18" s="69" t="str">
        <f>IF(AND('Mapa de Riesgos'!$Y$28="Alta",'Mapa de Riesgos'!$AA$28="Leve"),CONCATENATE("R3C",'Mapa de Riesgos'!$O$28),"")</f>
        <v/>
      </c>
      <c r="O18" s="70" t="str">
        <f>IF(AND('Mapa de Riesgos'!$Y$29="Alta",'Mapa de Riesgos'!$AA$29="Leve"),CONCATENATE("R3C",'Mapa de Riesgos'!$O$29),"")</f>
        <v/>
      </c>
      <c r="P18" s="68" t="str">
        <f>IF(AND('Mapa de Riesgos'!$Y$24="Alta",'Mapa de Riesgos'!$AA$24="Menor"),CONCATENATE("R3C",'Mapa de Riesgos'!$O$24),"")</f>
        <v/>
      </c>
      <c r="Q18" s="69" t="str">
        <f>IF(AND('Mapa de Riesgos'!$Y$25="Alta",'Mapa de Riesgos'!$AA$25="Menor"),CONCATENATE("R3C",'Mapa de Riesgos'!$O$25),"")</f>
        <v/>
      </c>
      <c r="R18" s="69" t="str">
        <f>IF(AND('Mapa de Riesgos'!$Y$26="Alta",'Mapa de Riesgos'!$AA$26="Menor"),CONCATENATE("R3C",'Mapa de Riesgos'!$O$26),"")</f>
        <v/>
      </c>
      <c r="S18" s="69" t="str">
        <f>IF(AND('Mapa de Riesgos'!$Y$27="Alta",'Mapa de Riesgos'!$AA$27="Menor"),CONCATENATE("R3C",'Mapa de Riesgos'!$O$27),"")</f>
        <v/>
      </c>
      <c r="T18" s="69" t="str">
        <f>IF(AND('Mapa de Riesgos'!$Y$28="Alta",'Mapa de Riesgos'!$AA$28="Menor"),CONCATENATE("R3C",'Mapa de Riesgos'!$O$28),"")</f>
        <v/>
      </c>
      <c r="U18" s="70" t="str">
        <f>IF(AND('Mapa de Riesgos'!$Y$29="Alta",'Mapa de Riesgos'!$AA$29="Menor"),CONCATENATE("R3C",'Mapa de Riesgos'!$O$29),"")</f>
        <v/>
      </c>
      <c r="V18" s="52" t="str">
        <f>IF(AND('Mapa de Riesgos'!$Y$24="Alta",'Mapa de Riesgos'!$AA$24="Moderado"),CONCATENATE("R3C",'Mapa de Riesgos'!$O$24),"")</f>
        <v/>
      </c>
      <c r="W18" s="53" t="str">
        <f>IF(AND('Mapa de Riesgos'!$Y$25="Alta",'Mapa de Riesgos'!$AA$25="Moderado"),CONCATENATE("R3C",'Mapa de Riesgos'!$O$25),"")</f>
        <v/>
      </c>
      <c r="X18" s="53" t="str">
        <f>IF(AND('Mapa de Riesgos'!$Y$26="Alta",'Mapa de Riesgos'!$AA$26="Moderado"),CONCATENATE("R3C",'Mapa de Riesgos'!$O$26),"")</f>
        <v/>
      </c>
      <c r="Y18" s="53" t="str">
        <f>IF(AND('Mapa de Riesgos'!$Y$27="Alta",'Mapa de Riesgos'!$AA$27="Moderado"),CONCATENATE("R3C",'Mapa de Riesgos'!$O$27),"")</f>
        <v/>
      </c>
      <c r="Z18" s="53" t="str">
        <f>IF(AND('Mapa de Riesgos'!$Y$28="Alta",'Mapa de Riesgos'!$AA$28="Moderado"),CONCATENATE("R3C",'Mapa de Riesgos'!$O$28),"")</f>
        <v/>
      </c>
      <c r="AA18" s="54" t="str">
        <f>IF(AND('Mapa de Riesgos'!$Y$29="Alta",'Mapa de Riesgos'!$AA$29="Moderado"),CONCATENATE("R3C",'Mapa de Riesgos'!$O$29),"")</f>
        <v/>
      </c>
      <c r="AB18" s="52" t="str">
        <f>IF(AND('Mapa de Riesgos'!$Y$24="Alta",'Mapa de Riesgos'!$AA$24="Mayor"),CONCATENATE("R3C",'Mapa de Riesgos'!$O$24),"")</f>
        <v/>
      </c>
      <c r="AC18" s="53" t="str">
        <f>IF(AND('Mapa de Riesgos'!$Y$25="Alta",'Mapa de Riesgos'!$AA$25="Mayor"),CONCATENATE("R3C",'Mapa de Riesgos'!$O$25),"")</f>
        <v/>
      </c>
      <c r="AD18" s="53" t="str">
        <f>IF(AND('Mapa de Riesgos'!$Y$26="Alta",'Mapa de Riesgos'!$AA$26="Mayor"),CONCATENATE("R3C",'Mapa de Riesgos'!$O$26),"")</f>
        <v/>
      </c>
      <c r="AE18" s="53" t="str">
        <f>IF(AND('Mapa de Riesgos'!$Y$27="Alta",'Mapa de Riesgos'!$AA$27="Mayor"),CONCATENATE("R3C",'Mapa de Riesgos'!$O$27),"")</f>
        <v/>
      </c>
      <c r="AF18" s="53" t="str">
        <f>IF(AND('Mapa de Riesgos'!$Y$28="Alta",'Mapa de Riesgos'!$AA$28="Mayor"),CONCATENATE("R3C",'Mapa de Riesgos'!$O$28),"")</f>
        <v/>
      </c>
      <c r="AG18" s="54" t="str">
        <f>IF(AND('Mapa de Riesgos'!$Y$29="Alta",'Mapa de Riesgos'!$AA$29="Mayor"),CONCATENATE("R3C",'Mapa de Riesgos'!$O$29),"")</f>
        <v/>
      </c>
      <c r="AH18" s="55" t="str">
        <f>IF(AND('Mapa de Riesgos'!$Y$24="Alta",'Mapa de Riesgos'!$AA$24="Catastrófico"),CONCATENATE("R3C",'Mapa de Riesgos'!$O$24),"")</f>
        <v/>
      </c>
      <c r="AI18" s="56" t="str">
        <f>IF(AND('Mapa de Riesgos'!$Y$25="Alta",'Mapa de Riesgos'!$AA$25="Catastrófico"),CONCATENATE("R3C",'Mapa de Riesgos'!$O$25),"")</f>
        <v/>
      </c>
      <c r="AJ18" s="56" t="str">
        <f>IF(AND('Mapa de Riesgos'!$Y$26="Alta",'Mapa de Riesgos'!$AA$26="Catastrófico"),CONCATENATE("R3C",'Mapa de Riesgos'!$O$26),"")</f>
        <v/>
      </c>
      <c r="AK18" s="56" t="str">
        <f>IF(AND('Mapa de Riesgos'!$Y$27="Alta",'Mapa de Riesgos'!$AA$27="Catastrófico"),CONCATENATE("R3C",'Mapa de Riesgos'!$O$27),"")</f>
        <v/>
      </c>
      <c r="AL18" s="56" t="str">
        <f>IF(AND('Mapa de Riesgos'!$Y$28="Alta",'Mapa de Riesgos'!$AA$28="Catastrófico"),CONCATENATE("R3C",'Mapa de Riesgos'!$O$28),"")</f>
        <v/>
      </c>
      <c r="AM18" s="57" t="str">
        <f>IF(AND('Mapa de Riesgos'!$Y$29="Alta",'Mapa de Riesgos'!$AA$29="Catastrófico"),CONCATENATE("R3C",'Mapa de Riesgos'!$O$29),"")</f>
        <v/>
      </c>
      <c r="AN18" s="84"/>
      <c r="AO18" s="551"/>
      <c r="AP18" s="552"/>
      <c r="AQ18" s="552"/>
      <c r="AR18" s="552"/>
      <c r="AS18" s="552"/>
      <c r="AT18" s="553"/>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row>
    <row r="19" spans="1:76" ht="15" customHeight="1">
      <c r="A19" s="84"/>
      <c r="B19" s="460"/>
      <c r="C19" s="460"/>
      <c r="D19" s="461"/>
      <c r="E19" s="561"/>
      <c r="F19" s="562"/>
      <c r="G19" s="562"/>
      <c r="H19" s="562"/>
      <c r="I19" s="560"/>
      <c r="J19" s="68" t="str">
        <f>IF(AND('Mapa de Riesgos'!$Y$30="Alta",'Mapa de Riesgos'!$AA$30="Leve"),CONCATENATE("R4C",'Mapa de Riesgos'!$O$30),"")</f>
        <v/>
      </c>
      <c r="K19" s="69" t="str">
        <f>IF(AND('Mapa de Riesgos'!$Y$31="Alta",'Mapa de Riesgos'!$AA$31="Leve"),CONCATENATE("R4C",'Mapa de Riesgos'!$O$31),"")</f>
        <v/>
      </c>
      <c r="L19" s="69" t="str">
        <f>IF(AND('Mapa de Riesgos'!$Y$32="Alta",'Mapa de Riesgos'!$AA$32="Leve"),CONCATENATE("R4C",'Mapa de Riesgos'!$O$32),"")</f>
        <v/>
      </c>
      <c r="M19" s="69" t="str">
        <f>IF(AND('Mapa de Riesgos'!$Y$33="Alta",'Mapa de Riesgos'!$AA$33="Leve"),CONCATENATE("R4C",'Mapa de Riesgos'!$O$33),"")</f>
        <v/>
      </c>
      <c r="N19" s="69" t="str">
        <f>IF(AND('Mapa de Riesgos'!$Y$34="Alta",'Mapa de Riesgos'!$AA$34="Leve"),CONCATENATE("R4C",'Mapa de Riesgos'!$O$34),"")</f>
        <v/>
      </c>
      <c r="O19" s="70" t="str">
        <f>IF(AND('Mapa de Riesgos'!$Y$35="Alta",'Mapa de Riesgos'!$AA$35="Leve"),CONCATENATE("R4C",'Mapa de Riesgos'!$O$35),"")</f>
        <v/>
      </c>
      <c r="P19" s="68" t="str">
        <f>IF(AND('Mapa de Riesgos'!$Y$30="Alta",'Mapa de Riesgos'!$AA$30="Menor"),CONCATENATE("R4C",'Mapa de Riesgos'!$O$30),"")</f>
        <v/>
      </c>
      <c r="Q19" s="69" t="str">
        <f>IF(AND('Mapa de Riesgos'!$Y$31="Alta",'Mapa de Riesgos'!$AA$31="Menor"),CONCATENATE("R4C",'Mapa de Riesgos'!$O$31),"")</f>
        <v/>
      </c>
      <c r="R19" s="69" t="str">
        <f>IF(AND('Mapa de Riesgos'!$Y$32="Alta",'Mapa de Riesgos'!$AA$32="Menor"),CONCATENATE("R4C",'Mapa de Riesgos'!$O$32),"")</f>
        <v/>
      </c>
      <c r="S19" s="69" t="str">
        <f>IF(AND('Mapa de Riesgos'!$Y$33="Alta",'Mapa de Riesgos'!$AA$33="Menor"),CONCATENATE("R4C",'Mapa de Riesgos'!$O$33),"")</f>
        <v/>
      </c>
      <c r="T19" s="69" t="str">
        <f>IF(AND('Mapa de Riesgos'!$Y$34="Alta",'Mapa de Riesgos'!$AA$34="Menor"),CONCATENATE("R4C",'Mapa de Riesgos'!$O$34),"")</f>
        <v/>
      </c>
      <c r="U19" s="70" t="str">
        <f>IF(AND('Mapa de Riesgos'!$Y$35="Alta",'Mapa de Riesgos'!$AA$35="Menor"),CONCATENATE("R4C",'Mapa de Riesgos'!$O$35),"")</f>
        <v/>
      </c>
      <c r="V19" s="52" t="str">
        <f>IF(AND('Mapa de Riesgos'!$Y$30="Alta",'Mapa de Riesgos'!$AA$30="Moderado"),CONCATENATE("R4C",'Mapa de Riesgos'!$O$30),"")</f>
        <v/>
      </c>
      <c r="W19" s="53" t="str">
        <f>IF(AND('Mapa de Riesgos'!$Y$31="Alta",'Mapa de Riesgos'!$AA$31="Moderado"),CONCATENATE("R4C",'Mapa de Riesgos'!$O$31),"")</f>
        <v/>
      </c>
      <c r="X19" s="58" t="str">
        <f>IF(AND('Mapa de Riesgos'!$Y$32="Alta",'Mapa de Riesgos'!$AA$32="Moderado"),CONCATENATE("R4C",'Mapa de Riesgos'!$O$32),"")</f>
        <v/>
      </c>
      <c r="Y19" s="58" t="str">
        <f>IF(AND('Mapa de Riesgos'!$Y$33="Alta",'Mapa de Riesgos'!$AA$33="Moderado"),CONCATENATE("R4C",'Mapa de Riesgos'!$O$33),"")</f>
        <v/>
      </c>
      <c r="Z19" s="58" t="str">
        <f>IF(AND('Mapa de Riesgos'!$Y$34="Alta",'Mapa de Riesgos'!$AA$34="Moderado"),CONCATENATE("R4C",'Mapa de Riesgos'!$O$34),"")</f>
        <v/>
      </c>
      <c r="AA19" s="54" t="str">
        <f>IF(AND('Mapa de Riesgos'!$Y$35="Alta",'Mapa de Riesgos'!$AA$35="Moderado"),CONCATENATE("R4C",'Mapa de Riesgos'!$O$35),"")</f>
        <v/>
      </c>
      <c r="AB19" s="52" t="str">
        <f>IF(AND('Mapa de Riesgos'!$Y$30="Alta",'Mapa de Riesgos'!$AA$30="Mayor"),CONCATENATE("R4C",'Mapa de Riesgos'!$O$30),"")</f>
        <v/>
      </c>
      <c r="AC19" s="53" t="str">
        <f>IF(AND('Mapa de Riesgos'!$Y$31="Alta",'Mapa de Riesgos'!$AA$31="Mayor"),CONCATENATE("R4C",'Mapa de Riesgos'!$O$31),"")</f>
        <v/>
      </c>
      <c r="AD19" s="58" t="str">
        <f>IF(AND('Mapa de Riesgos'!$Y$32="Alta",'Mapa de Riesgos'!$AA$32="Mayor"),CONCATENATE("R4C",'Mapa de Riesgos'!$O$32),"")</f>
        <v/>
      </c>
      <c r="AE19" s="58" t="str">
        <f>IF(AND('Mapa de Riesgos'!$Y$33="Alta",'Mapa de Riesgos'!$AA$33="Mayor"),CONCATENATE("R4C",'Mapa de Riesgos'!$O$33),"")</f>
        <v/>
      </c>
      <c r="AF19" s="58" t="str">
        <f>IF(AND('Mapa de Riesgos'!$Y$34="Alta",'Mapa de Riesgos'!$AA$34="Mayor"),CONCATENATE("R4C",'Mapa de Riesgos'!$O$34),"")</f>
        <v/>
      </c>
      <c r="AG19" s="54" t="str">
        <f>IF(AND('Mapa de Riesgos'!$Y$35="Alta",'Mapa de Riesgos'!$AA$35="Mayor"),CONCATENATE("R4C",'Mapa de Riesgos'!$O$35),"")</f>
        <v/>
      </c>
      <c r="AH19" s="55" t="str">
        <f>IF(AND('Mapa de Riesgos'!$Y$30="Alta",'Mapa de Riesgos'!$AA$30="Catastrófico"),CONCATENATE("R4C",'Mapa de Riesgos'!$O$30),"")</f>
        <v/>
      </c>
      <c r="AI19" s="56" t="str">
        <f>IF(AND('Mapa de Riesgos'!$Y$31="Alta",'Mapa de Riesgos'!$AA$31="Catastrófico"),CONCATENATE("R4C",'Mapa de Riesgos'!$O$31),"")</f>
        <v/>
      </c>
      <c r="AJ19" s="56" t="str">
        <f>IF(AND('Mapa de Riesgos'!$Y$32="Alta",'Mapa de Riesgos'!$AA$32="Catastrófico"),CONCATENATE("R4C",'Mapa de Riesgos'!$O$32),"")</f>
        <v/>
      </c>
      <c r="AK19" s="56" t="str">
        <f>IF(AND('Mapa de Riesgos'!$Y$33="Alta",'Mapa de Riesgos'!$AA$33="Catastrófico"),CONCATENATE("R4C",'Mapa de Riesgos'!$O$33),"")</f>
        <v/>
      </c>
      <c r="AL19" s="56" t="str">
        <f>IF(AND('Mapa de Riesgos'!$Y$34="Alta",'Mapa de Riesgos'!$AA$34="Catastrófico"),CONCATENATE("R4C",'Mapa de Riesgos'!$O$34),"")</f>
        <v/>
      </c>
      <c r="AM19" s="57" t="str">
        <f>IF(AND('Mapa de Riesgos'!$Y$35="Alta",'Mapa de Riesgos'!$AA$35="Catastrófico"),CONCATENATE("R4C",'Mapa de Riesgos'!$O$35),"")</f>
        <v/>
      </c>
      <c r="AN19" s="84"/>
      <c r="AO19" s="551"/>
      <c r="AP19" s="552"/>
      <c r="AQ19" s="552"/>
      <c r="AR19" s="552"/>
      <c r="AS19" s="552"/>
      <c r="AT19" s="553"/>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row>
    <row r="20" spans="1:76" ht="15" customHeight="1">
      <c r="A20" s="84"/>
      <c r="B20" s="460"/>
      <c r="C20" s="460"/>
      <c r="D20" s="461"/>
      <c r="E20" s="561"/>
      <c r="F20" s="562"/>
      <c r="G20" s="562"/>
      <c r="H20" s="562"/>
      <c r="I20" s="560"/>
      <c r="J20" s="68" t="str">
        <f>IF(AND('Mapa de Riesgos'!$Y$36="Alta",'Mapa de Riesgos'!$AA$36="Leve"),CONCATENATE("R5C",'Mapa de Riesgos'!$O$36),"")</f>
        <v/>
      </c>
      <c r="K20" s="69" t="str">
        <f>IF(AND('Mapa de Riesgos'!$Y$37="Alta",'Mapa de Riesgos'!$AA$37="Leve"),CONCATENATE("R5C",'Mapa de Riesgos'!$O$37),"")</f>
        <v/>
      </c>
      <c r="L20" s="69" t="str">
        <f>IF(AND('Mapa de Riesgos'!$Y$38="Alta",'Mapa de Riesgos'!$AA$38="Leve"),CONCATENATE("R5C",'Mapa de Riesgos'!$O$38),"")</f>
        <v/>
      </c>
      <c r="M20" s="69" t="str">
        <f>IF(AND('Mapa de Riesgos'!$Y$39="Alta",'Mapa de Riesgos'!$AA$39="Leve"),CONCATENATE("R5C",'Mapa de Riesgos'!$O$39),"")</f>
        <v/>
      </c>
      <c r="N20" s="69" t="str">
        <f>IF(AND('Mapa de Riesgos'!$Y$40="Alta",'Mapa de Riesgos'!$AA$40="Leve"),CONCATENATE("R5C",'Mapa de Riesgos'!$O$40),"")</f>
        <v/>
      </c>
      <c r="O20" s="70" t="str">
        <f>IF(AND('Mapa de Riesgos'!$Y$41="Alta",'Mapa de Riesgos'!$AA$41="Leve"),CONCATENATE("R5C",'Mapa de Riesgos'!$O$41),"")</f>
        <v/>
      </c>
      <c r="P20" s="68" t="str">
        <f>IF(AND('Mapa de Riesgos'!$Y$36="Alta",'Mapa de Riesgos'!$AA$36="Menor"),CONCATENATE("R5C",'Mapa de Riesgos'!$O$36),"")</f>
        <v/>
      </c>
      <c r="Q20" s="69" t="str">
        <f>IF(AND('Mapa de Riesgos'!$Y$37="Alta",'Mapa de Riesgos'!$AA$37="Menor"),CONCATENATE("R5C",'Mapa de Riesgos'!$O$37),"")</f>
        <v/>
      </c>
      <c r="R20" s="69" t="str">
        <f>IF(AND('Mapa de Riesgos'!$Y$38="Alta",'Mapa de Riesgos'!$AA$38="Menor"),CONCATENATE("R5C",'Mapa de Riesgos'!$O$38),"")</f>
        <v/>
      </c>
      <c r="S20" s="69" t="str">
        <f>IF(AND('Mapa de Riesgos'!$Y$39="Alta",'Mapa de Riesgos'!$AA$39="Menor"),CONCATENATE("R5C",'Mapa de Riesgos'!$O$39),"")</f>
        <v/>
      </c>
      <c r="T20" s="69" t="str">
        <f>IF(AND('Mapa de Riesgos'!$Y$40="Alta",'Mapa de Riesgos'!$AA$40="Menor"),CONCATENATE("R5C",'Mapa de Riesgos'!$O$40),"")</f>
        <v/>
      </c>
      <c r="U20" s="70" t="str">
        <f>IF(AND('Mapa de Riesgos'!$Y$41="Alta",'Mapa de Riesgos'!$AA$41="Menor"),CONCATENATE("R5C",'Mapa de Riesgos'!$O$41),"")</f>
        <v/>
      </c>
      <c r="V20" s="52" t="str">
        <f>IF(AND('Mapa de Riesgos'!$Y$36="Alta",'Mapa de Riesgos'!$AA$36="Moderado"),CONCATENATE("R5C",'Mapa de Riesgos'!$O$36),"")</f>
        <v/>
      </c>
      <c r="W20" s="53" t="str">
        <f>IF(AND('Mapa de Riesgos'!$Y$37="Alta",'Mapa de Riesgos'!$AA$37="Moderado"),CONCATENATE("R5C",'Mapa de Riesgos'!$O$37),"")</f>
        <v/>
      </c>
      <c r="X20" s="58" t="str">
        <f>IF(AND('Mapa de Riesgos'!$Y$38="Alta",'Mapa de Riesgos'!$AA$38="Moderado"),CONCATENATE("R5C",'Mapa de Riesgos'!$O$38),"")</f>
        <v/>
      </c>
      <c r="Y20" s="58" t="str">
        <f>IF(AND('Mapa de Riesgos'!$Y$39="Alta",'Mapa de Riesgos'!$AA$39="Moderado"),CONCATENATE("R5C",'Mapa de Riesgos'!$O$39),"")</f>
        <v/>
      </c>
      <c r="Z20" s="58" t="str">
        <f>IF(AND('Mapa de Riesgos'!$Y$40="Alta",'Mapa de Riesgos'!$AA$40="Moderado"),CONCATENATE("R5C",'Mapa de Riesgos'!$O$40),"")</f>
        <v/>
      </c>
      <c r="AA20" s="54" t="str">
        <f>IF(AND('Mapa de Riesgos'!$Y$41="Alta",'Mapa de Riesgos'!$AA$41="Moderado"),CONCATENATE("R5C",'Mapa de Riesgos'!$O$41),"")</f>
        <v/>
      </c>
      <c r="AB20" s="52" t="str">
        <f>IF(AND('Mapa de Riesgos'!$Y$36="Alta",'Mapa de Riesgos'!$AA$36="Mayor"),CONCATENATE("R5C",'Mapa de Riesgos'!$O$36),"")</f>
        <v/>
      </c>
      <c r="AC20" s="53" t="str">
        <f>IF(AND('Mapa de Riesgos'!$Y$37="Alta",'Mapa de Riesgos'!$AA$37="Mayor"),CONCATENATE("R5C",'Mapa de Riesgos'!$O$37),"")</f>
        <v/>
      </c>
      <c r="AD20" s="58" t="str">
        <f>IF(AND('Mapa de Riesgos'!$Y$38="Alta",'Mapa de Riesgos'!$AA$38="Mayor"),CONCATENATE("R5C",'Mapa de Riesgos'!$O$38),"")</f>
        <v/>
      </c>
      <c r="AE20" s="58" t="str">
        <f>IF(AND('Mapa de Riesgos'!$Y$39="Alta",'Mapa de Riesgos'!$AA$39="Mayor"),CONCATENATE("R5C",'Mapa de Riesgos'!$O$39),"")</f>
        <v/>
      </c>
      <c r="AF20" s="58" t="str">
        <f>IF(AND('Mapa de Riesgos'!$Y$40="Alta",'Mapa de Riesgos'!$AA$40="Mayor"),CONCATENATE("R5C",'Mapa de Riesgos'!$O$40),"")</f>
        <v/>
      </c>
      <c r="AG20" s="54" t="str">
        <f>IF(AND('Mapa de Riesgos'!$Y$41="Alta",'Mapa de Riesgos'!$AA$41="Mayor"),CONCATENATE("R5C",'Mapa de Riesgos'!$O$41),"")</f>
        <v/>
      </c>
      <c r="AH20" s="55" t="str">
        <f>IF(AND('Mapa de Riesgos'!$Y$36="Alta",'Mapa de Riesgos'!$AA$36="Catastrófico"),CONCATENATE("R5C",'Mapa de Riesgos'!$O$36),"")</f>
        <v/>
      </c>
      <c r="AI20" s="56" t="str">
        <f>IF(AND('Mapa de Riesgos'!$Y$37="Alta",'Mapa de Riesgos'!$AA$37="Catastrófico"),CONCATENATE("R5C",'Mapa de Riesgos'!$O$37),"")</f>
        <v/>
      </c>
      <c r="AJ20" s="56" t="str">
        <f>IF(AND('Mapa de Riesgos'!$Y$38="Alta",'Mapa de Riesgos'!$AA$38="Catastrófico"),CONCATENATE("R5C",'Mapa de Riesgos'!$O$38),"")</f>
        <v/>
      </c>
      <c r="AK20" s="56" t="str">
        <f>IF(AND('Mapa de Riesgos'!$Y$39="Alta",'Mapa de Riesgos'!$AA$39="Catastrófico"),CONCATENATE("R5C",'Mapa de Riesgos'!$O$39),"")</f>
        <v/>
      </c>
      <c r="AL20" s="56" t="str">
        <f>IF(AND('Mapa de Riesgos'!$Y$40="Alta",'Mapa de Riesgos'!$AA$40="Catastrófico"),CONCATENATE("R5C",'Mapa de Riesgos'!$O$40),"")</f>
        <v/>
      </c>
      <c r="AM20" s="57" t="str">
        <f>IF(AND('Mapa de Riesgos'!$Y$41="Alta",'Mapa de Riesgos'!$AA$41="Catastrófico"),CONCATENATE("R5C",'Mapa de Riesgos'!$O$41),"")</f>
        <v/>
      </c>
      <c r="AN20" s="84"/>
      <c r="AO20" s="551"/>
      <c r="AP20" s="552"/>
      <c r="AQ20" s="552"/>
      <c r="AR20" s="552"/>
      <c r="AS20" s="552"/>
      <c r="AT20" s="553"/>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row>
    <row r="21" spans="1:76" ht="15" customHeight="1">
      <c r="A21" s="84"/>
      <c r="B21" s="460"/>
      <c r="C21" s="460"/>
      <c r="D21" s="461"/>
      <c r="E21" s="561"/>
      <c r="F21" s="562"/>
      <c r="G21" s="562"/>
      <c r="H21" s="562"/>
      <c r="I21" s="560"/>
      <c r="J21" s="68" t="str">
        <f>IF(AND('Mapa de Riesgos'!$Y$42="Alta",'Mapa de Riesgos'!$AA$42="Leve"),CONCATENATE("R6C",'Mapa de Riesgos'!$O$42),"")</f>
        <v/>
      </c>
      <c r="K21" s="69" t="str">
        <f>IF(AND('Mapa de Riesgos'!$Y$43="Alta",'Mapa de Riesgos'!$AA$43="Leve"),CONCATENATE("R6C",'Mapa de Riesgos'!$O$43),"")</f>
        <v/>
      </c>
      <c r="L21" s="69" t="str">
        <f>IF(AND('Mapa de Riesgos'!$Y$44="Alta",'Mapa de Riesgos'!$AA$44="Leve"),CONCATENATE("R6C",'Mapa de Riesgos'!$O$44),"")</f>
        <v/>
      </c>
      <c r="M21" s="69" t="str">
        <f>IF(AND('Mapa de Riesgos'!$Y$45="Alta",'Mapa de Riesgos'!$AA$45="Leve"),CONCATENATE("R6C",'Mapa de Riesgos'!$O$45),"")</f>
        <v/>
      </c>
      <c r="N21" s="69" t="str">
        <f>IF(AND('Mapa de Riesgos'!$Y$46="Alta",'Mapa de Riesgos'!$AA$46="Leve"),CONCATENATE("R6C",'Mapa de Riesgos'!$O$46),"")</f>
        <v/>
      </c>
      <c r="O21" s="70" t="str">
        <f>IF(AND('Mapa de Riesgos'!$Y$47="Alta",'Mapa de Riesgos'!$AA$47="Leve"),CONCATENATE("R6C",'Mapa de Riesgos'!$O$47),"")</f>
        <v/>
      </c>
      <c r="P21" s="68" t="str">
        <f>IF(AND('Mapa de Riesgos'!$Y$42="Alta",'Mapa de Riesgos'!$AA$42="Menor"),CONCATENATE("R6C",'Mapa de Riesgos'!$O$42),"")</f>
        <v/>
      </c>
      <c r="Q21" s="69" t="str">
        <f>IF(AND('Mapa de Riesgos'!$Y$43="Alta",'Mapa de Riesgos'!$AA$43="Menor"),CONCATENATE("R6C",'Mapa de Riesgos'!$O$43),"")</f>
        <v/>
      </c>
      <c r="R21" s="69" t="str">
        <f>IF(AND('Mapa de Riesgos'!$Y$44="Alta",'Mapa de Riesgos'!$AA$44="Menor"),CONCATENATE("R6C",'Mapa de Riesgos'!$O$44),"")</f>
        <v/>
      </c>
      <c r="S21" s="69" t="str">
        <f>IF(AND('Mapa de Riesgos'!$Y$45="Alta",'Mapa de Riesgos'!$AA$45="Menor"),CONCATENATE("R6C",'Mapa de Riesgos'!$O$45),"")</f>
        <v/>
      </c>
      <c r="T21" s="69" t="str">
        <f>IF(AND('Mapa de Riesgos'!$Y$46="Alta",'Mapa de Riesgos'!$AA$46="Menor"),CONCATENATE("R6C",'Mapa de Riesgos'!$O$46),"")</f>
        <v/>
      </c>
      <c r="U21" s="70" t="str">
        <f>IF(AND('Mapa de Riesgos'!$Y$47="Alta",'Mapa de Riesgos'!$AA$47="Menor"),CONCATENATE("R6C",'Mapa de Riesgos'!$O$47),"")</f>
        <v/>
      </c>
      <c r="V21" s="52" t="str">
        <f>IF(AND('Mapa de Riesgos'!$Y$42="Alta",'Mapa de Riesgos'!$AA$42="Moderado"),CONCATENATE("R6C",'Mapa de Riesgos'!$O$42),"")</f>
        <v/>
      </c>
      <c r="W21" s="53" t="str">
        <f>IF(AND('Mapa de Riesgos'!$Y$43="Alta",'Mapa de Riesgos'!$AA$43="Moderado"),CONCATENATE("R6C",'Mapa de Riesgos'!$O$43),"")</f>
        <v/>
      </c>
      <c r="X21" s="58" t="str">
        <f>IF(AND('Mapa de Riesgos'!$Y$44="Alta",'Mapa de Riesgos'!$AA$44="Moderado"),CONCATENATE("R6C",'Mapa de Riesgos'!$O$44),"")</f>
        <v/>
      </c>
      <c r="Y21" s="58" t="str">
        <f>IF(AND('Mapa de Riesgos'!$Y$45="Alta",'Mapa de Riesgos'!$AA$45="Moderado"),CONCATENATE("R6C",'Mapa de Riesgos'!$O$45),"")</f>
        <v/>
      </c>
      <c r="Z21" s="58" t="str">
        <f>IF(AND('Mapa de Riesgos'!$Y$46="Alta",'Mapa de Riesgos'!$AA$46="Moderado"),CONCATENATE("R6C",'Mapa de Riesgos'!$O$46),"")</f>
        <v/>
      </c>
      <c r="AA21" s="54" t="str">
        <f>IF(AND('Mapa de Riesgos'!$Y$47="Alta",'Mapa de Riesgos'!$AA$47="Moderado"),CONCATENATE("R6C",'Mapa de Riesgos'!$O$47),"")</f>
        <v/>
      </c>
      <c r="AB21" s="52" t="str">
        <f>IF(AND('Mapa de Riesgos'!$Y$42="Alta",'Mapa de Riesgos'!$AA$42="Mayor"),CONCATENATE("R6C",'Mapa de Riesgos'!$O$42),"")</f>
        <v/>
      </c>
      <c r="AC21" s="53" t="str">
        <f>IF(AND('Mapa de Riesgos'!$Y$43="Alta",'Mapa de Riesgos'!$AA$43="Mayor"),CONCATENATE("R6C",'Mapa de Riesgos'!$O$43),"")</f>
        <v/>
      </c>
      <c r="AD21" s="58" t="str">
        <f>IF(AND('Mapa de Riesgos'!$Y$44="Alta",'Mapa de Riesgos'!$AA$44="Mayor"),CONCATENATE("R6C",'Mapa de Riesgos'!$O$44),"")</f>
        <v/>
      </c>
      <c r="AE21" s="58" t="str">
        <f>IF(AND('Mapa de Riesgos'!$Y$45="Alta",'Mapa de Riesgos'!$AA$45="Mayor"),CONCATENATE("R6C",'Mapa de Riesgos'!$O$45),"")</f>
        <v/>
      </c>
      <c r="AF21" s="58" t="str">
        <f>IF(AND('Mapa de Riesgos'!$Y$46="Alta",'Mapa de Riesgos'!$AA$46="Mayor"),CONCATENATE("R6C",'Mapa de Riesgos'!$O$46),"")</f>
        <v/>
      </c>
      <c r="AG21" s="54" t="str">
        <f>IF(AND('Mapa de Riesgos'!$Y$47="Alta",'Mapa de Riesgos'!$AA$47="Mayor"),CONCATENATE("R6C",'Mapa de Riesgos'!$O$47),"")</f>
        <v/>
      </c>
      <c r="AH21" s="55" t="str">
        <f>IF(AND('Mapa de Riesgos'!$Y$42="Alta",'Mapa de Riesgos'!$AA$42="Catastrófico"),CONCATENATE("R6C",'Mapa de Riesgos'!$O$42),"")</f>
        <v/>
      </c>
      <c r="AI21" s="56" t="str">
        <f>IF(AND('Mapa de Riesgos'!$Y$43="Alta",'Mapa de Riesgos'!$AA$43="Catastrófico"),CONCATENATE("R6C",'Mapa de Riesgos'!$O$43),"")</f>
        <v/>
      </c>
      <c r="AJ21" s="56" t="str">
        <f>IF(AND('Mapa de Riesgos'!$Y$44="Alta",'Mapa de Riesgos'!$AA$44="Catastrófico"),CONCATENATE("R6C",'Mapa de Riesgos'!$O$44),"")</f>
        <v/>
      </c>
      <c r="AK21" s="56" t="str">
        <f>IF(AND('Mapa de Riesgos'!$Y$45="Alta",'Mapa de Riesgos'!$AA$45="Catastrófico"),CONCATENATE("R6C",'Mapa de Riesgos'!$O$45),"")</f>
        <v/>
      </c>
      <c r="AL21" s="56" t="str">
        <f>IF(AND('Mapa de Riesgos'!$Y$46="Alta",'Mapa de Riesgos'!$AA$46="Catastrófico"),CONCATENATE("R6C",'Mapa de Riesgos'!$O$46),"")</f>
        <v/>
      </c>
      <c r="AM21" s="57" t="str">
        <f>IF(AND('Mapa de Riesgos'!$Y$47="Alta",'Mapa de Riesgos'!$AA$47="Catastrófico"),CONCATENATE("R6C",'Mapa de Riesgos'!$O$47),"")</f>
        <v/>
      </c>
      <c r="AN21" s="84"/>
      <c r="AO21" s="551"/>
      <c r="AP21" s="552"/>
      <c r="AQ21" s="552"/>
      <c r="AR21" s="552"/>
      <c r="AS21" s="552"/>
      <c r="AT21" s="553"/>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row>
    <row r="22" spans="1:76" ht="15" customHeight="1">
      <c r="A22" s="84"/>
      <c r="B22" s="460"/>
      <c r="C22" s="460"/>
      <c r="D22" s="461"/>
      <c r="E22" s="561"/>
      <c r="F22" s="562"/>
      <c r="G22" s="562"/>
      <c r="H22" s="562"/>
      <c r="I22" s="560"/>
      <c r="J22" s="68" t="str">
        <f>IF(AND('Mapa de Riesgos'!$Y$48="Alta",'Mapa de Riesgos'!$AA$48="Leve"),CONCATENATE("R7C",'Mapa de Riesgos'!$O$48),"")</f>
        <v/>
      </c>
      <c r="K22" s="69" t="str">
        <f>IF(AND('Mapa de Riesgos'!$Y$49="Alta",'Mapa de Riesgos'!$AA$49="Leve"),CONCATENATE("R7C",'Mapa de Riesgos'!$O$49),"")</f>
        <v/>
      </c>
      <c r="L22" s="69" t="str">
        <f>IF(AND('Mapa de Riesgos'!$Y$50="Alta",'Mapa de Riesgos'!$AA$50="Leve"),CONCATENATE("R7C",'Mapa de Riesgos'!$O$50),"")</f>
        <v/>
      </c>
      <c r="M22" s="69" t="str">
        <f>IF(AND('Mapa de Riesgos'!$Y$51="Alta",'Mapa de Riesgos'!$AA$51="Leve"),CONCATENATE("R7C",'Mapa de Riesgos'!$O$51),"")</f>
        <v/>
      </c>
      <c r="N22" s="69" t="str">
        <f>IF(AND('Mapa de Riesgos'!$Y$52="Alta",'Mapa de Riesgos'!$AA$52="Leve"),CONCATENATE("R7C",'Mapa de Riesgos'!$O$52),"")</f>
        <v/>
      </c>
      <c r="O22" s="70" t="str">
        <f>IF(AND('Mapa de Riesgos'!$Y$53="Alta",'Mapa de Riesgos'!$AA$53="Leve"),CONCATENATE("R7C",'Mapa de Riesgos'!$O$53),"")</f>
        <v/>
      </c>
      <c r="P22" s="68" t="str">
        <f>IF(AND('Mapa de Riesgos'!$Y$48="Alta",'Mapa de Riesgos'!$AA$48="Menor"),CONCATENATE("R7C",'Mapa de Riesgos'!$O$48),"")</f>
        <v/>
      </c>
      <c r="Q22" s="69" t="str">
        <f>IF(AND('Mapa de Riesgos'!$Y$49="Alta",'Mapa de Riesgos'!$AA$49="Menor"),CONCATENATE("R7C",'Mapa de Riesgos'!$O$49),"")</f>
        <v/>
      </c>
      <c r="R22" s="69" t="str">
        <f>IF(AND('Mapa de Riesgos'!$Y$50="Alta",'Mapa de Riesgos'!$AA$50="Menor"),CONCATENATE("R7C",'Mapa de Riesgos'!$O$50),"")</f>
        <v/>
      </c>
      <c r="S22" s="69" t="str">
        <f>IF(AND('Mapa de Riesgos'!$Y$51="Alta",'Mapa de Riesgos'!$AA$51="Menor"),CONCATENATE("R7C",'Mapa de Riesgos'!$O$51),"")</f>
        <v/>
      </c>
      <c r="T22" s="69" t="str">
        <f>IF(AND('Mapa de Riesgos'!$Y$52="Alta",'Mapa de Riesgos'!$AA$52="Menor"),CONCATENATE("R7C",'Mapa de Riesgos'!$O$52),"")</f>
        <v/>
      </c>
      <c r="U22" s="70" t="str">
        <f>IF(AND('Mapa de Riesgos'!$Y$53="Alta",'Mapa de Riesgos'!$AA$53="Menor"),CONCATENATE("R7C",'Mapa de Riesgos'!$O$53),"")</f>
        <v/>
      </c>
      <c r="V22" s="52" t="str">
        <f>IF(AND('Mapa de Riesgos'!$Y$48="Alta",'Mapa de Riesgos'!$AA$48="Moderado"),CONCATENATE("R7C",'Mapa de Riesgos'!$O$48),"")</f>
        <v/>
      </c>
      <c r="W22" s="53" t="str">
        <f>IF(AND('Mapa de Riesgos'!$Y$49="Alta",'Mapa de Riesgos'!$AA$49="Moderado"),CONCATENATE("R7C",'Mapa de Riesgos'!$O$49),"")</f>
        <v/>
      </c>
      <c r="X22" s="58" t="str">
        <f>IF(AND('Mapa de Riesgos'!$Y$50="Alta",'Mapa de Riesgos'!$AA$50="Moderado"),CONCATENATE("R7C",'Mapa de Riesgos'!$O$50),"")</f>
        <v/>
      </c>
      <c r="Y22" s="58" t="str">
        <f>IF(AND('Mapa de Riesgos'!$Y$51="Alta",'Mapa de Riesgos'!$AA$51="Moderado"),CONCATENATE("R7C",'Mapa de Riesgos'!$O$51),"")</f>
        <v/>
      </c>
      <c r="Z22" s="58" t="str">
        <f>IF(AND('Mapa de Riesgos'!$Y$52="Alta",'Mapa de Riesgos'!$AA$52="Moderado"),CONCATENATE("R7C",'Mapa de Riesgos'!$O$52),"")</f>
        <v/>
      </c>
      <c r="AA22" s="54" t="str">
        <f>IF(AND('Mapa de Riesgos'!$Y$53="Alta",'Mapa de Riesgos'!$AA$53="Moderado"),CONCATENATE("R7C",'Mapa de Riesgos'!$O$53),"")</f>
        <v/>
      </c>
      <c r="AB22" s="52" t="str">
        <f>IF(AND('Mapa de Riesgos'!$Y$48="Alta",'Mapa de Riesgos'!$AA$48="Mayor"),CONCATENATE("R7C",'Mapa de Riesgos'!$O$48),"")</f>
        <v/>
      </c>
      <c r="AC22" s="53" t="str">
        <f>IF(AND('Mapa de Riesgos'!$Y$49="Alta",'Mapa de Riesgos'!$AA$49="Mayor"),CONCATENATE("R7C",'Mapa de Riesgos'!$O$49),"")</f>
        <v/>
      </c>
      <c r="AD22" s="58" t="str">
        <f>IF(AND('Mapa de Riesgos'!$Y$50="Alta",'Mapa de Riesgos'!$AA$50="Mayor"),CONCATENATE("R7C",'Mapa de Riesgos'!$O$50),"")</f>
        <v/>
      </c>
      <c r="AE22" s="58" t="str">
        <f>IF(AND('Mapa de Riesgos'!$Y$51="Alta",'Mapa de Riesgos'!$AA$51="Mayor"),CONCATENATE("R7C",'Mapa de Riesgos'!$O$51),"")</f>
        <v/>
      </c>
      <c r="AF22" s="58" t="str">
        <f>IF(AND('Mapa de Riesgos'!$Y$52="Alta",'Mapa de Riesgos'!$AA$52="Mayor"),CONCATENATE("R7C",'Mapa de Riesgos'!$O$52),"")</f>
        <v/>
      </c>
      <c r="AG22" s="54" t="str">
        <f>IF(AND('Mapa de Riesgos'!$Y$53="Alta",'Mapa de Riesgos'!$AA$53="Mayor"),CONCATENATE("R7C",'Mapa de Riesgos'!$O$53),"")</f>
        <v/>
      </c>
      <c r="AH22" s="55" t="str">
        <f>IF(AND('Mapa de Riesgos'!$Y$48="Alta",'Mapa de Riesgos'!$AA$48="Catastrófico"),CONCATENATE("R7C",'Mapa de Riesgos'!$O$48),"")</f>
        <v/>
      </c>
      <c r="AI22" s="56" t="str">
        <f>IF(AND('Mapa de Riesgos'!$Y$49="Alta",'Mapa de Riesgos'!$AA$49="Catastrófico"),CONCATENATE("R7C",'Mapa de Riesgos'!$O$49),"")</f>
        <v/>
      </c>
      <c r="AJ22" s="56" t="str">
        <f>IF(AND('Mapa de Riesgos'!$Y$50="Alta",'Mapa de Riesgos'!$AA$50="Catastrófico"),CONCATENATE("R7C",'Mapa de Riesgos'!$O$50),"")</f>
        <v/>
      </c>
      <c r="AK22" s="56" t="str">
        <f>IF(AND('Mapa de Riesgos'!$Y$51="Alta",'Mapa de Riesgos'!$AA$51="Catastrófico"),CONCATENATE("R7C",'Mapa de Riesgos'!$O$51),"")</f>
        <v/>
      </c>
      <c r="AL22" s="56" t="str">
        <f>IF(AND('Mapa de Riesgos'!$Y$52="Alta",'Mapa de Riesgos'!$AA$52="Catastrófico"),CONCATENATE("R7C",'Mapa de Riesgos'!$O$52),"")</f>
        <v/>
      </c>
      <c r="AM22" s="57" t="str">
        <f>IF(AND('Mapa de Riesgos'!$Y$53="Alta",'Mapa de Riesgos'!$AA$53="Catastrófico"),CONCATENATE("R7C",'Mapa de Riesgos'!$O$53),"")</f>
        <v/>
      </c>
      <c r="AN22" s="84"/>
      <c r="AO22" s="551"/>
      <c r="AP22" s="552"/>
      <c r="AQ22" s="552"/>
      <c r="AR22" s="552"/>
      <c r="AS22" s="552"/>
      <c r="AT22" s="553"/>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row>
    <row r="23" spans="1:76" ht="15" customHeight="1">
      <c r="A23" s="84"/>
      <c r="B23" s="460"/>
      <c r="C23" s="460"/>
      <c r="D23" s="461"/>
      <c r="E23" s="561"/>
      <c r="F23" s="562"/>
      <c r="G23" s="562"/>
      <c r="H23" s="562"/>
      <c r="I23" s="560"/>
      <c r="J23" s="68" t="str">
        <f>IF(AND('Mapa de Riesgos'!$Y$54="Alta",'Mapa de Riesgos'!$AA$54="Leve"),CONCATENATE("R8C",'Mapa de Riesgos'!$O$54),"")</f>
        <v/>
      </c>
      <c r="K23" s="69" t="str">
        <f>IF(AND('Mapa de Riesgos'!$Y$55="Alta",'Mapa de Riesgos'!$AA$55="Leve"),CONCATENATE("R8C",'Mapa de Riesgos'!$O$55),"")</f>
        <v/>
      </c>
      <c r="L23" s="69" t="str">
        <f>IF(AND('Mapa de Riesgos'!$Y$56="Alta",'Mapa de Riesgos'!$AA$56="Leve"),CONCATENATE("R8C",'Mapa de Riesgos'!$O$56),"")</f>
        <v/>
      </c>
      <c r="M23" s="69" t="str">
        <f>IF(AND('Mapa de Riesgos'!$Y$57="Alta",'Mapa de Riesgos'!$AA$57="Leve"),CONCATENATE("R8C",'Mapa de Riesgos'!$O$57),"")</f>
        <v/>
      </c>
      <c r="N23" s="69" t="str">
        <f>IF(AND('Mapa de Riesgos'!$Y$58="Alta",'Mapa de Riesgos'!$AA$58="Leve"),CONCATENATE("R8C",'Mapa de Riesgos'!$O$58),"")</f>
        <v/>
      </c>
      <c r="O23" s="70" t="str">
        <f>IF(AND('Mapa de Riesgos'!$Y$59="Alta",'Mapa de Riesgos'!$AA$59="Leve"),CONCATENATE("R8C",'Mapa de Riesgos'!$O$59),"")</f>
        <v/>
      </c>
      <c r="P23" s="68" t="str">
        <f>IF(AND('Mapa de Riesgos'!$Y$54="Alta",'Mapa de Riesgos'!$AA$54="Menor"),CONCATENATE("R8C",'Mapa de Riesgos'!$O$54),"")</f>
        <v/>
      </c>
      <c r="Q23" s="69" t="str">
        <f>IF(AND('Mapa de Riesgos'!$Y$55="Alta",'Mapa de Riesgos'!$AA$55="Menor"),CONCATENATE("R8C",'Mapa de Riesgos'!$O$55),"")</f>
        <v/>
      </c>
      <c r="R23" s="69" t="str">
        <f>IF(AND('Mapa de Riesgos'!$Y$56="Alta",'Mapa de Riesgos'!$AA$56="Menor"),CONCATENATE("R8C",'Mapa de Riesgos'!$O$56),"")</f>
        <v/>
      </c>
      <c r="S23" s="69" t="str">
        <f>IF(AND('Mapa de Riesgos'!$Y$57="Alta",'Mapa de Riesgos'!$AA$57="Menor"),CONCATENATE("R8C",'Mapa de Riesgos'!$O$57),"")</f>
        <v/>
      </c>
      <c r="T23" s="69" t="str">
        <f>IF(AND('Mapa de Riesgos'!$Y$58="Alta",'Mapa de Riesgos'!$AA$58="Menor"),CONCATENATE("R8C",'Mapa de Riesgos'!$O$58),"")</f>
        <v/>
      </c>
      <c r="U23" s="70" t="str">
        <f>IF(AND('Mapa de Riesgos'!$Y$59="Alta",'Mapa de Riesgos'!$AA$59="Menor"),CONCATENATE("R8C",'Mapa de Riesgos'!$O$59),"")</f>
        <v/>
      </c>
      <c r="V23" s="52" t="str">
        <f>IF(AND('Mapa de Riesgos'!$Y$54="Alta",'Mapa de Riesgos'!$AA$54="Moderado"),CONCATENATE("R8C",'Mapa de Riesgos'!$O$54),"")</f>
        <v/>
      </c>
      <c r="W23" s="53" t="str">
        <f>IF(AND('Mapa de Riesgos'!$Y$55="Alta",'Mapa de Riesgos'!$AA$55="Moderado"),CONCATENATE("R8C",'Mapa de Riesgos'!$O$55),"")</f>
        <v/>
      </c>
      <c r="X23" s="58" t="str">
        <f>IF(AND('Mapa de Riesgos'!$Y$56="Alta",'Mapa de Riesgos'!$AA$56="Moderado"),CONCATENATE("R8C",'Mapa de Riesgos'!$O$56),"")</f>
        <v/>
      </c>
      <c r="Y23" s="58" t="str">
        <f>IF(AND('Mapa de Riesgos'!$Y$57="Alta",'Mapa de Riesgos'!$AA$57="Moderado"),CONCATENATE("R8C",'Mapa de Riesgos'!$O$57),"")</f>
        <v/>
      </c>
      <c r="Z23" s="58" t="str">
        <f>IF(AND('Mapa de Riesgos'!$Y$58="Alta",'Mapa de Riesgos'!$AA$58="Moderado"),CONCATENATE("R8C",'Mapa de Riesgos'!$O$58),"")</f>
        <v/>
      </c>
      <c r="AA23" s="54" t="str">
        <f>IF(AND('Mapa de Riesgos'!$Y$59="Alta",'Mapa de Riesgos'!$AA$59="Moderado"),CONCATENATE("R8C",'Mapa de Riesgos'!$O$59),"")</f>
        <v/>
      </c>
      <c r="AB23" s="52" t="str">
        <f>IF(AND('Mapa de Riesgos'!$Y$54="Alta",'Mapa de Riesgos'!$AA$54="Mayor"),CONCATENATE("R8C",'Mapa de Riesgos'!$O$54),"")</f>
        <v/>
      </c>
      <c r="AC23" s="53" t="str">
        <f>IF(AND('Mapa de Riesgos'!$Y$55="Alta",'Mapa de Riesgos'!$AA$55="Mayor"),CONCATENATE("R8C",'Mapa de Riesgos'!$O$55),"")</f>
        <v/>
      </c>
      <c r="AD23" s="58" t="str">
        <f>IF(AND('Mapa de Riesgos'!$Y$56="Alta",'Mapa de Riesgos'!$AA$56="Mayor"),CONCATENATE("R8C",'Mapa de Riesgos'!$O$56),"")</f>
        <v/>
      </c>
      <c r="AE23" s="58" t="str">
        <f>IF(AND('Mapa de Riesgos'!$Y$57="Alta",'Mapa de Riesgos'!$AA$57="Mayor"),CONCATENATE("R8C",'Mapa de Riesgos'!$O$57),"")</f>
        <v/>
      </c>
      <c r="AF23" s="58" t="str">
        <f>IF(AND('Mapa de Riesgos'!$Y$58="Alta",'Mapa de Riesgos'!$AA$58="Mayor"),CONCATENATE("R8C",'Mapa de Riesgos'!$O$58),"")</f>
        <v/>
      </c>
      <c r="AG23" s="54" t="str">
        <f>IF(AND('Mapa de Riesgos'!$Y$59="Alta",'Mapa de Riesgos'!$AA$59="Mayor"),CONCATENATE("R8C",'Mapa de Riesgos'!$O$59),"")</f>
        <v/>
      </c>
      <c r="AH23" s="55" t="str">
        <f>IF(AND('Mapa de Riesgos'!$Y$54="Alta",'Mapa de Riesgos'!$AA$54="Catastrófico"),CONCATENATE("R8C",'Mapa de Riesgos'!$O$54),"")</f>
        <v/>
      </c>
      <c r="AI23" s="56" t="str">
        <f>IF(AND('Mapa de Riesgos'!$Y$55="Alta",'Mapa de Riesgos'!$AA$55="Catastrófico"),CONCATENATE("R8C",'Mapa de Riesgos'!$O$55),"")</f>
        <v/>
      </c>
      <c r="AJ23" s="56" t="str">
        <f>IF(AND('Mapa de Riesgos'!$Y$56="Alta",'Mapa de Riesgos'!$AA$56="Catastrófico"),CONCATENATE("R8C",'Mapa de Riesgos'!$O$56),"")</f>
        <v/>
      </c>
      <c r="AK23" s="56" t="str">
        <f>IF(AND('Mapa de Riesgos'!$Y$57="Alta",'Mapa de Riesgos'!$AA$57="Catastrófico"),CONCATENATE("R8C",'Mapa de Riesgos'!$O$57),"")</f>
        <v/>
      </c>
      <c r="AL23" s="56" t="str">
        <f>IF(AND('Mapa de Riesgos'!$Y$58="Alta",'Mapa de Riesgos'!$AA$58="Catastrófico"),CONCATENATE("R8C",'Mapa de Riesgos'!$O$58),"")</f>
        <v/>
      </c>
      <c r="AM23" s="57" t="str">
        <f>IF(AND('Mapa de Riesgos'!$Y$59="Alta",'Mapa de Riesgos'!$AA$59="Catastrófico"),CONCATENATE("R8C",'Mapa de Riesgos'!$O$59),"")</f>
        <v/>
      </c>
      <c r="AN23" s="84"/>
      <c r="AO23" s="551"/>
      <c r="AP23" s="552"/>
      <c r="AQ23" s="552"/>
      <c r="AR23" s="552"/>
      <c r="AS23" s="552"/>
      <c r="AT23" s="553"/>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row>
    <row r="24" spans="1:76" ht="15" customHeight="1">
      <c r="A24" s="84"/>
      <c r="B24" s="460"/>
      <c r="C24" s="460"/>
      <c r="D24" s="461"/>
      <c r="E24" s="561"/>
      <c r="F24" s="562"/>
      <c r="G24" s="562"/>
      <c r="H24" s="562"/>
      <c r="I24" s="560"/>
      <c r="J24" s="68" t="str">
        <f>IF(AND('Mapa de Riesgos'!$Y$60="Alta",'Mapa de Riesgos'!$AA$60="Leve"),CONCATENATE("R9C",'Mapa de Riesgos'!$O$60),"")</f>
        <v/>
      </c>
      <c r="K24" s="69" t="str">
        <f>IF(AND('Mapa de Riesgos'!$Y$61="Alta",'Mapa de Riesgos'!$AA$61="Leve"),CONCATENATE("R9C",'Mapa de Riesgos'!$O$61),"")</f>
        <v/>
      </c>
      <c r="L24" s="69" t="str">
        <f>IF(AND('Mapa de Riesgos'!$Y$62="Alta",'Mapa de Riesgos'!$AA$62="Leve"),CONCATENATE("R9C",'Mapa de Riesgos'!$O$62),"")</f>
        <v/>
      </c>
      <c r="M24" s="69" t="str">
        <f>IF(AND('Mapa de Riesgos'!$Y$63="Alta",'Mapa de Riesgos'!$AA$63="Leve"),CONCATENATE("R9C",'Mapa de Riesgos'!$O$63),"")</f>
        <v/>
      </c>
      <c r="N24" s="69" t="str">
        <f>IF(AND('Mapa de Riesgos'!$Y$64="Alta",'Mapa de Riesgos'!$AA$64="Leve"),CONCATENATE("R9C",'Mapa de Riesgos'!$O$64),"")</f>
        <v/>
      </c>
      <c r="O24" s="70" t="str">
        <f>IF(AND('Mapa de Riesgos'!$Y$65="Alta",'Mapa de Riesgos'!$AA$65="Leve"),CONCATENATE("R9C",'Mapa de Riesgos'!$O$65),"")</f>
        <v/>
      </c>
      <c r="P24" s="68" t="str">
        <f>IF(AND('Mapa de Riesgos'!$Y$60="Alta",'Mapa de Riesgos'!$AA$60="Menor"),CONCATENATE("R9C",'Mapa de Riesgos'!$O$60),"")</f>
        <v/>
      </c>
      <c r="Q24" s="69" t="str">
        <f>IF(AND('Mapa de Riesgos'!$Y$61="Alta",'Mapa de Riesgos'!$AA$61="Menor"),CONCATENATE("R9C",'Mapa de Riesgos'!$O$61),"")</f>
        <v/>
      </c>
      <c r="R24" s="69" t="str">
        <f>IF(AND('Mapa de Riesgos'!$Y$62="Alta",'Mapa de Riesgos'!$AA$62="Menor"),CONCATENATE("R9C",'Mapa de Riesgos'!$O$62),"")</f>
        <v/>
      </c>
      <c r="S24" s="69" t="str">
        <f>IF(AND('Mapa de Riesgos'!$Y$63="Alta",'Mapa de Riesgos'!$AA$63="Menor"),CONCATENATE("R9C",'Mapa de Riesgos'!$O$63),"")</f>
        <v/>
      </c>
      <c r="T24" s="69" t="str">
        <f>IF(AND('Mapa de Riesgos'!$Y$64="Alta",'Mapa de Riesgos'!$AA$64="Menor"),CONCATENATE("R9C",'Mapa de Riesgos'!$O$64),"")</f>
        <v/>
      </c>
      <c r="U24" s="70" t="str">
        <f>IF(AND('Mapa de Riesgos'!$Y$65="Alta",'Mapa de Riesgos'!$AA$65="Menor"),CONCATENATE("R9C",'Mapa de Riesgos'!$O$65),"")</f>
        <v/>
      </c>
      <c r="V24" s="52" t="str">
        <f>IF(AND('Mapa de Riesgos'!$Y$60="Alta",'Mapa de Riesgos'!$AA$60="Moderado"),CONCATENATE("R9C",'Mapa de Riesgos'!$O$60),"")</f>
        <v/>
      </c>
      <c r="W24" s="53" t="str">
        <f>IF(AND('Mapa de Riesgos'!$Y$61="Alta",'Mapa de Riesgos'!$AA$61="Moderado"),CONCATENATE("R9C",'Mapa de Riesgos'!$O$61),"")</f>
        <v/>
      </c>
      <c r="X24" s="58" t="str">
        <f>IF(AND('Mapa de Riesgos'!$Y$62="Alta",'Mapa de Riesgos'!$AA$62="Moderado"),CONCATENATE("R9C",'Mapa de Riesgos'!$O$62),"")</f>
        <v/>
      </c>
      <c r="Y24" s="58" t="str">
        <f>IF(AND('Mapa de Riesgos'!$Y$63="Alta",'Mapa de Riesgos'!$AA$63="Moderado"),CONCATENATE("R9C",'Mapa de Riesgos'!$O$63),"")</f>
        <v/>
      </c>
      <c r="Z24" s="58" t="str">
        <f>IF(AND('Mapa de Riesgos'!$Y$64="Alta",'Mapa de Riesgos'!$AA$64="Moderado"),CONCATENATE("R9C",'Mapa de Riesgos'!$O$64),"")</f>
        <v/>
      </c>
      <c r="AA24" s="54" t="str">
        <f>IF(AND('Mapa de Riesgos'!$Y$65="Alta",'Mapa de Riesgos'!$AA$65="Moderado"),CONCATENATE("R9C",'Mapa de Riesgos'!$O$65),"")</f>
        <v/>
      </c>
      <c r="AB24" s="52" t="str">
        <f>IF(AND('Mapa de Riesgos'!$Y$60="Alta",'Mapa de Riesgos'!$AA$60="Mayor"),CONCATENATE("R9C",'Mapa de Riesgos'!$O$60),"")</f>
        <v/>
      </c>
      <c r="AC24" s="53" t="str">
        <f>IF(AND('Mapa de Riesgos'!$Y$61="Alta",'Mapa de Riesgos'!$AA$61="Mayor"),CONCATENATE("R9C",'Mapa de Riesgos'!$O$61),"")</f>
        <v/>
      </c>
      <c r="AD24" s="58" t="str">
        <f>IF(AND('Mapa de Riesgos'!$Y$62="Alta",'Mapa de Riesgos'!$AA$62="Mayor"),CONCATENATE("R9C",'Mapa de Riesgos'!$O$62),"")</f>
        <v/>
      </c>
      <c r="AE24" s="58" t="str">
        <f>IF(AND('Mapa de Riesgos'!$Y$63="Alta",'Mapa de Riesgos'!$AA$63="Mayor"),CONCATENATE("R9C",'Mapa de Riesgos'!$O$63),"")</f>
        <v/>
      </c>
      <c r="AF24" s="58" t="str">
        <f>IF(AND('Mapa de Riesgos'!$Y$64="Alta",'Mapa de Riesgos'!$AA$64="Mayor"),CONCATENATE("R9C",'Mapa de Riesgos'!$O$64),"")</f>
        <v/>
      </c>
      <c r="AG24" s="54" t="str">
        <f>IF(AND('Mapa de Riesgos'!$Y$65="Alta",'Mapa de Riesgos'!$AA$65="Mayor"),CONCATENATE("R9C",'Mapa de Riesgos'!$O$65),"")</f>
        <v/>
      </c>
      <c r="AH24" s="55" t="str">
        <f>IF(AND('Mapa de Riesgos'!$Y$60="Alta",'Mapa de Riesgos'!$AA$60="Catastrófico"),CONCATENATE("R9C",'Mapa de Riesgos'!$O$60),"")</f>
        <v/>
      </c>
      <c r="AI24" s="56" t="str">
        <f>IF(AND('Mapa de Riesgos'!$Y$61="Alta",'Mapa de Riesgos'!$AA$61="Catastrófico"),CONCATENATE("R9C",'Mapa de Riesgos'!$O$61),"")</f>
        <v/>
      </c>
      <c r="AJ24" s="56" t="str">
        <f>IF(AND('Mapa de Riesgos'!$Y$62="Alta",'Mapa de Riesgos'!$AA$62="Catastrófico"),CONCATENATE("R9C",'Mapa de Riesgos'!$O$62),"")</f>
        <v/>
      </c>
      <c r="AK24" s="56" t="str">
        <f>IF(AND('Mapa de Riesgos'!$Y$63="Alta",'Mapa de Riesgos'!$AA$63="Catastrófico"),CONCATENATE("R9C",'Mapa de Riesgos'!$O$63),"")</f>
        <v/>
      </c>
      <c r="AL24" s="56" t="str">
        <f>IF(AND('Mapa de Riesgos'!$Y$64="Alta",'Mapa de Riesgos'!$AA$64="Catastrófico"),CONCATENATE("R9C",'Mapa de Riesgos'!$O$64),"")</f>
        <v/>
      </c>
      <c r="AM24" s="57" t="str">
        <f>IF(AND('Mapa de Riesgos'!$Y$65="Alta",'Mapa de Riesgos'!$AA$65="Catastrófico"),CONCATENATE("R9C",'Mapa de Riesgos'!$O$65),"")</f>
        <v/>
      </c>
      <c r="AN24" s="84"/>
      <c r="AO24" s="551"/>
      <c r="AP24" s="552"/>
      <c r="AQ24" s="552"/>
      <c r="AR24" s="552"/>
      <c r="AS24" s="552"/>
      <c r="AT24" s="553"/>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row>
    <row r="25" spans="1:76" ht="15.75" customHeight="1" thickBot="1">
      <c r="A25" s="84"/>
      <c r="B25" s="460"/>
      <c r="C25" s="460"/>
      <c r="D25" s="461"/>
      <c r="E25" s="563"/>
      <c r="F25" s="564"/>
      <c r="G25" s="564"/>
      <c r="H25" s="564"/>
      <c r="I25" s="564"/>
      <c r="J25" s="71" t="str">
        <f>IF(AND('Mapa de Riesgos'!$Y$66="Alta",'Mapa de Riesgos'!$AA$66="Leve"),CONCATENATE("R10C",'Mapa de Riesgos'!$O$66),"")</f>
        <v/>
      </c>
      <c r="K25" s="72" t="str">
        <f>IF(AND('Mapa de Riesgos'!$Y$67="Alta",'Mapa de Riesgos'!$AA$67="Leve"),CONCATENATE("R10C",'Mapa de Riesgos'!$O$67),"")</f>
        <v/>
      </c>
      <c r="L25" s="72" t="str">
        <f>IF(AND('Mapa de Riesgos'!$Y$68="Alta",'Mapa de Riesgos'!$AA$68="Leve"),CONCATENATE("R10C",'Mapa de Riesgos'!$O$68),"")</f>
        <v/>
      </c>
      <c r="M25" s="72" t="str">
        <f>IF(AND('Mapa de Riesgos'!$Y$69="Alta",'Mapa de Riesgos'!$AA$69="Leve"),CONCATENATE("R10C",'Mapa de Riesgos'!$O$69),"")</f>
        <v/>
      </c>
      <c r="N25" s="72" t="str">
        <f>IF(AND('Mapa de Riesgos'!$Y$70="Alta",'Mapa de Riesgos'!$AA$70="Leve"),CONCATENATE("R10C",'Mapa de Riesgos'!$O$70),"")</f>
        <v/>
      </c>
      <c r="O25" s="73" t="str">
        <f>IF(AND('Mapa de Riesgos'!$Y$71="Alta",'Mapa de Riesgos'!$AA$71="Leve"),CONCATENATE("R10C",'Mapa de Riesgos'!$O$71),"")</f>
        <v/>
      </c>
      <c r="P25" s="71" t="str">
        <f>IF(AND('Mapa de Riesgos'!$Y$66="Alta",'Mapa de Riesgos'!$AA$66="Menor"),CONCATENATE("R10C",'Mapa de Riesgos'!$O$66),"")</f>
        <v/>
      </c>
      <c r="Q25" s="72" t="str">
        <f>IF(AND('Mapa de Riesgos'!$Y$67="Alta",'Mapa de Riesgos'!$AA$67="Menor"),CONCATENATE("R10C",'Mapa de Riesgos'!$O$67),"")</f>
        <v/>
      </c>
      <c r="R25" s="72" t="str">
        <f>IF(AND('Mapa de Riesgos'!$Y$68="Alta",'Mapa de Riesgos'!$AA$68="Menor"),CONCATENATE("R10C",'Mapa de Riesgos'!$O$68),"")</f>
        <v/>
      </c>
      <c r="S25" s="72" t="str">
        <f>IF(AND('Mapa de Riesgos'!$Y$69="Alta",'Mapa de Riesgos'!$AA$69="Menor"),CONCATENATE("R10C",'Mapa de Riesgos'!$O$69),"")</f>
        <v/>
      </c>
      <c r="T25" s="72" t="str">
        <f>IF(AND('Mapa de Riesgos'!$Y$70="Alta",'Mapa de Riesgos'!$AA$70="Menor"),CONCATENATE("R10C",'Mapa de Riesgos'!$O$70),"")</f>
        <v/>
      </c>
      <c r="U25" s="73" t="str">
        <f>IF(AND('Mapa de Riesgos'!$Y$71="Alta",'Mapa de Riesgos'!$AA$71="Menor"),CONCATENATE("R10C",'Mapa de Riesgos'!$O$71),"")</f>
        <v/>
      </c>
      <c r="V25" s="59" t="str">
        <f>IF(AND('Mapa de Riesgos'!$Y$66="Alta",'Mapa de Riesgos'!$AA$66="Moderado"),CONCATENATE("R10C",'Mapa de Riesgos'!$O$66),"")</f>
        <v/>
      </c>
      <c r="W25" s="60" t="str">
        <f>IF(AND('Mapa de Riesgos'!$Y$67="Alta",'Mapa de Riesgos'!$AA$67="Moderado"),CONCATENATE("R10C",'Mapa de Riesgos'!$O$67),"")</f>
        <v/>
      </c>
      <c r="X25" s="60" t="str">
        <f>IF(AND('Mapa de Riesgos'!$Y$68="Alta",'Mapa de Riesgos'!$AA$68="Moderado"),CONCATENATE("R10C",'Mapa de Riesgos'!$O$68),"")</f>
        <v/>
      </c>
      <c r="Y25" s="60" t="str">
        <f>IF(AND('Mapa de Riesgos'!$Y$69="Alta",'Mapa de Riesgos'!$AA$69="Moderado"),CONCATENATE("R10C",'Mapa de Riesgos'!$O$69),"")</f>
        <v/>
      </c>
      <c r="Z25" s="60" t="str">
        <f>IF(AND('Mapa de Riesgos'!$Y$70="Alta",'Mapa de Riesgos'!$AA$70="Moderado"),CONCATENATE("R10C",'Mapa de Riesgos'!$O$70),"")</f>
        <v/>
      </c>
      <c r="AA25" s="61" t="str">
        <f>IF(AND('Mapa de Riesgos'!$Y$71="Alta",'Mapa de Riesgos'!$AA$71="Moderado"),CONCATENATE("R10C",'Mapa de Riesgos'!$O$71),"")</f>
        <v/>
      </c>
      <c r="AB25" s="59" t="str">
        <f>IF(AND('Mapa de Riesgos'!$Y$66="Alta",'Mapa de Riesgos'!$AA$66="Mayor"),CONCATENATE("R10C",'Mapa de Riesgos'!$O$66),"")</f>
        <v/>
      </c>
      <c r="AC25" s="60" t="str">
        <f>IF(AND('Mapa de Riesgos'!$Y$67="Alta",'Mapa de Riesgos'!$AA$67="Mayor"),CONCATENATE("R10C",'Mapa de Riesgos'!$O$67),"")</f>
        <v/>
      </c>
      <c r="AD25" s="60" t="str">
        <f>IF(AND('Mapa de Riesgos'!$Y$68="Alta",'Mapa de Riesgos'!$AA$68="Mayor"),CONCATENATE("R10C",'Mapa de Riesgos'!$O$68),"")</f>
        <v/>
      </c>
      <c r="AE25" s="60" t="str">
        <f>IF(AND('Mapa de Riesgos'!$Y$69="Alta",'Mapa de Riesgos'!$AA$69="Mayor"),CONCATENATE("R10C",'Mapa de Riesgos'!$O$69),"")</f>
        <v/>
      </c>
      <c r="AF25" s="60" t="str">
        <f>IF(AND('Mapa de Riesgos'!$Y$70="Alta",'Mapa de Riesgos'!$AA$70="Mayor"),CONCATENATE("R10C",'Mapa de Riesgos'!$O$70),"")</f>
        <v/>
      </c>
      <c r="AG25" s="61" t="str">
        <f>IF(AND('Mapa de Riesgos'!$Y$71="Alta",'Mapa de Riesgos'!$AA$71="Mayor"),CONCATENATE("R10C",'Mapa de Riesgos'!$O$71),"")</f>
        <v/>
      </c>
      <c r="AH25" s="62" t="str">
        <f>IF(AND('Mapa de Riesgos'!$Y$66="Alta",'Mapa de Riesgos'!$AA$66="Catastrófico"),CONCATENATE("R10C",'Mapa de Riesgos'!$O$66),"")</f>
        <v/>
      </c>
      <c r="AI25" s="63" t="str">
        <f>IF(AND('Mapa de Riesgos'!$Y$67="Alta",'Mapa de Riesgos'!$AA$67="Catastrófico"),CONCATENATE("R10C",'Mapa de Riesgos'!$O$67),"")</f>
        <v/>
      </c>
      <c r="AJ25" s="63" t="str">
        <f>IF(AND('Mapa de Riesgos'!$Y$68="Alta",'Mapa de Riesgos'!$AA$68="Catastrófico"),CONCATENATE("R10C",'Mapa de Riesgos'!$O$68),"")</f>
        <v/>
      </c>
      <c r="AK25" s="63" t="str">
        <f>IF(AND('Mapa de Riesgos'!$Y$69="Alta",'Mapa de Riesgos'!$AA$69="Catastrófico"),CONCATENATE("R10C",'Mapa de Riesgos'!$O$69),"")</f>
        <v/>
      </c>
      <c r="AL25" s="63" t="str">
        <f>IF(AND('Mapa de Riesgos'!$Y$70="Alta",'Mapa de Riesgos'!$AA$70="Catastrófico"),CONCATENATE("R10C",'Mapa de Riesgos'!$O$70),"")</f>
        <v/>
      </c>
      <c r="AM25" s="64" t="str">
        <f>IF(AND('Mapa de Riesgos'!$Y$71="Alta",'Mapa de Riesgos'!$AA$71="Catastrófico"),CONCATENATE("R10C",'Mapa de Riesgos'!$O$71),"")</f>
        <v/>
      </c>
      <c r="AN25" s="84"/>
      <c r="AO25" s="554"/>
      <c r="AP25" s="555"/>
      <c r="AQ25" s="555"/>
      <c r="AR25" s="555"/>
      <c r="AS25" s="555"/>
      <c r="AT25" s="556"/>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row>
    <row r="26" spans="1:76" ht="15" customHeight="1">
      <c r="A26" s="84"/>
      <c r="B26" s="460"/>
      <c r="C26" s="460"/>
      <c r="D26" s="461"/>
      <c r="E26" s="557" t="s">
        <v>174</v>
      </c>
      <c r="F26" s="558"/>
      <c r="G26" s="558"/>
      <c r="H26" s="558"/>
      <c r="I26" s="576"/>
      <c r="J26" s="65" t="str">
        <f>IF(AND('Mapa de Riesgos'!$Y$12="Media",'Mapa de Riesgos'!$AA$12="Leve"),CONCATENATE("R1C",'Mapa de Riesgos'!$O$12),"")</f>
        <v/>
      </c>
      <c r="K26" s="66" t="str">
        <f>IF(AND('Mapa de Riesgos'!$Y$13="Media",'Mapa de Riesgos'!$AA$13="Leve"),CONCATENATE("R1C",'Mapa de Riesgos'!$O$13),"")</f>
        <v/>
      </c>
      <c r="L26" s="66" t="str">
        <f>IF(AND('Mapa de Riesgos'!$Y$14="Media",'Mapa de Riesgos'!$AA$14="Leve"),CONCATENATE("R1C",'Mapa de Riesgos'!$O$14),"")</f>
        <v/>
      </c>
      <c r="M26" s="66" t="str">
        <f>IF(AND('Mapa de Riesgos'!$Y$15="Media",'Mapa de Riesgos'!$AA$15="Leve"),CONCATENATE("R1C",'Mapa de Riesgos'!$O$15),"")</f>
        <v/>
      </c>
      <c r="N26" s="66" t="str">
        <f>IF(AND('Mapa de Riesgos'!$Y$16="Media",'Mapa de Riesgos'!$AA$16="Leve"),CONCATENATE("R1C",'Mapa de Riesgos'!$O$16),"")</f>
        <v/>
      </c>
      <c r="O26" s="67" t="str">
        <f>IF(AND('Mapa de Riesgos'!$Y$17="Media",'Mapa de Riesgos'!$AA$17="Leve"),CONCATENATE("R1C",'Mapa de Riesgos'!$O$17),"")</f>
        <v/>
      </c>
      <c r="P26" s="65" t="str">
        <f>IF(AND('Mapa de Riesgos'!$Y$12="Media",'Mapa de Riesgos'!$AA$12="Menor"),CONCATENATE("R1C",'Mapa de Riesgos'!$O$12),"")</f>
        <v/>
      </c>
      <c r="Q26" s="66" t="str">
        <f>IF(AND('Mapa de Riesgos'!$Y$13="Media",'Mapa de Riesgos'!$AA$13="Menor"),CONCATENATE("R1C",'Mapa de Riesgos'!$O$13),"")</f>
        <v/>
      </c>
      <c r="R26" s="66" t="str">
        <f>IF(AND('Mapa de Riesgos'!$Y$14="Media",'Mapa de Riesgos'!$AA$14="Menor"),CONCATENATE("R1C",'Mapa de Riesgos'!$O$14),"")</f>
        <v/>
      </c>
      <c r="S26" s="66" t="str">
        <f>IF(AND('Mapa de Riesgos'!$Y$15="Media",'Mapa de Riesgos'!$AA$15="Menor"),CONCATENATE("R1C",'Mapa de Riesgos'!$O$15),"")</f>
        <v/>
      </c>
      <c r="T26" s="66" t="str">
        <f>IF(AND('Mapa de Riesgos'!$Y$16="Media",'Mapa de Riesgos'!$AA$16="Menor"),CONCATENATE("R1C",'Mapa de Riesgos'!$O$16),"")</f>
        <v/>
      </c>
      <c r="U26" s="67" t="str">
        <f>IF(AND('Mapa de Riesgos'!$Y$17="Media",'Mapa de Riesgos'!$AA$17="Menor"),CONCATENATE("R1C",'Mapa de Riesgos'!$O$17),"")</f>
        <v/>
      </c>
      <c r="V26" s="65" t="str">
        <f>IF(AND('Mapa de Riesgos'!$Y$12="Media",'Mapa de Riesgos'!$AA$12="Moderado"),CONCATENATE("R1C",'Mapa de Riesgos'!$O$12),"")</f>
        <v/>
      </c>
      <c r="W26" s="66" t="str">
        <f>IF(AND('Mapa de Riesgos'!$Y$13="Media",'Mapa de Riesgos'!$AA$13="Moderado"),CONCATENATE("R1C",'Mapa de Riesgos'!$O$13),"")</f>
        <v/>
      </c>
      <c r="X26" s="66" t="str">
        <f>IF(AND('Mapa de Riesgos'!$Y$14="Media",'Mapa de Riesgos'!$AA$14="Moderado"),CONCATENATE("R1C",'Mapa de Riesgos'!$O$14),"")</f>
        <v/>
      </c>
      <c r="Y26" s="66" t="str">
        <f>IF(AND('Mapa de Riesgos'!$Y$15="Media",'Mapa de Riesgos'!$AA$15="Moderado"),CONCATENATE("R1C",'Mapa de Riesgos'!$O$15),"")</f>
        <v/>
      </c>
      <c r="Z26" s="66" t="str">
        <f>IF(AND('Mapa de Riesgos'!$Y$16="Media",'Mapa de Riesgos'!$AA$16="Moderado"),CONCATENATE("R1C",'Mapa de Riesgos'!$O$16),"")</f>
        <v/>
      </c>
      <c r="AA26" s="67" t="str">
        <f>IF(AND('Mapa de Riesgos'!$Y$17="Media",'Mapa de Riesgos'!$AA$17="Moderado"),CONCATENATE("R1C",'Mapa de Riesgos'!$O$17),"")</f>
        <v/>
      </c>
      <c r="AB26" s="46" t="str">
        <f>IF(AND('Mapa de Riesgos'!$Y$12="Media",'Mapa de Riesgos'!$AA$12="Mayor"),CONCATENATE("R1C",'Mapa de Riesgos'!$O$12),"")</f>
        <v/>
      </c>
      <c r="AC26" s="47" t="str">
        <f>IF(AND('Mapa de Riesgos'!$Y$13="Media",'Mapa de Riesgos'!$AA$13="Mayor"),CONCATENATE("R1C",'Mapa de Riesgos'!$O$13),"")</f>
        <v/>
      </c>
      <c r="AD26" s="47" t="str">
        <f>IF(AND('Mapa de Riesgos'!$Y$14="Media",'Mapa de Riesgos'!$AA$14="Mayor"),CONCATENATE("R1C",'Mapa de Riesgos'!$O$14),"")</f>
        <v/>
      </c>
      <c r="AE26" s="47" t="str">
        <f>IF(AND('Mapa de Riesgos'!$Y$15="Media",'Mapa de Riesgos'!$AA$15="Mayor"),CONCATENATE("R1C",'Mapa de Riesgos'!$O$15),"")</f>
        <v/>
      </c>
      <c r="AF26" s="47" t="str">
        <f>IF(AND('Mapa de Riesgos'!$Y$16="Media",'Mapa de Riesgos'!$AA$16="Mayor"),CONCATENATE("R1C",'Mapa de Riesgos'!$O$16),"")</f>
        <v/>
      </c>
      <c r="AG26" s="48" t="str">
        <f>IF(AND('Mapa de Riesgos'!$Y$17="Media",'Mapa de Riesgos'!$AA$17="Mayor"),CONCATENATE("R1C",'Mapa de Riesgos'!$O$17),"")</f>
        <v/>
      </c>
      <c r="AH26" s="49" t="str">
        <f>IF(AND('Mapa de Riesgos'!$Y$12="Media",'Mapa de Riesgos'!$AA$12="Catastrófico"),CONCATENATE("R1C",'Mapa de Riesgos'!$O$12),"")</f>
        <v/>
      </c>
      <c r="AI26" s="50" t="str">
        <f>IF(AND('Mapa de Riesgos'!$Y$13="Media",'Mapa de Riesgos'!$AA$13="Catastrófico"),CONCATENATE("R1C",'Mapa de Riesgos'!$O$13),"")</f>
        <v/>
      </c>
      <c r="AJ26" s="50" t="str">
        <f>IF(AND('Mapa de Riesgos'!$Y$14="Media",'Mapa de Riesgos'!$AA$14="Catastrófico"),CONCATENATE("R1C",'Mapa de Riesgos'!$O$14),"")</f>
        <v/>
      </c>
      <c r="AK26" s="50" t="str">
        <f>IF(AND('Mapa de Riesgos'!$Y$15="Media",'Mapa de Riesgos'!$AA$15="Catastrófico"),CONCATENATE("R1C",'Mapa de Riesgos'!$O$15),"")</f>
        <v/>
      </c>
      <c r="AL26" s="50" t="str">
        <f>IF(AND('Mapa de Riesgos'!$Y$16="Media",'Mapa de Riesgos'!$AA$16="Catastrófico"),CONCATENATE("R1C",'Mapa de Riesgos'!$O$16),"")</f>
        <v/>
      </c>
      <c r="AM26" s="51" t="str">
        <f>IF(AND('Mapa de Riesgos'!$Y$17="Media",'Mapa de Riesgos'!$AA$17="Catastrófico"),CONCATENATE("R1C",'Mapa de Riesgos'!$O$17),"")</f>
        <v/>
      </c>
      <c r="AN26" s="84"/>
      <c r="AO26" s="588" t="s">
        <v>175</v>
      </c>
      <c r="AP26" s="589"/>
      <c r="AQ26" s="589"/>
      <c r="AR26" s="589"/>
      <c r="AS26" s="589"/>
      <c r="AT26" s="590"/>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row>
    <row r="27" spans="1:76" ht="15" customHeight="1">
      <c r="A27" s="84"/>
      <c r="B27" s="460"/>
      <c r="C27" s="460"/>
      <c r="D27" s="461"/>
      <c r="E27" s="559"/>
      <c r="F27" s="560"/>
      <c r="G27" s="560"/>
      <c r="H27" s="560"/>
      <c r="I27" s="577"/>
      <c r="J27" s="68" t="str">
        <f>IF(AND('Mapa de Riesgos'!$Y$18="Media",'Mapa de Riesgos'!$AA$18="Leve"),CONCATENATE("R2C",'Mapa de Riesgos'!$O$18),"")</f>
        <v/>
      </c>
      <c r="K27" s="69" t="str">
        <f>IF(AND('Mapa de Riesgos'!$Y$19="Media",'Mapa de Riesgos'!$AA$19="Leve"),CONCATENATE("R2C",'Mapa de Riesgos'!$O$19),"")</f>
        <v/>
      </c>
      <c r="L27" s="69" t="str">
        <f>IF(AND('Mapa de Riesgos'!$Y$20="Media",'Mapa de Riesgos'!$AA$20="Leve"),CONCATENATE("R2C",'Mapa de Riesgos'!$O$20),"")</f>
        <v/>
      </c>
      <c r="M27" s="69" t="str">
        <f>IF(AND('Mapa de Riesgos'!$Y$21="Media",'Mapa de Riesgos'!$AA$21="Leve"),CONCATENATE("R2C",'Mapa de Riesgos'!$O$21),"")</f>
        <v/>
      </c>
      <c r="N27" s="69" t="str">
        <f>IF(AND('Mapa de Riesgos'!$Y$22="Media",'Mapa de Riesgos'!$AA$22="Leve"),CONCATENATE("R2C",'Mapa de Riesgos'!$O$22),"")</f>
        <v/>
      </c>
      <c r="O27" s="70" t="str">
        <f>IF(AND('Mapa de Riesgos'!$Y$23="Media",'Mapa de Riesgos'!$AA$23="Leve"),CONCATENATE("R2C",'Mapa de Riesgos'!$O$23),"")</f>
        <v/>
      </c>
      <c r="P27" s="68" t="str">
        <f>IF(AND('Mapa de Riesgos'!$Y$18="Media",'Mapa de Riesgos'!$AA$18="Menor"),CONCATENATE("R2C",'Mapa de Riesgos'!$O$18),"")</f>
        <v/>
      </c>
      <c r="Q27" s="69" t="str">
        <f>IF(AND('Mapa de Riesgos'!$Y$19="Media",'Mapa de Riesgos'!$AA$19="Menor"),CONCATENATE("R2C",'Mapa de Riesgos'!$O$19),"")</f>
        <v/>
      </c>
      <c r="R27" s="69" t="str">
        <f>IF(AND('Mapa de Riesgos'!$Y$20="Media",'Mapa de Riesgos'!$AA$20="Menor"),CONCATENATE("R2C",'Mapa de Riesgos'!$O$20),"")</f>
        <v/>
      </c>
      <c r="S27" s="69" t="str">
        <f>IF(AND('Mapa de Riesgos'!$Y$21="Media",'Mapa de Riesgos'!$AA$21="Menor"),CONCATENATE("R2C",'Mapa de Riesgos'!$O$21),"")</f>
        <v/>
      </c>
      <c r="T27" s="69" t="str">
        <f>IF(AND('Mapa de Riesgos'!$Y$22="Media",'Mapa de Riesgos'!$AA$22="Menor"),CONCATENATE("R2C",'Mapa de Riesgos'!$O$22),"")</f>
        <v/>
      </c>
      <c r="U27" s="70" t="str">
        <f>IF(AND('Mapa de Riesgos'!$Y$23="Media",'Mapa de Riesgos'!$AA$23="Menor"),CONCATENATE("R2C",'Mapa de Riesgos'!$O$23),"")</f>
        <v/>
      </c>
      <c r="V27" s="68" t="str">
        <f>IF(AND('Mapa de Riesgos'!$Y$18="Media",'Mapa de Riesgos'!$AA$18="Moderado"),CONCATENATE("R2C",'Mapa de Riesgos'!$O$18),"")</f>
        <v/>
      </c>
      <c r="W27" s="69" t="str">
        <f>IF(AND('Mapa de Riesgos'!$Y$19="Media",'Mapa de Riesgos'!$AA$19="Moderado"),CONCATENATE("R2C",'Mapa de Riesgos'!$O$19),"")</f>
        <v/>
      </c>
      <c r="X27" s="69" t="str">
        <f>IF(AND('Mapa de Riesgos'!$Y$20="Media",'Mapa de Riesgos'!$AA$20="Moderado"),CONCATENATE("R2C",'Mapa de Riesgos'!$O$20),"")</f>
        <v/>
      </c>
      <c r="Y27" s="69" t="str">
        <f>IF(AND('Mapa de Riesgos'!$Y$21="Media",'Mapa de Riesgos'!$AA$21="Moderado"),CONCATENATE("R2C",'Mapa de Riesgos'!$O$21),"")</f>
        <v/>
      </c>
      <c r="Z27" s="69" t="str">
        <f>IF(AND('Mapa de Riesgos'!$Y$22="Media",'Mapa de Riesgos'!$AA$22="Moderado"),CONCATENATE("R2C",'Mapa de Riesgos'!$O$22),"")</f>
        <v/>
      </c>
      <c r="AA27" s="70" t="str">
        <f>IF(AND('Mapa de Riesgos'!$Y$23="Media",'Mapa de Riesgos'!$AA$23="Moderado"),CONCATENATE("R2C",'Mapa de Riesgos'!$O$23),"")</f>
        <v/>
      </c>
      <c r="AB27" s="52" t="str">
        <f>IF(AND('Mapa de Riesgos'!$Y$18="Media",'Mapa de Riesgos'!$AA$18="Mayor"),CONCATENATE("R2C",'Mapa de Riesgos'!$O$18),"")</f>
        <v/>
      </c>
      <c r="AC27" s="53" t="str">
        <f>IF(AND('Mapa de Riesgos'!$Y$19="Media",'Mapa de Riesgos'!$AA$19="Mayor"),CONCATENATE("R2C",'Mapa de Riesgos'!$O$19),"")</f>
        <v/>
      </c>
      <c r="AD27" s="53" t="str">
        <f>IF(AND('Mapa de Riesgos'!$Y$20="Media",'Mapa de Riesgos'!$AA$20="Mayor"),CONCATENATE("R2C",'Mapa de Riesgos'!$O$20),"")</f>
        <v/>
      </c>
      <c r="AE27" s="53" t="str">
        <f>IF(AND('Mapa de Riesgos'!$Y$21="Media",'Mapa de Riesgos'!$AA$21="Mayor"),CONCATENATE("R2C",'Mapa de Riesgos'!$O$21),"")</f>
        <v/>
      </c>
      <c r="AF27" s="53" t="str">
        <f>IF(AND('Mapa de Riesgos'!$Y$22="Media",'Mapa de Riesgos'!$AA$22="Mayor"),CONCATENATE("R2C",'Mapa de Riesgos'!$O$22),"")</f>
        <v/>
      </c>
      <c r="AG27" s="54" t="str">
        <f>IF(AND('Mapa de Riesgos'!$Y$23="Media",'Mapa de Riesgos'!$AA$23="Mayor"),CONCATENATE("R2C",'Mapa de Riesgos'!$O$23),"")</f>
        <v/>
      </c>
      <c r="AH27" s="55" t="str">
        <f>IF(AND('Mapa de Riesgos'!$Y$18="Media",'Mapa de Riesgos'!$AA$18="Catastrófico"),CONCATENATE("R2C",'Mapa de Riesgos'!$O$18),"")</f>
        <v/>
      </c>
      <c r="AI27" s="56" t="str">
        <f>IF(AND('Mapa de Riesgos'!$Y$19="Media",'Mapa de Riesgos'!$AA$19="Catastrófico"),CONCATENATE("R2C",'Mapa de Riesgos'!$O$19),"")</f>
        <v/>
      </c>
      <c r="AJ27" s="56" t="str">
        <f>IF(AND('Mapa de Riesgos'!$Y$20="Media",'Mapa de Riesgos'!$AA$20="Catastrófico"),CONCATENATE("R2C",'Mapa de Riesgos'!$O$20),"")</f>
        <v/>
      </c>
      <c r="AK27" s="56" t="str">
        <f>IF(AND('Mapa de Riesgos'!$Y$21="Media",'Mapa de Riesgos'!$AA$21="Catastrófico"),CONCATENATE("R2C",'Mapa de Riesgos'!$O$21),"")</f>
        <v/>
      </c>
      <c r="AL27" s="56" t="str">
        <f>IF(AND('Mapa de Riesgos'!$Y$22="Media",'Mapa de Riesgos'!$AA$22="Catastrófico"),CONCATENATE("R2C",'Mapa de Riesgos'!$O$22),"")</f>
        <v/>
      </c>
      <c r="AM27" s="57" t="str">
        <f>IF(AND('Mapa de Riesgos'!$Y$23="Media",'Mapa de Riesgos'!$AA$23="Catastrófico"),CONCATENATE("R2C",'Mapa de Riesgos'!$O$23),"")</f>
        <v/>
      </c>
      <c r="AN27" s="84"/>
      <c r="AO27" s="591"/>
      <c r="AP27" s="592"/>
      <c r="AQ27" s="592"/>
      <c r="AR27" s="592"/>
      <c r="AS27" s="592"/>
      <c r="AT27" s="593"/>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row>
    <row r="28" spans="1:76" ht="15" customHeight="1">
      <c r="A28" s="84"/>
      <c r="B28" s="460"/>
      <c r="C28" s="460"/>
      <c r="D28" s="461"/>
      <c r="E28" s="561"/>
      <c r="F28" s="562"/>
      <c r="G28" s="562"/>
      <c r="H28" s="562"/>
      <c r="I28" s="577"/>
      <c r="J28" s="68" t="str">
        <f>IF(AND('Mapa de Riesgos'!$Y$24="Media",'Mapa de Riesgos'!$AA$24="Leve"),CONCATENATE("R3C",'Mapa de Riesgos'!$O$24),"")</f>
        <v/>
      </c>
      <c r="K28" s="69" t="str">
        <f>IF(AND('Mapa de Riesgos'!$Y$25="Media",'Mapa de Riesgos'!$AA$25="Leve"),CONCATENATE("R3C",'Mapa de Riesgos'!$O$25),"")</f>
        <v/>
      </c>
      <c r="L28" s="69" t="str">
        <f>IF(AND('Mapa de Riesgos'!$Y$26="Media",'Mapa de Riesgos'!$AA$26="Leve"),CONCATENATE("R3C",'Mapa de Riesgos'!$O$26),"")</f>
        <v/>
      </c>
      <c r="M28" s="69" t="str">
        <f>IF(AND('Mapa de Riesgos'!$Y$27="Media",'Mapa de Riesgos'!$AA$27="Leve"),CONCATENATE("R3C",'Mapa de Riesgos'!$O$27),"")</f>
        <v/>
      </c>
      <c r="N28" s="69" t="str">
        <f>IF(AND('Mapa de Riesgos'!$Y$28="Media",'Mapa de Riesgos'!$AA$28="Leve"),CONCATENATE("R3C",'Mapa de Riesgos'!$O$28),"")</f>
        <v/>
      </c>
      <c r="O28" s="70" t="str">
        <f>IF(AND('Mapa de Riesgos'!$Y$29="Media",'Mapa de Riesgos'!$AA$29="Leve"),CONCATENATE("R3C",'Mapa de Riesgos'!$O$29),"")</f>
        <v/>
      </c>
      <c r="P28" s="68" t="str">
        <f>IF(AND('Mapa de Riesgos'!$Y$24="Media",'Mapa de Riesgos'!$AA$24="Menor"),CONCATENATE("R3C",'Mapa de Riesgos'!$O$24),"")</f>
        <v/>
      </c>
      <c r="Q28" s="69" t="str">
        <f>IF(AND('Mapa de Riesgos'!$Y$25="Media",'Mapa de Riesgos'!$AA$25="Menor"),CONCATENATE("R3C",'Mapa de Riesgos'!$O$25),"")</f>
        <v/>
      </c>
      <c r="R28" s="69" t="str">
        <f>IF(AND('Mapa de Riesgos'!$Y$26="Media",'Mapa de Riesgos'!$AA$26="Menor"),CONCATENATE("R3C",'Mapa de Riesgos'!$O$26),"")</f>
        <v/>
      </c>
      <c r="S28" s="69" t="str">
        <f>IF(AND('Mapa de Riesgos'!$Y$27="Media",'Mapa de Riesgos'!$AA$27="Menor"),CONCATENATE("R3C",'Mapa de Riesgos'!$O$27),"")</f>
        <v/>
      </c>
      <c r="T28" s="69" t="str">
        <f>IF(AND('Mapa de Riesgos'!$Y$28="Media",'Mapa de Riesgos'!$AA$28="Menor"),CONCATENATE("R3C",'Mapa de Riesgos'!$O$28),"")</f>
        <v/>
      </c>
      <c r="U28" s="70" t="str">
        <f>IF(AND('Mapa de Riesgos'!$Y$29="Media",'Mapa de Riesgos'!$AA$29="Menor"),CONCATENATE("R3C",'Mapa de Riesgos'!$O$29),"")</f>
        <v/>
      </c>
      <c r="V28" s="68" t="str">
        <f>IF(AND('Mapa de Riesgos'!$Y$24="Media",'Mapa de Riesgos'!$AA$24="Moderado"),CONCATENATE("R3C",'Mapa de Riesgos'!$O$24),"")</f>
        <v/>
      </c>
      <c r="W28" s="69" t="str">
        <f>IF(AND('Mapa de Riesgos'!$Y$25="Media",'Mapa de Riesgos'!$AA$25="Moderado"),CONCATENATE("R3C",'Mapa de Riesgos'!$O$25),"")</f>
        <v/>
      </c>
      <c r="X28" s="69" t="str">
        <f>IF(AND('Mapa de Riesgos'!$Y$26="Media",'Mapa de Riesgos'!$AA$26="Moderado"),CONCATENATE("R3C",'Mapa de Riesgos'!$O$26),"")</f>
        <v/>
      </c>
      <c r="Y28" s="69" t="str">
        <f>IF(AND('Mapa de Riesgos'!$Y$27="Media",'Mapa de Riesgos'!$AA$27="Moderado"),CONCATENATE("R3C",'Mapa de Riesgos'!$O$27),"")</f>
        <v/>
      </c>
      <c r="Z28" s="69" t="str">
        <f>IF(AND('Mapa de Riesgos'!$Y$28="Media",'Mapa de Riesgos'!$AA$28="Moderado"),CONCATENATE("R3C",'Mapa de Riesgos'!$O$28),"")</f>
        <v/>
      </c>
      <c r="AA28" s="70" t="str">
        <f>IF(AND('Mapa de Riesgos'!$Y$29="Media",'Mapa de Riesgos'!$AA$29="Moderado"),CONCATENATE("R3C",'Mapa de Riesgos'!$O$29),"")</f>
        <v/>
      </c>
      <c r="AB28" s="52" t="str">
        <f>IF(AND('Mapa de Riesgos'!$Y$24="Media",'Mapa de Riesgos'!$AA$24="Mayor"),CONCATENATE("R3C",'Mapa de Riesgos'!$O$24),"")</f>
        <v/>
      </c>
      <c r="AC28" s="53" t="str">
        <f>IF(AND('Mapa de Riesgos'!$Y$25="Media",'Mapa de Riesgos'!$AA$25="Mayor"),CONCATENATE("R3C",'Mapa de Riesgos'!$O$25),"")</f>
        <v/>
      </c>
      <c r="AD28" s="53" t="str">
        <f>IF(AND('Mapa de Riesgos'!$Y$26="Media",'Mapa de Riesgos'!$AA$26="Mayor"),CONCATENATE("R3C",'Mapa de Riesgos'!$O$26),"")</f>
        <v/>
      </c>
      <c r="AE28" s="53" t="str">
        <f>IF(AND('Mapa de Riesgos'!$Y$27="Media",'Mapa de Riesgos'!$AA$27="Mayor"),CONCATENATE("R3C",'Mapa de Riesgos'!$O$27),"")</f>
        <v/>
      </c>
      <c r="AF28" s="53" t="str">
        <f>IF(AND('Mapa de Riesgos'!$Y$28="Media",'Mapa de Riesgos'!$AA$28="Mayor"),CONCATENATE("R3C",'Mapa de Riesgos'!$O$28),"")</f>
        <v/>
      </c>
      <c r="AG28" s="54" t="str">
        <f>IF(AND('Mapa de Riesgos'!$Y$29="Media",'Mapa de Riesgos'!$AA$29="Mayor"),CONCATENATE("R3C",'Mapa de Riesgos'!$O$29),"")</f>
        <v/>
      </c>
      <c r="AH28" s="55" t="str">
        <f>IF(AND('Mapa de Riesgos'!$Y$24="Media",'Mapa de Riesgos'!$AA$24="Catastrófico"),CONCATENATE("R3C",'Mapa de Riesgos'!$O$24),"")</f>
        <v/>
      </c>
      <c r="AI28" s="56" t="str">
        <f>IF(AND('Mapa de Riesgos'!$Y$25="Media",'Mapa de Riesgos'!$AA$25="Catastrófico"),CONCATENATE("R3C",'Mapa de Riesgos'!$O$25),"")</f>
        <v/>
      </c>
      <c r="AJ28" s="56" t="str">
        <f>IF(AND('Mapa de Riesgos'!$Y$26="Media",'Mapa de Riesgos'!$AA$26="Catastrófico"),CONCATENATE("R3C",'Mapa de Riesgos'!$O$26),"")</f>
        <v/>
      </c>
      <c r="AK28" s="56" t="str">
        <f>IF(AND('Mapa de Riesgos'!$Y$27="Media",'Mapa de Riesgos'!$AA$27="Catastrófico"),CONCATENATE("R3C",'Mapa de Riesgos'!$O$27),"")</f>
        <v/>
      </c>
      <c r="AL28" s="56" t="str">
        <f>IF(AND('Mapa de Riesgos'!$Y$28="Media",'Mapa de Riesgos'!$AA$28="Catastrófico"),CONCATENATE("R3C",'Mapa de Riesgos'!$O$28),"")</f>
        <v/>
      </c>
      <c r="AM28" s="57" t="str">
        <f>IF(AND('Mapa de Riesgos'!$Y$29="Media",'Mapa de Riesgos'!$AA$29="Catastrófico"),CONCATENATE("R3C",'Mapa de Riesgos'!$O$29),"")</f>
        <v/>
      </c>
      <c r="AN28" s="84"/>
      <c r="AO28" s="591"/>
      <c r="AP28" s="592"/>
      <c r="AQ28" s="592"/>
      <c r="AR28" s="592"/>
      <c r="AS28" s="592"/>
      <c r="AT28" s="593"/>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row>
    <row r="29" spans="1:76" ht="15" customHeight="1">
      <c r="A29" s="84"/>
      <c r="B29" s="460"/>
      <c r="C29" s="460"/>
      <c r="D29" s="461"/>
      <c r="E29" s="561"/>
      <c r="F29" s="562"/>
      <c r="G29" s="562"/>
      <c r="H29" s="562"/>
      <c r="I29" s="577"/>
      <c r="J29" s="68" t="str">
        <f>IF(AND('Mapa de Riesgos'!$Y$30="Media",'Mapa de Riesgos'!$AA$30="Leve"),CONCATENATE("R4C",'Mapa de Riesgos'!$O$30),"")</f>
        <v/>
      </c>
      <c r="K29" s="69" t="str">
        <f>IF(AND('Mapa de Riesgos'!$Y$31="Media",'Mapa de Riesgos'!$AA$31="Leve"),CONCATENATE("R4C",'Mapa de Riesgos'!$O$31),"")</f>
        <v/>
      </c>
      <c r="L29" s="69" t="str">
        <f>IF(AND('Mapa de Riesgos'!$Y$32="Media",'Mapa de Riesgos'!$AA$32="Leve"),CONCATENATE("R4C",'Mapa de Riesgos'!$O$32),"")</f>
        <v/>
      </c>
      <c r="M29" s="69" t="str">
        <f>IF(AND('Mapa de Riesgos'!$Y$33="Media",'Mapa de Riesgos'!$AA$33="Leve"),CONCATENATE("R4C",'Mapa de Riesgos'!$O$33),"")</f>
        <v/>
      </c>
      <c r="N29" s="69" t="str">
        <f>IF(AND('Mapa de Riesgos'!$Y$34="Media",'Mapa de Riesgos'!$AA$34="Leve"),CONCATENATE("R4C",'Mapa de Riesgos'!$O$34),"")</f>
        <v/>
      </c>
      <c r="O29" s="70" t="str">
        <f>IF(AND('Mapa de Riesgos'!$Y$35="Media",'Mapa de Riesgos'!$AA$35="Leve"),CONCATENATE("R4C",'Mapa de Riesgos'!$O$35),"")</f>
        <v/>
      </c>
      <c r="P29" s="68" t="str">
        <f>IF(AND('Mapa de Riesgos'!$Y$30="Media",'Mapa de Riesgos'!$AA$30="Menor"),CONCATENATE("R4C",'Mapa de Riesgos'!$O$30),"")</f>
        <v/>
      </c>
      <c r="Q29" s="69" t="str">
        <f>IF(AND('Mapa de Riesgos'!$Y$31="Media",'Mapa de Riesgos'!$AA$31="Menor"),CONCATENATE("R4C",'Mapa de Riesgos'!$O$31),"")</f>
        <v/>
      </c>
      <c r="R29" s="69" t="str">
        <f>IF(AND('Mapa de Riesgos'!$Y$32="Media",'Mapa de Riesgos'!$AA$32="Menor"),CONCATENATE("R4C",'Mapa de Riesgos'!$O$32),"")</f>
        <v/>
      </c>
      <c r="S29" s="69" t="str">
        <f>IF(AND('Mapa de Riesgos'!$Y$33="Media",'Mapa de Riesgos'!$AA$33="Menor"),CONCATENATE("R4C",'Mapa de Riesgos'!$O$33),"")</f>
        <v/>
      </c>
      <c r="T29" s="69" t="str">
        <f>IF(AND('Mapa de Riesgos'!$Y$34="Media",'Mapa de Riesgos'!$AA$34="Menor"),CONCATENATE("R4C",'Mapa de Riesgos'!$O$34),"")</f>
        <v/>
      </c>
      <c r="U29" s="70" t="str">
        <f>IF(AND('Mapa de Riesgos'!$Y$35="Media",'Mapa de Riesgos'!$AA$35="Menor"),CONCATENATE("R4C",'Mapa de Riesgos'!$O$35),"")</f>
        <v/>
      </c>
      <c r="V29" s="68" t="str">
        <f>IF(AND('Mapa de Riesgos'!$Y$30="Media",'Mapa de Riesgos'!$AA$30="Moderado"),CONCATENATE("R4C",'Mapa de Riesgos'!$O$30),"")</f>
        <v/>
      </c>
      <c r="W29" s="69" t="str">
        <f>IF(AND('Mapa de Riesgos'!$Y$31="Media",'Mapa de Riesgos'!$AA$31="Moderado"),CONCATENATE("R4C",'Mapa de Riesgos'!$O$31),"")</f>
        <v/>
      </c>
      <c r="X29" s="69" t="str">
        <f>IF(AND('Mapa de Riesgos'!$Y$32="Media",'Mapa de Riesgos'!$AA$32="Moderado"),CONCATENATE("R4C",'Mapa de Riesgos'!$O$32),"")</f>
        <v/>
      </c>
      <c r="Y29" s="69" t="str">
        <f>IF(AND('Mapa de Riesgos'!$Y$33="Media",'Mapa de Riesgos'!$AA$33="Moderado"),CONCATENATE("R4C",'Mapa de Riesgos'!$O$33),"")</f>
        <v/>
      </c>
      <c r="Z29" s="69" t="str">
        <f>IF(AND('Mapa de Riesgos'!$Y$34="Media",'Mapa de Riesgos'!$AA$34="Moderado"),CONCATENATE("R4C",'Mapa de Riesgos'!$O$34),"")</f>
        <v/>
      </c>
      <c r="AA29" s="70" t="str">
        <f>IF(AND('Mapa de Riesgos'!$Y$35="Media",'Mapa de Riesgos'!$AA$35="Moderado"),CONCATENATE("R4C",'Mapa de Riesgos'!$O$35),"")</f>
        <v/>
      </c>
      <c r="AB29" s="52" t="str">
        <f>IF(AND('Mapa de Riesgos'!$Y$30="Media",'Mapa de Riesgos'!$AA$30="Mayor"),CONCATENATE("R4C",'Mapa de Riesgos'!$O$30),"")</f>
        <v/>
      </c>
      <c r="AC29" s="53" t="str">
        <f>IF(AND('Mapa de Riesgos'!$Y$31="Media",'Mapa de Riesgos'!$AA$31="Mayor"),CONCATENATE("R4C",'Mapa de Riesgos'!$O$31),"")</f>
        <v/>
      </c>
      <c r="AD29" s="58" t="str">
        <f>IF(AND('Mapa de Riesgos'!$Y$32="Media",'Mapa de Riesgos'!$AA$32="Mayor"),CONCATENATE("R4C",'Mapa de Riesgos'!$O$32),"")</f>
        <v/>
      </c>
      <c r="AE29" s="58" t="str">
        <f>IF(AND('Mapa de Riesgos'!$Y$33="Media",'Mapa de Riesgos'!$AA$33="Mayor"),CONCATENATE("R4C",'Mapa de Riesgos'!$O$33),"")</f>
        <v/>
      </c>
      <c r="AF29" s="58" t="str">
        <f>IF(AND('Mapa de Riesgos'!$Y$34="Media",'Mapa de Riesgos'!$AA$34="Mayor"),CONCATENATE("R4C",'Mapa de Riesgos'!$O$34),"")</f>
        <v/>
      </c>
      <c r="AG29" s="54" t="str">
        <f>IF(AND('Mapa de Riesgos'!$Y$35="Media",'Mapa de Riesgos'!$AA$35="Mayor"),CONCATENATE("R4C",'Mapa de Riesgos'!$O$35),"")</f>
        <v/>
      </c>
      <c r="AH29" s="55" t="str">
        <f>IF(AND('Mapa de Riesgos'!$Y$30="Media",'Mapa de Riesgos'!$AA$30="Catastrófico"),CONCATENATE("R4C",'Mapa de Riesgos'!$O$30),"")</f>
        <v/>
      </c>
      <c r="AI29" s="56" t="str">
        <f>IF(AND('Mapa de Riesgos'!$Y$31="Media",'Mapa de Riesgos'!$AA$31="Catastrófico"),CONCATENATE("R4C",'Mapa de Riesgos'!$O$31),"")</f>
        <v/>
      </c>
      <c r="AJ29" s="56" t="str">
        <f>IF(AND('Mapa de Riesgos'!$Y$32="Media",'Mapa de Riesgos'!$AA$32="Catastrófico"),CONCATENATE("R4C",'Mapa de Riesgos'!$O$32),"")</f>
        <v/>
      </c>
      <c r="AK29" s="56" t="str">
        <f>IF(AND('Mapa de Riesgos'!$Y$33="Media",'Mapa de Riesgos'!$AA$33="Catastrófico"),CONCATENATE("R4C",'Mapa de Riesgos'!$O$33),"")</f>
        <v/>
      </c>
      <c r="AL29" s="56" t="str">
        <f>IF(AND('Mapa de Riesgos'!$Y$34="Media",'Mapa de Riesgos'!$AA$34="Catastrófico"),CONCATENATE("R4C",'Mapa de Riesgos'!$O$34),"")</f>
        <v/>
      </c>
      <c r="AM29" s="57" t="str">
        <f>IF(AND('Mapa de Riesgos'!$Y$35="Media",'Mapa de Riesgos'!$AA$35="Catastrófico"),CONCATENATE("R4C",'Mapa de Riesgos'!$O$35),"")</f>
        <v/>
      </c>
      <c r="AN29" s="84"/>
      <c r="AO29" s="591"/>
      <c r="AP29" s="592"/>
      <c r="AQ29" s="592"/>
      <c r="AR29" s="592"/>
      <c r="AS29" s="592"/>
      <c r="AT29" s="593"/>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row>
    <row r="30" spans="1:76" ht="15" customHeight="1">
      <c r="A30" s="84"/>
      <c r="B30" s="460"/>
      <c r="C30" s="460"/>
      <c r="D30" s="461"/>
      <c r="E30" s="561"/>
      <c r="F30" s="562"/>
      <c r="G30" s="562"/>
      <c r="H30" s="562"/>
      <c r="I30" s="577"/>
      <c r="J30" s="68" t="str">
        <f>IF(AND('Mapa de Riesgos'!$Y$36="Media",'Mapa de Riesgos'!$AA$36="Leve"),CONCATENATE("R5C",'Mapa de Riesgos'!$O$36),"")</f>
        <v/>
      </c>
      <c r="K30" s="69" t="str">
        <f>IF(AND('Mapa de Riesgos'!$Y$37="Media",'Mapa de Riesgos'!$AA$37="Leve"),CONCATENATE("R5C",'Mapa de Riesgos'!$O$37),"")</f>
        <v/>
      </c>
      <c r="L30" s="69" t="str">
        <f>IF(AND('Mapa de Riesgos'!$Y$38="Media",'Mapa de Riesgos'!$AA$38="Leve"),CONCATENATE("R5C",'Mapa de Riesgos'!$O$38),"")</f>
        <v/>
      </c>
      <c r="M30" s="69" t="str">
        <f>IF(AND('Mapa de Riesgos'!$Y$39="Media",'Mapa de Riesgos'!$AA$39="Leve"),CONCATENATE("R5C",'Mapa de Riesgos'!$O$39),"")</f>
        <v/>
      </c>
      <c r="N30" s="69" t="str">
        <f>IF(AND('Mapa de Riesgos'!$Y$40="Media",'Mapa de Riesgos'!$AA$40="Leve"),CONCATENATE("R5C",'Mapa de Riesgos'!$O$40),"")</f>
        <v/>
      </c>
      <c r="O30" s="70" t="str">
        <f>IF(AND('Mapa de Riesgos'!$Y$41="Media",'Mapa de Riesgos'!$AA$41="Leve"),CONCATENATE("R5C",'Mapa de Riesgos'!$O$41),"")</f>
        <v/>
      </c>
      <c r="P30" s="68" t="str">
        <f>IF(AND('Mapa de Riesgos'!$Y$36="Media",'Mapa de Riesgos'!$AA$36="Menor"),CONCATENATE("R5C",'Mapa de Riesgos'!$O$36),"")</f>
        <v/>
      </c>
      <c r="Q30" s="69" t="str">
        <f>IF(AND('Mapa de Riesgos'!$Y$37="Media",'Mapa de Riesgos'!$AA$37="Menor"),CONCATENATE("R5C",'Mapa de Riesgos'!$O$37),"")</f>
        <v/>
      </c>
      <c r="R30" s="69" t="str">
        <f>IF(AND('Mapa de Riesgos'!$Y$38="Media",'Mapa de Riesgos'!$AA$38="Menor"),CONCATENATE("R5C",'Mapa de Riesgos'!$O$38),"")</f>
        <v/>
      </c>
      <c r="S30" s="69" t="str">
        <f>IF(AND('Mapa de Riesgos'!$Y$39="Media",'Mapa de Riesgos'!$AA$39="Menor"),CONCATENATE("R5C",'Mapa de Riesgos'!$O$39),"")</f>
        <v/>
      </c>
      <c r="T30" s="69" t="str">
        <f>IF(AND('Mapa de Riesgos'!$Y$40="Media",'Mapa de Riesgos'!$AA$40="Menor"),CONCATENATE("R5C",'Mapa de Riesgos'!$O$40),"")</f>
        <v/>
      </c>
      <c r="U30" s="70" t="str">
        <f>IF(AND('Mapa de Riesgos'!$Y$41="Media",'Mapa de Riesgos'!$AA$41="Menor"),CONCATENATE("R5C",'Mapa de Riesgos'!$O$41),"")</f>
        <v/>
      </c>
      <c r="V30" s="68" t="str">
        <f>IF(AND('Mapa de Riesgos'!$Y$36="Media",'Mapa de Riesgos'!$AA$36="Moderado"),CONCATENATE("R5C",'Mapa de Riesgos'!$O$36),"")</f>
        <v/>
      </c>
      <c r="W30" s="69" t="str">
        <f>IF(AND('Mapa de Riesgos'!$Y$37="Media",'Mapa de Riesgos'!$AA$37="Moderado"),CONCATENATE("R5C",'Mapa de Riesgos'!$O$37),"")</f>
        <v/>
      </c>
      <c r="X30" s="69" t="str">
        <f>IF(AND('Mapa de Riesgos'!$Y$38="Media",'Mapa de Riesgos'!$AA$38="Moderado"),CONCATENATE("R5C",'Mapa de Riesgos'!$O$38),"")</f>
        <v/>
      </c>
      <c r="Y30" s="69" t="str">
        <f>IF(AND('Mapa de Riesgos'!$Y$39="Media",'Mapa de Riesgos'!$AA$39="Moderado"),CONCATENATE("R5C",'Mapa de Riesgos'!$O$39),"")</f>
        <v/>
      </c>
      <c r="Z30" s="69" t="str">
        <f>IF(AND('Mapa de Riesgos'!$Y$40="Media",'Mapa de Riesgos'!$AA$40="Moderado"),CONCATENATE("R5C",'Mapa de Riesgos'!$O$40),"")</f>
        <v/>
      </c>
      <c r="AA30" s="70" t="str">
        <f>IF(AND('Mapa de Riesgos'!$Y$41="Media",'Mapa de Riesgos'!$AA$41="Moderado"),CONCATENATE("R5C",'Mapa de Riesgos'!$O$41),"")</f>
        <v/>
      </c>
      <c r="AB30" s="52" t="str">
        <f>IF(AND('Mapa de Riesgos'!$Y$36="Media",'Mapa de Riesgos'!$AA$36="Mayor"),CONCATENATE("R5C",'Mapa de Riesgos'!$O$36),"")</f>
        <v/>
      </c>
      <c r="AC30" s="53" t="str">
        <f>IF(AND('Mapa de Riesgos'!$Y$37="Media",'Mapa de Riesgos'!$AA$37="Mayor"),CONCATENATE("R5C",'Mapa de Riesgos'!$O$37),"")</f>
        <v/>
      </c>
      <c r="AD30" s="58" t="str">
        <f>IF(AND('Mapa de Riesgos'!$Y$38="Media",'Mapa de Riesgos'!$AA$38="Mayor"),CONCATENATE("R5C",'Mapa de Riesgos'!$O$38),"")</f>
        <v/>
      </c>
      <c r="AE30" s="58" t="str">
        <f>IF(AND('Mapa de Riesgos'!$Y$39="Media",'Mapa de Riesgos'!$AA$39="Mayor"),CONCATENATE("R5C",'Mapa de Riesgos'!$O$39),"")</f>
        <v/>
      </c>
      <c r="AF30" s="58" t="str">
        <f>IF(AND('Mapa de Riesgos'!$Y$40="Media",'Mapa de Riesgos'!$AA$40="Mayor"),CONCATENATE("R5C",'Mapa de Riesgos'!$O$40),"")</f>
        <v/>
      </c>
      <c r="AG30" s="54" t="str">
        <f>IF(AND('Mapa de Riesgos'!$Y$41="Media",'Mapa de Riesgos'!$AA$41="Mayor"),CONCATENATE("R5C",'Mapa de Riesgos'!$O$41),"")</f>
        <v/>
      </c>
      <c r="AH30" s="55" t="str">
        <f>IF(AND('Mapa de Riesgos'!$Y$36="Media",'Mapa de Riesgos'!$AA$36="Catastrófico"),CONCATENATE("R5C",'Mapa de Riesgos'!$O$36),"")</f>
        <v/>
      </c>
      <c r="AI30" s="56" t="str">
        <f>IF(AND('Mapa de Riesgos'!$Y$37="Media",'Mapa de Riesgos'!$AA$37="Catastrófico"),CONCATENATE("R5C",'Mapa de Riesgos'!$O$37),"")</f>
        <v/>
      </c>
      <c r="AJ30" s="56" t="str">
        <f>IF(AND('Mapa de Riesgos'!$Y$38="Media",'Mapa de Riesgos'!$AA$38="Catastrófico"),CONCATENATE("R5C",'Mapa de Riesgos'!$O$38),"")</f>
        <v/>
      </c>
      <c r="AK30" s="56" t="str">
        <f>IF(AND('Mapa de Riesgos'!$Y$39="Media",'Mapa de Riesgos'!$AA$39="Catastrófico"),CONCATENATE("R5C",'Mapa de Riesgos'!$O$39),"")</f>
        <v/>
      </c>
      <c r="AL30" s="56" t="str">
        <f>IF(AND('Mapa de Riesgos'!$Y$40="Media",'Mapa de Riesgos'!$AA$40="Catastrófico"),CONCATENATE("R5C",'Mapa de Riesgos'!$O$40),"")</f>
        <v/>
      </c>
      <c r="AM30" s="57" t="str">
        <f>IF(AND('Mapa de Riesgos'!$Y$41="Media",'Mapa de Riesgos'!$AA$41="Catastrófico"),CONCATENATE("R5C",'Mapa de Riesgos'!$O$41),"")</f>
        <v/>
      </c>
      <c r="AN30" s="84"/>
      <c r="AO30" s="591"/>
      <c r="AP30" s="592"/>
      <c r="AQ30" s="592"/>
      <c r="AR30" s="592"/>
      <c r="AS30" s="592"/>
      <c r="AT30" s="593"/>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row>
    <row r="31" spans="1:76" ht="15" customHeight="1">
      <c r="A31" s="84"/>
      <c r="B31" s="460"/>
      <c r="C31" s="460"/>
      <c r="D31" s="461"/>
      <c r="E31" s="561"/>
      <c r="F31" s="562"/>
      <c r="G31" s="562"/>
      <c r="H31" s="562"/>
      <c r="I31" s="577"/>
      <c r="J31" s="68" t="str">
        <f>IF(AND('Mapa de Riesgos'!$Y$42="Media",'Mapa de Riesgos'!$AA$42="Leve"),CONCATENATE("R6C",'Mapa de Riesgos'!$O$42),"")</f>
        <v/>
      </c>
      <c r="K31" s="69" t="str">
        <f>IF(AND('Mapa de Riesgos'!$Y$43="Media",'Mapa de Riesgos'!$AA$43="Leve"),CONCATENATE("R6C",'Mapa de Riesgos'!$O$43),"")</f>
        <v/>
      </c>
      <c r="L31" s="69" t="str">
        <f>IF(AND('Mapa de Riesgos'!$Y$44="Media",'Mapa de Riesgos'!$AA$44="Leve"),CONCATENATE("R6C",'Mapa de Riesgos'!$O$44),"")</f>
        <v/>
      </c>
      <c r="M31" s="69" t="str">
        <f>IF(AND('Mapa de Riesgos'!$Y$45="Media",'Mapa de Riesgos'!$AA$45="Leve"),CONCATENATE("R6C",'Mapa de Riesgos'!$O$45),"")</f>
        <v/>
      </c>
      <c r="N31" s="69" t="str">
        <f>IF(AND('Mapa de Riesgos'!$Y$46="Media",'Mapa de Riesgos'!$AA$46="Leve"),CONCATENATE("R6C",'Mapa de Riesgos'!$O$46),"")</f>
        <v/>
      </c>
      <c r="O31" s="70" t="str">
        <f>IF(AND('Mapa de Riesgos'!$Y$47="Media",'Mapa de Riesgos'!$AA$47="Leve"),CONCATENATE("R6C",'Mapa de Riesgos'!$O$47),"")</f>
        <v/>
      </c>
      <c r="P31" s="68" t="str">
        <f>IF(AND('Mapa de Riesgos'!$Y$42="Media",'Mapa de Riesgos'!$AA$42="Menor"),CONCATENATE("R6C",'Mapa de Riesgos'!$O$42),"")</f>
        <v/>
      </c>
      <c r="Q31" s="69" t="str">
        <f>IF(AND('Mapa de Riesgos'!$Y$43="Media",'Mapa de Riesgos'!$AA$43="Menor"),CONCATENATE("R6C",'Mapa de Riesgos'!$O$43),"")</f>
        <v/>
      </c>
      <c r="R31" s="69" t="str">
        <f>IF(AND('Mapa de Riesgos'!$Y$44="Media",'Mapa de Riesgos'!$AA$44="Menor"),CONCATENATE("R6C",'Mapa de Riesgos'!$O$44),"")</f>
        <v/>
      </c>
      <c r="S31" s="69" t="str">
        <f>IF(AND('Mapa de Riesgos'!$Y$45="Media",'Mapa de Riesgos'!$AA$45="Menor"),CONCATENATE("R6C",'Mapa de Riesgos'!$O$45),"")</f>
        <v/>
      </c>
      <c r="T31" s="69" t="str">
        <f>IF(AND('Mapa de Riesgos'!$Y$46="Media",'Mapa de Riesgos'!$AA$46="Menor"),CONCATENATE("R6C",'Mapa de Riesgos'!$O$46),"")</f>
        <v/>
      </c>
      <c r="U31" s="70" t="str">
        <f>IF(AND('Mapa de Riesgos'!$Y$47="Media",'Mapa de Riesgos'!$AA$47="Menor"),CONCATENATE("R6C",'Mapa de Riesgos'!$O$47),"")</f>
        <v/>
      </c>
      <c r="V31" s="68" t="str">
        <f>IF(AND('Mapa de Riesgos'!$Y$42="Media",'Mapa de Riesgos'!$AA$42="Moderado"),CONCATENATE("R6C",'Mapa de Riesgos'!$O$42),"")</f>
        <v/>
      </c>
      <c r="W31" s="69" t="str">
        <f>IF(AND('Mapa de Riesgos'!$Y$43="Media",'Mapa de Riesgos'!$AA$43="Moderado"),CONCATENATE("R6C",'Mapa de Riesgos'!$O$43),"")</f>
        <v/>
      </c>
      <c r="X31" s="69" t="str">
        <f>IF(AND('Mapa de Riesgos'!$Y$44="Media",'Mapa de Riesgos'!$AA$44="Moderado"),CONCATENATE("R6C",'Mapa de Riesgos'!$O$44),"")</f>
        <v/>
      </c>
      <c r="Y31" s="69" t="str">
        <f>IF(AND('Mapa de Riesgos'!$Y$45="Media",'Mapa de Riesgos'!$AA$45="Moderado"),CONCATENATE("R6C",'Mapa de Riesgos'!$O$45),"")</f>
        <v/>
      </c>
      <c r="Z31" s="69" t="str">
        <f>IF(AND('Mapa de Riesgos'!$Y$46="Media",'Mapa de Riesgos'!$AA$46="Moderado"),CONCATENATE("R6C",'Mapa de Riesgos'!$O$46),"")</f>
        <v/>
      </c>
      <c r="AA31" s="70" t="str">
        <f>IF(AND('Mapa de Riesgos'!$Y$47="Media",'Mapa de Riesgos'!$AA$47="Moderado"),CONCATENATE("R6C",'Mapa de Riesgos'!$O$47),"")</f>
        <v/>
      </c>
      <c r="AB31" s="52" t="str">
        <f>IF(AND('Mapa de Riesgos'!$Y$42="Media",'Mapa de Riesgos'!$AA$42="Mayor"),CONCATENATE("R6C",'Mapa de Riesgos'!$O$42),"")</f>
        <v/>
      </c>
      <c r="AC31" s="53" t="str">
        <f>IF(AND('Mapa de Riesgos'!$Y$43="Media",'Mapa de Riesgos'!$AA$43="Mayor"),CONCATENATE("R6C",'Mapa de Riesgos'!$O$43),"")</f>
        <v/>
      </c>
      <c r="AD31" s="58" t="str">
        <f>IF(AND('Mapa de Riesgos'!$Y$44="Media",'Mapa de Riesgos'!$AA$44="Mayor"),CONCATENATE("R6C",'Mapa de Riesgos'!$O$44),"")</f>
        <v/>
      </c>
      <c r="AE31" s="58" t="str">
        <f>IF(AND('Mapa de Riesgos'!$Y$45="Media",'Mapa de Riesgos'!$AA$45="Mayor"),CONCATENATE("R6C",'Mapa de Riesgos'!$O$45),"")</f>
        <v/>
      </c>
      <c r="AF31" s="58" t="str">
        <f>IF(AND('Mapa de Riesgos'!$Y$46="Media",'Mapa de Riesgos'!$AA$46="Mayor"),CONCATENATE("R6C",'Mapa de Riesgos'!$O$46),"")</f>
        <v/>
      </c>
      <c r="AG31" s="54" t="str">
        <f>IF(AND('Mapa de Riesgos'!$Y$47="Media",'Mapa de Riesgos'!$AA$47="Mayor"),CONCATENATE("R6C",'Mapa de Riesgos'!$O$47),"")</f>
        <v/>
      </c>
      <c r="AH31" s="55" t="str">
        <f>IF(AND('Mapa de Riesgos'!$Y$42="Media",'Mapa de Riesgos'!$AA$42="Catastrófico"),CONCATENATE("R6C",'Mapa de Riesgos'!$O$42),"")</f>
        <v/>
      </c>
      <c r="AI31" s="56" t="str">
        <f>IF(AND('Mapa de Riesgos'!$Y$43="Media",'Mapa de Riesgos'!$AA$43="Catastrófico"),CONCATENATE("R6C",'Mapa de Riesgos'!$O$43),"")</f>
        <v/>
      </c>
      <c r="AJ31" s="56" t="str">
        <f>IF(AND('Mapa de Riesgos'!$Y$44="Media",'Mapa de Riesgos'!$AA$44="Catastrófico"),CONCATENATE("R6C",'Mapa de Riesgos'!$O$44),"")</f>
        <v/>
      </c>
      <c r="AK31" s="56" t="str">
        <f>IF(AND('Mapa de Riesgos'!$Y$45="Media",'Mapa de Riesgos'!$AA$45="Catastrófico"),CONCATENATE("R6C",'Mapa de Riesgos'!$O$45),"")</f>
        <v/>
      </c>
      <c r="AL31" s="56" t="str">
        <f>IF(AND('Mapa de Riesgos'!$Y$46="Media",'Mapa de Riesgos'!$AA$46="Catastrófico"),CONCATENATE("R6C",'Mapa de Riesgos'!$O$46),"")</f>
        <v/>
      </c>
      <c r="AM31" s="57" t="str">
        <f>IF(AND('Mapa de Riesgos'!$Y$47="Media",'Mapa de Riesgos'!$AA$47="Catastrófico"),CONCATENATE("R6C",'Mapa de Riesgos'!$O$47),"")</f>
        <v/>
      </c>
      <c r="AN31" s="84"/>
      <c r="AO31" s="591"/>
      <c r="AP31" s="592"/>
      <c r="AQ31" s="592"/>
      <c r="AR31" s="592"/>
      <c r="AS31" s="592"/>
      <c r="AT31" s="593"/>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row>
    <row r="32" spans="1:76" ht="15" customHeight="1">
      <c r="A32" s="84"/>
      <c r="B32" s="460"/>
      <c r="C32" s="460"/>
      <c r="D32" s="461"/>
      <c r="E32" s="561"/>
      <c r="F32" s="562"/>
      <c r="G32" s="562"/>
      <c r="H32" s="562"/>
      <c r="I32" s="577"/>
      <c r="J32" s="68" t="str">
        <f>IF(AND('Mapa de Riesgos'!$Y$48="Media",'Mapa de Riesgos'!$AA$48="Leve"),CONCATENATE("R7C",'Mapa de Riesgos'!$O$48),"")</f>
        <v/>
      </c>
      <c r="K32" s="69" t="str">
        <f>IF(AND('Mapa de Riesgos'!$Y$49="Media",'Mapa de Riesgos'!$AA$49="Leve"),CONCATENATE("R7C",'Mapa de Riesgos'!$O$49),"")</f>
        <v/>
      </c>
      <c r="L32" s="69" t="str">
        <f>IF(AND('Mapa de Riesgos'!$Y$50="Media",'Mapa de Riesgos'!$AA$50="Leve"),CONCATENATE("R7C",'Mapa de Riesgos'!$O$50),"")</f>
        <v/>
      </c>
      <c r="M32" s="69" t="str">
        <f>IF(AND('Mapa de Riesgos'!$Y$51="Media",'Mapa de Riesgos'!$AA$51="Leve"),CONCATENATE("R7C",'Mapa de Riesgos'!$O$51),"")</f>
        <v/>
      </c>
      <c r="N32" s="69" t="str">
        <f>IF(AND('Mapa de Riesgos'!$Y$52="Media",'Mapa de Riesgos'!$AA$52="Leve"),CONCATENATE("R7C",'Mapa de Riesgos'!$O$52),"")</f>
        <v/>
      </c>
      <c r="O32" s="70" t="str">
        <f>IF(AND('Mapa de Riesgos'!$Y$53="Media",'Mapa de Riesgos'!$AA$53="Leve"),CONCATENATE("R7C",'Mapa de Riesgos'!$O$53),"")</f>
        <v/>
      </c>
      <c r="P32" s="68" t="str">
        <f>IF(AND('Mapa de Riesgos'!$Y$48="Media",'Mapa de Riesgos'!$AA$48="Menor"),CONCATENATE("R7C",'Mapa de Riesgos'!$O$48),"")</f>
        <v/>
      </c>
      <c r="Q32" s="69" t="str">
        <f>IF(AND('Mapa de Riesgos'!$Y$49="Media",'Mapa de Riesgos'!$AA$49="Menor"),CONCATENATE("R7C",'Mapa de Riesgos'!$O$49),"")</f>
        <v/>
      </c>
      <c r="R32" s="69" t="str">
        <f>IF(AND('Mapa de Riesgos'!$Y$50="Media",'Mapa de Riesgos'!$AA$50="Menor"),CONCATENATE("R7C",'Mapa de Riesgos'!$O$50),"")</f>
        <v/>
      </c>
      <c r="S32" s="69" t="str">
        <f>IF(AND('Mapa de Riesgos'!$Y$51="Media",'Mapa de Riesgos'!$AA$51="Menor"),CONCATENATE("R7C",'Mapa de Riesgos'!$O$51),"")</f>
        <v/>
      </c>
      <c r="T32" s="69" t="str">
        <f>IF(AND('Mapa de Riesgos'!$Y$52="Media",'Mapa de Riesgos'!$AA$52="Menor"),CONCATENATE("R7C",'Mapa de Riesgos'!$O$52),"")</f>
        <v/>
      </c>
      <c r="U32" s="70" t="str">
        <f>IF(AND('Mapa de Riesgos'!$Y$53="Media",'Mapa de Riesgos'!$AA$53="Menor"),CONCATENATE("R7C",'Mapa de Riesgos'!$O$53),"")</f>
        <v/>
      </c>
      <c r="V32" s="68" t="str">
        <f>IF(AND('Mapa de Riesgos'!$Y$48="Media",'Mapa de Riesgos'!$AA$48="Moderado"),CONCATENATE("R7C",'Mapa de Riesgos'!$O$48),"")</f>
        <v/>
      </c>
      <c r="W32" s="69" t="str">
        <f>IF(AND('Mapa de Riesgos'!$Y$49="Media",'Mapa de Riesgos'!$AA$49="Moderado"),CONCATENATE("R7C",'Mapa de Riesgos'!$O$49),"")</f>
        <v/>
      </c>
      <c r="X32" s="69" t="str">
        <f>IF(AND('Mapa de Riesgos'!$Y$50="Media",'Mapa de Riesgos'!$AA$50="Moderado"),CONCATENATE("R7C",'Mapa de Riesgos'!$O$50),"")</f>
        <v/>
      </c>
      <c r="Y32" s="69" t="str">
        <f>IF(AND('Mapa de Riesgos'!$Y$51="Media",'Mapa de Riesgos'!$AA$51="Moderado"),CONCATENATE("R7C",'Mapa de Riesgos'!$O$51),"")</f>
        <v/>
      </c>
      <c r="Z32" s="69" t="str">
        <f>IF(AND('Mapa de Riesgos'!$Y$52="Media",'Mapa de Riesgos'!$AA$52="Moderado"),CONCATENATE("R7C",'Mapa de Riesgos'!$O$52),"")</f>
        <v/>
      </c>
      <c r="AA32" s="70" t="str">
        <f>IF(AND('Mapa de Riesgos'!$Y$53="Media",'Mapa de Riesgos'!$AA$53="Moderado"),CONCATENATE("R7C",'Mapa de Riesgos'!$O$53),"")</f>
        <v/>
      </c>
      <c r="AB32" s="52" t="str">
        <f>IF(AND('Mapa de Riesgos'!$Y$48="Media",'Mapa de Riesgos'!$AA$48="Mayor"),CONCATENATE("R7C",'Mapa de Riesgos'!$O$48),"")</f>
        <v/>
      </c>
      <c r="AC32" s="53" t="str">
        <f>IF(AND('Mapa de Riesgos'!$Y$49="Media",'Mapa de Riesgos'!$AA$49="Mayor"),CONCATENATE("R7C",'Mapa de Riesgos'!$O$49),"")</f>
        <v/>
      </c>
      <c r="AD32" s="58" t="str">
        <f>IF(AND('Mapa de Riesgos'!$Y$50="Media",'Mapa de Riesgos'!$AA$50="Mayor"),CONCATENATE("R7C",'Mapa de Riesgos'!$O$50),"")</f>
        <v/>
      </c>
      <c r="AE32" s="58" t="str">
        <f>IF(AND('Mapa de Riesgos'!$Y$51="Media",'Mapa de Riesgos'!$AA$51="Mayor"),CONCATENATE("R7C",'Mapa de Riesgos'!$O$51),"")</f>
        <v/>
      </c>
      <c r="AF32" s="58" t="str">
        <f>IF(AND('Mapa de Riesgos'!$Y$52="Media",'Mapa de Riesgos'!$AA$52="Mayor"),CONCATENATE("R7C",'Mapa de Riesgos'!$O$52),"")</f>
        <v/>
      </c>
      <c r="AG32" s="54" t="str">
        <f>IF(AND('Mapa de Riesgos'!$Y$53="Media",'Mapa de Riesgos'!$AA$53="Mayor"),CONCATENATE("R7C",'Mapa de Riesgos'!$O$53),"")</f>
        <v/>
      </c>
      <c r="AH32" s="55" t="str">
        <f>IF(AND('Mapa de Riesgos'!$Y$48="Media",'Mapa de Riesgos'!$AA$48="Catastrófico"),CONCATENATE("R7C",'Mapa de Riesgos'!$O$48),"")</f>
        <v/>
      </c>
      <c r="AI32" s="56" t="str">
        <f>IF(AND('Mapa de Riesgos'!$Y$49="Media",'Mapa de Riesgos'!$AA$49="Catastrófico"),CONCATENATE("R7C",'Mapa de Riesgos'!$O$49),"")</f>
        <v/>
      </c>
      <c r="AJ32" s="56" t="str">
        <f>IF(AND('Mapa de Riesgos'!$Y$50="Media",'Mapa de Riesgos'!$AA$50="Catastrófico"),CONCATENATE("R7C",'Mapa de Riesgos'!$O$50),"")</f>
        <v/>
      </c>
      <c r="AK32" s="56" t="str">
        <f>IF(AND('Mapa de Riesgos'!$Y$51="Media",'Mapa de Riesgos'!$AA$51="Catastrófico"),CONCATENATE("R7C",'Mapa de Riesgos'!$O$51),"")</f>
        <v/>
      </c>
      <c r="AL32" s="56" t="str">
        <f>IF(AND('Mapa de Riesgos'!$Y$52="Media",'Mapa de Riesgos'!$AA$52="Catastrófico"),CONCATENATE("R7C",'Mapa de Riesgos'!$O$52),"")</f>
        <v/>
      </c>
      <c r="AM32" s="57" t="str">
        <f>IF(AND('Mapa de Riesgos'!$Y$53="Media",'Mapa de Riesgos'!$AA$53="Catastrófico"),CONCATENATE("R7C",'Mapa de Riesgos'!$O$53),"")</f>
        <v/>
      </c>
      <c r="AN32" s="84"/>
      <c r="AO32" s="591"/>
      <c r="AP32" s="592"/>
      <c r="AQ32" s="592"/>
      <c r="AR32" s="592"/>
      <c r="AS32" s="592"/>
      <c r="AT32" s="593"/>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row>
    <row r="33" spans="1:80" ht="15" customHeight="1">
      <c r="A33" s="84"/>
      <c r="B33" s="460"/>
      <c r="C33" s="460"/>
      <c r="D33" s="461"/>
      <c r="E33" s="561"/>
      <c r="F33" s="562"/>
      <c r="G33" s="562"/>
      <c r="H33" s="562"/>
      <c r="I33" s="577"/>
      <c r="J33" s="68" t="str">
        <f>IF(AND('Mapa de Riesgos'!$Y$54="Media",'Mapa de Riesgos'!$AA$54="Leve"),CONCATENATE("R8C",'Mapa de Riesgos'!$O$54),"")</f>
        <v/>
      </c>
      <c r="K33" s="69" t="str">
        <f>IF(AND('Mapa de Riesgos'!$Y$55="Media",'Mapa de Riesgos'!$AA$55="Leve"),CONCATENATE("R8C",'Mapa de Riesgos'!$O$55),"")</f>
        <v/>
      </c>
      <c r="L33" s="69" t="str">
        <f>IF(AND('Mapa de Riesgos'!$Y$56="Media",'Mapa de Riesgos'!$AA$56="Leve"),CONCATENATE("R8C",'Mapa de Riesgos'!$O$56),"")</f>
        <v/>
      </c>
      <c r="M33" s="69" t="str">
        <f>IF(AND('Mapa de Riesgos'!$Y$57="Media",'Mapa de Riesgos'!$AA$57="Leve"),CONCATENATE("R8C",'Mapa de Riesgos'!$O$57),"")</f>
        <v/>
      </c>
      <c r="N33" s="69" t="str">
        <f>IF(AND('Mapa de Riesgos'!$Y$58="Media",'Mapa de Riesgos'!$AA$58="Leve"),CONCATENATE("R8C",'Mapa de Riesgos'!$O$58),"")</f>
        <v/>
      </c>
      <c r="O33" s="70" t="str">
        <f>IF(AND('Mapa de Riesgos'!$Y$59="Media",'Mapa de Riesgos'!$AA$59="Leve"),CONCATENATE("R8C",'Mapa de Riesgos'!$O$59),"")</f>
        <v/>
      </c>
      <c r="P33" s="68" t="str">
        <f>IF(AND('Mapa de Riesgos'!$Y$54="Media",'Mapa de Riesgos'!$AA$54="Menor"),CONCATENATE("R8C",'Mapa de Riesgos'!$O$54),"")</f>
        <v/>
      </c>
      <c r="Q33" s="69" t="str">
        <f>IF(AND('Mapa de Riesgos'!$Y$55="Media",'Mapa de Riesgos'!$AA$55="Menor"),CONCATENATE("R8C",'Mapa de Riesgos'!$O$55),"")</f>
        <v/>
      </c>
      <c r="R33" s="69" t="str">
        <f>IF(AND('Mapa de Riesgos'!$Y$56="Media",'Mapa de Riesgos'!$AA$56="Menor"),CONCATENATE("R8C",'Mapa de Riesgos'!$O$56),"")</f>
        <v/>
      </c>
      <c r="S33" s="69" t="str">
        <f>IF(AND('Mapa de Riesgos'!$Y$57="Media",'Mapa de Riesgos'!$AA$57="Menor"),CONCATENATE("R8C",'Mapa de Riesgos'!$O$57),"")</f>
        <v/>
      </c>
      <c r="T33" s="69" t="str">
        <f>IF(AND('Mapa de Riesgos'!$Y$58="Media",'Mapa de Riesgos'!$AA$58="Menor"),CONCATENATE("R8C",'Mapa de Riesgos'!$O$58),"")</f>
        <v/>
      </c>
      <c r="U33" s="70" t="str">
        <f>IF(AND('Mapa de Riesgos'!$Y$59="Media",'Mapa de Riesgos'!$AA$59="Menor"),CONCATENATE("R8C",'Mapa de Riesgos'!$O$59),"")</f>
        <v/>
      </c>
      <c r="V33" s="68" t="str">
        <f>IF(AND('Mapa de Riesgos'!$Y$54="Media",'Mapa de Riesgos'!$AA$54="Moderado"),CONCATENATE("R8C",'Mapa de Riesgos'!$O$54),"")</f>
        <v/>
      </c>
      <c r="W33" s="69" t="str">
        <f>IF(AND('Mapa de Riesgos'!$Y$55="Media",'Mapa de Riesgos'!$AA$55="Moderado"),CONCATENATE("R8C",'Mapa de Riesgos'!$O$55),"")</f>
        <v/>
      </c>
      <c r="X33" s="69" t="str">
        <f>IF(AND('Mapa de Riesgos'!$Y$56="Media",'Mapa de Riesgos'!$AA$56="Moderado"),CONCATENATE("R8C",'Mapa de Riesgos'!$O$56),"")</f>
        <v/>
      </c>
      <c r="Y33" s="69" t="str">
        <f>IF(AND('Mapa de Riesgos'!$Y$57="Media",'Mapa de Riesgos'!$AA$57="Moderado"),CONCATENATE("R8C",'Mapa de Riesgos'!$O$57),"")</f>
        <v/>
      </c>
      <c r="Z33" s="69" t="str">
        <f>IF(AND('Mapa de Riesgos'!$Y$58="Media",'Mapa de Riesgos'!$AA$58="Moderado"),CONCATENATE("R8C",'Mapa de Riesgos'!$O$58),"")</f>
        <v/>
      </c>
      <c r="AA33" s="70" t="str">
        <f>IF(AND('Mapa de Riesgos'!$Y$59="Media",'Mapa de Riesgos'!$AA$59="Moderado"),CONCATENATE("R8C",'Mapa de Riesgos'!$O$59),"")</f>
        <v/>
      </c>
      <c r="AB33" s="52" t="str">
        <f>IF(AND('Mapa de Riesgos'!$Y$54="Media",'Mapa de Riesgos'!$AA$54="Mayor"),CONCATENATE("R8C",'Mapa de Riesgos'!$O$54),"")</f>
        <v/>
      </c>
      <c r="AC33" s="53" t="str">
        <f>IF(AND('Mapa de Riesgos'!$Y$55="Media",'Mapa de Riesgos'!$AA$55="Mayor"),CONCATENATE("R8C",'Mapa de Riesgos'!$O$55),"")</f>
        <v/>
      </c>
      <c r="AD33" s="58" t="str">
        <f>IF(AND('Mapa de Riesgos'!$Y$56="Media",'Mapa de Riesgos'!$AA$56="Mayor"),CONCATENATE("R8C",'Mapa de Riesgos'!$O$56),"")</f>
        <v/>
      </c>
      <c r="AE33" s="58" t="str">
        <f>IF(AND('Mapa de Riesgos'!$Y$57="Media",'Mapa de Riesgos'!$AA$57="Mayor"),CONCATENATE("R8C",'Mapa de Riesgos'!$O$57),"")</f>
        <v/>
      </c>
      <c r="AF33" s="58" t="str">
        <f>IF(AND('Mapa de Riesgos'!$Y$58="Media",'Mapa de Riesgos'!$AA$58="Mayor"),CONCATENATE("R8C",'Mapa de Riesgos'!$O$58),"")</f>
        <v/>
      </c>
      <c r="AG33" s="54" t="str">
        <f>IF(AND('Mapa de Riesgos'!$Y$59="Media",'Mapa de Riesgos'!$AA$59="Mayor"),CONCATENATE("R8C",'Mapa de Riesgos'!$O$59),"")</f>
        <v/>
      </c>
      <c r="AH33" s="55" t="str">
        <f>IF(AND('Mapa de Riesgos'!$Y$54="Media",'Mapa de Riesgos'!$AA$54="Catastrófico"),CONCATENATE("R8C",'Mapa de Riesgos'!$O$54),"")</f>
        <v/>
      </c>
      <c r="AI33" s="56" t="str">
        <f>IF(AND('Mapa de Riesgos'!$Y$55="Media",'Mapa de Riesgos'!$AA$55="Catastrófico"),CONCATENATE("R8C",'Mapa de Riesgos'!$O$55),"")</f>
        <v/>
      </c>
      <c r="AJ33" s="56" t="str">
        <f>IF(AND('Mapa de Riesgos'!$Y$56="Media",'Mapa de Riesgos'!$AA$56="Catastrófico"),CONCATENATE("R8C",'Mapa de Riesgos'!$O$56),"")</f>
        <v/>
      </c>
      <c r="AK33" s="56" t="str">
        <f>IF(AND('Mapa de Riesgos'!$Y$57="Media",'Mapa de Riesgos'!$AA$57="Catastrófico"),CONCATENATE("R8C",'Mapa de Riesgos'!$O$57),"")</f>
        <v/>
      </c>
      <c r="AL33" s="56" t="str">
        <f>IF(AND('Mapa de Riesgos'!$Y$58="Media",'Mapa de Riesgos'!$AA$58="Catastrófico"),CONCATENATE("R8C",'Mapa de Riesgos'!$O$58),"")</f>
        <v/>
      </c>
      <c r="AM33" s="57" t="str">
        <f>IF(AND('Mapa de Riesgos'!$Y$59="Media",'Mapa de Riesgos'!$AA$59="Catastrófico"),CONCATENATE("R8C",'Mapa de Riesgos'!$O$59),"")</f>
        <v/>
      </c>
      <c r="AN33" s="84"/>
      <c r="AO33" s="591"/>
      <c r="AP33" s="592"/>
      <c r="AQ33" s="592"/>
      <c r="AR33" s="592"/>
      <c r="AS33" s="592"/>
      <c r="AT33" s="593"/>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row>
    <row r="34" spans="1:80" ht="15" customHeight="1">
      <c r="A34" s="84"/>
      <c r="B34" s="460"/>
      <c r="C34" s="460"/>
      <c r="D34" s="461"/>
      <c r="E34" s="561"/>
      <c r="F34" s="562"/>
      <c r="G34" s="562"/>
      <c r="H34" s="562"/>
      <c r="I34" s="577"/>
      <c r="J34" s="68" t="str">
        <f>IF(AND('Mapa de Riesgos'!$Y$60="Media",'Mapa de Riesgos'!$AA$60="Leve"),CONCATENATE("R9C",'Mapa de Riesgos'!$O$60),"")</f>
        <v/>
      </c>
      <c r="K34" s="69" t="str">
        <f>IF(AND('Mapa de Riesgos'!$Y$61="Media",'Mapa de Riesgos'!$AA$61="Leve"),CONCATENATE("R9C",'Mapa de Riesgos'!$O$61),"")</f>
        <v/>
      </c>
      <c r="L34" s="69" t="str">
        <f>IF(AND('Mapa de Riesgos'!$Y$62="Media",'Mapa de Riesgos'!$AA$62="Leve"),CONCATENATE("R9C",'Mapa de Riesgos'!$O$62),"")</f>
        <v/>
      </c>
      <c r="M34" s="69" t="str">
        <f>IF(AND('Mapa de Riesgos'!$Y$63="Media",'Mapa de Riesgos'!$AA$63="Leve"),CONCATENATE("R9C",'Mapa de Riesgos'!$O$63),"")</f>
        <v/>
      </c>
      <c r="N34" s="69" t="str">
        <f>IF(AND('Mapa de Riesgos'!$Y$64="Media",'Mapa de Riesgos'!$AA$64="Leve"),CONCATENATE("R9C",'Mapa de Riesgos'!$O$64),"")</f>
        <v/>
      </c>
      <c r="O34" s="70" t="str">
        <f>IF(AND('Mapa de Riesgos'!$Y$65="Media",'Mapa de Riesgos'!$AA$65="Leve"),CONCATENATE("R9C",'Mapa de Riesgos'!$O$65),"")</f>
        <v/>
      </c>
      <c r="P34" s="68" t="str">
        <f>IF(AND('Mapa de Riesgos'!$Y$60="Media",'Mapa de Riesgos'!$AA$60="Menor"),CONCATENATE("R9C",'Mapa de Riesgos'!$O$60),"")</f>
        <v/>
      </c>
      <c r="Q34" s="69" t="str">
        <f>IF(AND('Mapa de Riesgos'!$Y$61="Media",'Mapa de Riesgos'!$AA$61="Menor"),CONCATENATE("R9C",'Mapa de Riesgos'!$O$61),"")</f>
        <v/>
      </c>
      <c r="R34" s="69" t="str">
        <f>IF(AND('Mapa de Riesgos'!$Y$62="Media",'Mapa de Riesgos'!$AA$62="Menor"),CONCATENATE("R9C",'Mapa de Riesgos'!$O$62),"")</f>
        <v/>
      </c>
      <c r="S34" s="69" t="str">
        <f>IF(AND('Mapa de Riesgos'!$Y$63="Media",'Mapa de Riesgos'!$AA$63="Menor"),CONCATENATE("R9C",'Mapa de Riesgos'!$O$63),"")</f>
        <v/>
      </c>
      <c r="T34" s="69" t="str">
        <f>IF(AND('Mapa de Riesgos'!$Y$64="Media",'Mapa de Riesgos'!$AA$64="Menor"),CONCATENATE("R9C",'Mapa de Riesgos'!$O$64),"")</f>
        <v/>
      </c>
      <c r="U34" s="70" t="str">
        <f>IF(AND('Mapa de Riesgos'!$Y$65="Media",'Mapa de Riesgos'!$AA$65="Menor"),CONCATENATE("R9C",'Mapa de Riesgos'!$O$65),"")</f>
        <v/>
      </c>
      <c r="V34" s="68" t="str">
        <f>IF(AND('Mapa de Riesgos'!$Y$60="Media",'Mapa de Riesgos'!$AA$60="Moderado"),CONCATENATE("R9C",'Mapa de Riesgos'!$O$60),"")</f>
        <v/>
      </c>
      <c r="W34" s="69" t="str">
        <f>IF(AND('Mapa de Riesgos'!$Y$61="Media",'Mapa de Riesgos'!$AA$61="Moderado"),CONCATENATE("R9C",'Mapa de Riesgos'!$O$61),"")</f>
        <v/>
      </c>
      <c r="X34" s="69" t="str">
        <f>IF(AND('Mapa de Riesgos'!$Y$62="Media",'Mapa de Riesgos'!$AA$62="Moderado"),CONCATENATE("R9C",'Mapa de Riesgos'!$O$62),"")</f>
        <v/>
      </c>
      <c r="Y34" s="69" t="str">
        <f>IF(AND('Mapa de Riesgos'!$Y$63="Media",'Mapa de Riesgos'!$AA$63="Moderado"),CONCATENATE("R9C",'Mapa de Riesgos'!$O$63),"")</f>
        <v/>
      </c>
      <c r="Z34" s="69" t="str">
        <f>IF(AND('Mapa de Riesgos'!$Y$64="Media",'Mapa de Riesgos'!$AA$64="Moderado"),CONCATENATE("R9C",'Mapa de Riesgos'!$O$64),"")</f>
        <v/>
      </c>
      <c r="AA34" s="70" t="str">
        <f>IF(AND('Mapa de Riesgos'!$Y$65="Media",'Mapa de Riesgos'!$AA$65="Moderado"),CONCATENATE("R9C",'Mapa de Riesgos'!$O$65),"")</f>
        <v/>
      </c>
      <c r="AB34" s="52" t="str">
        <f>IF(AND('Mapa de Riesgos'!$Y$60="Media",'Mapa de Riesgos'!$AA$60="Mayor"),CONCATENATE("R9C",'Mapa de Riesgos'!$O$60),"")</f>
        <v/>
      </c>
      <c r="AC34" s="53" t="str">
        <f>IF(AND('Mapa de Riesgos'!$Y$61="Media",'Mapa de Riesgos'!$AA$61="Mayor"),CONCATENATE("R9C",'Mapa de Riesgos'!$O$61),"")</f>
        <v/>
      </c>
      <c r="AD34" s="58" t="str">
        <f>IF(AND('Mapa de Riesgos'!$Y$62="Media",'Mapa de Riesgos'!$AA$62="Mayor"),CONCATENATE("R9C",'Mapa de Riesgos'!$O$62),"")</f>
        <v/>
      </c>
      <c r="AE34" s="58" t="str">
        <f>IF(AND('Mapa de Riesgos'!$Y$63="Media",'Mapa de Riesgos'!$AA$63="Mayor"),CONCATENATE("R9C",'Mapa de Riesgos'!$O$63),"")</f>
        <v/>
      </c>
      <c r="AF34" s="58" t="str">
        <f>IF(AND('Mapa de Riesgos'!$Y$64="Media",'Mapa de Riesgos'!$AA$64="Mayor"),CONCATENATE("R9C",'Mapa de Riesgos'!$O$64),"")</f>
        <v/>
      </c>
      <c r="AG34" s="54" t="str">
        <f>IF(AND('Mapa de Riesgos'!$Y$65="Media",'Mapa de Riesgos'!$AA$65="Mayor"),CONCATENATE("R9C",'Mapa de Riesgos'!$O$65),"")</f>
        <v/>
      </c>
      <c r="AH34" s="55" t="str">
        <f>IF(AND('Mapa de Riesgos'!$Y$60="Media",'Mapa de Riesgos'!$AA$60="Catastrófico"),CONCATENATE("R9C",'Mapa de Riesgos'!$O$60),"")</f>
        <v/>
      </c>
      <c r="AI34" s="56" t="str">
        <f>IF(AND('Mapa de Riesgos'!$Y$61="Media",'Mapa de Riesgos'!$AA$61="Catastrófico"),CONCATENATE("R9C",'Mapa de Riesgos'!$O$61),"")</f>
        <v/>
      </c>
      <c r="AJ34" s="56" t="str">
        <f>IF(AND('Mapa de Riesgos'!$Y$62="Media",'Mapa de Riesgos'!$AA$62="Catastrófico"),CONCATENATE("R9C",'Mapa de Riesgos'!$O$62),"")</f>
        <v/>
      </c>
      <c r="AK34" s="56" t="str">
        <f>IF(AND('Mapa de Riesgos'!$Y$63="Media",'Mapa de Riesgos'!$AA$63="Catastrófico"),CONCATENATE("R9C",'Mapa de Riesgos'!$O$63),"")</f>
        <v/>
      </c>
      <c r="AL34" s="56" t="str">
        <f>IF(AND('Mapa de Riesgos'!$Y$64="Media",'Mapa de Riesgos'!$AA$64="Catastrófico"),CONCATENATE("R9C",'Mapa de Riesgos'!$O$64),"")</f>
        <v/>
      </c>
      <c r="AM34" s="57" t="str">
        <f>IF(AND('Mapa de Riesgos'!$Y$65="Media",'Mapa de Riesgos'!$AA$65="Catastrófico"),CONCATENATE("R9C",'Mapa de Riesgos'!$O$65),"")</f>
        <v/>
      </c>
      <c r="AN34" s="84"/>
      <c r="AO34" s="591"/>
      <c r="AP34" s="592"/>
      <c r="AQ34" s="592"/>
      <c r="AR34" s="592"/>
      <c r="AS34" s="592"/>
      <c r="AT34" s="593"/>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row>
    <row r="35" spans="1:80" ht="15.75" customHeight="1" thickBot="1">
      <c r="A35" s="84"/>
      <c r="B35" s="460"/>
      <c r="C35" s="460"/>
      <c r="D35" s="461"/>
      <c r="E35" s="563"/>
      <c r="F35" s="564"/>
      <c r="G35" s="564"/>
      <c r="H35" s="564"/>
      <c r="I35" s="578"/>
      <c r="J35" s="68" t="str">
        <f>IF(AND('Mapa de Riesgos'!$Y$66="Media",'Mapa de Riesgos'!$AA$66="Leve"),CONCATENATE("R10C",'Mapa de Riesgos'!$O$66),"")</f>
        <v/>
      </c>
      <c r="K35" s="69" t="str">
        <f>IF(AND('Mapa de Riesgos'!$Y$67="Media",'Mapa de Riesgos'!$AA$67="Leve"),CONCATENATE("R10C",'Mapa de Riesgos'!$O$67),"")</f>
        <v/>
      </c>
      <c r="L35" s="69" t="str">
        <f>IF(AND('Mapa de Riesgos'!$Y$68="Media",'Mapa de Riesgos'!$AA$68="Leve"),CONCATENATE("R10C",'Mapa de Riesgos'!$O$68),"")</f>
        <v/>
      </c>
      <c r="M35" s="69" t="str">
        <f>IF(AND('Mapa de Riesgos'!$Y$69="Media",'Mapa de Riesgos'!$AA$69="Leve"),CONCATENATE("R10C",'Mapa de Riesgos'!$O$69),"")</f>
        <v/>
      </c>
      <c r="N35" s="69" t="str">
        <f>IF(AND('Mapa de Riesgos'!$Y$70="Media",'Mapa de Riesgos'!$AA$70="Leve"),CONCATENATE("R10C",'Mapa de Riesgos'!$O$70),"")</f>
        <v/>
      </c>
      <c r="O35" s="70" t="str">
        <f>IF(AND('Mapa de Riesgos'!$Y$71="Media",'Mapa de Riesgos'!$AA$71="Leve"),CONCATENATE("R10C",'Mapa de Riesgos'!$O$71),"")</f>
        <v/>
      </c>
      <c r="P35" s="68" t="str">
        <f>IF(AND('Mapa de Riesgos'!$Y$66="Media",'Mapa de Riesgos'!$AA$66="Menor"),CONCATENATE("R10C",'Mapa de Riesgos'!$O$66),"")</f>
        <v/>
      </c>
      <c r="Q35" s="69" t="str">
        <f>IF(AND('Mapa de Riesgos'!$Y$67="Media",'Mapa de Riesgos'!$AA$67="Menor"),CONCATENATE("R10C",'Mapa de Riesgos'!$O$67),"")</f>
        <v/>
      </c>
      <c r="R35" s="69" t="str">
        <f>IF(AND('Mapa de Riesgos'!$Y$68="Media",'Mapa de Riesgos'!$AA$68="Menor"),CONCATENATE("R10C",'Mapa de Riesgos'!$O$68),"")</f>
        <v/>
      </c>
      <c r="S35" s="69" t="str">
        <f>IF(AND('Mapa de Riesgos'!$Y$69="Media",'Mapa de Riesgos'!$AA$69="Menor"),CONCATENATE("R10C",'Mapa de Riesgos'!$O$69),"")</f>
        <v/>
      </c>
      <c r="T35" s="69" t="str">
        <f>IF(AND('Mapa de Riesgos'!$Y$70="Media",'Mapa de Riesgos'!$AA$70="Menor"),CONCATENATE("R10C",'Mapa de Riesgos'!$O$70),"")</f>
        <v/>
      </c>
      <c r="U35" s="70" t="str">
        <f>IF(AND('Mapa de Riesgos'!$Y$71="Media",'Mapa de Riesgos'!$AA$71="Menor"),CONCATENATE("R10C",'Mapa de Riesgos'!$O$71),"")</f>
        <v/>
      </c>
      <c r="V35" s="68" t="str">
        <f>IF(AND('Mapa de Riesgos'!$Y$66="Media",'Mapa de Riesgos'!$AA$66="Moderado"),CONCATENATE("R10C",'Mapa de Riesgos'!$O$66),"")</f>
        <v/>
      </c>
      <c r="W35" s="69" t="str">
        <f>IF(AND('Mapa de Riesgos'!$Y$67="Media",'Mapa de Riesgos'!$AA$67="Moderado"),CONCATENATE("R10C",'Mapa de Riesgos'!$O$67),"")</f>
        <v/>
      </c>
      <c r="X35" s="69" t="str">
        <f>IF(AND('Mapa de Riesgos'!$Y$68="Media",'Mapa de Riesgos'!$AA$68="Moderado"),CONCATENATE("R10C",'Mapa de Riesgos'!$O$68),"")</f>
        <v/>
      </c>
      <c r="Y35" s="69" t="str">
        <f>IF(AND('Mapa de Riesgos'!$Y$69="Media",'Mapa de Riesgos'!$AA$69="Moderado"),CONCATENATE("R10C",'Mapa de Riesgos'!$O$69),"")</f>
        <v/>
      </c>
      <c r="Z35" s="69" t="str">
        <f>IF(AND('Mapa de Riesgos'!$Y$70="Media",'Mapa de Riesgos'!$AA$70="Moderado"),CONCATENATE("R10C",'Mapa de Riesgos'!$O$70),"")</f>
        <v/>
      </c>
      <c r="AA35" s="70" t="str">
        <f>IF(AND('Mapa de Riesgos'!$Y$71="Media",'Mapa de Riesgos'!$AA$71="Moderado"),CONCATENATE("R10C",'Mapa de Riesgos'!$O$71),"")</f>
        <v/>
      </c>
      <c r="AB35" s="59" t="str">
        <f>IF(AND('Mapa de Riesgos'!$Y$66="Media",'Mapa de Riesgos'!$AA$66="Mayor"),CONCATENATE("R10C",'Mapa de Riesgos'!$O$66),"")</f>
        <v/>
      </c>
      <c r="AC35" s="60" t="str">
        <f>IF(AND('Mapa de Riesgos'!$Y$67="Media",'Mapa de Riesgos'!$AA$67="Mayor"),CONCATENATE("R10C",'Mapa de Riesgos'!$O$67),"")</f>
        <v/>
      </c>
      <c r="AD35" s="60" t="str">
        <f>IF(AND('Mapa de Riesgos'!$Y$68="Media",'Mapa de Riesgos'!$AA$68="Mayor"),CONCATENATE("R10C",'Mapa de Riesgos'!$O$68),"")</f>
        <v/>
      </c>
      <c r="AE35" s="60" t="str">
        <f>IF(AND('Mapa de Riesgos'!$Y$69="Media",'Mapa de Riesgos'!$AA$69="Mayor"),CONCATENATE("R10C",'Mapa de Riesgos'!$O$69),"")</f>
        <v/>
      </c>
      <c r="AF35" s="60" t="str">
        <f>IF(AND('Mapa de Riesgos'!$Y$70="Media",'Mapa de Riesgos'!$AA$70="Mayor"),CONCATENATE("R10C",'Mapa de Riesgos'!$O$70),"")</f>
        <v/>
      </c>
      <c r="AG35" s="61" t="str">
        <f>IF(AND('Mapa de Riesgos'!$Y$71="Media",'Mapa de Riesgos'!$AA$71="Mayor"),CONCATENATE("R10C",'Mapa de Riesgos'!$O$71),"")</f>
        <v/>
      </c>
      <c r="AH35" s="62" t="str">
        <f>IF(AND('Mapa de Riesgos'!$Y$66="Media",'Mapa de Riesgos'!$AA$66="Catastrófico"),CONCATENATE("R10C",'Mapa de Riesgos'!$O$66),"")</f>
        <v/>
      </c>
      <c r="AI35" s="63" t="str">
        <f>IF(AND('Mapa de Riesgos'!$Y$67="Media",'Mapa de Riesgos'!$AA$67="Catastrófico"),CONCATENATE("R10C",'Mapa de Riesgos'!$O$67),"")</f>
        <v/>
      </c>
      <c r="AJ35" s="63" t="str">
        <f>IF(AND('Mapa de Riesgos'!$Y$68="Media",'Mapa de Riesgos'!$AA$68="Catastrófico"),CONCATENATE("R10C",'Mapa de Riesgos'!$O$68),"")</f>
        <v/>
      </c>
      <c r="AK35" s="63" t="str">
        <f>IF(AND('Mapa de Riesgos'!$Y$69="Media",'Mapa de Riesgos'!$AA$69="Catastrófico"),CONCATENATE("R10C",'Mapa de Riesgos'!$O$69),"")</f>
        <v/>
      </c>
      <c r="AL35" s="63" t="str">
        <f>IF(AND('Mapa de Riesgos'!$Y$70="Media",'Mapa de Riesgos'!$AA$70="Catastrófico"),CONCATENATE("R10C",'Mapa de Riesgos'!$O$70),"")</f>
        <v/>
      </c>
      <c r="AM35" s="64" t="str">
        <f>IF(AND('Mapa de Riesgos'!$Y$71="Media",'Mapa de Riesgos'!$AA$71="Catastrófico"),CONCATENATE("R10C",'Mapa de Riesgos'!$O$71),"")</f>
        <v/>
      </c>
      <c r="AN35" s="84"/>
      <c r="AO35" s="594"/>
      <c r="AP35" s="595"/>
      <c r="AQ35" s="595"/>
      <c r="AR35" s="595"/>
      <c r="AS35" s="595"/>
      <c r="AT35" s="596"/>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row>
    <row r="36" spans="1:80" ht="15" customHeight="1">
      <c r="A36" s="84"/>
      <c r="B36" s="460"/>
      <c r="C36" s="460"/>
      <c r="D36" s="461"/>
      <c r="E36" s="557" t="s">
        <v>176</v>
      </c>
      <c r="F36" s="558"/>
      <c r="G36" s="558"/>
      <c r="H36" s="558"/>
      <c r="I36" s="558"/>
      <c r="J36" s="74" t="str">
        <f>IF(AND('Mapa de Riesgos'!$Y$12="Baja",'Mapa de Riesgos'!$AA$12="Leve"),CONCATENATE("R1C",'Mapa de Riesgos'!$O$12),"")</f>
        <v/>
      </c>
      <c r="K36" s="75" t="str">
        <f>IF(AND('Mapa de Riesgos'!$Y$13="Baja",'Mapa de Riesgos'!$AA$13="Leve"),CONCATENATE("R1C",'Mapa de Riesgos'!$O$13),"")</f>
        <v/>
      </c>
      <c r="L36" s="75" t="str">
        <f>IF(AND('Mapa de Riesgos'!$Y$14="Baja",'Mapa de Riesgos'!$AA$14="Leve"),CONCATENATE("R1C",'Mapa de Riesgos'!$O$14),"")</f>
        <v/>
      </c>
      <c r="M36" s="75" t="str">
        <f>IF(AND('Mapa de Riesgos'!$Y$15="Baja",'Mapa de Riesgos'!$AA$15="Leve"),CONCATENATE("R1C",'Mapa de Riesgos'!$O$15),"")</f>
        <v/>
      </c>
      <c r="N36" s="75" t="str">
        <f>IF(AND('Mapa de Riesgos'!$Y$16="Baja",'Mapa de Riesgos'!$AA$16="Leve"),CONCATENATE("R1C",'Mapa de Riesgos'!$O$16),"")</f>
        <v/>
      </c>
      <c r="O36" s="76" t="str">
        <f>IF(AND('Mapa de Riesgos'!$Y$17="Baja",'Mapa de Riesgos'!$AA$17="Leve"),CONCATENATE("R1C",'Mapa de Riesgos'!$O$17),"")</f>
        <v/>
      </c>
      <c r="P36" s="65" t="str">
        <f>IF(AND('Mapa de Riesgos'!$Y$12="Baja",'Mapa de Riesgos'!$AA$12="Menor"),CONCATENATE("R1C",'Mapa de Riesgos'!$O$12),"")</f>
        <v/>
      </c>
      <c r="Q36" s="66" t="str">
        <f>IF(AND('Mapa de Riesgos'!$Y$13="Baja",'Mapa de Riesgos'!$AA$13="Menor"),CONCATENATE("R1C",'Mapa de Riesgos'!$O$13),"")</f>
        <v/>
      </c>
      <c r="R36" s="66" t="str">
        <f>IF(AND('Mapa de Riesgos'!$Y$14="Baja",'Mapa de Riesgos'!$AA$14="Menor"),CONCATENATE("R1C",'Mapa de Riesgos'!$O$14),"")</f>
        <v/>
      </c>
      <c r="S36" s="66" t="str">
        <f>IF(AND('Mapa de Riesgos'!$Y$15="Baja",'Mapa de Riesgos'!$AA$15="Menor"),CONCATENATE("R1C",'Mapa de Riesgos'!$O$15),"")</f>
        <v/>
      </c>
      <c r="T36" s="66" t="str">
        <f>IF(AND('Mapa de Riesgos'!$Y$16="Baja",'Mapa de Riesgos'!$AA$16="Menor"),CONCATENATE("R1C",'Mapa de Riesgos'!$O$16),"")</f>
        <v/>
      </c>
      <c r="U36" s="67" t="str">
        <f>IF(AND('Mapa de Riesgos'!$Y$17="Baja",'Mapa de Riesgos'!$AA$17="Menor"),CONCATENATE("R1C",'Mapa de Riesgos'!$O$17),"")</f>
        <v/>
      </c>
      <c r="V36" s="65" t="str">
        <f>IF(AND('Mapa de Riesgos'!$Y$12="Baja",'Mapa de Riesgos'!$AA$12="Moderado"),CONCATENATE("R1C",'Mapa de Riesgos'!$O$12),"")</f>
        <v>R1C1</v>
      </c>
      <c r="W36" s="66" t="str">
        <f>IF(AND('Mapa de Riesgos'!$Y$13="Baja",'Mapa de Riesgos'!$AA$13="Moderado"),CONCATENATE("R1C",'Mapa de Riesgos'!$O$13),"")</f>
        <v/>
      </c>
      <c r="X36" s="66" t="str">
        <f>IF(AND('Mapa de Riesgos'!$Y$14="Baja",'Mapa de Riesgos'!$AA$14="Moderado"),CONCATENATE("R1C",'Mapa de Riesgos'!$O$14),"")</f>
        <v/>
      </c>
      <c r="Y36" s="66" t="str">
        <f>IF(AND('Mapa de Riesgos'!$Y$15="Baja",'Mapa de Riesgos'!$AA$15="Moderado"),CONCATENATE("R1C",'Mapa de Riesgos'!$O$15),"")</f>
        <v/>
      </c>
      <c r="Z36" s="66" t="str">
        <f>IF(AND('Mapa de Riesgos'!$Y$16="Baja",'Mapa de Riesgos'!$AA$16="Moderado"),CONCATENATE("R1C",'Mapa de Riesgos'!$O$16),"")</f>
        <v/>
      </c>
      <c r="AA36" s="67" t="str">
        <f>IF(AND('Mapa de Riesgos'!$Y$17="Baja",'Mapa de Riesgos'!$AA$17="Moderado"),CONCATENATE("R1C",'Mapa de Riesgos'!$O$17),"")</f>
        <v/>
      </c>
      <c r="AB36" s="46" t="str">
        <f>IF(AND('Mapa de Riesgos'!$Y$12="Baja",'Mapa de Riesgos'!$AA$12="Mayor"),CONCATENATE("R1C",'Mapa de Riesgos'!$O$12),"")</f>
        <v/>
      </c>
      <c r="AC36" s="47" t="str">
        <f>IF(AND('Mapa de Riesgos'!$Y$13="Baja",'Mapa de Riesgos'!$AA$13="Mayor"),CONCATENATE("R1C",'Mapa de Riesgos'!$O$13),"")</f>
        <v/>
      </c>
      <c r="AD36" s="47" t="str">
        <f>IF(AND('Mapa de Riesgos'!$Y$14="Baja",'Mapa de Riesgos'!$AA$14="Mayor"),CONCATENATE("R1C",'Mapa de Riesgos'!$O$14),"")</f>
        <v/>
      </c>
      <c r="AE36" s="47" t="str">
        <f>IF(AND('Mapa de Riesgos'!$Y$15="Baja",'Mapa de Riesgos'!$AA$15="Mayor"),CONCATENATE("R1C",'Mapa de Riesgos'!$O$15),"")</f>
        <v/>
      </c>
      <c r="AF36" s="47" t="str">
        <f>IF(AND('Mapa de Riesgos'!$Y$16="Baja",'Mapa de Riesgos'!$AA$16="Mayor"),CONCATENATE("R1C",'Mapa de Riesgos'!$O$16),"")</f>
        <v/>
      </c>
      <c r="AG36" s="48" t="str">
        <f>IF(AND('Mapa de Riesgos'!$Y$17="Baja",'Mapa de Riesgos'!$AA$17="Mayor"),CONCATENATE("R1C",'Mapa de Riesgos'!$O$17),"")</f>
        <v/>
      </c>
      <c r="AH36" s="49" t="str">
        <f>IF(AND('Mapa de Riesgos'!$Y$12="Baja",'Mapa de Riesgos'!$AA$12="Catastrófico"),CONCATENATE("R1C",'Mapa de Riesgos'!$O$12),"")</f>
        <v/>
      </c>
      <c r="AI36" s="50" t="str">
        <f>IF(AND('Mapa de Riesgos'!$Y$13="Baja",'Mapa de Riesgos'!$AA$13="Catastrófico"),CONCATENATE("R1C",'Mapa de Riesgos'!$O$13),"")</f>
        <v/>
      </c>
      <c r="AJ36" s="50" t="str">
        <f>IF(AND('Mapa de Riesgos'!$Y$14="Baja",'Mapa de Riesgos'!$AA$14="Catastrófico"),CONCATENATE("R1C",'Mapa de Riesgos'!$O$14),"")</f>
        <v/>
      </c>
      <c r="AK36" s="50" t="str">
        <f>IF(AND('Mapa de Riesgos'!$Y$15="Baja",'Mapa de Riesgos'!$AA$15="Catastrófico"),CONCATENATE("R1C",'Mapa de Riesgos'!$O$15),"")</f>
        <v/>
      </c>
      <c r="AL36" s="50" t="str">
        <f>IF(AND('Mapa de Riesgos'!$Y$16="Baja",'Mapa de Riesgos'!$AA$16="Catastrófico"),CONCATENATE("R1C",'Mapa de Riesgos'!$O$16),"")</f>
        <v/>
      </c>
      <c r="AM36" s="51" t="str">
        <f>IF(AND('Mapa de Riesgos'!$Y$17="Baja",'Mapa de Riesgos'!$AA$17="Catastrófico"),CONCATENATE("R1C",'Mapa de Riesgos'!$O$17),"")</f>
        <v/>
      </c>
      <c r="AN36" s="84"/>
      <c r="AO36" s="579" t="s">
        <v>177</v>
      </c>
      <c r="AP36" s="580"/>
      <c r="AQ36" s="580"/>
      <c r="AR36" s="580"/>
      <c r="AS36" s="580"/>
      <c r="AT36" s="581"/>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row>
    <row r="37" spans="1:80" ht="15" customHeight="1">
      <c r="A37" s="84"/>
      <c r="B37" s="460"/>
      <c r="C37" s="460"/>
      <c r="D37" s="461"/>
      <c r="E37" s="559"/>
      <c r="F37" s="560"/>
      <c r="G37" s="560"/>
      <c r="H37" s="560"/>
      <c r="I37" s="560"/>
      <c r="J37" s="77" t="str">
        <f>IF(AND('Mapa de Riesgos'!$Y$18="Baja",'Mapa de Riesgos'!$AA$18="Leve"),CONCATENATE("R2C",'Mapa de Riesgos'!$O$18),"")</f>
        <v/>
      </c>
      <c r="K37" s="78" t="str">
        <f>IF(AND('Mapa de Riesgos'!$Y$19="Baja",'Mapa de Riesgos'!$AA$19="Leve"),CONCATENATE("R2C",'Mapa de Riesgos'!$O$19),"")</f>
        <v/>
      </c>
      <c r="L37" s="78" t="str">
        <f>IF(AND('Mapa de Riesgos'!$Y$20="Baja",'Mapa de Riesgos'!$AA$20="Leve"),CONCATENATE("R2C",'Mapa de Riesgos'!$O$20),"")</f>
        <v/>
      </c>
      <c r="M37" s="78" t="str">
        <f>IF(AND('Mapa de Riesgos'!$Y$21="Baja",'Mapa de Riesgos'!$AA$21="Leve"),CONCATENATE("R2C",'Mapa de Riesgos'!$O$21),"")</f>
        <v/>
      </c>
      <c r="N37" s="78" t="str">
        <f>IF(AND('Mapa de Riesgos'!$Y$22="Baja",'Mapa de Riesgos'!$AA$22="Leve"),CONCATENATE("R2C",'Mapa de Riesgos'!$O$22),"")</f>
        <v/>
      </c>
      <c r="O37" s="79" t="str">
        <f>IF(AND('Mapa de Riesgos'!$Y$23="Baja",'Mapa de Riesgos'!$AA$23="Leve"),CONCATENATE("R2C",'Mapa de Riesgos'!$O$23),"")</f>
        <v/>
      </c>
      <c r="P37" s="68" t="str">
        <f>IF(AND('Mapa de Riesgos'!$Y$18="Baja",'Mapa de Riesgos'!$AA$18="Menor"),CONCATENATE("R2C",'Mapa de Riesgos'!$O$18),"")</f>
        <v/>
      </c>
      <c r="Q37" s="69" t="str">
        <f>IF(AND('Mapa de Riesgos'!$Y$19="Baja",'Mapa de Riesgos'!$AA$19="Menor"),CONCATENATE("R2C",'Mapa de Riesgos'!$O$19),"")</f>
        <v/>
      </c>
      <c r="R37" s="69" t="str">
        <f>IF(AND('Mapa de Riesgos'!$Y$20="Baja",'Mapa de Riesgos'!$AA$20="Menor"),CONCATENATE("R2C",'Mapa de Riesgos'!$O$20),"")</f>
        <v/>
      </c>
      <c r="S37" s="69" t="str">
        <f>IF(AND('Mapa de Riesgos'!$Y$21="Baja",'Mapa de Riesgos'!$AA$21="Menor"),CONCATENATE("R2C",'Mapa de Riesgos'!$O$21),"")</f>
        <v/>
      </c>
      <c r="T37" s="69" t="str">
        <f>IF(AND('Mapa de Riesgos'!$Y$22="Baja",'Mapa de Riesgos'!$AA$22="Menor"),CONCATENATE("R2C",'Mapa de Riesgos'!$O$22),"")</f>
        <v/>
      </c>
      <c r="U37" s="70" t="str">
        <f>IF(AND('Mapa de Riesgos'!$Y$23="Baja",'Mapa de Riesgos'!$AA$23="Menor"),CONCATENATE("R2C",'Mapa de Riesgos'!$O$23),"")</f>
        <v/>
      </c>
      <c r="V37" s="68" t="str">
        <f>IF(AND('Mapa de Riesgos'!$Y$18="Baja",'Mapa de Riesgos'!$AA$18="Moderado"),CONCATENATE("R2C",'Mapa de Riesgos'!$O$18),"")</f>
        <v>R2C1</v>
      </c>
      <c r="W37" s="69" t="str">
        <f>IF(AND('Mapa de Riesgos'!$Y$19="Baja",'Mapa de Riesgos'!$AA$19="Moderado"),CONCATENATE("R2C",'Mapa de Riesgos'!$O$19),"")</f>
        <v/>
      </c>
      <c r="X37" s="69" t="str">
        <f>IF(AND('Mapa de Riesgos'!$Y$20="Baja",'Mapa de Riesgos'!$AA$20="Moderado"),CONCATENATE("R2C",'Mapa de Riesgos'!$O$20),"")</f>
        <v/>
      </c>
      <c r="Y37" s="69" t="str">
        <f>IF(AND('Mapa de Riesgos'!$Y$21="Baja",'Mapa de Riesgos'!$AA$21="Moderado"),CONCATENATE("R2C",'Mapa de Riesgos'!$O$21),"")</f>
        <v/>
      </c>
      <c r="Z37" s="69" t="str">
        <f>IF(AND('Mapa de Riesgos'!$Y$22="Baja",'Mapa de Riesgos'!$AA$22="Moderado"),CONCATENATE("R2C",'Mapa de Riesgos'!$O$22),"")</f>
        <v/>
      </c>
      <c r="AA37" s="70" t="str">
        <f>IF(AND('Mapa de Riesgos'!$Y$23="Baja",'Mapa de Riesgos'!$AA$23="Moderado"),CONCATENATE("R2C",'Mapa de Riesgos'!$O$23),"")</f>
        <v/>
      </c>
      <c r="AB37" s="52" t="str">
        <f>IF(AND('Mapa de Riesgos'!$Y$18="Baja",'Mapa de Riesgos'!$AA$18="Mayor"),CONCATENATE("R2C",'Mapa de Riesgos'!$O$18),"")</f>
        <v/>
      </c>
      <c r="AC37" s="53" t="str">
        <f>IF(AND('Mapa de Riesgos'!$Y$19="Baja",'Mapa de Riesgos'!$AA$19="Mayor"),CONCATENATE("R2C",'Mapa de Riesgos'!$O$19),"")</f>
        <v/>
      </c>
      <c r="AD37" s="53" t="str">
        <f>IF(AND('Mapa de Riesgos'!$Y$20="Baja",'Mapa de Riesgos'!$AA$20="Mayor"),CONCATENATE("R2C",'Mapa de Riesgos'!$O$20),"")</f>
        <v/>
      </c>
      <c r="AE37" s="53" t="str">
        <f>IF(AND('Mapa de Riesgos'!$Y$21="Baja",'Mapa de Riesgos'!$AA$21="Mayor"),CONCATENATE("R2C",'Mapa de Riesgos'!$O$21),"")</f>
        <v/>
      </c>
      <c r="AF37" s="53" t="str">
        <f>IF(AND('Mapa de Riesgos'!$Y$22="Baja",'Mapa de Riesgos'!$AA$22="Mayor"),CONCATENATE("R2C",'Mapa de Riesgos'!$O$22),"")</f>
        <v/>
      </c>
      <c r="AG37" s="54" t="str">
        <f>IF(AND('Mapa de Riesgos'!$Y$23="Baja",'Mapa de Riesgos'!$AA$23="Mayor"),CONCATENATE("R2C",'Mapa de Riesgos'!$O$23),"")</f>
        <v/>
      </c>
      <c r="AH37" s="55" t="str">
        <f>IF(AND('Mapa de Riesgos'!$Y$18="Baja",'Mapa de Riesgos'!$AA$18="Catastrófico"),CONCATENATE("R2C",'Mapa de Riesgos'!$O$18),"")</f>
        <v/>
      </c>
      <c r="AI37" s="56" t="str">
        <f>IF(AND('Mapa de Riesgos'!$Y$19="Baja",'Mapa de Riesgos'!$AA$19="Catastrófico"),CONCATENATE("R2C",'Mapa de Riesgos'!$O$19),"")</f>
        <v/>
      </c>
      <c r="AJ37" s="56" t="str">
        <f>IF(AND('Mapa de Riesgos'!$Y$20="Baja",'Mapa de Riesgos'!$AA$20="Catastrófico"),CONCATENATE("R2C",'Mapa de Riesgos'!$O$20),"")</f>
        <v/>
      </c>
      <c r="AK37" s="56" t="str">
        <f>IF(AND('Mapa de Riesgos'!$Y$21="Baja",'Mapa de Riesgos'!$AA$21="Catastrófico"),CONCATENATE("R2C",'Mapa de Riesgos'!$O$21),"")</f>
        <v/>
      </c>
      <c r="AL37" s="56" t="str">
        <f>IF(AND('Mapa de Riesgos'!$Y$22="Baja",'Mapa de Riesgos'!$AA$22="Catastrófico"),CONCATENATE("R2C",'Mapa de Riesgos'!$O$22),"")</f>
        <v/>
      </c>
      <c r="AM37" s="57" t="str">
        <f>IF(AND('Mapa de Riesgos'!$Y$23="Baja",'Mapa de Riesgos'!$AA$23="Catastrófico"),CONCATENATE("R2C",'Mapa de Riesgos'!$O$23),"")</f>
        <v/>
      </c>
      <c r="AN37" s="84"/>
      <c r="AO37" s="582"/>
      <c r="AP37" s="583"/>
      <c r="AQ37" s="583"/>
      <c r="AR37" s="583"/>
      <c r="AS37" s="583"/>
      <c r="AT37" s="584"/>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row>
    <row r="38" spans="1:80" ht="15" customHeight="1">
      <c r="A38" s="84"/>
      <c r="B38" s="460"/>
      <c r="C38" s="460"/>
      <c r="D38" s="461"/>
      <c r="E38" s="561"/>
      <c r="F38" s="562"/>
      <c r="G38" s="562"/>
      <c r="H38" s="562"/>
      <c r="I38" s="560"/>
      <c r="J38" s="77" t="str">
        <f>IF(AND('Mapa de Riesgos'!$Y$24="Baja",'Mapa de Riesgos'!$AA$24="Leve"),CONCATENATE("R3C",'Mapa de Riesgos'!$O$24),"")</f>
        <v/>
      </c>
      <c r="K38" s="78" t="str">
        <f>IF(AND('Mapa de Riesgos'!$Y$25="Baja",'Mapa de Riesgos'!$AA$25="Leve"),CONCATENATE("R3C",'Mapa de Riesgos'!$O$25),"")</f>
        <v/>
      </c>
      <c r="L38" s="78" t="str">
        <f>IF(AND('Mapa de Riesgos'!$Y$26="Baja",'Mapa de Riesgos'!$AA$26="Leve"),CONCATENATE("R3C",'Mapa de Riesgos'!$O$26),"")</f>
        <v/>
      </c>
      <c r="M38" s="78" t="str">
        <f>IF(AND('Mapa de Riesgos'!$Y$27="Baja",'Mapa de Riesgos'!$AA$27="Leve"),CONCATENATE("R3C",'Mapa de Riesgos'!$O$27),"")</f>
        <v/>
      </c>
      <c r="N38" s="78" t="str">
        <f>IF(AND('Mapa de Riesgos'!$Y$28="Baja",'Mapa de Riesgos'!$AA$28="Leve"),CONCATENATE("R3C",'Mapa de Riesgos'!$O$28),"")</f>
        <v/>
      </c>
      <c r="O38" s="79" t="str">
        <f>IF(AND('Mapa de Riesgos'!$Y$29="Baja",'Mapa de Riesgos'!$AA$29="Leve"),CONCATENATE("R3C",'Mapa de Riesgos'!$O$29),"")</f>
        <v/>
      </c>
      <c r="P38" s="68" t="str">
        <f>IF(AND('Mapa de Riesgos'!$Y$24="Baja",'Mapa de Riesgos'!$AA$24="Menor"),CONCATENATE("R3C",'Mapa de Riesgos'!$O$24),"")</f>
        <v/>
      </c>
      <c r="Q38" s="69" t="str">
        <f>IF(AND('Mapa de Riesgos'!$Y$25="Baja",'Mapa de Riesgos'!$AA$25="Menor"),CONCATENATE("R3C",'Mapa de Riesgos'!$O$25),"")</f>
        <v/>
      </c>
      <c r="R38" s="69" t="str">
        <f>IF(AND('Mapa de Riesgos'!$Y$26="Baja",'Mapa de Riesgos'!$AA$26="Menor"),CONCATENATE("R3C",'Mapa de Riesgos'!$O$26),"")</f>
        <v/>
      </c>
      <c r="S38" s="69" t="str">
        <f>IF(AND('Mapa de Riesgos'!$Y$27="Baja",'Mapa de Riesgos'!$AA$27="Menor"),CONCATENATE("R3C",'Mapa de Riesgos'!$O$27),"")</f>
        <v/>
      </c>
      <c r="T38" s="69" t="str">
        <f>IF(AND('Mapa de Riesgos'!$Y$28="Baja",'Mapa de Riesgos'!$AA$28="Menor"),CONCATENATE("R3C",'Mapa de Riesgos'!$O$28),"")</f>
        <v/>
      </c>
      <c r="U38" s="70" t="str">
        <f>IF(AND('Mapa de Riesgos'!$Y$29="Baja",'Mapa de Riesgos'!$AA$29="Menor"),CONCATENATE("R3C",'Mapa de Riesgos'!$O$29),"")</f>
        <v/>
      </c>
      <c r="V38" s="68" t="str">
        <f>IF(AND('Mapa de Riesgos'!$Y$24="Baja",'Mapa de Riesgos'!$AA$24="Moderado"),CONCATENATE("R3C",'Mapa de Riesgos'!$O$24),"")</f>
        <v/>
      </c>
      <c r="W38" s="69" t="str">
        <f>IF(AND('Mapa de Riesgos'!$Y$25="Baja",'Mapa de Riesgos'!$AA$25="Moderado"),CONCATENATE("R3C",'Mapa de Riesgos'!$O$25),"")</f>
        <v/>
      </c>
      <c r="X38" s="69" t="str">
        <f>IF(AND('Mapa de Riesgos'!$Y$26="Baja",'Mapa de Riesgos'!$AA$26="Moderado"),CONCATENATE("R3C",'Mapa de Riesgos'!$O$26),"")</f>
        <v/>
      </c>
      <c r="Y38" s="69" t="str">
        <f>IF(AND('Mapa de Riesgos'!$Y$27="Baja",'Mapa de Riesgos'!$AA$27="Moderado"),CONCATENATE("R3C",'Mapa de Riesgos'!$O$27),"")</f>
        <v/>
      </c>
      <c r="Z38" s="69" t="str">
        <f>IF(AND('Mapa de Riesgos'!$Y$28="Baja",'Mapa de Riesgos'!$AA$28="Moderado"),CONCATENATE("R3C",'Mapa de Riesgos'!$O$28),"")</f>
        <v/>
      </c>
      <c r="AA38" s="70" t="str">
        <f>IF(AND('Mapa de Riesgos'!$Y$29="Baja",'Mapa de Riesgos'!$AA$29="Moderado"),CONCATENATE("R3C",'Mapa de Riesgos'!$O$29),"")</f>
        <v/>
      </c>
      <c r="AB38" s="52" t="str">
        <f>IF(AND('Mapa de Riesgos'!$Y$24="Baja",'Mapa de Riesgos'!$AA$24="Mayor"),CONCATENATE("R3C",'Mapa de Riesgos'!$O$24),"")</f>
        <v/>
      </c>
      <c r="AC38" s="53" t="str">
        <f>IF(AND('Mapa de Riesgos'!$Y$25="Baja",'Mapa de Riesgos'!$AA$25="Mayor"),CONCATENATE("R3C",'Mapa de Riesgos'!$O$25),"")</f>
        <v/>
      </c>
      <c r="AD38" s="53" t="str">
        <f>IF(AND('Mapa de Riesgos'!$Y$26="Baja",'Mapa de Riesgos'!$AA$26="Mayor"),CONCATENATE("R3C",'Mapa de Riesgos'!$O$26),"")</f>
        <v/>
      </c>
      <c r="AE38" s="53" t="str">
        <f>IF(AND('Mapa de Riesgos'!$Y$27="Baja",'Mapa de Riesgos'!$AA$27="Mayor"),CONCATENATE("R3C",'Mapa de Riesgos'!$O$27),"")</f>
        <v/>
      </c>
      <c r="AF38" s="53" t="str">
        <f>IF(AND('Mapa de Riesgos'!$Y$28="Baja",'Mapa de Riesgos'!$AA$28="Mayor"),CONCATENATE("R3C",'Mapa de Riesgos'!$O$28),"")</f>
        <v/>
      </c>
      <c r="AG38" s="54" t="str">
        <f>IF(AND('Mapa de Riesgos'!$Y$29="Baja",'Mapa de Riesgos'!$AA$29="Mayor"),CONCATENATE("R3C",'Mapa de Riesgos'!$O$29),"")</f>
        <v/>
      </c>
      <c r="AH38" s="55" t="str">
        <f>IF(AND('Mapa de Riesgos'!$Y$24="Baja",'Mapa de Riesgos'!$AA$24="Catastrófico"),CONCATENATE("R3C",'Mapa de Riesgos'!$O$24),"")</f>
        <v/>
      </c>
      <c r="AI38" s="56" t="str">
        <f>IF(AND('Mapa de Riesgos'!$Y$25="Baja",'Mapa de Riesgos'!$AA$25="Catastrófico"),CONCATENATE("R3C",'Mapa de Riesgos'!$O$25),"")</f>
        <v/>
      </c>
      <c r="AJ38" s="56" t="str">
        <f>IF(AND('Mapa de Riesgos'!$Y$26="Baja",'Mapa de Riesgos'!$AA$26="Catastrófico"),CONCATENATE("R3C",'Mapa de Riesgos'!$O$26),"")</f>
        <v/>
      </c>
      <c r="AK38" s="56" t="str">
        <f>IF(AND('Mapa de Riesgos'!$Y$27="Baja",'Mapa de Riesgos'!$AA$27="Catastrófico"),CONCATENATE("R3C",'Mapa de Riesgos'!$O$27),"")</f>
        <v/>
      </c>
      <c r="AL38" s="56" t="str">
        <f>IF(AND('Mapa de Riesgos'!$Y$28="Baja",'Mapa de Riesgos'!$AA$28="Catastrófico"),CONCATENATE("R3C",'Mapa de Riesgos'!$O$28),"")</f>
        <v/>
      </c>
      <c r="AM38" s="57" t="str">
        <f>IF(AND('Mapa de Riesgos'!$Y$29="Baja",'Mapa de Riesgos'!$AA$29="Catastrófico"),CONCATENATE("R3C",'Mapa de Riesgos'!$O$29),"")</f>
        <v/>
      </c>
      <c r="AN38" s="84"/>
      <c r="AO38" s="582"/>
      <c r="AP38" s="583"/>
      <c r="AQ38" s="583"/>
      <c r="AR38" s="583"/>
      <c r="AS38" s="583"/>
      <c r="AT38" s="584"/>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row>
    <row r="39" spans="1:80" ht="15" customHeight="1">
      <c r="A39" s="84"/>
      <c r="B39" s="460"/>
      <c r="C39" s="460"/>
      <c r="D39" s="461"/>
      <c r="E39" s="561"/>
      <c r="F39" s="562"/>
      <c r="G39" s="562"/>
      <c r="H39" s="562"/>
      <c r="I39" s="560"/>
      <c r="J39" s="77" t="str">
        <f>IF(AND('Mapa de Riesgos'!$Y$30="Baja",'Mapa de Riesgos'!$AA$30="Leve"),CONCATENATE("R4C",'Mapa de Riesgos'!$O$30),"")</f>
        <v/>
      </c>
      <c r="K39" s="78" t="str">
        <f>IF(AND('Mapa de Riesgos'!$Y$31="Baja",'Mapa de Riesgos'!$AA$31="Leve"),CONCATENATE("R4C",'Mapa de Riesgos'!$O$31),"")</f>
        <v/>
      </c>
      <c r="L39" s="78" t="str">
        <f>IF(AND('Mapa de Riesgos'!$Y$32="Baja",'Mapa de Riesgos'!$AA$32="Leve"),CONCATENATE("R4C",'Mapa de Riesgos'!$O$32),"")</f>
        <v/>
      </c>
      <c r="M39" s="78" t="str">
        <f>IF(AND('Mapa de Riesgos'!$Y$33="Baja",'Mapa de Riesgos'!$AA$33="Leve"),CONCATENATE("R4C",'Mapa de Riesgos'!$O$33),"")</f>
        <v/>
      </c>
      <c r="N39" s="78" t="str">
        <f>IF(AND('Mapa de Riesgos'!$Y$34="Baja",'Mapa de Riesgos'!$AA$34="Leve"),CONCATENATE("R4C",'Mapa de Riesgos'!$O$34),"")</f>
        <v/>
      </c>
      <c r="O39" s="79" t="str">
        <f>IF(AND('Mapa de Riesgos'!$Y$35="Baja",'Mapa de Riesgos'!$AA$35="Leve"),CONCATENATE("R4C",'Mapa de Riesgos'!$O$35),"")</f>
        <v/>
      </c>
      <c r="P39" s="68" t="str">
        <f>IF(AND('Mapa de Riesgos'!$Y$30="Baja",'Mapa de Riesgos'!$AA$30="Menor"),CONCATENATE("R4C",'Mapa de Riesgos'!$O$30),"")</f>
        <v/>
      </c>
      <c r="Q39" s="69" t="str">
        <f>IF(AND('Mapa de Riesgos'!$Y$31="Baja",'Mapa de Riesgos'!$AA$31="Menor"),CONCATENATE("R4C",'Mapa de Riesgos'!$O$31),"")</f>
        <v/>
      </c>
      <c r="R39" s="69" t="str">
        <f>IF(AND('Mapa de Riesgos'!$Y$32="Baja",'Mapa de Riesgos'!$AA$32="Menor"),CONCATENATE("R4C",'Mapa de Riesgos'!$O$32),"")</f>
        <v/>
      </c>
      <c r="S39" s="69" t="str">
        <f>IF(AND('Mapa de Riesgos'!$Y$33="Baja",'Mapa de Riesgos'!$AA$33="Menor"),CONCATENATE("R4C",'Mapa de Riesgos'!$O$33),"")</f>
        <v/>
      </c>
      <c r="T39" s="69" t="str">
        <f>IF(AND('Mapa de Riesgos'!$Y$34="Baja",'Mapa de Riesgos'!$AA$34="Menor"),CONCATENATE("R4C",'Mapa de Riesgos'!$O$34),"")</f>
        <v/>
      </c>
      <c r="U39" s="70" t="str">
        <f>IF(AND('Mapa de Riesgos'!$Y$35="Baja",'Mapa de Riesgos'!$AA$35="Menor"),CONCATENATE("R4C",'Mapa de Riesgos'!$O$35),"")</f>
        <v/>
      </c>
      <c r="V39" s="68" t="str">
        <f>IF(AND('Mapa de Riesgos'!$Y$30="Baja",'Mapa de Riesgos'!$AA$30="Moderado"),CONCATENATE("R4C",'Mapa de Riesgos'!$O$30),"")</f>
        <v/>
      </c>
      <c r="W39" s="69" t="str">
        <f>IF(AND('Mapa de Riesgos'!$Y$31="Baja",'Mapa de Riesgos'!$AA$31="Moderado"),CONCATENATE("R4C",'Mapa de Riesgos'!$O$31),"")</f>
        <v/>
      </c>
      <c r="X39" s="69" t="str">
        <f>IF(AND('Mapa de Riesgos'!$Y$32="Baja",'Mapa de Riesgos'!$AA$32="Moderado"),CONCATENATE("R4C",'Mapa de Riesgos'!$O$32),"")</f>
        <v/>
      </c>
      <c r="Y39" s="69" t="str">
        <f>IF(AND('Mapa de Riesgos'!$Y$33="Baja",'Mapa de Riesgos'!$AA$33="Moderado"),CONCATENATE("R4C",'Mapa de Riesgos'!$O$33),"")</f>
        <v/>
      </c>
      <c r="Z39" s="69" t="str">
        <f>IF(AND('Mapa de Riesgos'!$Y$34="Baja",'Mapa de Riesgos'!$AA$34="Moderado"),CONCATENATE("R4C",'Mapa de Riesgos'!$O$34),"")</f>
        <v/>
      </c>
      <c r="AA39" s="70" t="str">
        <f>IF(AND('Mapa de Riesgos'!$Y$35="Baja",'Mapa de Riesgos'!$AA$35="Moderado"),CONCATENATE("R4C",'Mapa de Riesgos'!$O$35),"")</f>
        <v/>
      </c>
      <c r="AB39" s="52" t="str">
        <f>IF(AND('Mapa de Riesgos'!$Y$30="Baja",'Mapa de Riesgos'!$AA$30="Mayor"),CONCATENATE("R4C",'Mapa de Riesgos'!$O$30),"")</f>
        <v/>
      </c>
      <c r="AC39" s="53" t="str">
        <f>IF(AND('Mapa de Riesgos'!$Y$31="Baja",'Mapa de Riesgos'!$AA$31="Mayor"),CONCATENATE("R4C",'Mapa de Riesgos'!$O$31),"")</f>
        <v/>
      </c>
      <c r="AD39" s="53" t="str">
        <f>IF(AND('Mapa de Riesgos'!$Y$32="Baja",'Mapa de Riesgos'!$AA$32="Mayor"),CONCATENATE("R4C",'Mapa de Riesgos'!$O$32),"")</f>
        <v/>
      </c>
      <c r="AE39" s="53" t="str">
        <f>IF(AND('Mapa de Riesgos'!$Y$33="Baja",'Mapa de Riesgos'!$AA$33="Mayor"),CONCATENATE("R4C",'Mapa de Riesgos'!$O$33),"")</f>
        <v/>
      </c>
      <c r="AF39" s="53" t="str">
        <f>IF(AND('Mapa de Riesgos'!$Y$34="Baja",'Mapa de Riesgos'!$AA$34="Mayor"),CONCATENATE("R4C",'Mapa de Riesgos'!$O$34),"")</f>
        <v/>
      </c>
      <c r="AG39" s="54" t="str">
        <f>IF(AND('Mapa de Riesgos'!$Y$35="Baja",'Mapa de Riesgos'!$AA$35="Mayor"),CONCATENATE("R4C",'Mapa de Riesgos'!$O$35),"")</f>
        <v/>
      </c>
      <c r="AH39" s="55" t="str">
        <f>IF(AND('Mapa de Riesgos'!$Y$30="Baja",'Mapa de Riesgos'!$AA$30="Catastrófico"),CONCATENATE("R4C",'Mapa de Riesgos'!$O$30),"")</f>
        <v/>
      </c>
      <c r="AI39" s="56" t="str">
        <f>IF(AND('Mapa de Riesgos'!$Y$31="Baja",'Mapa de Riesgos'!$AA$31="Catastrófico"),CONCATENATE("R4C",'Mapa de Riesgos'!$O$31),"")</f>
        <v/>
      </c>
      <c r="AJ39" s="56" t="str">
        <f>IF(AND('Mapa de Riesgos'!$Y$32="Baja",'Mapa de Riesgos'!$AA$32="Catastrófico"),CONCATENATE("R4C",'Mapa de Riesgos'!$O$32),"")</f>
        <v/>
      </c>
      <c r="AK39" s="56" t="str">
        <f>IF(AND('Mapa de Riesgos'!$Y$33="Baja",'Mapa de Riesgos'!$AA$33="Catastrófico"),CONCATENATE("R4C",'Mapa de Riesgos'!$O$33),"")</f>
        <v/>
      </c>
      <c r="AL39" s="56" t="str">
        <f>IF(AND('Mapa de Riesgos'!$Y$34="Baja",'Mapa de Riesgos'!$AA$34="Catastrófico"),CONCATENATE("R4C",'Mapa de Riesgos'!$O$34),"")</f>
        <v/>
      </c>
      <c r="AM39" s="57" t="str">
        <f>IF(AND('Mapa de Riesgos'!$Y$35="Baja",'Mapa de Riesgos'!$AA$35="Catastrófico"),CONCATENATE("R4C",'Mapa de Riesgos'!$O$35),"")</f>
        <v/>
      </c>
      <c r="AN39" s="84"/>
      <c r="AO39" s="582"/>
      <c r="AP39" s="583"/>
      <c r="AQ39" s="583"/>
      <c r="AR39" s="583"/>
      <c r="AS39" s="583"/>
      <c r="AT39" s="584"/>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row>
    <row r="40" spans="1:80" ht="15" customHeight="1">
      <c r="A40" s="84"/>
      <c r="B40" s="460"/>
      <c r="C40" s="460"/>
      <c r="D40" s="461"/>
      <c r="E40" s="561"/>
      <c r="F40" s="562"/>
      <c r="G40" s="562"/>
      <c r="H40" s="562"/>
      <c r="I40" s="560"/>
      <c r="J40" s="77" t="str">
        <f>IF(AND('Mapa de Riesgos'!$Y$36="Baja",'Mapa de Riesgos'!$AA$36="Leve"),CONCATENATE("R5C",'Mapa de Riesgos'!$O$36),"")</f>
        <v/>
      </c>
      <c r="K40" s="78" t="str">
        <f>IF(AND('Mapa de Riesgos'!$Y$37="Baja",'Mapa de Riesgos'!$AA$37="Leve"),CONCATENATE("R5C",'Mapa de Riesgos'!$O$37),"")</f>
        <v/>
      </c>
      <c r="L40" s="78" t="str">
        <f>IF(AND('Mapa de Riesgos'!$Y$38="Baja",'Mapa de Riesgos'!$AA$38="Leve"),CONCATENATE("R5C",'Mapa de Riesgos'!$O$38),"")</f>
        <v/>
      </c>
      <c r="M40" s="78" t="str">
        <f>IF(AND('Mapa de Riesgos'!$Y$39="Baja",'Mapa de Riesgos'!$AA$39="Leve"),CONCATENATE("R5C",'Mapa de Riesgos'!$O$39),"")</f>
        <v/>
      </c>
      <c r="N40" s="78" t="str">
        <f>IF(AND('Mapa de Riesgos'!$Y$40="Baja",'Mapa de Riesgos'!$AA$40="Leve"),CONCATENATE("R5C",'Mapa de Riesgos'!$O$40),"")</f>
        <v/>
      </c>
      <c r="O40" s="79" t="str">
        <f>IF(AND('Mapa de Riesgos'!$Y$41="Baja",'Mapa de Riesgos'!$AA$41="Leve"),CONCATENATE("R5C",'Mapa de Riesgos'!$O$41),"")</f>
        <v/>
      </c>
      <c r="P40" s="68" t="str">
        <f>IF(AND('Mapa de Riesgos'!$Y$36="Baja",'Mapa de Riesgos'!$AA$36="Menor"),CONCATENATE("R5C",'Mapa de Riesgos'!$O$36),"")</f>
        <v/>
      </c>
      <c r="Q40" s="69" t="str">
        <f>IF(AND('Mapa de Riesgos'!$Y$37="Baja",'Mapa de Riesgos'!$AA$37="Menor"),CONCATENATE("R5C",'Mapa de Riesgos'!$O$37),"")</f>
        <v/>
      </c>
      <c r="R40" s="69" t="str">
        <f>IF(AND('Mapa de Riesgos'!$Y$38="Baja",'Mapa de Riesgos'!$AA$38="Menor"),CONCATENATE("R5C",'Mapa de Riesgos'!$O$38),"")</f>
        <v/>
      </c>
      <c r="S40" s="69" t="str">
        <f>IF(AND('Mapa de Riesgos'!$Y$39="Baja",'Mapa de Riesgos'!$AA$39="Menor"),CONCATENATE("R5C",'Mapa de Riesgos'!$O$39),"")</f>
        <v/>
      </c>
      <c r="T40" s="69" t="str">
        <f>IF(AND('Mapa de Riesgos'!$Y$40="Baja",'Mapa de Riesgos'!$AA$40="Menor"),CONCATENATE("R5C",'Mapa de Riesgos'!$O$40),"")</f>
        <v/>
      </c>
      <c r="U40" s="70" t="str">
        <f>IF(AND('Mapa de Riesgos'!$Y$41="Baja",'Mapa de Riesgos'!$AA$41="Menor"),CONCATENATE("R5C",'Mapa de Riesgos'!$O$41),"")</f>
        <v/>
      </c>
      <c r="V40" s="68" t="str">
        <f>IF(AND('Mapa de Riesgos'!$Y$36="Baja",'Mapa de Riesgos'!$AA$36="Moderado"),CONCATENATE("R5C",'Mapa de Riesgos'!$O$36),"")</f>
        <v/>
      </c>
      <c r="W40" s="69" t="str">
        <f>IF(AND('Mapa de Riesgos'!$Y$37="Baja",'Mapa de Riesgos'!$AA$37="Moderado"),CONCATENATE("R5C",'Mapa de Riesgos'!$O$37),"")</f>
        <v/>
      </c>
      <c r="X40" s="69" t="str">
        <f>IF(AND('Mapa de Riesgos'!$Y$38="Baja",'Mapa de Riesgos'!$AA$38="Moderado"),CONCATENATE("R5C",'Mapa de Riesgos'!$O$38),"")</f>
        <v/>
      </c>
      <c r="Y40" s="69" t="str">
        <f>IF(AND('Mapa de Riesgos'!$Y$39="Baja",'Mapa de Riesgos'!$AA$39="Moderado"),CONCATENATE("R5C",'Mapa de Riesgos'!$O$39),"")</f>
        <v/>
      </c>
      <c r="Z40" s="69" t="str">
        <f>IF(AND('Mapa de Riesgos'!$Y$40="Baja",'Mapa de Riesgos'!$AA$40="Moderado"),CONCATENATE("R5C",'Mapa de Riesgos'!$O$40),"")</f>
        <v/>
      </c>
      <c r="AA40" s="70" t="str">
        <f>IF(AND('Mapa de Riesgos'!$Y$41="Baja",'Mapa de Riesgos'!$AA$41="Moderado"),CONCATENATE("R5C",'Mapa de Riesgos'!$O$41),"")</f>
        <v/>
      </c>
      <c r="AB40" s="52" t="str">
        <f>IF(AND('Mapa de Riesgos'!$Y$36="Baja",'Mapa de Riesgos'!$AA$36="Mayor"),CONCATENATE("R5C",'Mapa de Riesgos'!$O$36),"")</f>
        <v/>
      </c>
      <c r="AC40" s="53" t="str">
        <f>IF(AND('Mapa de Riesgos'!$Y$37="Baja",'Mapa de Riesgos'!$AA$37="Mayor"),CONCATENATE("R5C",'Mapa de Riesgos'!$O$37),"")</f>
        <v/>
      </c>
      <c r="AD40" s="58" t="str">
        <f>IF(AND('Mapa de Riesgos'!$Y$38="Baja",'Mapa de Riesgos'!$AA$38="Mayor"),CONCATENATE("R5C",'Mapa de Riesgos'!$O$38),"")</f>
        <v/>
      </c>
      <c r="AE40" s="58" t="str">
        <f>IF(AND('Mapa de Riesgos'!$Y$39="Baja",'Mapa de Riesgos'!$AA$39="Mayor"),CONCATENATE("R5C",'Mapa de Riesgos'!$O$39),"")</f>
        <v/>
      </c>
      <c r="AF40" s="58" t="str">
        <f>IF(AND('Mapa de Riesgos'!$Y$40="Baja",'Mapa de Riesgos'!$AA$40="Mayor"),CONCATENATE("R5C",'Mapa de Riesgos'!$O$40),"")</f>
        <v/>
      </c>
      <c r="AG40" s="54" t="str">
        <f>IF(AND('Mapa de Riesgos'!$Y$41="Baja",'Mapa de Riesgos'!$AA$41="Mayor"),CONCATENATE("R5C",'Mapa de Riesgos'!$O$41),"")</f>
        <v/>
      </c>
      <c r="AH40" s="55" t="str">
        <f>IF(AND('Mapa de Riesgos'!$Y$36="Baja",'Mapa de Riesgos'!$AA$36="Catastrófico"),CONCATENATE("R5C",'Mapa de Riesgos'!$O$36),"")</f>
        <v/>
      </c>
      <c r="AI40" s="56" t="str">
        <f>IF(AND('Mapa de Riesgos'!$Y$37="Baja",'Mapa de Riesgos'!$AA$37="Catastrófico"),CONCATENATE("R5C",'Mapa de Riesgos'!$O$37),"")</f>
        <v/>
      </c>
      <c r="AJ40" s="56" t="str">
        <f>IF(AND('Mapa de Riesgos'!$Y$38="Baja",'Mapa de Riesgos'!$AA$38="Catastrófico"),CONCATENATE("R5C",'Mapa de Riesgos'!$O$38),"")</f>
        <v/>
      </c>
      <c r="AK40" s="56" t="str">
        <f>IF(AND('Mapa de Riesgos'!$Y$39="Baja",'Mapa de Riesgos'!$AA$39="Catastrófico"),CONCATENATE("R5C",'Mapa de Riesgos'!$O$39),"")</f>
        <v/>
      </c>
      <c r="AL40" s="56" t="str">
        <f>IF(AND('Mapa de Riesgos'!$Y$40="Baja",'Mapa de Riesgos'!$AA$40="Catastrófico"),CONCATENATE("R5C",'Mapa de Riesgos'!$O$40),"")</f>
        <v/>
      </c>
      <c r="AM40" s="57" t="str">
        <f>IF(AND('Mapa de Riesgos'!$Y$41="Baja",'Mapa de Riesgos'!$AA$41="Catastrófico"),CONCATENATE("R5C",'Mapa de Riesgos'!$O$41),"")</f>
        <v/>
      </c>
      <c r="AN40" s="84"/>
      <c r="AO40" s="582"/>
      <c r="AP40" s="583"/>
      <c r="AQ40" s="583"/>
      <c r="AR40" s="583"/>
      <c r="AS40" s="583"/>
      <c r="AT40" s="584"/>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row>
    <row r="41" spans="1:80" ht="15" customHeight="1">
      <c r="A41" s="84"/>
      <c r="B41" s="460"/>
      <c r="C41" s="460"/>
      <c r="D41" s="461"/>
      <c r="E41" s="561"/>
      <c r="F41" s="562"/>
      <c r="G41" s="562"/>
      <c r="H41" s="562"/>
      <c r="I41" s="560"/>
      <c r="J41" s="77" t="str">
        <f>IF(AND('Mapa de Riesgos'!$Y$42="Baja",'Mapa de Riesgos'!$AA$42="Leve"),CONCATENATE("R6C",'Mapa de Riesgos'!$O$42),"")</f>
        <v/>
      </c>
      <c r="K41" s="78" t="str">
        <f>IF(AND('Mapa de Riesgos'!$Y$43="Baja",'Mapa de Riesgos'!$AA$43="Leve"),CONCATENATE("R6C",'Mapa de Riesgos'!$O$43),"")</f>
        <v/>
      </c>
      <c r="L41" s="78" t="str">
        <f>IF(AND('Mapa de Riesgos'!$Y$44="Baja",'Mapa de Riesgos'!$AA$44="Leve"),CONCATENATE("R6C",'Mapa de Riesgos'!$O$44),"")</f>
        <v/>
      </c>
      <c r="M41" s="78" t="str">
        <f>IF(AND('Mapa de Riesgos'!$Y$45="Baja",'Mapa de Riesgos'!$AA$45="Leve"),CONCATENATE("R6C",'Mapa de Riesgos'!$O$45),"")</f>
        <v/>
      </c>
      <c r="N41" s="78" t="str">
        <f>IF(AND('Mapa de Riesgos'!$Y$46="Baja",'Mapa de Riesgos'!$AA$46="Leve"),CONCATENATE("R6C",'Mapa de Riesgos'!$O$46),"")</f>
        <v/>
      </c>
      <c r="O41" s="79" t="str">
        <f>IF(AND('Mapa de Riesgos'!$Y$47="Baja",'Mapa de Riesgos'!$AA$47="Leve"),CONCATENATE("R6C",'Mapa de Riesgos'!$O$47),"")</f>
        <v/>
      </c>
      <c r="P41" s="68" t="str">
        <f>IF(AND('Mapa de Riesgos'!$Y$42="Baja",'Mapa de Riesgos'!$AA$42="Menor"),CONCATENATE("R6C",'Mapa de Riesgos'!$O$42),"")</f>
        <v/>
      </c>
      <c r="Q41" s="69" t="str">
        <f>IF(AND('Mapa de Riesgos'!$Y$43="Baja",'Mapa de Riesgos'!$AA$43="Menor"),CONCATENATE("R6C",'Mapa de Riesgos'!$O$43),"")</f>
        <v/>
      </c>
      <c r="R41" s="69" t="str">
        <f>IF(AND('Mapa de Riesgos'!$Y$44="Baja",'Mapa de Riesgos'!$AA$44="Menor"),CONCATENATE("R6C",'Mapa de Riesgos'!$O$44),"")</f>
        <v/>
      </c>
      <c r="S41" s="69" t="str">
        <f>IF(AND('Mapa de Riesgos'!$Y$45="Baja",'Mapa de Riesgos'!$AA$45="Menor"),CONCATENATE("R6C",'Mapa de Riesgos'!$O$45),"")</f>
        <v/>
      </c>
      <c r="T41" s="69" t="str">
        <f>IF(AND('Mapa de Riesgos'!$Y$46="Baja",'Mapa de Riesgos'!$AA$46="Menor"),CONCATENATE("R6C",'Mapa de Riesgos'!$O$46),"")</f>
        <v/>
      </c>
      <c r="U41" s="70" t="str">
        <f>IF(AND('Mapa de Riesgos'!$Y$47="Baja",'Mapa de Riesgos'!$AA$47="Menor"),CONCATENATE("R6C",'Mapa de Riesgos'!$O$47),"")</f>
        <v/>
      </c>
      <c r="V41" s="68" t="str">
        <f>IF(AND('Mapa de Riesgos'!$Y$42="Baja",'Mapa de Riesgos'!$AA$42="Moderado"),CONCATENATE("R6C",'Mapa de Riesgos'!$O$42),"")</f>
        <v/>
      </c>
      <c r="W41" s="69" t="str">
        <f>IF(AND('Mapa de Riesgos'!$Y$43="Baja",'Mapa de Riesgos'!$AA$43="Moderado"),CONCATENATE("R6C",'Mapa de Riesgos'!$O$43),"")</f>
        <v/>
      </c>
      <c r="X41" s="69" t="str">
        <f>IF(AND('Mapa de Riesgos'!$Y$44="Baja",'Mapa de Riesgos'!$AA$44="Moderado"),CONCATENATE("R6C",'Mapa de Riesgos'!$O$44),"")</f>
        <v/>
      </c>
      <c r="Y41" s="69" t="str">
        <f>IF(AND('Mapa de Riesgos'!$Y$45="Baja",'Mapa de Riesgos'!$AA$45="Moderado"),CONCATENATE("R6C",'Mapa de Riesgos'!$O$45),"")</f>
        <v/>
      </c>
      <c r="Z41" s="69" t="str">
        <f>IF(AND('Mapa de Riesgos'!$Y$46="Baja",'Mapa de Riesgos'!$AA$46="Moderado"),CONCATENATE("R6C",'Mapa de Riesgos'!$O$46),"")</f>
        <v/>
      </c>
      <c r="AA41" s="70" t="str">
        <f>IF(AND('Mapa de Riesgos'!$Y$47="Baja",'Mapa de Riesgos'!$AA$47="Moderado"),CONCATENATE("R6C",'Mapa de Riesgos'!$O$47),"")</f>
        <v/>
      </c>
      <c r="AB41" s="52" t="str">
        <f>IF(AND('Mapa de Riesgos'!$Y$42="Baja",'Mapa de Riesgos'!$AA$42="Mayor"),CONCATENATE("R6C",'Mapa de Riesgos'!$O$42),"")</f>
        <v/>
      </c>
      <c r="AC41" s="53" t="str">
        <f>IF(AND('Mapa de Riesgos'!$Y$43="Baja",'Mapa de Riesgos'!$AA$43="Mayor"),CONCATENATE("R6C",'Mapa de Riesgos'!$O$43),"")</f>
        <v/>
      </c>
      <c r="AD41" s="58" t="str">
        <f>IF(AND('Mapa de Riesgos'!$Y$44="Baja",'Mapa de Riesgos'!$AA$44="Mayor"),CONCATENATE("R6C",'Mapa de Riesgos'!$O$44),"")</f>
        <v/>
      </c>
      <c r="AE41" s="58" t="str">
        <f>IF(AND('Mapa de Riesgos'!$Y$45="Baja",'Mapa de Riesgos'!$AA$45="Mayor"),CONCATENATE("R6C",'Mapa de Riesgos'!$O$45),"")</f>
        <v/>
      </c>
      <c r="AF41" s="58" t="str">
        <f>IF(AND('Mapa de Riesgos'!$Y$46="Baja",'Mapa de Riesgos'!$AA$46="Mayor"),CONCATENATE("R6C",'Mapa de Riesgos'!$O$46),"")</f>
        <v/>
      </c>
      <c r="AG41" s="54" t="str">
        <f>IF(AND('Mapa de Riesgos'!$Y$47="Baja",'Mapa de Riesgos'!$AA$47="Mayor"),CONCATENATE("R6C",'Mapa de Riesgos'!$O$47),"")</f>
        <v/>
      </c>
      <c r="AH41" s="55" t="str">
        <f>IF(AND('Mapa de Riesgos'!$Y$42="Baja",'Mapa de Riesgos'!$AA$42="Catastrófico"),CONCATENATE("R6C",'Mapa de Riesgos'!$O$42),"")</f>
        <v/>
      </c>
      <c r="AI41" s="56" t="str">
        <f>IF(AND('Mapa de Riesgos'!$Y$43="Baja",'Mapa de Riesgos'!$AA$43="Catastrófico"),CONCATENATE("R6C",'Mapa de Riesgos'!$O$43),"")</f>
        <v/>
      </c>
      <c r="AJ41" s="56" t="str">
        <f>IF(AND('Mapa de Riesgos'!$Y$44="Baja",'Mapa de Riesgos'!$AA$44="Catastrófico"),CONCATENATE("R6C",'Mapa de Riesgos'!$O$44),"")</f>
        <v/>
      </c>
      <c r="AK41" s="56" t="str">
        <f>IF(AND('Mapa de Riesgos'!$Y$45="Baja",'Mapa de Riesgos'!$AA$45="Catastrófico"),CONCATENATE("R6C",'Mapa de Riesgos'!$O$45),"")</f>
        <v/>
      </c>
      <c r="AL41" s="56" t="str">
        <f>IF(AND('Mapa de Riesgos'!$Y$46="Baja",'Mapa de Riesgos'!$AA$46="Catastrófico"),CONCATENATE("R6C",'Mapa de Riesgos'!$O$46),"")</f>
        <v/>
      </c>
      <c r="AM41" s="57" t="str">
        <f>IF(AND('Mapa de Riesgos'!$Y$47="Baja",'Mapa de Riesgos'!$AA$47="Catastrófico"),CONCATENATE("R6C",'Mapa de Riesgos'!$O$47),"")</f>
        <v/>
      </c>
      <c r="AN41" s="84"/>
      <c r="AO41" s="582"/>
      <c r="AP41" s="583"/>
      <c r="AQ41" s="583"/>
      <c r="AR41" s="583"/>
      <c r="AS41" s="583"/>
      <c r="AT41" s="584"/>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row>
    <row r="42" spans="1:80" ht="15" customHeight="1">
      <c r="A42" s="84"/>
      <c r="B42" s="460"/>
      <c r="C42" s="460"/>
      <c r="D42" s="461"/>
      <c r="E42" s="561"/>
      <c r="F42" s="562"/>
      <c r="G42" s="562"/>
      <c r="H42" s="562"/>
      <c r="I42" s="560"/>
      <c r="J42" s="77" t="str">
        <f>IF(AND('Mapa de Riesgos'!$Y$48="Baja",'Mapa de Riesgos'!$AA$48="Leve"),CONCATENATE("R7C",'Mapa de Riesgos'!$O$48),"")</f>
        <v/>
      </c>
      <c r="K42" s="78" t="str">
        <f>IF(AND('Mapa de Riesgos'!$Y$49="Baja",'Mapa de Riesgos'!$AA$49="Leve"),CONCATENATE("R7C",'Mapa de Riesgos'!$O$49),"")</f>
        <v/>
      </c>
      <c r="L42" s="78" t="str">
        <f>IF(AND('Mapa de Riesgos'!$Y$50="Baja",'Mapa de Riesgos'!$AA$50="Leve"),CONCATENATE("R7C",'Mapa de Riesgos'!$O$50),"")</f>
        <v/>
      </c>
      <c r="M42" s="78" t="str">
        <f>IF(AND('Mapa de Riesgos'!$Y$51="Baja",'Mapa de Riesgos'!$AA$51="Leve"),CONCATENATE("R7C",'Mapa de Riesgos'!$O$51),"")</f>
        <v/>
      </c>
      <c r="N42" s="78" t="str">
        <f>IF(AND('Mapa de Riesgos'!$Y$52="Baja",'Mapa de Riesgos'!$AA$52="Leve"),CONCATENATE("R7C",'Mapa de Riesgos'!$O$52),"")</f>
        <v/>
      </c>
      <c r="O42" s="79" t="str">
        <f>IF(AND('Mapa de Riesgos'!$Y$53="Baja",'Mapa de Riesgos'!$AA$53="Leve"),CONCATENATE("R7C",'Mapa de Riesgos'!$O$53),"")</f>
        <v/>
      </c>
      <c r="P42" s="68" t="str">
        <f>IF(AND('Mapa de Riesgos'!$Y$48="Baja",'Mapa de Riesgos'!$AA$48="Menor"),CONCATENATE("R7C",'Mapa de Riesgos'!$O$48),"")</f>
        <v/>
      </c>
      <c r="Q42" s="69" t="str">
        <f>IF(AND('Mapa de Riesgos'!$Y$49="Baja",'Mapa de Riesgos'!$AA$49="Menor"),CONCATENATE("R7C",'Mapa de Riesgos'!$O$49),"")</f>
        <v/>
      </c>
      <c r="R42" s="69" t="str">
        <f>IF(AND('Mapa de Riesgos'!$Y$50="Baja",'Mapa de Riesgos'!$AA$50="Menor"),CONCATENATE("R7C",'Mapa de Riesgos'!$O$50),"")</f>
        <v/>
      </c>
      <c r="S42" s="69" t="str">
        <f>IF(AND('Mapa de Riesgos'!$Y$51="Baja",'Mapa de Riesgos'!$AA$51="Menor"),CONCATENATE("R7C",'Mapa de Riesgos'!$O$51),"")</f>
        <v/>
      </c>
      <c r="T42" s="69" t="str">
        <f>IF(AND('Mapa de Riesgos'!$Y$52="Baja",'Mapa de Riesgos'!$AA$52="Menor"),CONCATENATE("R7C",'Mapa de Riesgos'!$O$52),"")</f>
        <v/>
      </c>
      <c r="U42" s="70" t="str">
        <f>IF(AND('Mapa de Riesgos'!$Y$53="Baja",'Mapa de Riesgos'!$AA$53="Menor"),CONCATENATE("R7C",'Mapa de Riesgos'!$O$53),"")</f>
        <v/>
      </c>
      <c r="V42" s="68" t="str">
        <f>IF(AND('Mapa de Riesgos'!$Y$48="Baja",'Mapa de Riesgos'!$AA$48="Moderado"),CONCATENATE("R7C",'Mapa de Riesgos'!$O$48),"")</f>
        <v/>
      </c>
      <c r="W42" s="69" t="str">
        <f>IF(AND('Mapa de Riesgos'!$Y$49="Baja",'Mapa de Riesgos'!$AA$49="Moderado"),CONCATENATE("R7C",'Mapa de Riesgos'!$O$49),"")</f>
        <v/>
      </c>
      <c r="X42" s="69" t="str">
        <f>IF(AND('Mapa de Riesgos'!$Y$50="Baja",'Mapa de Riesgos'!$AA$50="Moderado"),CONCATENATE("R7C",'Mapa de Riesgos'!$O$50),"")</f>
        <v/>
      </c>
      <c r="Y42" s="69" t="str">
        <f>IF(AND('Mapa de Riesgos'!$Y$51="Baja",'Mapa de Riesgos'!$AA$51="Moderado"),CONCATENATE("R7C",'Mapa de Riesgos'!$O$51),"")</f>
        <v/>
      </c>
      <c r="Z42" s="69" t="str">
        <f>IF(AND('Mapa de Riesgos'!$Y$52="Baja",'Mapa de Riesgos'!$AA$52="Moderado"),CONCATENATE("R7C",'Mapa de Riesgos'!$O$52),"")</f>
        <v/>
      </c>
      <c r="AA42" s="70" t="str">
        <f>IF(AND('Mapa de Riesgos'!$Y$53="Baja",'Mapa de Riesgos'!$AA$53="Moderado"),CONCATENATE("R7C",'Mapa de Riesgos'!$O$53),"")</f>
        <v/>
      </c>
      <c r="AB42" s="52" t="str">
        <f>IF(AND('Mapa de Riesgos'!$Y$48="Baja",'Mapa de Riesgos'!$AA$48="Mayor"),CONCATENATE("R7C",'Mapa de Riesgos'!$O$48),"")</f>
        <v/>
      </c>
      <c r="AC42" s="53" t="str">
        <f>IF(AND('Mapa de Riesgos'!$Y$49="Baja",'Mapa de Riesgos'!$AA$49="Mayor"),CONCATENATE("R7C",'Mapa de Riesgos'!$O$49),"")</f>
        <v/>
      </c>
      <c r="AD42" s="58" t="str">
        <f>IF(AND('Mapa de Riesgos'!$Y$50="Baja",'Mapa de Riesgos'!$AA$50="Mayor"),CONCATENATE("R7C",'Mapa de Riesgos'!$O$50),"")</f>
        <v/>
      </c>
      <c r="AE42" s="58" t="str">
        <f>IF(AND('Mapa de Riesgos'!$Y$51="Baja",'Mapa de Riesgos'!$AA$51="Mayor"),CONCATENATE("R7C",'Mapa de Riesgos'!$O$51),"")</f>
        <v/>
      </c>
      <c r="AF42" s="58" t="str">
        <f>IF(AND('Mapa de Riesgos'!$Y$52="Baja",'Mapa de Riesgos'!$AA$52="Mayor"),CONCATENATE("R7C",'Mapa de Riesgos'!$O$52),"")</f>
        <v/>
      </c>
      <c r="AG42" s="54" t="str">
        <f>IF(AND('Mapa de Riesgos'!$Y$53="Baja",'Mapa de Riesgos'!$AA$53="Mayor"),CONCATENATE("R7C",'Mapa de Riesgos'!$O$53),"")</f>
        <v/>
      </c>
      <c r="AH42" s="55" t="str">
        <f>IF(AND('Mapa de Riesgos'!$Y$48="Baja",'Mapa de Riesgos'!$AA$48="Catastrófico"),CONCATENATE("R7C",'Mapa de Riesgos'!$O$48),"")</f>
        <v/>
      </c>
      <c r="AI42" s="56" t="str">
        <f>IF(AND('Mapa de Riesgos'!$Y$49="Baja",'Mapa de Riesgos'!$AA$49="Catastrófico"),CONCATENATE("R7C",'Mapa de Riesgos'!$O$49),"")</f>
        <v/>
      </c>
      <c r="AJ42" s="56" t="str">
        <f>IF(AND('Mapa de Riesgos'!$Y$50="Baja",'Mapa de Riesgos'!$AA$50="Catastrófico"),CONCATENATE("R7C",'Mapa de Riesgos'!$O$50),"")</f>
        <v/>
      </c>
      <c r="AK42" s="56" t="str">
        <f>IF(AND('Mapa de Riesgos'!$Y$51="Baja",'Mapa de Riesgos'!$AA$51="Catastrófico"),CONCATENATE("R7C",'Mapa de Riesgos'!$O$51),"")</f>
        <v/>
      </c>
      <c r="AL42" s="56" t="str">
        <f>IF(AND('Mapa de Riesgos'!$Y$52="Baja",'Mapa de Riesgos'!$AA$52="Catastrófico"),CONCATENATE("R7C",'Mapa de Riesgos'!$O$52),"")</f>
        <v/>
      </c>
      <c r="AM42" s="57" t="str">
        <f>IF(AND('Mapa de Riesgos'!$Y$53="Baja",'Mapa de Riesgos'!$AA$53="Catastrófico"),CONCATENATE("R7C",'Mapa de Riesgos'!$O$53),"")</f>
        <v/>
      </c>
      <c r="AN42" s="84"/>
      <c r="AO42" s="582"/>
      <c r="AP42" s="583"/>
      <c r="AQ42" s="583"/>
      <c r="AR42" s="583"/>
      <c r="AS42" s="583"/>
      <c r="AT42" s="584"/>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row>
    <row r="43" spans="1:80" ht="15" customHeight="1">
      <c r="A43" s="84"/>
      <c r="B43" s="460"/>
      <c r="C43" s="460"/>
      <c r="D43" s="461"/>
      <c r="E43" s="561"/>
      <c r="F43" s="562"/>
      <c r="G43" s="562"/>
      <c r="H43" s="562"/>
      <c r="I43" s="560"/>
      <c r="J43" s="77" t="str">
        <f>IF(AND('Mapa de Riesgos'!$Y$54="Baja",'Mapa de Riesgos'!$AA$54="Leve"),CONCATENATE("R8C",'Mapa de Riesgos'!$O$54),"")</f>
        <v/>
      </c>
      <c r="K43" s="78" t="str">
        <f>IF(AND('Mapa de Riesgos'!$Y$55="Baja",'Mapa de Riesgos'!$AA$55="Leve"),CONCATENATE("R8C",'Mapa de Riesgos'!$O$55),"")</f>
        <v/>
      </c>
      <c r="L43" s="78" t="str">
        <f>IF(AND('Mapa de Riesgos'!$Y$56="Baja",'Mapa de Riesgos'!$AA$56="Leve"),CONCATENATE("R8C",'Mapa de Riesgos'!$O$56),"")</f>
        <v/>
      </c>
      <c r="M43" s="78" t="str">
        <f>IF(AND('Mapa de Riesgos'!$Y$57="Baja",'Mapa de Riesgos'!$AA$57="Leve"),CONCATENATE("R8C",'Mapa de Riesgos'!$O$57),"")</f>
        <v/>
      </c>
      <c r="N43" s="78" t="str">
        <f>IF(AND('Mapa de Riesgos'!$Y$58="Baja",'Mapa de Riesgos'!$AA$58="Leve"),CONCATENATE("R8C",'Mapa de Riesgos'!$O$58),"")</f>
        <v/>
      </c>
      <c r="O43" s="79" t="str">
        <f>IF(AND('Mapa de Riesgos'!$Y$59="Baja",'Mapa de Riesgos'!$AA$59="Leve"),CONCATENATE("R8C",'Mapa de Riesgos'!$O$59),"")</f>
        <v/>
      </c>
      <c r="P43" s="68" t="str">
        <f>IF(AND('Mapa de Riesgos'!$Y$54="Baja",'Mapa de Riesgos'!$AA$54="Menor"),CONCATENATE("R8C",'Mapa de Riesgos'!$O$54),"")</f>
        <v/>
      </c>
      <c r="Q43" s="69" t="str">
        <f>IF(AND('Mapa de Riesgos'!$Y$55="Baja",'Mapa de Riesgos'!$AA$55="Menor"),CONCATENATE("R8C",'Mapa de Riesgos'!$O$55),"")</f>
        <v/>
      </c>
      <c r="R43" s="69" t="str">
        <f>IF(AND('Mapa de Riesgos'!$Y$56="Baja",'Mapa de Riesgos'!$AA$56="Menor"),CONCATENATE("R8C",'Mapa de Riesgos'!$O$56),"")</f>
        <v/>
      </c>
      <c r="S43" s="69" t="str">
        <f>IF(AND('Mapa de Riesgos'!$Y$57="Baja",'Mapa de Riesgos'!$AA$57="Menor"),CONCATENATE("R8C",'Mapa de Riesgos'!$O$57),"")</f>
        <v/>
      </c>
      <c r="T43" s="69" t="str">
        <f>IF(AND('Mapa de Riesgos'!$Y$58="Baja",'Mapa de Riesgos'!$AA$58="Menor"),CONCATENATE("R8C",'Mapa de Riesgos'!$O$58),"")</f>
        <v/>
      </c>
      <c r="U43" s="70" t="str">
        <f>IF(AND('Mapa de Riesgos'!$Y$59="Baja",'Mapa de Riesgos'!$AA$59="Menor"),CONCATENATE("R8C",'Mapa de Riesgos'!$O$59),"")</f>
        <v/>
      </c>
      <c r="V43" s="68" t="str">
        <f>IF(AND('Mapa de Riesgos'!$Y$54="Baja",'Mapa de Riesgos'!$AA$54="Moderado"),CONCATENATE("R8C",'Mapa de Riesgos'!$O$54),"")</f>
        <v/>
      </c>
      <c r="W43" s="69" t="str">
        <f>IF(AND('Mapa de Riesgos'!$Y$55="Baja",'Mapa de Riesgos'!$AA$55="Moderado"),CONCATENATE("R8C",'Mapa de Riesgos'!$O$55),"")</f>
        <v/>
      </c>
      <c r="X43" s="69" t="str">
        <f>IF(AND('Mapa de Riesgos'!$Y$56="Baja",'Mapa de Riesgos'!$AA$56="Moderado"),CONCATENATE("R8C",'Mapa de Riesgos'!$O$56),"")</f>
        <v/>
      </c>
      <c r="Y43" s="69" t="str">
        <f>IF(AND('Mapa de Riesgos'!$Y$57="Baja",'Mapa de Riesgos'!$AA$57="Moderado"),CONCATENATE("R8C",'Mapa de Riesgos'!$O$57),"")</f>
        <v/>
      </c>
      <c r="Z43" s="69" t="str">
        <f>IF(AND('Mapa de Riesgos'!$Y$58="Baja",'Mapa de Riesgos'!$AA$58="Moderado"),CONCATENATE("R8C",'Mapa de Riesgos'!$O$58),"")</f>
        <v/>
      </c>
      <c r="AA43" s="70" t="str">
        <f>IF(AND('Mapa de Riesgos'!$Y$59="Baja",'Mapa de Riesgos'!$AA$59="Moderado"),CONCATENATE("R8C",'Mapa de Riesgos'!$O$59),"")</f>
        <v/>
      </c>
      <c r="AB43" s="52" t="str">
        <f>IF(AND('Mapa de Riesgos'!$Y$54="Baja",'Mapa de Riesgos'!$AA$54="Mayor"),CONCATENATE("R8C",'Mapa de Riesgos'!$O$54),"")</f>
        <v/>
      </c>
      <c r="AC43" s="53" t="str">
        <f>IF(AND('Mapa de Riesgos'!$Y$55="Baja",'Mapa de Riesgos'!$AA$55="Mayor"),CONCATENATE("R8C",'Mapa de Riesgos'!$O$55),"")</f>
        <v/>
      </c>
      <c r="AD43" s="58" t="str">
        <f>IF(AND('Mapa de Riesgos'!$Y$56="Baja",'Mapa de Riesgos'!$AA$56="Mayor"),CONCATENATE("R8C",'Mapa de Riesgos'!$O$56),"")</f>
        <v/>
      </c>
      <c r="AE43" s="58" t="str">
        <f>IF(AND('Mapa de Riesgos'!$Y$57="Baja",'Mapa de Riesgos'!$AA$57="Mayor"),CONCATENATE("R8C",'Mapa de Riesgos'!$O$57),"")</f>
        <v/>
      </c>
      <c r="AF43" s="58" t="str">
        <f>IF(AND('Mapa de Riesgos'!$Y$58="Baja",'Mapa de Riesgos'!$AA$58="Mayor"),CONCATENATE("R8C",'Mapa de Riesgos'!$O$58),"")</f>
        <v/>
      </c>
      <c r="AG43" s="54" t="str">
        <f>IF(AND('Mapa de Riesgos'!$Y$59="Baja",'Mapa de Riesgos'!$AA$59="Mayor"),CONCATENATE("R8C",'Mapa de Riesgos'!$O$59),"")</f>
        <v/>
      </c>
      <c r="AH43" s="55" t="str">
        <f>IF(AND('Mapa de Riesgos'!$Y$54="Baja",'Mapa de Riesgos'!$AA$54="Catastrófico"),CONCATENATE("R8C",'Mapa de Riesgos'!$O$54),"")</f>
        <v/>
      </c>
      <c r="AI43" s="56" t="str">
        <f>IF(AND('Mapa de Riesgos'!$Y$55="Baja",'Mapa de Riesgos'!$AA$55="Catastrófico"),CONCATENATE("R8C",'Mapa de Riesgos'!$O$55),"")</f>
        <v/>
      </c>
      <c r="AJ43" s="56" t="str">
        <f>IF(AND('Mapa de Riesgos'!$Y$56="Baja",'Mapa de Riesgos'!$AA$56="Catastrófico"),CONCATENATE("R8C",'Mapa de Riesgos'!$O$56),"")</f>
        <v/>
      </c>
      <c r="AK43" s="56" t="str">
        <f>IF(AND('Mapa de Riesgos'!$Y$57="Baja",'Mapa de Riesgos'!$AA$57="Catastrófico"),CONCATENATE("R8C",'Mapa de Riesgos'!$O$57),"")</f>
        <v/>
      </c>
      <c r="AL43" s="56" t="str">
        <f>IF(AND('Mapa de Riesgos'!$Y$58="Baja",'Mapa de Riesgos'!$AA$58="Catastrófico"),CONCATENATE("R8C",'Mapa de Riesgos'!$O$58),"")</f>
        <v/>
      </c>
      <c r="AM43" s="57" t="str">
        <f>IF(AND('Mapa de Riesgos'!$Y$59="Baja",'Mapa de Riesgos'!$AA$59="Catastrófico"),CONCATENATE("R8C",'Mapa de Riesgos'!$O$59),"")</f>
        <v/>
      </c>
      <c r="AN43" s="84"/>
      <c r="AO43" s="582"/>
      <c r="AP43" s="583"/>
      <c r="AQ43" s="583"/>
      <c r="AR43" s="583"/>
      <c r="AS43" s="583"/>
      <c r="AT43" s="584"/>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row>
    <row r="44" spans="1:80" ht="15" customHeight="1">
      <c r="A44" s="84"/>
      <c r="B44" s="460"/>
      <c r="C44" s="460"/>
      <c r="D44" s="461"/>
      <c r="E44" s="561"/>
      <c r="F44" s="562"/>
      <c r="G44" s="562"/>
      <c r="H44" s="562"/>
      <c r="I44" s="560"/>
      <c r="J44" s="77" t="str">
        <f>IF(AND('Mapa de Riesgos'!$Y$60="Baja",'Mapa de Riesgos'!$AA$60="Leve"),CONCATENATE("R9C",'Mapa de Riesgos'!$O$60),"")</f>
        <v/>
      </c>
      <c r="K44" s="78" t="str">
        <f>IF(AND('Mapa de Riesgos'!$Y$61="Baja",'Mapa de Riesgos'!$AA$61="Leve"),CONCATENATE("R9C",'Mapa de Riesgos'!$O$61),"")</f>
        <v/>
      </c>
      <c r="L44" s="78" t="str">
        <f>IF(AND('Mapa de Riesgos'!$Y$62="Baja",'Mapa de Riesgos'!$AA$62="Leve"),CONCATENATE("R9C",'Mapa de Riesgos'!$O$62),"")</f>
        <v/>
      </c>
      <c r="M44" s="78" t="str">
        <f>IF(AND('Mapa de Riesgos'!$Y$63="Baja",'Mapa de Riesgos'!$AA$63="Leve"),CONCATENATE("R9C",'Mapa de Riesgos'!$O$63),"")</f>
        <v/>
      </c>
      <c r="N44" s="78" t="str">
        <f>IF(AND('Mapa de Riesgos'!$Y$64="Baja",'Mapa de Riesgos'!$AA$64="Leve"),CONCATENATE("R9C",'Mapa de Riesgos'!$O$64),"")</f>
        <v/>
      </c>
      <c r="O44" s="79" t="str">
        <f>IF(AND('Mapa de Riesgos'!$Y$65="Baja",'Mapa de Riesgos'!$AA$65="Leve"),CONCATENATE("R9C",'Mapa de Riesgos'!$O$65),"")</f>
        <v/>
      </c>
      <c r="P44" s="68" t="str">
        <f>IF(AND('Mapa de Riesgos'!$Y$60="Baja",'Mapa de Riesgos'!$AA$60="Menor"),CONCATENATE("R9C",'Mapa de Riesgos'!$O$60),"")</f>
        <v/>
      </c>
      <c r="Q44" s="69" t="str">
        <f>IF(AND('Mapa de Riesgos'!$Y$61="Baja",'Mapa de Riesgos'!$AA$61="Menor"),CONCATENATE("R9C",'Mapa de Riesgos'!$O$61),"")</f>
        <v/>
      </c>
      <c r="R44" s="69" t="str">
        <f>IF(AND('Mapa de Riesgos'!$Y$62="Baja",'Mapa de Riesgos'!$AA$62="Menor"),CONCATENATE("R9C",'Mapa de Riesgos'!$O$62),"")</f>
        <v/>
      </c>
      <c r="S44" s="69" t="str">
        <f>IF(AND('Mapa de Riesgos'!$Y$63="Baja",'Mapa de Riesgos'!$AA$63="Menor"),CONCATENATE("R9C",'Mapa de Riesgos'!$O$63),"")</f>
        <v/>
      </c>
      <c r="T44" s="69" t="str">
        <f>IF(AND('Mapa de Riesgos'!$Y$64="Baja",'Mapa de Riesgos'!$AA$64="Menor"),CONCATENATE("R9C",'Mapa de Riesgos'!$O$64),"")</f>
        <v/>
      </c>
      <c r="U44" s="70" t="str">
        <f>IF(AND('Mapa de Riesgos'!$Y$65="Baja",'Mapa de Riesgos'!$AA$65="Menor"),CONCATENATE("R9C",'Mapa de Riesgos'!$O$65),"")</f>
        <v/>
      </c>
      <c r="V44" s="68" t="str">
        <f>IF(AND('Mapa de Riesgos'!$Y$60="Baja",'Mapa de Riesgos'!$AA$60="Moderado"),CONCATENATE("R9C",'Mapa de Riesgos'!$O$60),"")</f>
        <v/>
      </c>
      <c r="W44" s="69" t="str">
        <f>IF(AND('Mapa de Riesgos'!$Y$61="Baja",'Mapa de Riesgos'!$AA$61="Moderado"),CONCATENATE("R9C",'Mapa de Riesgos'!$O$61),"")</f>
        <v/>
      </c>
      <c r="X44" s="69" t="str">
        <f>IF(AND('Mapa de Riesgos'!$Y$62="Baja",'Mapa de Riesgos'!$AA$62="Moderado"),CONCATENATE("R9C",'Mapa de Riesgos'!$O$62),"")</f>
        <v/>
      </c>
      <c r="Y44" s="69" t="str">
        <f>IF(AND('Mapa de Riesgos'!$Y$63="Baja",'Mapa de Riesgos'!$AA$63="Moderado"),CONCATENATE("R9C",'Mapa de Riesgos'!$O$63),"")</f>
        <v/>
      </c>
      <c r="Z44" s="69" t="str">
        <f>IF(AND('Mapa de Riesgos'!$Y$64="Baja",'Mapa de Riesgos'!$AA$64="Moderado"),CONCATENATE("R9C",'Mapa de Riesgos'!$O$64),"")</f>
        <v/>
      </c>
      <c r="AA44" s="70" t="str">
        <f>IF(AND('Mapa de Riesgos'!$Y$65="Baja",'Mapa de Riesgos'!$AA$65="Moderado"),CONCATENATE("R9C",'Mapa de Riesgos'!$O$65),"")</f>
        <v/>
      </c>
      <c r="AB44" s="52" t="str">
        <f>IF(AND('Mapa de Riesgos'!$Y$60="Baja",'Mapa de Riesgos'!$AA$60="Mayor"),CONCATENATE("R9C",'Mapa de Riesgos'!$O$60),"")</f>
        <v/>
      </c>
      <c r="AC44" s="53" t="str">
        <f>IF(AND('Mapa de Riesgos'!$Y$61="Baja",'Mapa de Riesgos'!$AA$61="Mayor"),CONCATENATE("R9C",'Mapa de Riesgos'!$O$61),"")</f>
        <v/>
      </c>
      <c r="AD44" s="58" t="str">
        <f>IF(AND('Mapa de Riesgos'!$Y$62="Baja",'Mapa de Riesgos'!$AA$62="Mayor"),CONCATENATE("R9C",'Mapa de Riesgos'!$O$62),"")</f>
        <v/>
      </c>
      <c r="AE44" s="58" t="str">
        <f>IF(AND('Mapa de Riesgos'!$Y$63="Baja",'Mapa de Riesgos'!$AA$63="Mayor"),CONCATENATE("R9C",'Mapa de Riesgos'!$O$63),"")</f>
        <v/>
      </c>
      <c r="AF44" s="58" t="str">
        <f>IF(AND('Mapa de Riesgos'!$Y$64="Baja",'Mapa de Riesgos'!$AA$64="Mayor"),CONCATENATE("R9C",'Mapa de Riesgos'!$O$64),"")</f>
        <v/>
      </c>
      <c r="AG44" s="54" t="str">
        <f>IF(AND('Mapa de Riesgos'!$Y$65="Baja",'Mapa de Riesgos'!$AA$65="Mayor"),CONCATENATE("R9C",'Mapa de Riesgos'!$O$65),"")</f>
        <v/>
      </c>
      <c r="AH44" s="55" t="str">
        <f>IF(AND('Mapa de Riesgos'!$Y$60="Baja",'Mapa de Riesgos'!$AA$60="Catastrófico"),CONCATENATE("R9C",'Mapa de Riesgos'!$O$60),"")</f>
        <v/>
      </c>
      <c r="AI44" s="56" t="str">
        <f>IF(AND('Mapa de Riesgos'!$Y$61="Baja",'Mapa de Riesgos'!$AA$61="Catastrófico"),CONCATENATE("R9C",'Mapa de Riesgos'!$O$61),"")</f>
        <v/>
      </c>
      <c r="AJ44" s="56" t="str">
        <f>IF(AND('Mapa de Riesgos'!$Y$62="Baja",'Mapa de Riesgos'!$AA$62="Catastrófico"),CONCATENATE("R9C",'Mapa de Riesgos'!$O$62),"")</f>
        <v/>
      </c>
      <c r="AK44" s="56" t="str">
        <f>IF(AND('Mapa de Riesgos'!$Y$63="Baja",'Mapa de Riesgos'!$AA$63="Catastrófico"),CONCATENATE("R9C",'Mapa de Riesgos'!$O$63),"")</f>
        <v/>
      </c>
      <c r="AL44" s="56" t="str">
        <f>IF(AND('Mapa de Riesgos'!$Y$64="Baja",'Mapa de Riesgos'!$AA$64="Catastrófico"),CONCATENATE("R9C",'Mapa de Riesgos'!$O$64),"")</f>
        <v/>
      </c>
      <c r="AM44" s="57" t="str">
        <f>IF(AND('Mapa de Riesgos'!$Y$65="Baja",'Mapa de Riesgos'!$AA$65="Catastrófico"),CONCATENATE("R9C",'Mapa de Riesgos'!$O$65),"")</f>
        <v/>
      </c>
      <c r="AN44" s="84"/>
      <c r="AO44" s="582"/>
      <c r="AP44" s="583"/>
      <c r="AQ44" s="583"/>
      <c r="AR44" s="583"/>
      <c r="AS44" s="583"/>
      <c r="AT44" s="5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0" ht="15.75" customHeight="1" thickBot="1">
      <c r="A45" s="84"/>
      <c r="B45" s="460"/>
      <c r="C45" s="460"/>
      <c r="D45" s="461"/>
      <c r="E45" s="563"/>
      <c r="F45" s="564"/>
      <c r="G45" s="564"/>
      <c r="H45" s="564"/>
      <c r="I45" s="564"/>
      <c r="J45" s="80" t="str">
        <f>IF(AND('Mapa de Riesgos'!$Y$66="Baja",'Mapa de Riesgos'!$AA$66="Leve"),CONCATENATE("R10C",'Mapa de Riesgos'!$O$66),"")</f>
        <v/>
      </c>
      <c r="K45" s="81" t="str">
        <f>IF(AND('Mapa de Riesgos'!$Y$67="Baja",'Mapa de Riesgos'!$AA$67="Leve"),CONCATENATE("R10C",'Mapa de Riesgos'!$O$67),"")</f>
        <v/>
      </c>
      <c r="L45" s="81" t="str">
        <f>IF(AND('Mapa de Riesgos'!$Y$68="Baja",'Mapa de Riesgos'!$AA$68="Leve"),CONCATENATE("R10C",'Mapa de Riesgos'!$O$68),"")</f>
        <v/>
      </c>
      <c r="M45" s="81" t="str">
        <f>IF(AND('Mapa de Riesgos'!$Y$69="Baja",'Mapa de Riesgos'!$AA$69="Leve"),CONCATENATE("R10C",'Mapa de Riesgos'!$O$69),"")</f>
        <v/>
      </c>
      <c r="N45" s="81" t="str">
        <f>IF(AND('Mapa de Riesgos'!$Y$70="Baja",'Mapa de Riesgos'!$AA$70="Leve"),CONCATENATE("R10C",'Mapa de Riesgos'!$O$70),"")</f>
        <v/>
      </c>
      <c r="O45" s="82" t="str">
        <f>IF(AND('Mapa de Riesgos'!$Y$71="Baja",'Mapa de Riesgos'!$AA$71="Leve"),CONCATENATE("R10C",'Mapa de Riesgos'!$O$71),"")</f>
        <v/>
      </c>
      <c r="P45" s="68" t="str">
        <f>IF(AND('Mapa de Riesgos'!$Y$66="Baja",'Mapa de Riesgos'!$AA$66="Menor"),CONCATENATE("R10C",'Mapa de Riesgos'!$O$66),"")</f>
        <v/>
      </c>
      <c r="Q45" s="69" t="str">
        <f>IF(AND('Mapa de Riesgos'!$Y$67="Baja",'Mapa de Riesgos'!$AA$67="Menor"),CONCATENATE("R10C",'Mapa de Riesgos'!$O$67),"")</f>
        <v/>
      </c>
      <c r="R45" s="69" t="str">
        <f>IF(AND('Mapa de Riesgos'!$Y$68="Baja",'Mapa de Riesgos'!$AA$68="Menor"),CONCATENATE("R10C",'Mapa de Riesgos'!$O$68),"")</f>
        <v/>
      </c>
      <c r="S45" s="69" t="str">
        <f>IF(AND('Mapa de Riesgos'!$Y$69="Baja",'Mapa de Riesgos'!$AA$69="Menor"),CONCATENATE("R10C",'Mapa de Riesgos'!$O$69),"")</f>
        <v/>
      </c>
      <c r="T45" s="69" t="str">
        <f>IF(AND('Mapa de Riesgos'!$Y$70="Baja",'Mapa de Riesgos'!$AA$70="Menor"),CONCATENATE("R10C",'Mapa de Riesgos'!$O$70),"")</f>
        <v/>
      </c>
      <c r="U45" s="70" t="str">
        <f>IF(AND('Mapa de Riesgos'!$Y$71="Baja",'Mapa de Riesgos'!$AA$71="Menor"),CONCATENATE("R10C",'Mapa de Riesgos'!$O$71),"")</f>
        <v/>
      </c>
      <c r="V45" s="71" t="str">
        <f>IF(AND('Mapa de Riesgos'!$Y$66="Baja",'Mapa de Riesgos'!$AA$66="Moderado"),CONCATENATE("R10C",'Mapa de Riesgos'!$O$66),"")</f>
        <v/>
      </c>
      <c r="W45" s="72" t="str">
        <f>IF(AND('Mapa de Riesgos'!$Y$67="Baja",'Mapa de Riesgos'!$AA$67="Moderado"),CONCATENATE("R10C",'Mapa de Riesgos'!$O$67),"")</f>
        <v/>
      </c>
      <c r="X45" s="72" t="str">
        <f>IF(AND('Mapa de Riesgos'!$Y$68="Baja",'Mapa de Riesgos'!$AA$68="Moderado"),CONCATENATE("R10C",'Mapa de Riesgos'!$O$68),"")</f>
        <v/>
      </c>
      <c r="Y45" s="72" t="str">
        <f>IF(AND('Mapa de Riesgos'!$Y$69="Baja",'Mapa de Riesgos'!$AA$69="Moderado"),CONCATENATE("R10C",'Mapa de Riesgos'!$O$69),"")</f>
        <v/>
      </c>
      <c r="Z45" s="72" t="str">
        <f>IF(AND('Mapa de Riesgos'!$Y$70="Baja",'Mapa de Riesgos'!$AA$70="Moderado"),CONCATENATE("R10C",'Mapa de Riesgos'!$O$70),"")</f>
        <v/>
      </c>
      <c r="AA45" s="73" t="str">
        <f>IF(AND('Mapa de Riesgos'!$Y$71="Baja",'Mapa de Riesgos'!$AA$71="Moderado"),CONCATENATE("R10C",'Mapa de Riesgos'!$O$71),"")</f>
        <v/>
      </c>
      <c r="AB45" s="59" t="str">
        <f>IF(AND('Mapa de Riesgos'!$Y$66="Baja",'Mapa de Riesgos'!$AA$66="Mayor"),CONCATENATE("R10C",'Mapa de Riesgos'!$O$66),"")</f>
        <v/>
      </c>
      <c r="AC45" s="60" t="str">
        <f>IF(AND('Mapa de Riesgos'!$Y$67="Baja",'Mapa de Riesgos'!$AA$67="Mayor"),CONCATENATE("R10C",'Mapa de Riesgos'!$O$67),"")</f>
        <v/>
      </c>
      <c r="AD45" s="60" t="str">
        <f>IF(AND('Mapa de Riesgos'!$Y$68="Baja",'Mapa de Riesgos'!$AA$68="Mayor"),CONCATENATE("R10C",'Mapa de Riesgos'!$O$68),"")</f>
        <v/>
      </c>
      <c r="AE45" s="60" t="str">
        <f>IF(AND('Mapa de Riesgos'!$Y$69="Baja",'Mapa de Riesgos'!$AA$69="Mayor"),CONCATENATE("R10C",'Mapa de Riesgos'!$O$69),"")</f>
        <v/>
      </c>
      <c r="AF45" s="60" t="str">
        <f>IF(AND('Mapa de Riesgos'!$Y$70="Baja",'Mapa de Riesgos'!$AA$70="Mayor"),CONCATENATE("R10C",'Mapa de Riesgos'!$O$70),"")</f>
        <v/>
      </c>
      <c r="AG45" s="61" t="str">
        <f>IF(AND('Mapa de Riesgos'!$Y$71="Baja",'Mapa de Riesgos'!$AA$71="Mayor"),CONCATENATE("R10C",'Mapa de Riesgos'!$O$71),"")</f>
        <v/>
      </c>
      <c r="AH45" s="62" t="str">
        <f>IF(AND('Mapa de Riesgos'!$Y$66="Baja",'Mapa de Riesgos'!$AA$66="Catastrófico"),CONCATENATE("R10C",'Mapa de Riesgos'!$O$66),"")</f>
        <v/>
      </c>
      <c r="AI45" s="63" t="str">
        <f>IF(AND('Mapa de Riesgos'!$Y$67="Baja",'Mapa de Riesgos'!$AA$67="Catastrófico"),CONCATENATE("R10C",'Mapa de Riesgos'!$O$67),"")</f>
        <v/>
      </c>
      <c r="AJ45" s="63" t="str">
        <f>IF(AND('Mapa de Riesgos'!$Y$68="Baja",'Mapa de Riesgos'!$AA$68="Catastrófico"),CONCATENATE("R10C",'Mapa de Riesgos'!$O$68),"")</f>
        <v/>
      </c>
      <c r="AK45" s="63" t="str">
        <f>IF(AND('Mapa de Riesgos'!$Y$69="Baja",'Mapa de Riesgos'!$AA$69="Catastrófico"),CONCATENATE("R10C",'Mapa de Riesgos'!$O$69),"")</f>
        <v/>
      </c>
      <c r="AL45" s="63" t="str">
        <f>IF(AND('Mapa de Riesgos'!$Y$70="Baja",'Mapa de Riesgos'!$AA$70="Catastrófico"),CONCATENATE("R10C",'Mapa de Riesgos'!$O$70),"")</f>
        <v/>
      </c>
      <c r="AM45" s="64" t="str">
        <f>IF(AND('Mapa de Riesgos'!$Y$71="Baja",'Mapa de Riesgos'!$AA$71="Catastrófico"),CONCATENATE("R10C",'Mapa de Riesgos'!$O$71),"")</f>
        <v/>
      </c>
      <c r="AN45" s="84"/>
      <c r="AO45" s="585"/>
      <c r="AP45" s="586"/>
      <c r="AQ45" s="586"/>
      <c r="AR45" s="586"/>
      <c r="AS45" s="586"/>
      <c r="AT45" s="587"/>
    </row>
    <row r="46" spans="1:80" ht="46.5" customHeight="1">
      <c r="A46" s="84"/>
      <c r="B46" s="460"/>
      <c r="C46" s="460"/>
      <c r="D46" s="461"/>
      <c r="E46" s="557" t="s">
        <v>178</v>
      </c>
      <c r="F46" s="558"/>
      <c r="G46" s="558"/>
      <c r="H46" s="558"/>
      <c r="I46" s="576"/>
      <c r="J46" s="74" t="str">
        <f>IF(AND('Mapa de Riesgos'!$Y$12="Muy Baja",'Mapa de Riesgos'!$AA$12="Leve"),CONCATENATE("R1C",'Mapa de Riesgos'!$O$12),"")</f>
        <v/>
      </c>
      <c r="K46" s="75" t="str">
        <f>IF(AND('Mapa de Riesgos'!$Y$13="Muy Baja",'Mapa de Riesgos'!$AA$13="Leve"),CONCATENATE("R1C",'Mapa de Riesgos'!$O$13),"")</f>
        <v/>
      </c>
      <c r="L46" s="75" t="str">
        <f>IF(AND('Mapa de Riesgos'!$Y$14="Muy Baja",'Mapa de Riesgos'!$AA$14="Leve"),CONCATENATE("R1C",'Mapa de Riesgos'!$O$14),"")</f>
        <v/>
      </c>
      <c r="M46" s="75" t="str">
        <f>IF(AND('Mapa de Riesgos'!$Y$15="Muy Baja",'Mapa de Riesgos'!$AA$15="Leve"),CONCATENATE("R1C",'Mapa de Riesgos'!$O$15),"")</f>
        <v/>
      </c>
      <c r="N46" s="75" t="str">
        <f>IF(AND('Mapa de Riesgos'!$Y$16="Muy Baja",'Mapa de Riesgos'!$AA$16="Leve"),CONCATENATE("R1C",'Mapa de Riesgos'!$O$16),"")</f>
        <v/>
      </c>
      <c r="O46" s="76" t="str">
        <f>IF(AND('Mapa de Riesgos'!$Y$17="Muy Baja",'Mapa de Riesgos'!$AA$17="Leve"),CONCATENATE("R1C",'Mapa de Riesgos'!$O$17),"")</f>
        <v/>
      </c>
      <c r="P46" s="74" t="str">
        <f>IF(AND('Mapa de Riesgos'!$Y$12="Muy Baja",'Mapa de Riesgos'!$AA$12="Menor"),CONCATENATE("R1C",'Mapa de Riesgos'!$O$12),"")</f>
        <v/>
      </c>
      <c r="Q46" s="75" t="str">
        <f>IF(AND('Mapa de Riesgos'!$Y$13="Muy Baja",'Mapa de Riesgos'!$AA$13="Menor"),CONCATENATE("R1C",'Mapa de Riesgos'!$O$13),"")</f>
        <v/>
      </c>
      <c r="R46" s="75" t="str">
        <f>IF(AND('Mapa de Riesgos'!$Y$14="Muy Baja",'Mapa de Riesgos'!$AA$14="Menor"),CONCATENATE("R1C",'Mapa de Riesgos'!$O$14),"")</f>
        <v/>
      </c>
      <c r="S46" s="75" t="str">
        <f>IF(AND('Mapa de Riesgos'!$Y$15="Muy Baja",'Mapa de Riesgos'!$AA$15="Menor"),CONCATENATE("R1C",'Mapa de Riesgos'!$O$15),"")</f>
        <v/>
      </c>
      <c r="T46" s="75" t="str">
        <f>IF(AND('Mapa de Riesgos'!$Y$16="Muy Baja",'Mapa de Riesgos'!$AA$16="Menor"),CONCATENATE("R1C",'Mapa de Riesgos'!$O$16),"")</f>
        <v/>
      </c>
      <c r="U46" s="76" t="str">
        <f>IF(AND('Mapa de Riesgos'!$Y$17="Muy Baja",'Mapa de Riesgos'!$AA$17="Menor"),CONCATENATE("R1C",'Mapa de Riesgos'!$O$17),"")</f>
        <v/>
      </c>
      <c r="V46" s="65" t="str">
        <f>IF(AND('Mapa de Riesgos'!$Y$12="Muy Baja",'Mapa de Riesgos'!$AA$12="Moderado"),CONCATENATE("R1C",'Mapa de Riesgos'!$O$12),"")</f>
        <v/>
      </c>
      <c r="W46" s="83" t="str">
        <f>IF(AND('Mapa de Riesgos'!$Y$13="Muy Baja",'Mapa de Riesgos'!$AA$13="Moderado"),CONCATENATE("R1C",'Mapa de Riesgos'!$O$13),"")</f>
        <v/>
      </c>
      <c r="X46" s="66" t="str">
        <f>IF(AND('Mapa de Riesgos'!$Y$14="Muy Baja",'Mapa de Riesgos'!$AA$14="Moderado"),CONCATENATE("R1C",'Mapa de Riesgos'!$O$14),"")</f>
        <v/>
      </c>
      <c r="Y46" s="66" t="str">
        <f>IF(AND('Mapa de Riesgos'!$Y$15="Muy Baja",'Mapa de Riesgos'!$AA$15="Moderado"),CONCATENATE("R1C",'Mapa de Riesgos'!$O$15),"")</f>
        <v/>
      </c>
      <c r="Z46" s="66" t="str">
        <f>IF(AND('Mapa de Riesgos'!$Y$16="Muy Baja",'Mapa de Riesgos'!$AA$16="Moderado"),CONCATENATE("R1C",'Mapa de Riesgos'!$O$16),"")</f>
        <v/>
      </c>
      <c r="AA46" s="67" t="str">
        <f>IF(AND('Mapa de Riesgos'!$Y$17="Muy Baja",'Mapa de Riesgos'!$AA$17="Moderado"),CONCATENATE("R1C",'Mapa de Riesgos'!$O$17),"")</f>
        <v/>
      </c>
      <c r="AB46" s="46" t="str">
        <f>IF(AND('Mapa de Riesgos'!$Y$12="Muy Baja",'Mapa de Riesgos'!$AA$12="Mayor"),CONCATENATE("R1C",'Mapa de Riesgos'!$O$12),"")</f>
        <v/>
      </c>
      <c r="AC46" s="47" t="str">
        <f>IF(AND('Mapa de Riesgos'!$Y$13="Muy Baja",'Mapa de Riesgos'!$AA$13="Mayor"),CONCATENATE("R1C",'Mapa de Riesgos'!$O$13),"")</f>
        <v/>
      </c>
      <c r="AD46" s="47" t="str">
        <f>IF(AND('Mapa de Riesgos'!$Y$14="Muy Baja",'Mapa de Riesgos'!$AA$14="Mayor"),CONCATENATE("R1C",'Mapa de Riesgos'!$O$14),"")</f>
        <v/>
      </c>
      <c r="AE46" s="47" t="str">
        <f>IF(AND('Mapa de Riesgos'!$Y$15="Muy Baja",'Mapa de Riesgos'!$AA$15="Mayor"),CONCATENATE("R1C",'Mapa de Riesgos'!$O$15),"")</f>
        <v/>
      </c>
      <c r="AF46" s="47" t="str">
        <f>IF(AND('Mapa de Riesgos'!$Y$16="Muy Baja",'Mapa de Riesgos'!$AA$16="Mayor"),CONCATENATE("R1C",'Mapa de Riesgos'!$O$16),"")</f>
        <v/>
      </c>
      <c r="AG46" s="48" t="str">
        <f>IF(AND('Mapa de Riesgos'!$Y$17="Muy Baja",'Mapa de Riesgos'!$AA$17="Mayor"),CONCATENATE("R1C",'Mapa de Riesgos'!$O$17),"")</f>
        <v/>
      </c>
      <c r="AH46" s="49" t="str">
        <f>IF(AND('Mapa de Riesgos'!$Y$12="Muy Baja",'Mapa de Riesgos'!$AA$12="Catastrófico"),CONCATENATE("R1C",'Mapa de Riesgos'!$O$12),"")</f>
        <v/>
      </c>
      <c r="AI46" s="50" t="str">
        <f>IF(AND('Mapa de Riesgos'!$Y$13="Muy Baja",'Mapa de Riesgos'!$AA$13="Catastrófico"),CONCATENATE("R1C",'Mapa de Riesgos'!$O$13),"")</f>
        <v/>
      </c>
      <c r="AJ46" s="50" t="str">
        <f>IF(AND('Mapa de Riesgos'!$Y$14="Muy Baja",'Mapa de Riesgos'!$AA$14="Catastrófico"),CONCATENATE("R1C",'Mapa de Riesgos'!$O$14),"")</f>
        <v/>
      </c>
      <c r="AK46" s="50" t="str">
        <f>IF(AND('Mapa de Riesgos'!$Y$15="Muy Baja",'Mapa de Riesgos'!$AA$15="Catastrófico"),CONCATENATE("R1C",'Mapa de Riesgos'!$O$15),"")</f>
        <v/>
      </c>
      <c r="AL46" s="50" t="str">
        <f>IF(AND('Mapa de Riesgos'!$Y$16="Muy Baja",'Mapa de Riesgos'!$AA$16="Catastrófico"),CONCATENATE("R1C",'Mapa de Riesgos'!$O$16),"")</f>
        <v/>
      </c>
      <c r="AM46" s="51" t="str">
        <f>IF(AND('Mapa de Riesgos'!$Y$17="Muy Baja",'Mapa de Riesgos'!$AA$17="Catastrófico"),CONCATENATE("R1C",'Mapa de Riesgos'!$O$17),"")</f>
        <v/>
      </c>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row>
    <row r="47" spans="1:80" ht="46.5" customHeight="1">
      <c r="A47" s="84"/>
      <c r="B47" s="460"/>
      <c r="C47" s="460"/>
      <c r="D47" s="461"/>
      <c r="E47" s="559"/>
      <c r="F47" s="560"/>
      <c r="G47" s="560"/>
      <c r="H47" s="560"/>
      <c r="I47" s="577"/>
      <c r="J47" s="77" t="str">
        <f>IF(AND('Mapa de Riesgos'!$Y$18="Muy Baja",'Mapa de Riesgos'!$AA$18="Leve"),CONCATENATE("R2C",'Mapa de Riesgos'!$O$18),"")</f>
        <v/>
      </c>
      <c r="K47" s="78" t="str">
        <f>IF(AND('Mapa de Riesgos'!$Y$19="Muy Baja",'Mapa de Riesgos'!$AA$19="Leve"),CONCATENATE("R2C",'Mapa de Riesgos'!$O$19),"")</f>
        <v/>
      </c>
      <c r="L47" s="78" t="str">
        <f>IF(AND('Mapa de Riesgos'!$Y$20="Muy Baja",'Mapa de Riesgos'!$AA$20="Leve"),CONCATENATE("R2C",'Mapa de Riesgos'!$O$20),"")</f>
        <v/>
      </c>
      <c r="M47" s="78" t="str">
        <f>IF(AND('Mapa de Riesgos'!$Y$21="Muy Baja",'Mapa de Riesgos'!$AA$21="Leve"),CONCATENATE("R2C",'Mapa de Riesgos'!$O$21),"")</f>
        <v/>
      </c>
      <c r="N47" s="78" t="str">
        <f>IF(AND('Mapa de Riesgos'!$Y$22="Muy Baja",'Mapa de Riesgos'!$AA$22="Leve"),CONCATENATE("R2C",'Mapa de Riesgos'!$O$22),"")</f>
        <v/>
      </c>
      <c r="O47" s="79" t="str">
        <f>IF(AND('Mapa de Riesgos'!$Y$23="Muy Baja",'Mapa de Riesgos'!$AA$23="Leve"),CONCATENATE("R2C",'Mapa de Riesgos'!$O$23),"")</f>
        <v/>
      </c>
      <c r="P47" s="77" t="str">
        <f>IF(AND('Mapa de Riesgos'!$Y$18="Muy Baja",'Mapa de Riesgos'!$AA$18="Menor"),CONCATENATE("R2C",'Mapa de Riesgos'!$O$18),"")</f>
        <v/>
      </c>
      <c r="Q47" s="78" t="str">
        <f>IF(AND('Mapa de Riesgos'!$Y$19="Muy Baja",'Mapa de Riesgos'!$AA$19="Menor"),CONCATENATE("R2C",'Mapa de Riesgos'!$O$19),"")</f>
        <v/>
      </c>
      <c r="R47" s="78" t="str">
        <f>IF(AND('Mapa de Riesgos'!$Y$20="Muy Baja",'Mapa de Riesgos'!$AA$20="Menor"),CONCATENATE("R2C",'Mapa de Riesgos'!$O$20),"")</f>
        <v/>
      </c>
      <c r="S47" s="78" t="str">
        <f>IF(AND('Mapa de Riesgos'!$Y$21="Muy Baja",'Mapa de Riesgos'!$AA$21="Menor"),CONCATENATE("R2C",'Mapa de Riesgos'!$O$21),"")</f>
        <v/>
      </c>
      <c r="T47" s="78" t="str">
        <f>IF(AND('Mapa de Riesgos'!$Y$22="Muy Baja",'Mapa de Riesgos'!$AA$22="Menor"),CONCATENATE("R2C",'Mapa de Riesgos'!$O$22),"")</f>
        <v/>
      </c>
      <c r="U47" s="79" t="str">
        <f>IF(AND('Mapa de Riesgos'!$Y$23="Muy Baja",'Mapa de Riesgos'!$AA$23="Menor"),CONCATENATE("R2C",'Mapa de Riesgos'!$O$23),"")</f>
        <v/>
      </c>
      <c r="V47" s="68" t="str">
        <f>IF(AND('Mapa de Riesgos'!$Y$18="Muy Baja",'Mapa de Riesgos'!$AA$18="Moderado"),CONCATENATE("R2C",'Mapa de Riesgos'!$O$18),"")</f>
        <v/>
      </c>
      <c r="W47" s="69" t="str">
        <f>IF(AND('Mapa de Riesgos'!$Y$19="Muy Baja",'Mapa de Riesgos'!$AA$19="Moderado"),CONCATENATE("R2C",'Mapa de Riesgos'!$O$19),"")</f>
        <v/>
      </c>
      <c r="X47" s="69" t="str">
        <f>IF(AND('Mapa de Riesgos'!$Y$20="Muy Baja",'Mapa de Riesgos'!$AA$20="Moderado"),CONCATENATE("R2C",'Mapa de Riesgos'!$O$20),"")</f>
        <v/>
      </c>
      <c r="Y47" s="69" t="str">
        <f>IF(AND('Mapa de Riesgos'!$Y$21="Muy Baja",'Mapa de Riesgos'!$AA$21="Moderado"),CONCATENATE("R2C",'Mapa de Riesgos'!$O$21),"")</f>
        <v/>
      </c>
      <c r="Z47" s="69" t="str">
        <f>IF(AND('Mapa de Riesgos'!$Y$22="Muy Baja",'Mapa de Riesgos'!$AA$22="Moderado"),CONCATENATE("R2C",'Mapa de Riesgos'!$O$22),"")</f>
        <v/>
      </c>
      <c r="AA47" s="70" t="str">
        <f>IF(AND('Mapa de Riesgos'!$Y$23="Muy Baja",'Mapa de Riesgos'!$AA$23="Moderado"),CONCATENATE("R2C",'Mapa de Riesgos'!$O$23),"")</f>
        <v/>
      </c>
      <c r="AB47" s="52" t="str">
        <f>IF(AND('Mapa de Riesgos'!$Y$18="Muy Baja",'Mapa de Riesgos'!$AA$18="Mayor"),CONCATENATE("R2C",'Mapa de Riesgos'!$O$18),"")</f>
        <v/>
      </c>
      <c r="AC47" s="53" t="str">
        <f>IF(AND('Mapa de Riesgos'!$Y$19="Muy Baja",'Mapa de Riesgos'!$AA$19="Mayor"),CONCATENATE("R2C",'Mapa de Riesgos'!$O$19),"")</f>
        <v/>
      </c>
      <c r="AD47" s="53" t="str">
        <f>IF(AND('Mapa de Riesgos'!$Y$20="Muy Baja",'Mapa de Riesgos'!$AA$20="Mayor"),CONCATENATE("R2C",'Mapa de Riesgos'!$O$20),"")</f>
        <v/>
      </c>
      <c r="AE47" s="53" t="str">
        <f>IF(AND('Mapa de Riesgos'!$Y$21="Muy Baja",'Mapa de Riesgos'!$AA$21="Mayor"),CONCATENATE("R2C",'Mapa de Riesgos'!$O$21),"")</f>
        <v/>
      </c>
      <c r="AF47" s="53" t="str">
        <f>IF(AND('Mapa de Riesgos'!$Y$22="Muy Baja",'Mapa de Riesgos'!$AA$22="Mayor"),CONCATENATE("R2C",'Mapa de Riesgos'!$O$22),"")</f>
        <v/>
      </c>
      <c r="AG47" s="54" t="str">
        <f>IF(AND('Mapa de Riesgos'!$Y$23="Muy Baja",'Mapa de Riesgos'!$AA$23="Mayor"),CONCATENATE("R2C",'Mapa de Riesgos'!$O$23),"")</f>
        <v/>
      </c>
      <c r="AH47" s="55" t="str">
        <f>IF(AND('Mapa de Riesgos'!$Y$18="Muy Baja",'Mapa de Riesgos'!$AA$18="Catastrófico"),CONCATENATE("R2C",'Mapa de Riesgos'!$O$18),"")</f>
        <v/>
      </c>
      <c r="AI47" s="56" t="str">
        <f>IF(AND('Mapa de Riesgos'!$Y$19="Muy Baja",'Mapa de Riesgos'!$AA$19="Catastrófico"),CONCATENATE("R2C",'Mapa de Riesgos'!$O$19),"")</f>
        <v/>
      </c>
      <c r="AJ47" s="56" t="str">
        <f>IF(AND('Mapa de Riesgos'!$Y$20="Muy Baja",'Mapa de Riesgos'!$AA$20="Catastrófico"),CONCATENATE("R2C",'Mapa de Riesgos'!$O$20),"")</f>
        <v/>
      </c>
      <c r="AK47" s="56" t="str">
        <f>IF(AND('Mapa de Riesgos'!$Y$21="Muy Baja",'Mapa de Riesgos'!$AA$21="Catastrófico"),CONCATENATE("R2C",'Mapa de Riesgos'!$O$21),"")</f>
        <v/>
      </c>
      <c r="AL47" s="56" t="str">
        <f>IF(AND('Mapa de Riesgos'!$Y$22="Muy Baja",'Mapa de Riesgos'!$AA$22="Catastrófico"),CONCATENATE("R2C",'Mapa de Riesgos'!$O$22),"")</f>
        <v/>
      </c>
      <c r="AM47" s="57" t="str">
        <f>IF(AND('Mapa de Riesgos'!$Y$23="Muy Baja",'Mapa de Riesgos'!$AA$23="Catastrófico"),CONCATENATE("R2C",'Mapa de Riesgos'!$O$23),"")</f>
        <v/>
      </c>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row>
    <row r="48" spans="1:80" ht="15" customHeight="1">
      <c r="A48" s="84"/>
      <c r="B48" s="460"/>
      <c r="C48" s="460"/>
      <c r="D48" s="461"/>
      <c r="E48" s="559"/>
      <c r="F48" s="560"/>
      <c r="G48" s="560"/>
      <c r="H48" s="560"/>
      <c r="I48" s="577"/>
      <c r="J48" s="77" t="str">
        <f>IF(AND('Mapa de Riesgos'!$Y$24="Muy Baja",'Mapa de Riesgos'!$AA$24="Leve"),CONCATENATE("R3C",'Mapa de Riesgos'!$O$24),"")</f>
        <v/>
      </c>
      <c r="K48" s="78" t="str">
        <f>IF(AND('Mapa de Riesgos'!$Y$25="Muy Baja",'Mapa de Riesgos'!$AA$25="Leve"),CONCATENATE("R3C",'Mapa de Riesgos'!$O$25),"")</f>
        <v/>
      </c>
      <c r="L48" s="78" t="str">
        <f>IF(AND('Mapa de Riesgos'!$Y$26="Muy Baja",'Mapa de Riesgos'!$AA$26="Leve"),CONCATENATE("R3C",'Mapa de Riesgos'!$O$26),"")</f>
        <v/>
      </c>
      <c r="M48" s="78" t="str">
        <f>IF(AND('Mapa de Riesgos'!$Y$27="Muy Baja",'Mapa de Riesgos'!$AA$27="Leve"),CONCATENATE("R3C",'Mapa de Riesgos'!$O$27),"")</f>
        <v/>
      </c>
      <c r="N48" s="78" t="str">
        <f>IF(AND('Mapa de Riesgos'!$Y$28="Muy Baja",'Mapa de Riesgos'!$AA$28="Leve"),CONCATENATE("R3C",'Mapa de Riesgos'!$O$28),"")</f>
        <v/>
      </c>
      <c r="O48" s="79" t="str">
        <f>IF(AND('Mapa de Riesgos'!$Y$29="Muy Baja",'Mapa de Riesgos'!$AA$29="Leve"),CONCATENATE("R3C",'Mapa de Riesgos'!$O$29),"")</f>
        <v/>
      </c>
      <c r="P48" s="77" t="str">
        <f>IF(AND('Mapa de Riesgos'!$Y$24="Muy Baja",'Mapa de Riesgos'!$AA$24="Menor"),CONCATENATE("R3C",'Mapa de Riesgos'!$O$24),"")</f>
        <v/>
      </c>
      <c r="Q48" s="78" t="str">
        <f>IF(AND('Mapa de Riesgos'!$Y$25="Muy Baja",'Mapa de Riesgos'!$AA$25="Menor"),CONCATENATE("R3C",'Mapa de Riesgos'!$O$25),"")</f>
        <v/>
      </c>
      <c r="R48" s="78" t="str">
        <f>IF(AND('Mapa de Riesgos'!$Y$26="Muy Baja",'Mapa de Riesgos'!$AA$26="Menor"),CONCATENATE("R3C",'Mapa de Riesgos'!$O$26),"")</f>
        <v/>
      </c>
      <c r="S48" s="78" t="str">
        <f>IF(AND('Mapa de Riesgos'!$Y$27="Muy Baja",'Mapa de Riesgos'!$AA$27="Menor"),CONCATENATE("R3C",'Mapa de Riesgos'!$O$27),"")</f>
        <v/>
      </c>
      <c r="T48" s="78" t="str">
        <f>IF(AND('Mapa de Riesgos'!$Y$28="Muy Baja",'Mapa de Riesgos'!$AA$28="Menor"),CONCATENATE("R3C",'Mapa de Riesgos'!$O$28),"")</f>
        <v/>
      </c>
      <c r="U48" s="79" t="str">
        <f>IF(AND('Mapa de Riesgos'!$Y$29="Muy Baja",'Mapa de Riesgos'!$AA$29="Menor"),CONCATENATE("R3C",'Mapa de Riesgos'!$O$29),"")</f>
        <v/>
      </c>
      <c r="V48" s="68" t="str">
        <f>IF(AND('Mapa de Riesgos'!$Y$24="Muy Baja",'Mapa de Riesgos'!$AA$24="Moderado"),CONCATENATE("R3C",'Mapa de Riesgos'!$O$24),"")</f>
        <v/>
      </c>
      <c r="W48" s="69" t="str">
        <f>IF(AND('Mapa de Riesgos'!$Y$25="Muy Baja",'Mapa de Riesgos'!$AA$25="Moderado"),CONCATENATE("R3C",'Mapa de Riesgos'!$O$25),"")</f>
        <v/>
      </c>
      <c r="X48" s="69" t="str">
        <f>IF(AND('Mapa de Riesgos'!$Y$26="Muy Baja",'Mapa de Riesgos'!$AA$26="Moderado"),CONCATENATE("R3C",'Mapa de Riesgos'!$O$26),"")</f>
        <v/>
      </c>
      <c r="Y48" s="69" t="str">
        <f>IF(AND('Mapa de Riesgos'!$Y$27="Muy Baja",'Mapa de Riesgos'!$AA$27="Moderado"),CONCATENATE("R3C",'Mapa de Riesgos'!$O$27),"")</f>
        <v/>
      </c>
      <c r="Z48" s="69" t="str">
        <f>IF(AND('Mapa de Riesgos'!$Y$28="Muy Baja",'Mapa de Riesgos'!$AA$28="Moderado"),CONCATENATE("R3C",'Mapa de Riesgos'!$O$28),"")</f>
        <v/>
      </c>
      <c r="AA48" s="70" t="str">
        <f>IF(AND('Mapa de Riesgos'!$Y$29="Muy Baja",'Mapa de Riesgos'!$AA$29="Moderado"),CONCATENATE("R3C",'Mapa de Riesgos'!$O$29),"")</f>
        <v/>
      </c>
      <c r="AB48" s="52" t="str">
        <f>IF(AND('Mapa de Riesgos'!$Y$24="Muy Baja",'Mapa de Riesgos'!$AA$24="Mayor"),CONCATENATE("R3C",'Mapa de Riesgos'!$O$24),"")</f>
        <v/>
      </c>
      <c r="AC48" s="53" t="str">
        <f>IF(AND('Mapa de Riesgos'!$Y$25="Muy Baja",'Mapa de Riesgos'!$AA$25="Mayor"),CONCATENATE("R3C",'Mapa de Riesgos'!$O$25),"")</f>
        <v/>
      </c>
      <c r="AD48" s="53" t="str">
        <f>IF(AND('Mapa de Riesgos'!$Y$26="Muy Baja",'Mapa de Riesgos'!$AA$26="Mayor"),CONCATENATE("R3C",'Mapa de Riesgos'!$O$26),"")</f>
        <v/>
      </c>
      <c r="AE48" s="53" t="str">
        <f>IF(AND('Mapa de Riesgos'!$Y$27="Muy Baja",'Mapa de Riesgos'!$AA$27="Mayor"),CONCATENATE("R3C",'Mapa de Riesgos'!$O$27),"")</f>
        <v/>
      </c>
      <c r="AF48" s="53" t="str">
        <f>IF(AND('Mapa de Riesgos'!$Y$28="Muy Baja",'Mapa de Riesgos'!$AA$28="Mayor"),CONCATENATE("R3C",'Mapa de Riesgos'!$O$28),"")</f>
        <v/>
      </c>
      <c r="AG48" s="54" t="str">
        <f>IF(AND('Mapa de Riesgos'!$Y$29="Muy Baja",'Mapa de Riesgos'!$AA$29="Mayor"),CONCATENATE("R3C",'Mapa de Riesgos'!$O$29),"")</f>
        <v/>
      </c>
      <c r="AH48" s="55" t="str">
        <f>IF(AND('Mapa de Riesgos'!$Y$24="Muy Baja",'Mapa de Riesgos'!$AA$24="Catastrófico"),CONCATENATE("R3C",'Mapa de Riesgos'!$O$24),"")</f>
        <v/>
      </c>
      <c r="AI48" s="56" t="str">
        <f>IF(AND('Mapa de Riesgos'!$Y$25="Muy Baja",'Mapa de Riesgos'!$AA$25="Catastrófico"),CONCATENATE("R3C",'Mapa de Riesgos'!$O$25),"")</f>
        <v/>
      </c>
      <c r="AJ48" s="56" t="str">
        <f>IF(AND('Mapa de Riesgos'!$Y$26="Muy Baja",'Mapa de Riesgos'!$AA$26="Catastrófico"),CONCATENATE("R3C",'Mapa de Riesgos'!$O$26),"")</f>
        <v/>
      </c>
      <c r="AK48" s="56" t="str">
        <f>IF(AND('Mapa de Riesgos'!$Y$27="Muy Baja",'Mapa de Riesgos'!$AA$27="Catastrófico"),CONCATENATE("R3C",'Mapa de Riesgos'!$O$27),"")</f>
        <v/>
      </c>
      <c r="AL48" s="56" t="str">
        <f>IF(AND('Mapa de Riesgos'!$Y$28="Muy Baja",'Mapa de Riesgos'!$AA$28="Catastrófico"),CONCATENATE("R3C",'Mapa de Riesgos'!$O$28),"")</f>
        <v/>
      </c>
      <c r="AM48" s="57" t="str">
        <f>IF(AND('Mapa de Riesgos'!$Y$29="Muy Baja",'Mapa de Riesgos'!$AA$29="Catastrófico"),CONCATENATE("R3C",'Mapa de Riesgos'!$O$29),"")</f>
        <v/>
      </c>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row>
    <row r="49" spans="1:80" ht="15" customHeight="1">
      <c r="A49" s="84"/>
      <c r="B49" s="460"/>
      <c r="C49" s="460"/>
      <c r="D49" s="461"/>
      <c r="E49" s="561"/>
      <c r="F49" s="562"/>
      <c r="G49" s="562"/>
      <c r="H49" s="562"/>
      <c r="I49" s="577"/>
      <c r="J49" s="77" t="str">
        <f>IF(AND('Mapa de Riesgos'!$Y$30="Muy Baja",'Mapa de Riesgos'!$AA$30="Leve"),CONCATENATE("R4C",'Mapa de Riesgos'!$O$30),"")</f>
        <v/>
      </c>
      <c r="K49" s="78" t="str">
        <f>IF(AND('Mapa de Riesgos'!$Y$31="Muy Baja",'Mapa de Riesgos'!$AA$31="Leve"),CONCATENATE("R4C",'Mapa de Riesgos'!$O$31),"")</f>
        <v/>
      </c>
      <c r="L49" s="78" t="str">
        <f>IF(AND('Mapa de Riesgos'!$Y$32="Muy Baja",'Mapa de Riesgos'!$AA$32="Leve"),CONCATENATE("R4C",'Mapa de Riesgos'!$O$32),"")</f>
        <v/>
      </c>
      <c r="M49" s="78" t="str">
        <f>IF(AND('Mapa de Riesgos'!$Y$33="Muy Baja",'Mapa de Riesgos'!$AA$33="Leve"),CONCATENATE("R4C",'Mapa de Riesgos'!$O$33),"")</f>
        <v/>
      </c>
      <c r="N49" s="78" t="str">
        <f>IF(AND('Mapa de Riesgos'!$Y$34="Muy Baja",'Mapa de Riesgos'!$AA$34="Leve"),CONCATENATE("R4C",'Mapa de Riesgos'!$O$34),"")</f>
        <v/>
      </c>
      <c r="O49" s="79" t="str">
        <f>IF(AND('Mapa de Riesgos'!$Y$35="Muy Baja",'Mapa de Riesgos'!$AA$35="Leve"),CONCATENATE("R4C",'Mapa de Riesgos'!$O$35),"")</f>
        <v/>
      </c>
      <c r="P49" s="77" t="str">
        <f>IF(AND('Mapa de Riesgos'!$Y$30="Muy Baja",'Mapa de Riesgos'!$AA$30="Menor"),CONCATENATE("R4C",'Mapa de Riesgos'!$O$30),"")</f>
        <v/>
      </c>
      <c r="Q49" s="78" t="str">
        <f>IF(AND('Mapa de Riesgos'!$Y$31="Muy Baja",'Mapa de Riesgos'!$AA$31="Menor"),CONCATENATE("R4C",'Mapa de Riesgos'!$O$31),"")</f>
        <v/>
      </c>
      <c r="R49" s="78" t="str">
        <f>IF(AND('Mapa de Riesgos'!$Y$32="Muy Baja",'Mapa de Riesgos'!$AA$32="Menor"),CONCATENATE("R4C",'Mapa de Riesgos'!$O$32),"")</f>
        <v/>
      </c>
      <c r="S49" s="78" t="str">
        <f>IF(AND('Mapa de Riesgos'!$Y$33="Muy Baja",'Mapa de Riesgos'!$AA$33="Menor"),CONCATENATE("R4C",'Mapa de Riesgos'!$O$33),"")</f>
        <v/>
      </c>
      <c r="T49" s="78" t="str">
        <f>IF(AND('Mapa de Riesgos'!$Y$34="Muy Baja",'Mapa de Riesgos'!$AA$34="Menor"),CONCATENATE("R4C",'Mapa de Riesgos'!$O$34),"")</f>
        <v/>
      </c>
      <c r="U49" s="79" t="str">
        <f>IF(AND('Mapa de Riesgos'!$Y$35="Muy Baja",'Mapa de Riesgos'!$AA$35="Menor"),CONCATENATE("R4C",'Mapa de Riesgos'!$O$35),"")</f>
        <v/>
      </c>
      <c r="V49" s="68" t="str">
        <f>IF(AND('Mapa de Riesgos'!$Y$30="Muy Baja",'Mapa de Riesgos'!$AA$30="Moderado"),CONCATENATE("R4C",'Mapa de Riesgos'!$O$30),"")</f>
        <v/>
      </c>
      <c r="W49" s="69" t="str">
        <f>IF(AND('Mapa de Riesgos'!$Y$31="Muy Baja",'Mapa de Riesgos'!$AA$31="Moderado"),CONCATENATE("R4C",'Mapa de Riesgos'!$O$31),"")</f>
        <v/>
      </c>
      <c r="X49" s="69" t="str">
        <f>IF(AND('Mapa de Riesgos'!$Y$32="Muy Baja",'Mapa de Riesgos'!$AA$32="Moderado"),CONCATENATE("R4C",'Mapa de Riesgos'!$O$32),"")</f>
        <v/>
      </c>
      <c r="Y49" s="69" t="str">
        <f>IF(AND('Mapa de Riesgos'!$Y$33="Muy Baja",'Mapa de Riesgos'!$AA$33="Moderado"),CONCATENATE("R4C",'Mapa de Riesgos'!$O$33),"")</f>
        <v/>
      </c>
      <c r="Z49" s="69" t="str">
        <f>IF(AND('Mapa de Riesgos'!$Y$34="Muy Baja",'Mapa de Riesgos'!$AA$34="Moderado"),CONCATENATE("R4C",'Mapa de Riesgos'!$O$34),"")</f>
        <v/>
      </c>
      <c r="AA49" s="70" t="str">
        <f>IF(AND('Mapa de Riesgos'!$Y$35="Muy Baja",'Mapa de Riesgos'!$AA$35="Moderado"),CONCATENATE("R4C",'Mapa de Riesgos'!$O$35),"")</f>
        <v/>
      </c>
      <c r="AB49" s="52" t="str">
        <f>IF(AND('Mapa de Riesgos'!$Y$30="Muy Baja",'Mapa de Riesgos'!$AA$30="Mayor"),CONCATENATE("R4C",'Mapa de Riesgos'!$O$30),"")</f>
        <v/>
      </c>
      <c r="AC49" s="53" t="str">
        <f>IF(AND('Mapa de Riesgos'!$Y$31="Muy Baja",'Mapa de Riesgos'!$AA$31="Mayor"),CONCATENATE("R4C",'Mapa de Riesgos'!$O$31),"")</f>
        <v/>
      </c>
      <c r="AD49" s="53" t="str">
        <f>IF(AND('Mapa de Riesgos'!$Y$32="Muy Baja",'Mapa de Riesgos'!$AA$32="Mayor"),CONCATENATE("R4C",'Mapa de Riesgos'!$O$32),"")</f>
        <v/>
      </c>
      <c r="AE49" s="53" t="str">
        <f>IF(AND('Mapa de Riesgos'!$Y$33="Muy Baja",'Mapa de Riesgos'!$AA$33="Mayor"),CONCATENATE("R4C",'Mapa de Riesgos'!$O$33),"")</f>
        <v/>
      </c>
      <c r="AF49" s="53" t="str">
        <f>IF(AND('Mapa de Riesgos'!$Y$34="Muy Baja",'Mapa de Riesgos'!$AA$34="Mayor"),CONCATENATE("R4C",'Mapa de Riesgos'!$O$34),"")</f>
        <v/>
      </c>
      <c r="AG49" s="54" t="str">
        <f>IF(AND('Mapa de Riesgos'!$Y$35="Muy Baja",'Mapa de Riesgos'!$AA$35="Mayor"),CONCATENATE("R4C",'Mapa de Riesgos'!$O$35),"")</f>
        <v/>
      </c>
      <c r="AH49" s="55" t="str">
        <f>IF(AND('Mapa de Riesgos'!$Y$30="Muy Baja",'Mapa de Riesgos'!$AA$30="Catastrófico"),CONCATENATE("R4C",'Mapa de Riesgos'!$O$30),"")</f>
        <v/>
      </c>
      <c r="AI49" s="56" t="str">
        <f>IF(AND('Mapa de Riesgos'!$Y$31="Muy Baja",'Mapa de Riesgos'!$AA$31="Catastrófico"),CONCATENATE("R4C",'Mapa de Riesgos'!$O$31),"")</f>
        <v/>
      </c>
      <c r="AJ49" s="56" t="str">
        <f>IF(AND('Mapa de Riesgos'!$Y$32="Muy Baja",'Mapa de Riesgos'!$AA$32="Catastrófico"),CONCATENATE("R4C",'Mapa de Riesgos'!$O$32),"")</f>
        <v/>
      </c>
      <c r="AK49" s="56" t="str">
        <f>IF(AND('Mapa de Riesgos'!$Y$33="Muy Baja",'Mapa de Riesgos'!$AA$33="Catastrófico"),CONCATENATE("R4C",'Mapa de Riesgos'!$O$33),"")</f>
        <v/>
      </c>
      <c r="AL49" s="56" t="str">
        <f>IF(AND('Mapa de Riesgos'!$Y$34="Muy Baja",'Mapa de Riesgos'!$AA$34="Catastrófico"),CONCATENATE("R4C",'Mapa de Riesgos'!$O$34),"")</f>
        <v/>
      </c>
      <c r="AM49" s="57" t="str">
        <f>IF(AND('Mapa de Riesgos'!$Y$35="Muy Baja",'Mapa de Riesgos'!$AA$35="Catastrófico"),CONCATENATE("R4C",'Mapa de Riesgos'!$O$35),"")</f>
        <v/>
      </c>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row>
    <row r="50" spans="1:80" ht="15" customHeight="1">
      <c r="A50" s="84"/>
      <c r="B50" s="460"/>
      <c r="C50" s="460"/>
      <c r="D50" s="461"/>
      <c r="E50" s="561"/>
      <c r="F50" s="562"/>
      <c r="G50" s="562"/>
      <c r="H50" s="562"/>
      <c r="I50" s="577"/>
      <c r="J50" s="77" t="str">
        <f>IF(AND('Mapa de Riesgos'!$Y$36="Muy Baja",'Mapa de Riesgos'!$AA$36="Leve"),CONCATENATE("R5C",'Mapa de Riesgos'!$O$36),"")</f>
        <v/>
      </c>
      <c r="K50" s="78" t="str">
        <f>IF(AND('Mapa de Riesgos'!$Y$37="Muy Baja",'Mapa de Riesgos'!$AA$37="Leve"),CONCATENATE("R5C",'Mapa de Riesgos'!$O$37),"")</f>
        <v/>
      </c>
      <c r="L50" s="78" t="str">
        <f>IF(AND('Mapa de Riesgos'!$Y$38="Muy Baja",'Mapa de Riesgos'!$AA$38="Leve"),CONCATENATE("R5C",'Mapa de Riesgos'!$O$38),"")</f>
        <v/>
      </c>
      <c r="M50" s="78" t="str">
        <f>IF(AND('Mapa de Riesgos'!$Y$39="Muy Baja",'Mapa de Riesgos'!$AA$39="Leve"),CONCATENATE("R5C",'Mapa de Riesgos'!$O$39),"")</f>
        <v/>
      </c>
      <c r="N50" s="78" t="str">
        <f>IF(AND('Mapa de Riesgos'!$Y$40="Muy Baja",'Mapa de Riesgos'!$AA$40="Leve"),CONCATENATE("R5C",'Mapa de Riesgos'!$O$40),"")</f>
        <v/>
      </c>
      <c r="O50" s="79" t="str">
        <f>IF(AND('Mapa de Riesgos'!$Y$41="Muy Baja",'Mapa de Riesgos'!$AA$41="Leve"),CONCATENATE("R5C",'Mapa de Riesgos'!$O$41),"")</f>
        <v/>
      </c>
      <c r="P50" s="77" t="str">
        <f>IF(AND('Mapa de Riesgos'!$Y$36="Muy Baja",'Mapa de Riesgos'!$AA$36="Menor"),CONCATENATE("R5C",'Mapa de Riesgos'!$O$36),"")</f>
        <v/>
      </c>
      <c r="Q50" s="78" t="str">
        <f>IF(AND('Mapa de Riesgos'!$Y$37="Muy Baja",'Mapa de Riesgos'!$AA$37="Menor"),CONCATENATE("R5C",'Mapa de Riesgos'!$O$37),"")</f>
        <v/>
      </c>
      <c r="R50" s="78" t="str">
        <f>IF(AND('Mapa de Riesgos'!$Y$38="Muy Baja",'Mapa de Riesgos'!$AA$38="Menor"),CONCATENATE("R5C",'Mapa de Riesgos'!$O$38),"")</f>
        <v/>
      </c>
      <c r="S50" s="78" t="str">
        <f>IF(AND('Mapa de Riesgos'!$Y$39="Muy Baja",'Mapa de Riesgos'!$AA$39="Menor"),CONCATENATE("R5C",'Mapa de Riesgos'!$O$39),"")</f>
        <v/>
      </c>
      <c r="T50" s="78" t="str">
        <f>IF(AND('Mapa de Riesgos'!$Y$40="Muy Baja",'Mapa de Riesgos'!$AA$40="Menor"),CONCATENATE("R5C",'Mapa de Riesgos'!$O$40),"")</f>
        <v/>
      </c>
      <c r="U50" s="79" t="str">
        <f>IF(AND('Mapa de Riesgos'!$Y$41="Muy Baja",'Mapa de Riesgos'!$AA$41="Menor"),CONCATENATE("R5C",'Mapa de Riesgos'!$O$41),"")</f>
        <v/>
      </c>
      <c r="V50" s="68" t="str">
        <f>IF(AND('Mapa de Riesgos'!$Y$36="Muy Baja",'Mapa de Riesgos'!$AA$36="Moderado"),CONCATENATE("R5C",'Mapa de Riesgos'!$O$36),"")</f>
        <v/>
      </c>
      <c r="W50" s="69" t="str">
        <f>IF(AND('Mapa de Riesgos'!$Y$37="Muy Baja",'Mapa de Riesgos'!$AA$37="Moderado"),CONCATENATE("R5C",'Mapa de Riesgos'!$O$37),"")</f>
        <v/>
      </c>
      <c r="X50" s="69" t="str">
        <f>IF(AND('Mapa de Riesgos'!$Y$38="Muy Baja",'Mapa de Riesgos'!$AA$38="Moderado"),CONCATENATE("R5C",'Mapa de Riesgos'!$O$38),"")</f>
        <v/>
      </c>
      <c r="Y50" s="69" t="str">
        <f>IF(AND('Mapa de Riesgos'!$Y$39="Muy Baja",'Mapa de Riesgos'!$AA$39="Moderado"),CONCATENATE("R5C",'Mapa de Riesgos'!$O$39),"")</f>
        <v/>
      </c>
      <c r="Z50" s="69" t="str">
        <f>IF(AND('Mapa de Riesgos'!$Y$40="Muy Baja",'Mapa de Riesgos'!$AA$40="Moderado"),CONCATENATE("R5C",'Mapa de Riesgos'!$O$40),"")</f>
        <v/>
      </c>
      <c r="AA50" s="70" t="str">
        <f>IF(AND('Mapa de Riesgos'!$Y$41="Muy Baja",'Mapa de Riesgos'!$AA$41="Moderado"),CONCATENATE("R5C",'Mapa de Riesgos'!$O$41),"")</f>
        <v/>
      </c>
      <c r="AB50" s="52" t="str">
        <f>IF(AND('Mapa de Riesgos'!$Y$36="Muy Baja",'Mapa de Riesgos'!$AA$36="Mayor"),CONCATENATE("R5C",'Mapa de Riesgos'!$O$36),"")</f>
        <v/>
      </c>
      <c r="AC50" s="53" t="str">
        <f>IF(AND('Mapa de Riesgos'!$Y$37="Muy Baja",'Mapa de Riesgos'!$AA$37="Mayor"),CONCATENATE("R5C",'Mapa de Riesgos'!$O$37),"")</f>
        <v/>
      </c>
      <c r="AD50" s="58" t="str">
        <f>IF(AND('Mapa de Riesgos'!$Y$38="Muy Baja",'Mapa de Riesgos'!$AA$38="Mayor"),CONCATENATE("R5C",'Mapa de Riesgos'!$O$38),"")</f>
        <v/>
      </c>
      <c r="AE50" s="58" t="str">
        <f>IF(AND('Mapa de Riesgos'!$Y$39="Muy Baja",'Mapa de Riesgos'!$AA$39="Mayor"),CONCATENATE("R5C",'Mapa de Riesgos'!$O$39),"")</f>
        <v/>
      </c>
      <c r="AF50" s="58" t="str">
        <f>IF(AND('Mapa de Riesgos'!$Y$40="Muy Baja",'Mapa de Riesgos'!$AA$40="Mayor"),CONCATENATE("R5C",'Mapa de Riesgos'!$O$40),"")</f>
        <v/>
      </c>
      <c r="AG50" s="54" t="str">
        <f>IF(AND('Mapa de Riesgos'!$Y$41="Muy Baja",'Mapa de Riesgos'!$AA$41="Mayor"),CONCATENATE("R5C",'Mapa de Riesgos'!$O$41),"")</f>
        <v/>
      </c>
      <c r="AH50" s="55" t="str">
        <f>IF(AND('Mapa de Riesgos'!$Y$36="Muy Baja",'Mapa de Riesgos'!$AA$36="Catastrófico"),CONCATENATE("R5C",'Mapa de Riesgos'!$O$36),"")</f>
        <v/>
      </c>
      <c r="AI50" s="56" t="str">
        <f>IF(AND('Mapa de Riesgos'!$Y$37="Muy Baja",'Mapa de Riesgos'!$AA$37="Catastrófico"),CONCATENATE("R5C",'Mapa de Riesgos'!$O$37),"")</f>
        <v/>
      </c>
      <c r="AJ50" s="56" t="str">
        <f>IF(AND('Mapa de Riesgos'!$Y$38="Muy Baja",'Mapa de Riesgos'!$AA$38="Catastrófico"),CONCATENATE("R5C",'Mapa de Riesgos'!$O$38),"")</f>
        <v/>
      </c>
      <c r="AK50" s="56" t="str">
        <f>IF(AND('Mapa de Riesgos'!$Y$39="Muy Baja",'Mapa de Riesgos'!$AA$39="Catastrófico"),CONCATENATE("R5C",'Mapa de Riesgos'!$O$39),"")</f>
        <v/>
      </c>
      <c r="AL50" s="56" t="str">
        <f>IF(AND('Mapa de Riesgos'!$Y$40="Muy Baja",'Mapa de Riesgos'!$AA$40="Catastrófico"),CONCATENATE("R5C",'Mapa de Riesgos'!$O$40),"")</f>
        <v/>
      </c>
      <c r="AM50" s="57" t="str">
        <f>IF(AND('Mapa de Riesgos'!$Y$41="Muy Baja",'Mapa de Riesgos'!$AA$41="Catastrófico"),CONCATENATE("R5C",'Mapa de Riesgos'!$O$41),"")</f>
        <v/>
      </c>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row>
    <row r="51" spans="1:80" ht="15" customHeight="1">
      <c r="A51" s="84"/>
      <c r="B51" s="460"/>
      <c r="C51" s="460"/>
      <c r="D51" s="461"/>
      <c r="E51" s="561"/>
      <c r="F51" s="562"/>
      <c r="G51" s="562"/>
      <c r="H51" s="562"/>
      <c r="I51" s="577"/>
      <c r="J51" s="77" t="str">
        <f>IF(AND('Mapa de Riesgos'!$Y$42="Muy Baja",'Mapa de Riesgos'!$AA$42="Leve"),CONCATENATE("R6C",'Mapa de Riesgos'!$O$42),"")</f>
        <v/>
      </c>
      <c r="K51" s="78" t="str">
        <f>IF(AND('Mapa de Riesgos'!$Y$43="Muy Baja",'Mapa de Riesgos'!$AA$43="Leve"),CONCATENATE("R6C",'Mapa de Riesgos'!$O$43),"")</f>
        <v/>
      </c>
      <c r="L51" s="78" t="str">
        <f>IF(AND('Mapa de Riesgos'!$Y$44="Muy Baja",'Mapa de Riesgos'!$AA$44="Leve"),CONCATENATE("R6C",'Mapa de Riesgos'!$O$44),"")</f>
        <v/>
      </c>
      <c r="M51" s="78" t="str">
        <f>IF(AND('Mapa de Riesgos'!$Y$45="Muy Baja",'Mapa de Riesgos'!$AA$45="Leve"),CONCATENATE("R6C",'Mapa de Riesgos'!$O$45),"")</f>
        <v/>
      </c>
      <c r="N51" s="78" t="str">
        <f>IF(AND('Mapa de Riesgos'!$Y$46="Muy Baja",'Mapa de Riesgos'!$AA$46="Leve"),CONCATENATE("R6C",'Mapa de Riesgos'!$O$46),"")</f>
        <v/>
      </c>
      <c r="O51" s="79" t="str">
        <f>IF(AND('Mapa de Riesgos'!$Y$47="Muy Baja",'Mapa de Riesgos'!$AA$47="Leve"),CONCATENATE("R6C",'Mapa de Riesgos'!$O$47),"")</f>
        <v/>
      </c>
      <c r="P51" s="77" t="str">
        <f>IF(AND('Mapa de Riesgos'!$Y$42="Muy Baja",'Mapa de Riesgos'!$AA$42="Menor"),CONCATENATE("R6C",'Mapa de Riesgos'!$O$42),"")</f>
        <v/>
      </c>
      <c r="Q51" s="78" t="str">
        <f>IF(AND('Mapa de Riesgos'!$Y$43="Muy Baja",'Mapa de Riesgos'!$AA$43="Menor"),CONCATENATE("R6C",'Mapa de Riesgos'!$O$43),"")</f>
        <v/>
      </c>
      <c r="R51" s="78" t="str">
        <f>IF(AND('Mapa de Riesgos'!$Y$44="Muy Baja",'Mapa de Riesgos'!$AA$44="Menor"),CONCATENATE("R6C",'Mapa de Riesgos'!$O$44),"")</f>
        <v/>
      </c>
      <c r="S51" s="78" t="str">
        <f>IF(AND('Mapa de Riesgos'!$Y$45="Muy Baja",'Mapa de Riesgos'!$AA$45="Menor"),CONCATENATE("R6C",'Mapa de Riesgos'!$O$45),"")</f>
        <v/>
      </c>
      <c r="T51" s="78" t="str">
        <f>IF(AND('Mapa de Riesgos'!$Y$46="Muy Baja",'Mapa de Riesgos'!$AA$46="Menor"),CONCATENATE("R6C",'Mapa de Riesgos'!$O$46),"")</f>
        <v/>
      </c>
      <c r="U51" s="79" t="str">
        <f>IF(AND('Mapa de Riesgos'!$Y$47="Muy Baja",'Mapa de Riesgos'!$AA$47="Menor"),CONCATENATE("R6C",'Mapa de Riesgos'!$O$47),"")</f>
        <v/>
      </c>
      <c r="V51" s="68" t="str">
        <f>IF(AND('Mapa de Riesgos'!$Y$42="Muy Baja",'Mapa de Riesgos'!$AA$42="Moderado"),CONCATENATE("R6C",'Mapa de Riesgos'!$O$42),"")</f>
        <v/>
      </c>
      <c r="W51" s="69" t="str">
        <f>IF(AND('Mapa de Riesgos'!$Y$43="Muy Baja",'Mapa de Riesgos'!$AA$43="Moderado"),CONCATENATE("R6C",'Mapa de Riesgos'!$O$43),"")</f>
        <v/>
      </c>
      <c r="X51" s="69" t="str">
        <f>IF(AND('Mapa de Riesgos'!$Y$44="Muy Baja",'Mapa de Riesgos'!$AA$44="Moderado"),CONCATENATE("R6C",'Mapa de Riesgos'!$O$44),"")</f>
        <v/>
      </c>
      <c r="Y51" s="69" t="str">
        <f>IF(AND('Mapa de Riesgos'!$Y$45="Muy Baja",'Mapa de Riesgos'!$AA$45="Moderado"),CONCATENATE("R6C",'Mapa de Riesgos'!$O$45),"")</f>
        <v/>
      </c>
      <c r="Z51" s="69" t="str">
        <f>IF(AND('Mapa de Riesgos'!$Y$46="Muy Baja",'Mapa de Riesgos'!$AA$46="Moderado"),CONCATENATE("R6C",'Mapa de Riesgos'!$O$46),"")</f>
        <v/>
      </c>
      <c r="AA51" s="70" t="str">
        <f>IF(AND('Mapa de Riesgos'!$Y$47="Muy Baja",'Mapa de Riesgos'!$AA$47="Moderado"),CONCATENATE("R6C",'Mapa de Riesgos'!$O$47),"")</f>
        <v/>
      </c>
      <c r="AB51" s="52" t="str">
        <f>IF(AND('Mapa de Riesgos'!$Y$42="Muy Baja",'Mapa de Riesgos'!$AA$42="Mayor"),CONCATENATE("R6C",'Mapa de Riesgos'!$O$42),"")</f>
        <v/>
      </c>
      <c r="AC51" s="53" t="str">
        <f>IF(AND('Mapa de Riesgos'!$Y$43="Muy Baja",'Mapa de Riesgos'!$AA$43="Mayor"),CONCATENATE("R6C",'Mapa de Riesgos'!$O$43),"")</f>
        <v/>
      </c>
      <c r="AD51" s="58" t="str">
        <f>IF(AND('Mapa de Riesgos'!$Y$44="Muy Baja",'Mapa de Riesgos'!$AA$44="Mayor"),CONCATENATE("R6C",'Mapa de Riesgos'!$O$44),"")</f>
        <v/>
      </c>
      <c r="AE51" s="58" t="str">
        <f>IF(AND('Mapa de Riesgos'!$Y$45="Muy Baja",'Mapa de Riesgos'!$AA$45="Mayor"),CONCATENATE("R6C",'Mapa de Riesgos'!$O$45),"")</f>
        <v/>
      </c>
      <c r="AF51" s="58" t="str">
        <f>IF(AND('Mapa de Riesgos'!$Y$46="Muy Baja",'Mapa de Riesgos'!$AA$46="Mayor"),CONCATENATE("R6C",'Mapa de Riesgos'!$O$46),"")</f>
        <v/>
      </c>
      <c r="AG51" s="54" t="str">
        <f>IF(AND('Mapa de Riesgos'!$Y$47="Muy Baja",'Mapa de Riesgos'!$AA$47="Mayor"),CONCATENATE("R6C",'Mapa de Riesgos'!$O$47),"")</f>
        <v/>
      </c>
      <c r="AH51" s="55" t="str">
        <f>IF(AND('Mapa de Riesgos'!$Y$42="Muy Baja",'Mapa de Riesgos'!$AA$42="Catastrófico"),CONCATENATE("R6C",'Mapa de Riesgos'!$O$42),"")</f>
        <v/>
      </c>
      <c r="AI51" s="56" t="str">
        <f>IF(AND('Mapa de Riesgos'!$Y$43="Muy Baja",'Mapa de Riesgos'!$AA$43="Catastrófico"),CONCATENATE("R6C",'Mapa de Riesgos'!$O$43),"")</f>
        <v/>
      </c>
      <c r="AJ51" s="56" t="str">
        <f>IF(AND('Mapa de Riesgos'!$Y$44="Muy Baja",'Mapa de Riesgos'!$AA$44="Catastrófico"),CONCATENATE("R6C",'Mapa de Riesgos'!$O$44),"")</f>
        <v/>
      </c>
      <c r="AK51" s="56" t="str">
        <f>IF(AND('Mapa de Riesgos'!$Y$45="Muy Baja",'Mapa de Riesgos'!$AA$45="Catastrófico"),CONCATENATE("R6C",'Mapa de Riesgos'!$O$45),"")</f>
        <v/>
      </c>
      <c r="AL51" s="56" t="str">
        <f>IF(AND('Mapa de Riesgos'!$Y$46="Muy Baja",'Mapa de Riesgos'!$AA$46="Catastrófico"),CONCATENATE("R6C",'Mapa de Riesgos'!$O$46),"")</f>
        <v/>
      </c>
      <c r="AM51" s="57" t="str">
        <f>IF(AND('Mapa de Riesgos'!$Y$47="Muy Baja",'Mapa de Riesgos'!$AA$47="Catastrófico"),CONCATENATE("R6C",'Mapa de Riesgos'!$O$47),"")</f>
        <v/>
      </c>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row>
    <row r="52" spans="1:80" ht="15" customHeight="1">
      <c r="A52" s="84"/>
      <c r="B52" s="460"/>
      <c r="C52" s="460"/>
      <c r="D52" s="461"/>
      <c r="E52" s="561"/>
      <c r="F52" s="562"/>
      <c r="G52" s="562"/>
      <c r="H52" s="562"/>
      <c r="I52" s="577"/>
      <c r="J52" s="77" t="str">
        <f>IF(AND('Mapa de Riesgos'!$Y$48="Muy Baja",'Mapa de Riesgos'!$AA$48="Leve"),CONCATENATE("R7C",'Mapa de Riesgos'!$O$48),"")</f>
        <v/>
      </c>
      <c r="K52" s="78" t="str">
        <f>IF(AND('Mapa de Riesgos'!$Y$49="Muy Baja",'Mapa de Riesgos'!$AA$49="Leve"),CONCATENATE("R7C",'Mapa de Riesgos'!$O$49),"")</f>
        <v/>
      </c>
      <c r="L52" s="78" t="str">
        <f>IF(AND('Mapa de Riesgos'!$Y$50="Muy Baja",'Mapa de Riesgos'!$AA$50="Leve"),CONCATENATE("R7C",'Mapa de Riesgos'!$O$50),"")</f>
        <v/>
      </c>
      <c r="M52" s="78" t="str">
        <f>IF(AND('Mapa de Riesgos'!$Y$51="Muy Baja",'Mapa de Riesgos'!$AA$51="Leve"),CONCATENATE("R7C",'Mapa de Riesgos'!$O$51),"")</f>
        <v/>
      </c>
      <c r="N52" s="78" t="str">
        <f>IF(AND('Mapa de Riesgos'!$Y$52="Muy Baja",'Mapa de Riesgos'!$AA$52="Leve"),CONCATENATE("R7C",'Mapa de Riesgos'!$O$52),"")</f>
        <v/>
      </c>
      <c r="O52" s="79" t="str">
        <f>IF(AND('Mapa de Riesgos'!$Y$53="Muy Baja",'Mapa de Riesgos'!$AA$53="Leve"),CONCATENATE("R7C",'Mapa de Riesgos'!$O$53),"")</f>
        <v/>
      </c>
      <c r="P52" s="77" t="str">
        <f>IF(AND('Mapa de Riesgos'!$Y$48="Muy Baja",'Mapa de Riesgos'!$AA$48="Menor"),CONCATENATE("R7C",'Mapa de Riesgos'!$O$48),"")</f>
        <v/>
      </c>
      <c r="Q52" s="78" t="str">
        <f>IF(AND('Mapa de Riesgos'!$Y$49="Muy Baja",'Mapa de Riesgos'!$AA$49="Menor"),CONCATENATE("R7C",'Mapa de Riesgos'!$O$49),"")</f>
        <v/>
      </c>
      <c r="R52" s="78" t="str">
        <f>IF(AND('Mapa de Riesgos'!$Y$50="Muy Baja",'Mapa de Riesgos'!$AA$50="Menor"),CONCATENATE("R7C",'Mapa de Riesgos'!$O$50),"")</f>
        <v/>
      </c>
      <c r="S52" s="78" t="str">
        <f>IF(AND('Mapa de Riesgos'!$Y$51="Muy Baja",'Mapa de Riesgos'!$AA$51="Menor"),CONCATENATE("R7C",'Mapa de Riesgos'!$O$51),"")</f>
        <v/>
      </c>
      <c r="T52" s="78" t="str">
        <f>IF(AND('Mapa de Riesgos'!$Y$52="Muy Baja",'Mapa de Riesgos'!$AA$52="Menor"),CONCATENATE("R7C",'Mapa de Riesgos'!$O$52),"")</f>
        <v/>
      </c>
      <c r="U52" s="79" t="str">
        <f>IF(AND('Mapa de Riesgos'!$Y$53="Muy Baja",'Mapa de Riesgos'!$AA$53="Menor"),CONCATENATE("R7C",'Mapa de Riesgos'!$O$53),"")</f>
        <v/>
      </c>
      <c r="V52" s="68" t="str">
        <f>IF(AND('Mapa de Riesgos'!$Y$48="Muy Baja",'Mapa de Riesgos'!$AA$48="Moderado"),CONCATENATE("R7C",'Mapa de Riesgos'!$O$48),"")</f>
        <v/>
      </c>
      <c r="W52" s="69" t="str">
        <f>IF(AND('Mapa de Riesgos'!$Y$49="Muy Baja",'Mapa de Riesgos'!$AA$49="Moderado"),CONCATENATE("R7C",'Mapa de Riesgos'!$O$49),"")</f>
        <v/>
      </c>
      <c r="X52" s="69" t="str">
        <f>IF(AND('Mapa de Riesgos'!$Y$50="Muy Baja",'Mapa de Riesgos'!$AA$50="Moderado"),CONCATENATE("R7C",'Mapa de Riesgos'!$O$50),"")</f>
        <v/>
      </c>
      <c r="Y52" s="69" t="str">
        <f>IF(AND('Mapa de Riesgos'!$Y$51="Muy Baja",'Mapa de Riesgos'!$AA$51="Moderado"),CONCATENATE("R7C",'Mapa de Riesgos'!$O$51),"")</f>
        <v/>
      </c>
      <c r="Z52" s="69" t="str">
        <f>IF(AND('Mapa de Riesgos'!$Y$52="Muy Baja",'Mapa de Riesgos'!$AA$52="Moderado"),CONCATENATE("R7C",'Mapa de Riesgos'!$O$52),"")</f>
        <v/>
      </c>
      <c r="AA52" s="70" t="str">
        <f>IF(AND('Mapa de Riesgos'!$Y$53="Muy Baja",'Mapa de Riesgos'!$AA$53="Moderado"),CONCATENATE("R7C",'Mapa de Riesgos'!$O$53),"")</f>
        <v/>
      </c>
      <c r="AB52" s="52" t="str">
        <f>IF(AND('Mapa de Riesgos'!$Y$48="Muy Baja",'Mapa de Riesgos'!$AA$48="Mayor"),CONCATENATE("R7C",'Mapa de Riesgos'!$O$48),"")</f>
        <v/>
      </c>
      <c r="AC52" s="53" t="str">
        <f>IF(AND('Mapa de Riesgos'!$Y$49="Muy Baja",'Mapa de Riesgos'!$AA$49="Mayor"),CONCATENATE("R7C",'Mapa de Riesgos'!$O$49),"")</f>
        <v/>
      </c>
      <c r="AD52" s="58" t="str">
        <f>IF(AND('Mapa de Riesgos'!$Y$50="Muy Baja",'Mapa de Riesgos'!$AA$50="Mayor"),CONCATENATE("R7C",'Mapa de Riesgos'!$O$50),"")</f>
        <v/>
      </c>
      <c r="AE52" s="58" t="str">
        <f>IF(AND('Mapa de Riesgos'!$Y$51="Muy Baja",'Mapa de Riesgos'!$AA$51="Mayor"),CONCATENATE("R7C",'Mapa de Riesgos'!$O$51),"")</f>
        <v/>
      </c>
      <c r="AF52" s="58" t="str">
        <f>IF(AND('Mapa de Riesgos'!$Y$52="Muy Baja",'Mapa de Riesgos'!$AA$52="Mayor"),CONCATENATE("R7C",'Mapa de Riesgos'!$O$52),"")</f>
        <v/>
      </c>
      <c r="AG52" s="54" t="str">
        <f>IF(AND('Mapa de Riesgos'!$Y$53="Muy Baja",'Mapa de Riesgos'!$AA$53="Mayor"),CONCATENATE("R7C",'Mapa de Riesgos'!$O$53),"")</f>
        <v/>
      </c>
      <c r="AH52" s="55" t="str">
        <f>IF(AND('Mapa de Riesgos'!$Y$48="Muy Baja",'Mapa de Riesgos'!$AA$48="Catastrófico"),CONCATENATE("R7C",'Mapa de Riesgos'!$O$48),"")</f>
        <v/>
      </c>
      <c r="AI52" s="56" t="str">
        <f>IF(AND('Mapa de Riesgos'!$Y$49="Muy Baja",'Mapa de Riesgos'!$AA$49="Catastrófico"),CONCATENATE("R7C",'Mapa de Riesgos'!$O$49),"")</f>
        <v/>
      </c>
      <c r="AJ52" s="56" t="str">
        <f>IF(AND('Mapa de Riesgos'!$Y$50="Muy Baja",'Mapa de Riesgos'!$AA$50="Catastrófico"),CONCATENATE("R7C",'Mapa de Riesgos'!$O$50),"")</f>
        <v/>
      </c>
      <c r="AK52" s="56" t="str">
        <f>IF(AND('Mapa de Riesgos'!$Y$51="Muy Baja",'Mapa de Riesgos'!$AA$51="Catastrófico"),CONCATENATE("R7C",'Mapa de Riesgos'!$O$51),"")</f>
        <v/>
      </c>
      <c r="AL52" s="56" t="str">
        <f>IF(AND('Mapa de Riesgos'!$Y$52="Muy Baja",'Mapa de Riesgos'!$AA$52="Catastrófico"),CONCATENATE("R7C",'Mapa de Riesgos'!$O$52),"")</f>
        <v/>
      </c>
      <c r="AM52" s="57" t="str">
        <f>IF(AND('Mapa de Riesgos'!$Y$53="Muy Baja",'Mapa de Riesgos'!$AA$53="Catastrófico"),CONCATENATE("R7C",'Mapa de Riesgos'!$O$53),"")</f>
        <v/>
      </c>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row>
    <row r="53" spans="1:80" ht="15" customHeight="1">
      <c r="A53" s="84"/>
      <c r="B53" s="460"/>
      <c r="C53" s="460"/>
      <c r="D53" s="461"/>
      <c r="E53" s="561"/>
      <c r="F53" s="562"/>
      <c r="G53" s="562"/>
      <c r="H53" s="562"/>
      <c r="I53" s="577"/>
      <c r="J53" s="77" t="str">
        <f>IF(AND('Mapa de Riesgos'!$Y$54="Muy Baja",'Mapa de Riesgos'!$AA$54="Leve"),CONCATENATE("R8C",'Mapa de Riesgos'!$O$54),"")</f>
        <v/>
      </c>
      <c r="K53" s="78" t="str">
        <f>IF(AND('Mapa de Riesgos'!$Y$55="Muy Baja",'Mapa de Riesgos'!$AA$55="Leve"),CONCATENATE("R8C",'Mapa de Riesgos'!$O$55),"")</f>
        <v/>
      </c>
      <c r="L53" s="78" t="str">
        <f>IF(AND('Mapa de Riesgos'!$Y$56="Muy Baja",'Mapa de Riesgos'!$AA$56="Leve"),CONCATENATE("R8C",'Mapa de Riesgos'!$O$56),"")</f>
        <v/>
      </c>
      <c r="M53" s="78" t="str">
        <f>IF(AND('Mapa de Riesgos'!$Y$57="Muy Baja",'Mapa de Riesgos'!$AA$57="Leve"),CONCATENATE("R8C",'Mapa de Riesgos'!$O$57),"")</f>
        <v/>
      </c>
      <c r="N53" s="78" t="str">
        <f>IF(AND('Mapa de Riesgos'!$Y$58="Muy Baja",'Mapa de Riesgos'!$AA$58="Leve"),CONCATENATE("R8C",'Mapa de Riesgos'!$O$58),"")</f>
        <v/>
      </c>
      <c r="O53" s="79" t="str">
        <f>IF(AND('Mapa de Riesgos'!$Y$59="Muy Baja",'Mapa de Riesgos'!$AA$59="Leve"),CONCATENATE("R8C",'Mapa de Riesgos'!$O$59),"")</f>
        <v/>
      </c>
      <c r="P53" s="77" t="str">
        <f>IF(AND('Mapa de Riesgos'!$Y$54="Muy Baja",'Mapa de Riesgos'!$AA$54="Menor"),CONCATENATE("R8C",'Mapa de Riesgos'!$O$54),"")</f>
        <v/>
      </c>
      <c r="Q53" s="78" t="str">
        <f>IF(AND('Mapa de Riesgos'!$Y$55="Muy Baja",'Mapa de Riesgos'!$AA$55="Menor"),CONCATENATE("R8C",'Mapa de Riesgos'!$O$55),"")</f>
        <v/>
      </c>
      <c r="R53" s="78" t="str">
        <f>IF(AND('Mapa de Riesgos'!$Y$56="Muy Baja",'Mapa de Riesgos'!$AA$56="Menor"),CONCATENATE("R8C",'Mapa de Riesgos'!$O$56),"")</f>
        <v/>
      </c>
      <c r="S53" s="78" t="str">
        <f>IF(AND('Mapa de Riesgos'!$Y$57="Muy Baja",'Mapa de Riesgos'!$AA$57="Menor"),CONCATENATE("R8C",'Mapa de Riesgos'!$O$57),"")</f>
        <v/>
      </c>
      <c r="T53" s="78" t="str">
        <f>IF(AND('Mapa de Riesgos'!$Y$58="Muy Baja",'Mapa de Riesgos'!$AA$58="Menor"),CONCATENATE("R8C",'Mapa de Riesgos'!$O$58),"")</f>
        <v/>
      </c>
      <c r="U53" s="79" t="str">
        <f>IF(AND('Mapa de Riesgos'!$Y$59="Muy Baja",'Mapa de Riesgos'!$AA$59="Menor"),CONCATENATE("R8C",'Mapa de Riesgos'!$O$59),"")</f>
        <v/>
      </c>
      <c r="V53" s="68" t="str">
        <f>IF(AND('Mapa de Riesgos'!$Y$54="Muy Baja",'Mapa de Riesgos'!$AA$54="Moderado"),CONCATENATE("R8C",'Mapa de Riesgos'!$O$54),"")</f>
        <v/>
      </c>
      <c r="W53" s="69" t="str">
        <f>IF(AND('Mapa de Riesgos'!$Y$55="Muy Baja",'Mapa de Riesgos'!$AA$55="Moderado"),CONCATENATE("R8C",'Mapa de Riesgos'!$O$55),"")</f>
        <v/>
      </c>
      <c r="X53" s="69" t="str">
        <f>IF(AND('Mapa de Riesgos'!$Y$56="Muy Baja",'Mapa de Riesgos'!$AA$56="Moderado"),CONCATENATE("R8C",'Mapa de Riesgos'!$O$56),"")</f>
        <v/>
      </c>
      <c r="Y53" s="69" t="str">
        <f>IF(AND('Mapa de Riesgos'!$Y$57="Muy Baja",'Mapa de Riesgos'!$AA$57="Moderado"),CONCATENATE("R8C",'Mapa de Riesgos'!$O$57),"")</f>
        <v/>
      </c>
      <c r="Z53" s="69" t="str">
        <f>IF(AND('Mapa de Riesgos'!$Y$58="Muy Baja",'Mapa de Riesgos'!$AA$58="Moderado"),CONCATENATE("R8C",'Mapa de Riesgos'!$O$58),"")</f>
        <v/>
      </c>
      <c r="AA53" s="70" t="str">
        <f>IF(AND('Mapa de Riesgos'!$Y$59="Muy Baja",'Mapa de Riesgos'!$AA$59="Moderado"),CONCATENATE("R8C",'Mapa de Riesgos'!$O$59),"")</f>
        <v/>
      </c>
      <c r="AB53" s="52" t="str">
        <f>IF(AND('Mapa de Riesgos'!$Y$54="Muy Baja",'Mapa de Riesgos'!$AA$54="Mayor"),CONCATENATE("R8C",'Mapa de Riesgos'!$O$54),"")</f>
        <v/>
      </c>
      <c r="AC53" s="53" t="str">
        <f>IF(AND('Mapa de Riesgos'!$Y$55="Muy Baja",'Mapa de Riesgos'!$AA$55="Mayor"),CONCATENATE("R8C",'Mapa de Riesgos'!$O$55),"")</f>
        <v/>
      </c>
      <c r="AD53" s="58" t="str">
        <f>IF(AND('Mapa de Riesgos'!$Y$56="Muy Baja",'Mapa de Riesgos'!$AA$56="Mayor"),CONCATENATE("R8C",'Mapa de Riesgos'!$O$56),"")</f>
        <v/>
      </c>
      <c r="AE53" s="58" t="str">
        <f>IF(AND('Mapa de Riesgos'!$Y$57="Muy Baja",'Mapa de Riesgos'!$AA$57="Mayor"),CONCATENATE("R8C",'Mapa de Riesgos'!$O$57),"")</f>
        <v/>
      </c>
      <c r="AF53" s="58" t="str">
        <f>IF(AND('Mapa de Riesgos'!$Y$58="Muy Baja",'Mapa de Riesgos'!$AA$58="Mayor"),CONCATENATE("R8C",'Mapa de Riesgos'!$O$58),"")</f>
        <v/>
      </c>
      <c r="AG53" s="54" t="str">
        <f>IF(AND('Mapa de Riesgos'!$Y$59="Muy Baja",'Mapa de Riesgos'!$AA$59="Mayor"),CONCATENATE("R8C",'Mapa de Riesgos'!$O$59),"")</f>
        <v/>
      </c>
      <c r="AH53" s="55" t="str">
        <f>IF(AND('Mapa de Riesgos'!$Y$54="Muy Baja",'Mapa de Riesgos'!$AA$54="Catastrófico"),CONCATENATE("R8C",'Mapa de Riesgos'!$O$54),"")</f>
        <v/>
      </c>
      <c r="AI53" s="56" t="str">
        <f>IF(AND('Mapa de Riesgos'!$Y$55="Muy Baja",'Mapa de Riesgos'!$AA$55="Catastrófico"),CONCATENATE("R8C",'Mapa de Riesgos'!$O$55),"")</f>
        <v/>
      </c>
      <c r="AJ53" s="56" t="str">
        <f>IF(AND('Mapa de Riesgos'!$Y$56="Muy Baja",'Mapa de Riesgos'!$AA$56="Catastrófico"),CONCATENATE("R8C",'Mapa de Riesgos'!$O$56),"")</f>
        <v/>
      </c>
      <c r="AK53" s="56" t="str">
        <f>IF(AND('Mapa de Riesgos'!$Y$57="Muy Baja",'Mapa de Riesgos'!$AA$57="Catastrófico"),CONCATENATE("R8C",'Mapa de Riesgos'!$O$57),"")</f>
        <v/>
      </c>
      <c r="AL53" s="56" t="str">
        <f>IF(AND('Mapa de Riesgos'!$Y$58="Muy Baja",'Mapa de Riesgos'!$AA$58="Catastrófico"),CONCATENATE("R8C",'Mapa de Riesgos'!$O$58),"")</f>
        <v/>
      </c>
      <c r="AM53" s="57" t="str">
        <f>IF(AND('Mapa de Riesgos'!$Y$59="Muy Baja",'Mapa de Riesgos'!$AA$59="Catastrófico"),CONCATENATE("R8C",'Mapa de Riesgos'!$O$59),"")</f>
        <v/>
      </c>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row>
    <row r="54" spans="1:80" ht="15" customHeight="1">
      <c r="A54" s="84"/>
      <c r="B54" s="460"/>
      <c r="C54" s="460"/>
      <c r="D54" s="461"/>
      <c r="E54" s="561"/>
      <c r="F54" s="562"/>
      <c r="G54" s="562"/>
      <c r="H54" s="562"/>
      <c r="I54" s="577"/>
      <c r="J54" s="77" t="str">
        <f>IF(AND('Mapa de Riesgos'!$Y$60="Muy Baja",'Mapa de Riesgos'!$AA$60="Leve"),CONCATENATE("R9C",'Mapa de Riesgos'!$O$60),"")</f>
        <v/>
      </c>
      <c r="K54" s="78" t="str">
        <f>IF(AND('Mapa de Riesgos'!$Y$61="Muy Baja",'Mapa de Riesgos'!$AA$61="Leve"),CONCATENATE("R9C",'Mapa de Riesgos'!$O$61),"")</f>
        <v/>
      </c>
      <c r="L54" s="78" t="str">
        <f>IF(AND('Mapa de Riesgos'!$Y$62="Muy Baja",'Mapa de Riesgos'!$AA$62="Leve"),CONCATENATE("R9C",'Mapa de Riesgos'!$O$62),"")</f>
        <v/>
      </c>
      <c r="M54" s="78" t="str">
        <f>IF(AND('Mapa de Riesgos'!$Y$63="Muy Baja",'Mapa de Riesgos'!$AA$63="Leve"),CONCATENATE("R9C",'Mapa de Riesgos'!$O$63),"")</f>
        <v/>
      </c>
      <c r="N54" s="78" t="str">
        <f>IF(AND('Mapa de Riesgos'!$Y$64="Muy Baja",'Mapa de Riesgos'!$AA$64="Leve"),CONCATENATE("R9C",'Mapa de Riesgos'!$O$64),"")</f>
        <v/>
      </c>
      <c r="O54" s="79" t="str">
        <f>IF(AND('Mapa de Riesgos'!$Y$65="Muy Baja",'Mapa de Riesgos'!$AA$65="Leve"),CONCATENATE("R9C",'Mapa de Riesgos'!$O$65),"")</f>
        <v/>
      </c>
      <c r="P54" s="77" t="str">
        <f>IF(AND('Mapa de Riesgos'!$Y$60="Muy Baja",'Mapa de Riesgos'!$AA$60="Menor"),CONCATENATE("R9C",'Mapa de Riesgos'!$O$60),"")</f>
        <v/>
      </c>
      <c r="Q54" s="78" t="str">
        <f>IF(AND('Mapa de Riesgos'!$Y$61="Muy Baja",'Mapa de Riesgos'!$AA$61="Menor"),CONCATENATE("R9C",'Mapa de Riesgos'!$O$61),"")</f>
        <v/>
      </c>
      <c r="R54" s="78" t="str">
        <f>IF(AND('Mapa de Riesgos'!$Y$62="Muy Baja",'Mapa de Riesgos'!$AA$62="Menor"),CONCATENATE("R9C",'Mapa de Riesgos'!$O$62),"")</f>
        <v/>
      </c>
      <c r="S54" s="78" t="str">
        <f>IF(AND('Mapa de Riesgos'!$Y$63="Muy Baja",'Mapa de Riesgos'!$AA$63="Menor"),CONCATENATE("R9C",'Mapa de Riesgos'!$O$63),"")</f>
        <v/>
      </c>
      <c r="T54" s="78" t="str">
        <f>IF(AND('Mapa de Riesgos'!$Y$64="Muy Baja",'Mapa de Riesgos'!$AA$64="Menor"),CONCATENATE("R9C",'Mapa de Riesgos'!$O$64),"")</f>
        <v/>
      </c>
      <c r="U54" s="79" t="str">
        <f>IF(AND('Mapa de Riesgos'!$Y$65="Muy Baja",'Mapa de Riesgos'!$AA$65="Menor"),CONCATENATE("R9C",'Mapa de Riesgos'!$O$65),"")</f>
        <v/>
      </c>
      <c r="V54" s="68" t="str">
        <f>IF(AND('Mapa de Riesgos'!$Y$60="Muy Baja",'Mapa de Riesgos'!$AA$60="Moderado"),CONCATENATE("R9C",'Mapa de Riesgos'!$O$60),"")</f>
        <v/>
      </c>
      <c r="W54" s="69" t="str">
        <f>IF(AND('Mapa de Riesgos'!$Y$61="Muy Baja",'Mapa de Riesgos'!$AA$61="Moderado"),CONCATENATE("R9C",'Mapa de Riesgos'!$O$61),"")</f>
        <v/>
      </c>
      <c r="X54" s="69" t="str">
        <f>IF(AND('Mapa de Riesgos'!$Y$62="Muy Baja",'Mapa de Riesgos'!$AA$62="Moderado"),CONCATENATE("R9C",'Mapa de Riesgos'!$O$62),"")</f>
        <v/>
      </c>
      <c r="Y54" s="69" t="str">
        <f>IF(AND('Mapa de Riesgos'!$Y$63="Muy Baja",'Mapa de Riesgos'!$AA$63="Moderado"),CONCATENATE("R9C",'Mapa de Riesgos'!$O$63),"")</f>
        <v/>
      </c>
      <c r="Z54" s="69" t="str">
        <f>IF(AND('Mapa de Riesgos'!$Y$64="Muy Baja",'Mapa de Riesgos'!$AA$64="Moderado"),CONCATENATE("R9C",'Mapa de Riesgos'!$O$64),"")</f>
        <v/>
      </c>
      <c r="AA54" s="70" t="str">
        <f>IF(AND('Mapa de Riesgos'!$Y$65="Muy Baja",'Mapa de Riesgos'!$AA$65="Moderado"),CONCATENATE("R9C",'Mapa de Riesgos'!$O$65),"")</f>
        <v/>
      </c>
      <c r="AB54" s="52" t="str">
        <f>IF(AND('Mapa de Riesgos'!$Y$60="Muy Baja",'Mapa de Riesgos'!$AA$60="Mayor"),CONCATENATE("R9C",'Mapa de Riesgos'!$O$60),"")</f>
        <v/>
      </c>
      <c r="AC54" s="53" t="str">
        <f>IF(AND('Mapa de Riesgos'!$Y$61="Muy Baja",'Mapa de Riesgos'!$AA$61="Mayor"),CONCATENATE("R9C",'Mapa de Riesgos'!$O$61),"")</f>
        <v/>
      </c>
      <c r="AD54" s="58" t="str">
        <f>IF(AND('Mapa de Riesgos'!$Y$62="Muy Baja",'Mapa de Riesgos'!$AA$62="Mayor"),CONCATENATE("R9C",'Mapa de Riesgos'!$O$62),"")</f>
        <v/>
      </c>
      <c r="AE54" s="58" t="str">
        <f>IF(AND('Mapa de Riesgos'!$Y$63="Muy Baja",'Mapa de Riesgos'!$AA$63="Mayor"),CONCATENATE("R9C",'Mapa de Riesgos'!$O$63),"")</f>
        <v/>
      </c>
      <c r="AF54" s="58" t="str">
        <f>IF(AND('Mapa de Riesgos'!$Y$64="Muy Baja",'Mapa de Riesgos'!$AA$64="Mayor"),CONCATENATE("R9C",'Mapa de Riesgos'!$O$64),"")</f>
        <v/>
      </c>
      <c r="AG54" s="54" t="str">
        <f>IF(AND('Mapa de Riesgos'!$Y$65="Muy Baja",'Mapa de Riesgos'!$AA$65="Mayor"),CONCATENATE("R9C",'Mapa de Riesgos'!$O$65),"")</f>
        <v/>
      </c>
      <c r="AH54" s="55" t="str">
        <f>IF(AND('Mapa de Riesgos'!$Y$60="Muy Baja",'Mapa de Riesgos'!$AA$60="Catastrófico"),CONCATENATE("R9C",'Mapa de Riesgos'!$O$60),"")</f>
        <v/>
      </c>
      <c r="AI54" s="56" t="str">
        <f>IF(AND('Mapa de Riesgos'!$Y$61="Muy Baja",'Mapa de Riesgos'!$AA$61="Catastrófico"),CONCATENATE("R9C",'Mapa de Riesgos'!$O$61),"")</f>
        <v/>
      </c>
      <c r="AJ54" s="56" t="str">
        <f>IF(AND('Mapa de Riesgos'!$Y$62="Muy Baja",'Mapa de Riesgos'!$AA$62="Catastrófico"),CONCATENATE("R9C",'Mapa de Riesgos'!$O$62),"")</f>
        <v/>
      </c>
      <c r="AK54" s="56" t="str">
        <f>IF(AND('Mapa de Riesgos'!$Y$63="Muy Baja",'Mapa de Riesgos'!$AA$63="Catastrófico"),CONCATENATE("R9C",'Mapa de Riesgos'!$O$63),"")</f>
        <v/>
      </c>
      <c r="AL54" s="56" t="str">
        <f>IF(AND('Mapa de Riesgos'!$Y$64="Muy Baja",'Mapa de Riesgos'!$AA$64="Catastrófico"),CONCATENATE("R9C",'Mapa de Riesgos'!$O$64),"")</f>
        <v/>
      </c>
      <c r="AM54" s="57" t="str">
        <f>IF(AND('Mapa de Riesgos'!$Y$65="Muy Baja",'Mapa de Riesgos'!$AA$65="Catastrófico"),CONCATENATE("R9C",'Mapa de Riesgos'!$O$65),"")</f>
        <v/>
      </c>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row>
    <row r="55" spans="1:80" ht="15.75" customHeight="1" thickBot="1">
      <c r="A55" s="84"/>
      <c r="B55" s="460"/>
      <c r="C55" s="460"/>
      <c r="D55" s="461"/>
      <c r="E55" s="563"/>
      <c r="F55" s="564"/>
      <c r="G55" s="564"/>
      <c r="H55" s="564"/>
      <c r="I55" s="578"/>
      <c r="J55" s="80" t="str">
        <f>IF(AND('Mapa de Riesgos'!$Y$66="Muy Baja",'Mapa de Riesgos'!$AA$66="Leve"),CONCATENATE("R10C",'Mapa de Riesgos'!$O$66),"")</f>
        <v/>
      </c>
      <c r="K55" s="81" t="str">
        <f>IF(AND('Mapa de Riesgos'!$Y$67="Muy Baja",'Mapa de Riesgos'!$AA$67="Leve"),CONCATENATE("R10C",'Mapa de Riesgos'!$O$67),"")</f>
        <v/>
      </c>
      <c r="L55" s="81" t="str">
        <f>IF(AND('Mapa de Riesgos'!$Y$68="Muy Baja",'Mapa de Riesgos'!$AA$68="Leve"),CONCATENATE("R10C",'Mapa de Riesgos'!$O$68),"")</f>
        <v/>
      </c>
      <c r="M55" s="81" t="str">
        <f>IF(AND('Mapa de Riesgos'!$Y$69="Muy Baja",'Mapa de Riesgos'!$AA$69="Leve"),CONCATENATE("R10C",'Mapa de Riesgos'!$O$69),"")</f>
        <v/>
      </c>
      <c r="N55" s="81" t="str">
        <f>IF(AND('Mapa de Riesgos'!$Y$70="Muy Baja",'Mapa de Riesgos'!$AA$70="Leve"),CONCATENATE("R10C",'Mapa de Riesgos'!$O$70),"")</f>
        <v/>
      </c>
      <c r="O55" s="82" t="str">
        <f>IF(AND('Mapa de Riesgos'!$Y$71="Muy Baja",'Mapa de Riesgos'!$AA$71="Leve"),CONCATENATE("R10C",'Mapa de Riesgos'!$O$71),"")</f>
        <v/>
      </c>
      <c r="P55" s="80" t="str">
        <f>IF(AND('Mapa de Riesgos'!$Y$66="Muy Baja",'Mapa de Riesgos'!$AA$66="Menor"),CONCATENATE("R10C",'Mapa de Riesgos'!$O$66),"")</f>
        <v/>
      </c>
      <c r="Q55" s="81" t="str">
        <f>IF(AND('Mapa de Riesgos'!$Y$67="Muy Baja",'Mapa de Riesgos'!$AA$67="Menor"),CONCATENATE("R10C",'Mapa de Riesgos'!$O$67),"")</f>
        <v/>
      </c>
      <c r="R55" s="81" t="str">
        <f>IF(AND('Mapa de Riesgos'!$Y$68="Muy Baja",'Mapa de Riesgos'!$AA$68="Menor"),CONCATENATE("R10C",'Mapa de Riesgos'!$O$68),"")</f>
        <v/>
      </c>
      <c r="S55" s="81" t="str">
        <f>IF(AND('Mapa de Riesgos'!$Y$69="Muy Baja",'Mapa de Riesgos'!$AA$69="Menor"),CONCATENATE("R10C",'Mapa de Riesgos'!$O$69),"")</f>
        <v/>
      </c>
      <c r="T55" s="81" t="str">
        <f>IF(AND('Mapa de Riesgos'!$Y$70="Muy Baja",'Mapa de Riesgos'!$AA$70="Menor"),CONCATENATE("R10C",'Mapa de Riesgos'!$O$70),"")</f>
        <v/>
      </c>
      <c r="U55" s="82" t="str">
        <f>IF(AND('Mapa de Riesgos'!$Y$71="Muy Baja",'Mapa de Riesgos'!$AA$71="Menor"),CONCATENATE("R10C",'Mapa de Riesgos'!$O$71),"")</f>
        <v/>
      </c>
      <c r="V55" s="71" t="str">
        <f>IF(AND('Mapa de Riesgos'!$Y$66="Muy Baja",'Mapa de Riesgos'!$AA$66="Moderado"),CONCATENATE("R10C",'Mapa de Riesgos'!$O$66),"")</f>
        <v/>
      </c>
      <c r="W55" s="72" t="str">
        <f>IF(AND('Mapa de Riesgos'!$Y$67="Muy Baja",'Mapa de Riesgos'!$AA$67="Moderado"),CONCATENATE("R10C",'Mapa de Riesgos'!$O$67),"")</f>
        <v/>
      </c>
      <c r="X55" s="72" t="str">
        <f>IF(AND('Mapa de Riesgos'!$Y$68="Muy Baja",'Mapa de Riesgos'!$AA$68="Moderado"),CONCATENATE("R10C",'Mapa de Riesgos'!$O$68),"")</f>
        <v/>
      </c>
      <c r="Y55" s="72" t="str">
        <f>IF(AND('Mapa de Riesgos'!$Y$69="Muy Baja",'Mapa de Riesgos'!$AA$69="Moderado"),CONCATENATE("R10C",'Mapa de Riesgos'!$O$69),"")</f>
        <v/>
      </c>
      <c r="Z55" s="72" t="str">
        <f>IF(AND('Mapa de Riesgos'!$Y$70="Muy Baja",'Mapa de Riesgos'!$AA$70="Moderado"),CONCATENATE("R10C",'Mapa de Riesgos'!$O$70),"")</f>
        <v/>
      </c>
      <c r="AA55" s="73" t="str">
        <f>IF(AND('Mapa de Riesgos'!$Y$71="Muy Baja",'Mapa de Riesgos'!$AA$71="Moderado"),CONCATENATE("R10C",'Mapa de Riesgos'!$O$71),"")</f>
        <v/>
      </c>
      <c r="AB55" s="59" t="str">
        <f>IF(AND('Mapa de Riesgos'!$Y$66="Muy Baja",'Mapa de Riesgos'!$AA$66="Mayor"),CONCATENATE("R10C",'Mapa de Riesgos'!$O$66),"")</f>
        <v/>
      </c>
      <c r="AC55" s="60" t="str">
        <f>IF(AND('Mapa de Riesgos'!$Y$67="Muy Baja",'Mapa de Riesgos'!$AA$67="Mayor"),CONCATENATE("R10C",'Mapa de Riesgos'!$O$67),"")</f>
        <v/>
      </c>
      <c r="AD55" s="60" t="str">
        <f>IF(AND('Mapa de Riesgos'!$Y$68="Muy Baja",'Mapa de Riesgos'!$AA$68="Mayor"),CONCATENATE("R10C",'Mapa de Riesgos'!$O$68),"")</f>
        <v/>
      </c>
      <c r="AE55" s="60" t="str">
        <f>IF(AND('Mapa de Riesgos'!$Y$69="Muy Baja",'Mapa de Riesgos'!$AA$69="Mayor"),CONCATENATE("R10C",'Mapa de Riesgos'!$O$69),"")</f>
        <v/>
      </c>
      <c r="AF55" s="60" t="str">
        <f>IF(AND('Mapa de Riesgos'!$Y$70="Muy Baja",'Mapa de Riesgos'!$AA$70="Mayor"),CONCATENATE("R10C",'Mapa de Riesgos'!$O$70),"")</f>
        <v/>
      </c>
      <c r="AG55" s="61" t="str">
        <f>IF(AND('Mapa de Riesgos'!$Y$71="Muy Baja",'Mapa de Riesgos'!$AA$71="Mayor"),CONCATENATE("R10C",'Mapa de Riesgos'!$O$71),"")</f>
        <v/>
      </c>
      <c r="AH55" s="62" t="str">
        <f>IF(AND('Mapa de Riesgos'!$Y$66="Muy Baja",'Mapa de Riesgos'!$AA$66="Catastrófico"),CONCATENATE("R10C",'Mapa de Riesgos'!$O$66),"")</f>
        <v/>
      </c>
      <c r="AI55" s="63" t="str">
        <f>IF(AND('Mapa de Riesgos'!$Y$67="Muy Baja",'Mapa de Riesgos'!$AA$67="Catastrófico"),CONCATENATE("R10C",'Mapa de Riesgos'!$O$67),"")</f>
        <v/>
      </c>
      <c r="AJ55" s="63" t="str">
        <f>IF(AND('Mapa de Riesgos'!$Y$68="Muy Baja",'Mapa de Riesgos'!$AA$68="Catastrófico"),CONCATENATE("R10C",'Mapa de Riesgos'!$O$68),"")</f>
        <v/>
      </c>
      <c r="AK55" s="63" t="str">
        <f>IF(AND('Mapa de Riesgos'!$Y$69="Muy Baja",'Mapa de Riesgos'!$AA$69="Catastrófico"),CONCATENATE("R10C",'Mapa de Riesgos'!$O$69),"")</f>
        <v/>
      </c>
      <c r="AL55" s="63" t="str">
        <f>IF(AND('Mapa de Riesgos'!$Y$70="Muy Baja",'Mapa de Riesgos'!$AA$70="Catastrófico"),CONCATENATE("R10C",'Mapa de Riesgos'!$O$70),"")</f>
        <v/>
      </c>
      <c r="AM55" s="64" t="str">
        <f>IF(AND('Mapa de Riesgos'!$Y$71="Muy Baja",'Mapa de Riesgos'!$AA$71="Catastrófico"),CONCATENATE("R10C",'Mapa de Riesgos'!$O$71),"")</f>
        <v/>
      </c>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row>
    <row r="56" spans="1:80">
      <c r="A56" s="84"/>
      <c r="B56" s="84"/>
      <c r="C56" s="84"/>
      <c r="D56" s="84"/>
      <c r="E56" s="84"/>
      <c r="F56" s="84"/>
      <c r="G56" s="84"/>
      <c r="H56" s="84"/>
      <c r="I56" s="84"/>
      <c r="J56" s="557" t="s">
        <v>179</v>
      </c>
      <c r="K56" s="558"/>
      <c r="L56" s="558"/>
      <c r="M56" s="558"/>
      <c r="N56" s="558"/>
      <c r="O56" s="576"/>
      <c r="P56" s="557" t="s">
        <v>180</v>
      </c>
      <c r="Q56" s="558"/>
      <c r="R56" s="558"/>
      <c r="S56" s="558"/>
      <c r="T56" s="558"/>
      <c r="U56" s="576"/>
      <c r="V56" s="557" t="s">
        <v>181</v>
      </c>
      <c r="W56" s="558"/>
      <c r="X56" s="558"/>
      <c r="Y56" s="558"/>
      <c r="Z56" s="558"/>
      <c r="AA56" s="576"/>
      <c r="AB56" s="557" t="s">
        <v>182</v>
      </c>
      <c r="AC56" s="597"/>
      <c r="AD56" s="558"/>
      <c r="AE56" s="558"/>
      <c r="AF56" s="558"/>
      <c r="AG56" s="576"/>
      <c r="AH56" s="557" t="s">
        <v>183</v>
      </c>
      <c r="AI56" s="558"/>
      <c r="AJ56" s="558"/>
      <c r="AK56" s="558"/>
      <c r="AL56" s="558"/>
      <c r="AM56" s="576"/>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row>
    <row r="57" spans="1:80">
      <c r="A57" s="84"/>
      <c r="B57" s="84"/>
      <c r="C57" s="84"/>
      <c r="D57" s="84"/>
      <c r="E57" s="84"/>
      <c r="F57" s="84"/>
      <c r="G57" s="84"/>
      <c r="H57" s="84"/>
      <c r="I57" s="84"/>
      <c r="J57" s="561"/>
      <c r="K57" s="562"/>
      <c r="L57" s="562"/>
      <c r="M57" s="562"/>
      <c r="N57" s="562"/>
      <c r="O57" s="577"/>
      <c r="P57" s="561"/>
      <c r="Q57" s="562"/>
      <c r="R57" s="562"/>
      <c r="S57" s="562"/>
      <c r="T57" s="562"/>
      <c r="U57" s="577"/>
      <c r="V57" s="561"/>
      <c r="W57" s="562"/>
      <c r="X57" s="562"/>
      <c r="Y57" s="562"/>
      <c r="Z57" s="562"/>
      <c r="AA57" s="577"/>
      <c r="AB57" s="561"/>
      <c r="AC57" s="562"/>
      <c r="AD57" s="562"/>
      <c r="AE57" s="562"/>
      <c r="AF57" s="562"/>
      <c r="AG57" s="577"/>
      <c r="AH57" s="561"/>
      <c r="AI57" s="562"/>
      <c r="AJ57" s="562"/>
      <c r="AK57" s="562"/>
      <c r="AL57" s="562"/>
      <c r="AM57" s="577"/>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row>
    <row r="58" spans="1:80">
      <c r="A58" s="84"/>
      <c r="B58" s="84"/>
      <c r="C58" s="84"/>
      <c r="D58" s="84"/>
      <c r="E58" s="84"/>
      <c r="F58" s="84"/>
      <c r="G58" s="84"/>
      <c r="H58" s="84"/>
      <c r="I58" s="84"/>
      <c r="J58" s="561"/>
      <c r="K58" s="562"/>
      <c r="L58" s="562"/>
      <c r="M58" s="562"/>
      <c r="N58" s="562"/>
      <c r="O58" s="577"/>
      <c r="P58" s="561"/>
      <c r="Q58" s="562"/>
      <c r="R58" s="562"/>
      <c r="S58" s="562"/>
      <c r="T58" s="562"/>
      <c r="U58" s="577"/>
      <c r="V58" s="561"/>
      <c r="W58" s="562"/>
      <c r="X58" s="562"/>
      <c r="Y58" s="562"/>
      <c r="Z58" s="562"/>
      <c r="AA58" s="577"/>
      <c r="AB58" s="561"/>
      <c r="AC58" s="562"/>
      <c r="AD58" s="562"/>
      <c r="AE58" s="562"/>
      <c r="AF58" s="562"/>
      <c r="AG58" s="577"/>
      <c r="AH58" s="561"/>
      <c r="AI58" s="562"/>
      <c r="AJ58" s="562"/>
      <c r="AK58" s="562"/>
      <c r="AL58" s="562"/>
      <c r="AM58" s="577"/>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row>
    <row r="59" spans="1:80">
      <c r="A59" s="84"/>
      <c r="B59" s="84"/>
      <c r="C59" s="84"/>
      <c r="D59" s="84"/>
      <c r="E59" s="84"/>
      <c r="F59" s="84"/>
      <c r="G59" s="84"/>
      <c r="H59" s="84"/>
      <c r="I59" s="84"/>
      <c r="J59" s="561"/>
      <c r="K59" s="562"/>
      <c r="L59" s="562"/>
      <c r="M59" s="562"/>
      <c r="N59" s="562"/>
      <c r="O59" s="577"/>
      <c r="P59" s="561"/>
      <c r="Q59" s="562"/>
      <c r="R59" s="562"/>
      <c r="S59" s="562"/>
      <c r="T59" s="562"/>
      <c r="U59" s="577"/>
      <c r="V59" s="561"/>
      <c r="W59" s="562"/>
      <c r="X59" s="562"/>
      <c r="Y59" s="562"/>
      <c r="Z59" s="562"/>
      <c r="AA59" s="577"/>
      <c r="AB59" s="561"/>
      <c r="AC59" s="562"/>
      <c r="AD59" s="562"/>
      <c r="AE59" s="562"/>
      <c r="AF59" s="562"/>
      <c r="AG59" s="577"/>
      <c r="AH59" s="561"/>
      <c r="AI59" s="562"/>
      <c r="AJ59" s="562"/>
      <c r="AK59" s="562"/>
      <c r="AL59" s="562"/>
      <c r="AM59" s="577"/>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row>
    <row r="60" spans="1:80">
      <c r="A60" s="84"/>
      <c r="B60" s="84"/>
      <c r="C60" s="84"/>
      <c r="D60" s="84"/>
      <c r="E60" s="84"/>
      <c r="F60" s="84"/>
      <c r="G60" s="84"/>
      <c r="H60" s="84"/>
      <c r="I60" s="84"/>
      <c r="J60" s="561"/>
      <c r="K60" s="562"/>
      <c r="L60" s="562"/>
      <c r="M60" s="562"/>
      <c r="N60" s="562"/>
      <c r="O60" s="577"/>
      <c r="P60" s="561"/>
      <c r="Q60" s="562"/>
      <c r="R60" s="562"/>
      <c r="S60" s="562"/>
      <c r="T60" s="562"/>
      <c r="U60" s="577"/>
      <c r="V60" s="561"/>
      <c r="W60" s="562"/>
      <c r="X60" s="562"/>
      <c r="Y60" s="562"/>
      <c r="Z60" s="562"/>
      <c r="AA60" s="577"/>
      <c r="AB60" s="561"/>
      <c r="AC60" s="562"/>
      <c r="AD60" s="562"/>
      <c r="AE60" s="562"/>
      <c r="AF60" s="562"/>
      <c r="AG60" s="577"/>
      <c r="AH60" s="561"/>
      <c r="AI60" s="562"/>
      <c r="AJ60" s="562"/>
      <c r="AK60" s="562"/>
      <c r="AL60" s="562"/>
      <c r="AM60" s="577"/>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row>
    <row r="61" spans="1:80" ht="15.75" thickBot="1">
      <c r="A61" s="84"/>
      <c r="B61" s="84"/>
      <c r="C61" s="84"/>
      <c r="D61" s="84"/>
      <c r="E61" s="84"/>
      <c r="F61" s="84"/>
      <c r="G61" s="84"/>
      <c r="H61" s="84"/>
      <c r="I61" s="84"/>
      <c r="J61" s="563"/>
      <c r="K61" s="564"/>
      <c r="L61" s="564"/>
      <c r="M61" s="564"/>
      <c r="N61" s="564"/>
      <c r="O61" s="578"/>
      <c r="P61" s="563"/>
      <c r="Q61" s="564"/>
      <c r="R61" s="564"/>
      <c r="S61" s="564"/>
      <c r="T61" s="564"/>
      <c r="U61" s="578"/>
      <c r="V61" s="563"/>
      <c r="W61" s="564"/>
      <c r="X61" s="564"/>
      <c r="Y61" s="564"/>
      <c r="Z61" s="564"/>
      <c r="AA61" s="578"/>
      <c r="AB61" s="563"/>
      <c r="AC61" s="564"/>
      <c r="AD61" s="564"/>
      <c r="AE61" s="564"/>
      <c r="AF61" s="564"/>
      <c r="AG61" s="578"/>
      <c r="AH61" s="563"/>
      <c r="AI61" s="564"/>
      <c r="AJ61" s="564"/>
      <c r="AK61" s="564"/>
      <c r="AL61" s="564"/>
      <c r="AM61" s="578"/>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row>
    <row r="62" spans="1:80">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row>
    <row r="63" spans="1:80" ht="15" customHeight="1">
      <c r="A63" s="84"/>
      <c r="B63" s="85"/>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85"/>
      <c r="AK63" s="85"/>
      <c r="AL63" s="85"/>
      <c r="AM63" s="85"/>
      <c r="AN63" s="85"/>
      <c r="AO63" s="85"/>
      <c r="AP63" s="85"/>
      <c r="AQ63" s="85"/>
      <c r="AR63" s="85"/>
      <c r="AS63" s="85"/>
      <c r="AT63" s="85"/>
      <c r="AU63" s="84"/>
      <c r="AV63" s="84"/>
      <c r="AW63" s="84"/>
      <c r="AX63" s="84"/>
      <c r="AY63" s="84"/>
      <c r="AZ63" s="84"/>
      <c r="BA63" s="84"/>
      <c r="BB63" s="84"/>
      <c r="BC63" s="84"/>
      <c r="BD63" s="84"/>
      <c r="BE63" s="84"/>
      <c r="BF63" s="84"/>
      <c r="BG63" s="84"/>
      <c r="BH63" s="84"/>
    </row>
    <row r="64" spans="1:80" ht="15" customHeight="1">
      <c r="A64" s="84"/>
      <c r="B64" s="85"/>
      <c r="C64" s="85"/>
      <c r="D64" s="85"/>
      <c r="E64" s="85"/>
      <c r="F64" s="85"/>
      <c r="G64" s="85"/>
      <c r="H64" s="85"/>
      <c r="I64" s="85"/>
      <c r="J64" s="85"/>
      <c r="K64" s="85"/>
      <c r="L64" s="85"/>
      <c r="M64" s="85"/>
      <c r="N64" s="85"/>
      <c r="O64" s="85"/>
      <c r="P64" s="85"/>
      <c r="Q64" s="85"/>
      <c r="R64" s="85"/>
      <c r="S64" s="85"/>
      <c r="T64" s="85"/>
      <c r="U64" s="85"/>
      <c r="V64" s="85"/>
      <c r="W64" s="85"/>
      <c r="X64" s="85"/>
      <c r="Y64" s="85"/>
      <c r="Z64" s="85"/>
      <c r="AA64" s="85"/>
      <c r="AB64" s="85"/>
      <c r="AC64" s="85"/>
      <c r="AD64" s="85"/>
      <c r="AE64" s="85"/>
      <c r="AF64" s="85"/>
      <c r="AG64" s="85"/>
      <c r="AH64" s="85"/>
      <c r="AI64" s="85"/>
      <c r="AJ64" s="85"/>
      <c r="AK64" s="85"/>
      <c r="AL64" s="85"/>
      <c r="AM64" s="85"/>
      <c r="AN64" s="85"/>
      <c r="AO64" s="85"/>
      <c r="AP64" s="85"/>
      <c r="AQ64" s="85"/>
      <c r="AR64" s="85"/>
      <c r="AS64" s="85"/>
      <c r="AT64" s="85"/>
      <c r="AU64" s="84"/>
      <c r="AV64" s="84"/>
      <c r="AW64" s="84"/>
      <c r="AX64" s="84"/>
      <c r="AY64" s="84"/>
      <c r="AZ64" s="84"/>
      <c r="BA64" s="84"/>
      <c r="BB64" s="84"/>
      <c r="BC64" s="84"/>
      <c r="BD64" s="84"/>
      <c r="BE64" s="84"/>
      <c r="BF64" s="84"/>
      <c r="BG64" s="84"/>
      <c r="BH64" s="84"/>
    </row>
    <row r="65" spans="1:60">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row>
    <row r="66" spans="1:60">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row>
    <row r="67" spans="1:60">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row>
    <row r="68" spans="1:60">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row>
    <row r="69" spans="1:60">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row>
    <row r="70" spans="1:60">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row>
    <row r="71" spans="1:60">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row>
    <row r="72" spans="1:60">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row>
    <row r="73" spans="1:60">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row>
    <row r="74" spans="1:60">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row>
    <row r="75" spans="1:60">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row>
    <row r="76" spans="1:60">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row>
    <row r="77" spans="1:60">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row>
    <row r="78" spans="1:60">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row>
    <row r="79" spans="1:60">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row>
    <row r="80" spans="1:60">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row>
    <row r="81" spans="1:60">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row>
    <row r="82" spans="1:60">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row>
    <row r="83" spans="1:60">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row>
    <row r="84" spans="1:60">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row>
    <row r="85" spans="1:60">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row>
    <row r="86" spans="1:60">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row>
    <row r="87" spans="1:60">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row>
    <row r="88" spans="1:60">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row>
    <row r="89" spans="1:60">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row>
    <row r="90" spans="1:60">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row>
    <row r="91" spans="1:60">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row>
    <row r="92" spans="1:60">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row>
    <row r="93" spans="1:60">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row>
    <row r="94" spans="1:60">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row>
    <row r="95" spans="1:60">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row>
    <row r="96" spans="1:60">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row>
    <row r="97" spans="1:60">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row>
    <row r="98" spans="1:60">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row>
    <row r="99" spans="1:60">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row>
    <row r="100" spans="1:60">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row>
    <row r="101" spans="1:60">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row>
    <row r="102" spans="1:60">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row>
    <row r="103" spans="1:60">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row>
    <row r="104" spans="1:60">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row>
    <row r="105" spans="1:60">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row>
    <row r="106" spans="1:60">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row>
    <row r="107" spans="1:60">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row>
    <row r="108" spans="1:60">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row>
    <row r="109" spans="1:60">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row>
    <row r="110" spans="1:60">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row>
    <row r="111" spans="1:60">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row>
    <row r="112" spans="1:60">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row>
    <row r="113" spans="1:60">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row>
    <row r="114" spans="1:60">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row>
    <row r="115" spans="1:60">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row>
    <row r="116" spans="1:60">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row>
    <row r="117" spans="1:60">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row>
    <row r="118" spans="1:60">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row>
    <row r="119" spans="1:60">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row>
    <row r="120" spans="1:60">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row>
    <row r="121" spans="1:60">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row>
    <row r="122" spans="1:60">
      <c r="A122" s="84"/>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row>
    <row r="123" spans="1:60">
      <c r="A123" s="84"/>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row>
    <row r="124" spans="1:60">
      <c r="A124" s="84"/>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row>
    <row r="125" spans="1:60">
      <c r="A125" s="84"/>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row>
    <row r="126" spans="1:60">
      <c r="A126" s="84"/>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row>
    <row r="127" spans="1:60">
      <c r="A127" s="84"/>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row>
    <row r="128" spans="1:60">
      <c r="A128" s="84"/>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row>
    <row r="129" spans="1:60">
      <c r="A129" s="84"/>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row>
    <row r="130" spans="1:60">
      <c r="A130" s="84"/>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row>
    <row r="131" spans="1:60">
      <c r="A131" s="84"/>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row>
    <row r="132" spans="1:60">
      <c r="A132" s="84"/>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row>
    <row r="133" spans="1:60">
      <c r="A133" s="84"/>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row>
    <row r="134" spans="1:60">
      <c r="A134" s="84"/>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row>
    <row r="135" spans="1:60">
      <c r="A135" s="84"/>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row>
    <row r="136" spans="1:60">
      <c r="A136" s="84"/>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row>
    <row r="137" spans="1:60">
      <c r="A137" s="84"/>
      <c r="B137" s="84"/>
      <c r="C137" s="84"/>
      <c r="D137" s="84"/>
      <c r="E137" s="84"/>
      <c r="F137" s="84"/>
      <c r="G137" s="84"/>
      <c r="H137" s="84"/>
      <c r="I137" s="84"/>
      <c r="J137" s="84"/>
      <c r="K137" s="84"/>
      <c r="L137" s="84"/>
      <c r="M137" s="84"/>
      <c r="N137" s="84"/>
      <c r="O137" s="84"/>
      <c r="P137" s="84"/>
      <c r="Q137" s="84"/>
      <c r="R137" s="84"/>
      <c r="S137" s="84"/>
      <c r="T137" s="84"/>
      <c r="U137" s="84"/>
      <c r="V137" s="84"/>
      <c r="W137" s="84"/>
      <c r="X137" s="84"/>
      <c r="Y137" s="84"/>
      <c r="Z137" s="84"/>
      <c r="AA137" s="84"/>
      <c r="AB137" s="84"/>
      <c r="AC137" s="84"/>
      <c r="AD137" s="84"/>
      <c r="AE137" s="84"/>
      <c r="AF137" s="84"/>
      <c r="AG137" s="84"/>
      <c r="AH137" s="84"/>
      <c r="AI137" s="84"/>
      <c r="AJ137" s="84"/>
      <c r="AK137" s="84"/>
      <c r="AL137" s="84"/>
      <c r="AM137" s="84"/>
      <c r="AN137" s="84"/>
      <c r="AO137" s="84"/>
      <c r="AP137" s="84"/>
      <c r="AQ137" s="84"/>
      <c r="AR137" s="84"/>
      <c r="AS137" s="84"/>
      <c r="AT137" s="84"/>
      <c r="AU137" s="84"/>
      <c r="AV137" s="84"/>
      <c r="AW137" s="84"/>
      <c r="AX137" s="84"/>
      <c r="AY137" s="84"/>
      <c r="AZ137" s="84"/>
      <c r="BA137" s="84"/>
      <c r="BB137" s="84"/>
      <c r="BC137" s="84"/>
      <c r="BD137" s="84"/>
      <c r="BE137" s="84"/>
      <c r="BF137" s="84"/>
      <c r="BG137" s="84"/>
      <c r="BH137" s="84"/>
    </row>
    <row r="138" spans="1:60">
      <c r="A138" s="84"/>
      <c r="B138" s="84"/>
      <c r="C138" s="84"/>
      <c r="D138" s="84"/>
      <c r="E138" s="84"/>
      <c r="F138" s="84"/>
      <c r="G138" s="84"/>
      <c r="H138" s="84"/>
      <c r="I138" s="84"/>
      <c r="J138" s="84"/>
      <c r="K138" s="84"/>
      <c r="L138" s="84"/>
      <c r="M138" s="84"/>
      <c r="N138" s="84"/>
      <c r="O138" s="84"/>
      <c r="P138" s="84"/>
      <c r="Q138" s="84"/>
      <c r="R138" s="84"/>
      <c r="S138" s="84"/>
      <c r="T138" s="84"/>
      <c r="U138" s="84"/>
      <c r="V138" s="84"/>
      <c r="W138" s="84"/>
      <c r="X138" s="84"/>
      <c r="Y138" s="84"/>
      <c r="Z138" s="84"/>
      <c r="AA138" s="84"/>
      <c r="AB138" s="84"/>
      <c r="AC138" s="84"/>
      <c r="AD138" s="84"/>
      <c r="AE138" s="84"/>
      <c r="AF138" s="84"/>
      <c r="AG138" s="84"/>
      <c r="AH138" s="84"/>
      <c r="AI138" s="84"/>
      <c r="AJ138" s="84"/>
      <c r="AK138" s="84"/>
      <c r="AL138" s="84"/>
      <c r="AM138" s="84"/>
      <c r="AN138" s="84"/>
      <c r="AO138" s="84"/>
      <c r="AP138" s="84"/>
      <c r="AQ138" s="84"/>
      <c r="AR138" s="84"/>
      <c r="AS138" s="84"/>
      <c r="AT138" s="84"/>
      <c r="AU138" s="84"/>
      <c r="AV138" s="84"/>
      <c r="AW138" s="84"/>
      <c r="AX138" s="84"/>
      <c r="AY138" s="84"/>
      <c r="AZ138" s="84"/>
      <c r="BA138" s="84"/>
      <c r="BB138" s="84"/>
      <c r="BC138" s="84"/>
      <c r="BD138" s="84"/>
      <c r="BE138" s="84"/>
      <c r="BF138" s="84"/>
      <c r="BG138" s="84"/>
      <c r="BH138" s="84"/>
    </row>
    <row r="139" spans="1:60">
      <c r="A139" s="84"/>
      <c r="B139" s="84"/>
      <c r="C139" s="84"/>
      <c r="D139" s="84"/>
      <c r="E139" s="84"/>
      <c r="F139" s="84"/>
      <c r="G139" s="84"/>
      <c r="H139" s="84"/>
      <c r="I139" s="84"/>
      <c r="J139" s="84"/>
      <c r="K139" s="84"/>
      <c r="L139" s="84"/>
      <c r="M139" s="84"/>
      <c r="N139" s="84"/>
      <c r="O139" s="84"/>
      <c r="P139" s="84"/>
      <c r="Q139" s="84"/>
      <c r="R139" s="84"/>
      <c r="S139" s="84"/>
      <c r="T139" s="84"/>
      <c r="U139" s="84"/>
      <c r="V139" s="84"/>
      <c r="W139" s="84"/>
      <c r="X139" s="84"/>
      <c r="Y139" s="84"/>
      <c r="Z139" s="84"/>
      <c r="AA139" s="84"/>
      <c r="AB139" s="84"/>
      <c r="AC139" s="84"/>
      <c r="AD139" s="84"/>
      <c r="AE139" s="84"/>
      <c r="AF139" s="84"/>
      <c r="AG139" s="84"/>
      <c r="AH139" s="84"/>
      <c r="AI139" s="84"/>
      <c r="AJ139" s="84"/>
      <c r="AK139" s="84"/>
      <c r="AL139" s="84"/>
      <c r="AM139" s="84"/>
      <c r="AN139" s="84"/>
      <c r="AO139" s="84"/>
      <c r="AP139" s="84"/>
      <c r="AQ139" s="84"/>
      <c r="AR139" s="84"/>
      <c r="AS139" s="84"/>
      <c r="AT139" s="84"/>
      <c r="AU139" s="84"/>
      <c r="AV139" s="84"/>
      <c r="AW139" s="84"/>
      <c r="AX139" s="84"/>
      <c r="AY139" s="84"/>
      <c r="AZ139" s="84"/>
      <c r="BA139" s="84"/>
      <c r="BB139" s="84"/>
      <c r="BC139" s="84"/>
      <c r="BD139" s="84"/>
      <c r="BE139" s="84"/>
      <c r="BF139" s="84"/>
      <c r="BG139" s="84"/>
      <c r="BH139" s="84"/>
    </row>
    <row r="140" spans="1:60">
      <c r="A140" s="84"/>
      <c r="B140" s="84"/>
      <c r="C140" s="84"/>
      <c r="D140" s="84"/>
      <c r="E140" s="84"/>
      <c r="F140" s="84"/>
      <c r="G140" s="84"/>
      <c r="H140" s="84"/>
      <c r="I140" s="84"/>
      <c r="J140" s="84"/>
      <c r="K140" s="84"/>
      <c r="L140" s="84"/>
      <c r="M140" s="84"/>
      <c r="N140" s="84"/>
      <c r="O140" s="84"/>
      <c r="P140" s="84"/>
      <c r="Q140" s="84"/>
      <c r="R140" s="84"/>
      <c r="S140" s="84"/>
      <c r="T140" s="84"/>
      <c r="U140" s="84"/>
      <c r="V140" s="84"/>
      <c r="W140" s="84"/>
      <c r="X140" s="84"/>
      <c r="Y140" s="84"/>
      <c r="Z140" s="84"/>
      <c r="AA140" s="84"/>
      <c r="AB140" s="84"/>
      <c r="AC140" s="84"/>
      <c r="AD140" s="84"/>
      <c r="AE140" s="84"/>
      <c r="AF140" s="84"/>
      <c r="AG140" s="84"/>
      <c r="AH140" s="84"/>
      <c r="AI140" s="84"/>
      <c r="AJ140" s="84"/>
      <c r="AK140" s="84"/>
      <c r="AL140" s="84"/>
      <c r="AM140" s="84"/>
      <c r="AN140" s="84"/>
      <c r="AO140" s="84"/>
      <c r="AP140" s="84"/>
      <c r="AQ140" s="84"/>
      <c r="AR140" s="84"/>
      <c r="AS140" s="84"/>
      <c r="AT140" s="84"/>
      <c r="AU140" s="84"/>
      <c r="AV140" s="84"/>
      <c r="AW140" s="84"/>
      <c r="AX140" s="84"/>
      <c r="AY140" s="84"/>
      <c r="AZ140" s="84"/>
      <c r="BA140" s="84"/>
      <c r="BB140" s="84"/>
      <c r="BC140" s="84"/>
      <c r="BD140" s="84"/>
      <c r="BE140" s="84"/>
      <c r="BF140" s="84"/>
      <c r="BG140" s="84"/>
      <c r="BH140" s="84"/>
    </row>
    <row r="141" spans="1:60">
      <c r="A141" s="84"/>
      <c r="B141" s="84"/>
      <c r="C141" s="84"/>
      <c r="D141" s="84"/>
      <c r="E141" s="84"/>
      <c r="F141" s="84"/>
      <c r="G141" s="84"/>
      <c r="H141" s="84"/>
      <c r="I141" s="84"/>
      <c r="J141" s="84"/>
      <c r="K141" s="84"/>
      <c r="L141" s="84"/>
      <c r="M141" s="84"/>
      <c r="N141" s="84"/>
      <c r="O141" s="84"/>
      <c r="P141" s="84"/>
      <c r="Q141" s="84"/>
      <c r="R141" s="84"/>
      <c r="S141" s="84"/>
      <c r="T141" s="84"/>
      <c r="U141" s="84"/>
      <c r="V141" s="84"/>
      <c r="W141" s="84"/>
      <c r="X141" s="84"/>
      <c r="Y141" s="84"/>
      <c r="Z141" s="84"/>
      <c r="AA141" s="84"/>
      <c r="AB141" s="84"/>
      <c r="AC141" s="84"/>
      <c r="AD141" s="84"/>
      <c r="AE141" s="84"/>
      <c r="AF141" s="84"/>
      <c r="AG141" s="84"/>
      <c r="AH141" s="84"/>
      <c r="AI141" s="84"/>
      <c r="AJ141" s="84"/>
      <c r="AK141" s="84"/>
      <c r="AL141" s="84"/>
      <c r="AM141" s="84"/>
      <c r="AN141" s="84"/>
      <c r="AO141" s="84"/>
      <c r="AP141" s="84"/>
      <c r="AQ141" s="84"/>
      <c r="AR141" s="84"/>
      <c r="AS141" s="84"/>
      <c r="AT141" s="84"/>
      <c r="AU141" s="84"/>
      <c r="AV141" s="84"/>
      <c r="AW141" s="84"/>
      <c r="AX141" s="84"/>
      <c r="AY141" s="84"/>
      <c r="AZ141" s="84"/>
      <c r="BA141" s="84"/>
      <c r="BB141" s="84"/>
      <c r="BC141" s="84"/>
      <c r="BD141" s="84"/>
      <c r="BE141" s="84"/>
      <c r="BF141" s="84"/>
      <c r="BG141" s="84"/>
      <c r="BH141" s="84"/>
    </row>
    <row r="142" spans="1:60">
      <c r="A142" s="84"/>
      <c r="B142" s="84"/>
      <c r="C142" s="84"/>
      <c r="D142" s="84"/>
      <c r="E142" s="84"/>
      <c r="F142" s="84"/>
      <c r="G142" s="84"/>
      <c r="H142" s="84"/>
      <c r="I142" s="84"/>
      <c r="J142" s="84"/>
      <c r="K142" s="84"/>
      <c r="L142" s="84"/>
      <c r="M142" s="84"/>
      <c r="N142" s="84"/>
      <c r="O142" s="84"/>
      <c r="P142" s="84"/>
      <c r="Q142" s="84"/>
      <c r="R142" s="84"/>
      <c r="S142" s="84"/>
      <c r="T142" s="84"/>
      <c r="U142" s="84"/>
      <c r="V142" s="84"/>
      <c r="W142" s="84"/>
      <c r="X142" s="84"/>
      <c r="Y142" s="84"/>
      <c r="Z142" s="84"/>
      <c r="AA142" s="84"/>
      <c r="AB142" s="84"/>
      <c r="AC142" s="84"/>
      <c r="AD142" s="84"/>
      <c r="AE142" s="84"/>
      <c r="AF142" s="84"/>
      <c r="AG142" s="84"/>
      <c r="AH142" s="84"/>
      <c r="AI142" s="84"/>
      <c r="AJ142" s="84"/>
      <c r="AK142" s="84"/>
      <c r="AL142" s="84"/>
      <c r="AM142" s="84"/>
      <c r="AN142" s="84"/>
      <c r="AO142" s="84"/>
      <c r="AP142" s="84"/>
      <c r="AQ142" s="84"/>
      <c r="AR142" s="84"/>
      <c r="AS142" s="84"/>
      <c r="AT142" s="84"/>
      <c r="AU142" s="84"/>
      <c r="AV142" s="84"/>
      <c r="AW142" s="84"/>
      <c r="AX142" s="84"/>
      <c r="AY142" s="84"/>
      <c r="AZ142" s="84"/>
      <c r="BA142" s="84"/>
      <c r="BB142" s="84"/>
      <c r="BC142" s="84"/>
      <c r="BD142" s="84"/>
      <c r="BE142" s="84"/>
      <c r="BF142" s="84"/>
      <c r="BG142" s="84"/>
      <c r="BH142" s="84"/>
    </row>
    <row r="143" spans="1:60">
      <c r="A143" s="84"/>
      <c r="B143" s="84"/>
      <c r="C143" s="84"/>
      <c r="D143" s="84"/>
      <c r="E143" s="84"/>
      <c r="F143" s="84"/>
      <c r="G143" s="84"/>
      <c r="H143" s="84"/>
      <c r="I143" s="84"/>
      <c r="J143" s="84"/>
      <c r="K143" s="84"/>
      <c r="L143" s="84"/>
      <c r="M143" s="84"/>
      <c r="N143" s="84"/>
      <c r="O143" s="84"/>
      <c r="P143" s="84"/>
      <c r="Q143" s="84"/>
      <c r="R143" s="84"/>
      <c r="S143" s="84"/>
      <c r="T143" s="84"/>
      <c r="U143" s="84"/>
      <c r="V143" s="84"/>
      <c r="W143" s="84"/>
      <c r="X143" s="84"/>
      <c r="Y143" s="84"/>
      <c r="Z143" s="84"/>
      <c r="AA143" s="84"/>
      <c r="AB143" s="84"/>
      <c r="AC143" s="84"/>
      <c r="AD143" s="84"/>
      <c r="AE143" s="84"/>
      <c r="AF143" s="84"/>
      <c r="AG143" s="84"/>
      <c r="AH143" s="84"/>
      <c r="AI143" s="84"/>
      <c r="AJ143" s="84"/>
      <c r="AK143" s="84"/>
      <c r="AL143" s="84"/>
      <c r="AM143" s="84"/>
      <c r="AN143" s="84"/>
      <c r="AO143" s="84"/>
      <c r="AP143" s="84"/>
      <c r="AQ143" s="84"/>
      <c r="AR143" s="84"/>
      <c r="AS143" s="84"/>
      <c r="AT143" s="84"/>
      <c r="AU143" s="84"/>
      <c r="AV143" s="84"/>
      <c r="AW143" s="84"/>
      <c r="AX143" s="84"/>
      <c r="AY143" s="84"/>
      <c r="AZ143" s="84"/>
      <c r="BA143" s="84"/>
      <c r="BB143" s="84"/>
      <c r="BC143" s="84"/>
      <c r="BD143" s="84"/>
      <c r="BE143" s="84"/>
      <c r="BF143" s="84"/>
      <c r="BG143" s="84"/>
      <c r="BH143" s="84"/>
    </row>
    <row r="144" spans="1:60">
      <c r="A144" s="84"/>
      <c r="B144" s="84"/>
      <c r="C144" s="84"/>
      <c r="D144" s="84"/>
      <c r="E144" s="84"/>
      <c r="F144" s="84"/>
      <c r="G144" s="84"/>
      <c r="H144" s="84"/>
      <c r="I144" s="84"/>
      <c r="J144" s="84"/>
      <c r="K144" s="84"/>
      <c r="L144" s="84"/>
      <c r="M144" s="84"/>
      <c r="N144" s="84"/>
      <c r="O144" s="84"/>
      <c r="P144" s="84"/>
      <c r="Q144" s="84"/>
      <c r="R144" s="84"/>
      <c r="S144" s="84"/>
      <c r="T144" s="84"/>
      <c r="U144" s="84"/>
      <c r="V144" s="84"/>
      <c r="W144" s="84"/>
      <c r="X144" s="84"/>
      <c r="Y144" s="84"/>
      <c r="Z144" s="84"/>
      <c r="AA144" s="84"/>
      <c r="AB144" s="84"/>
      <c r="AC144" s="84"/>
      <c r="AD144" s="84"/>
      <c r="AE144" s="84"/>
      <c r="AF144" s="84"/>
      <c r="AG144" s="84"/>
      <c r="AH144" s="84"/>
      <c r="AI144" s="84"/>
      <c r="AJ144" s="84"/>
      <c r="AK144" s="84"/>
      <c r="AL144" s="84"/>
      <c r="AM144" s="84"/>
      <c r="AN144" s="84"/>
      <c r="AO144" s="84"/>
      <c r="AP144" s="84"/>
      <c r="AQ144" s="84"/>
      <c r="AR144" s="84"/>
      <c r="AS144" s="84"/>
      <c r="AT144" s="84"/>
      <c r="AU144" s="84"/>
      <c r="AV144" s="84"/>
      <c r="AW144" s="84"/>
      <c r="AX144" s="84"/>
      <c r="AY144" s="84"/>
      <c r="AZ144" s="84"/>
      <c r="BA144" s="84"/>
      <c r="BB144" s="84"/>
      <c r="BC144" s="84"/>
      <c r="BD144" s="84"/>
      <c r="BE144" s="84"/>
      <c r="BF144" s="84"/>
      <c r="BG144" s="84"/>
      <c r="BH144" s="84"/>
    </row>
    <row r="145" spans="1:60">
      <c r="A145" s="84"/>
      <c r="B145" s="84"/>
      <c r="C145" s="84"/>
      <c r="D145" s="84"/>
      <c r="E145" s="84"/>
      <c r="F145" s="84"/>
      <c r="G145" s="84"/>
      <c r="H145" s="84"/>
      <c r="I145" s="84"/>
      <c r="J145" s="84"/>
      <c r="K145" s="84"/>
      <c r="L145" s="84"/>
      <c r="M145" s="84"/>
      <c r="N145" s="84"/>
      <c r="O145" s="84"/>
      <c r="P145" s="84"/>
      <c r="Q145" s="84"/>
      <c r="R145" s="84"/>
      <c r="S145" s="84"/>
      <c r="T145" s="84"/>
      <c r="U145" s="84"/>
      <c r="V145" s="84"/>
      <c r="W145" s="84"/>
      <c r="X145" s="84"/>
      <c r="Y145" s="84"/>
      <c r="Z145" s="84"/>
      <c r="AA145" s="84"/>
      <c r="AB145" s="84"/>
      <c r="AC145" s="84"/>
      <c r="AD145" s="84"/>
      <c r="AE145" s="84"/>
      <c r="AF145" s="84"/>
      <c r="AG145" s="84"/>
      <c r="AH145" s="84"/>
      <c r="AI145" s="84"/>
      <c r="AJ145" s="84"/>
      <c r="AK145" s="84"/>
      <c r="AL145" s="84"/>
      <c r="AM145" s="84"/>
      <c r="AN145" s="84"/>
      <c r="AO145" s="84"/>
      <c r="AP145" s="84"/>
      <c r="AQ145" s="84"/>
      <c r="AR145" s="84"/>
      <c r="AS145" s="84"/>
      <c r="AT145" s="84"/>
      <c r="AU145" s="84"/>
      <c r="AV145" s="84"/>
      <c r="AW145" s="84"/>
      <c r="AX145" s="84"/>
      <c r="AY145" s="84"/>
      <c r="AZ145" s="84"/>
      <c r="BA145" s="84"/>
      <c r="BB145" s="84"/>
      <c r="BC145" s="84"/>
      <c r="BD145" s="84"/>
      <c r="BE145" s="84"/>
      <c r="BF145" s="84"/>
      <c r="BG145" s="84"/>
      <c r="BH145" s="84"/>
    </row>
    <row r="146" spans="1:60">
      <c r="A146" s="84"/>
      <c r="B146" s="84"/>
      <c r="C146" s="84"/>
      <c r="D146" s="84"/>
      <c r="E146" s="84"/>
      <c r="F146" s="84"/>
      <c r="G146" s="84"/>
      <c r="H146" s="84"/>
      <c r="I146" s="84"/>
      <c r="J146" s="84"/>
      <c r="K146" s="84"/>
      <c r="L146" s="84"/>
      <c r="M146" s="84"/>
      <c r="N146" s="84"/>
      <c r="O146" s="84"/>
      <c r="P146" s="84"/>
      <c r="Q146" s="84"/>
      <c r="R146" s="84"/>
      <c r="S146" s="84"/>
      <c r="T146" s="84"/>
      <c r="U146" s="84"/>
      <c r="V146" s="84"/>
      <c r="W146" s="84"/>
      <c r="X146" s="84"/>
      <c r="Y146" s="84"/>
      <c r="Z146" s="84"/>
      <c r="AA146" s="84"/>
      <c r="AB146" s="84"/>
      <c r="AC146" s="84"/>
      <c r="AD146" s="84"/>
      <c r="AE146" s="84"/>
      <c r="AF146" s="84"/>
      <c r="AG146" s="84"/>
      <c r="AH146" s="84"/>
      <c r="AI146" s="84"/>
      <c r="AJ146" s="84"/>
      <c r="AK146" s="84"/>
      <c r="AL146" s="84"/>
      <c r="AM146" s="84"/>
      <c r="AN146" s="84"/>
      <c r="AO146" s="84"/>
      <c r="AP146" s="84"/>
      <c r="AQ146" s="84"/>
      <c r="AR146" s="84"/>
      <c r="AS146" s="84"/>
      <c r="AT146" s="84"/>
      <c r="AU146" s="84"/>
      <c r="AV146" s="84"/>
      <c r="AW146" s="84"/>
      <c r="AX146" s="84"/>
      <c r="AY146" s="84"/>
      <c r="AZ146" s="84"/>
      <c r="BA146" s="84"/>
      <c r="BB146" s="84"/>
      <c r="BC146" s="84"/>
      <c r="BD146" s="84"/>
      <c r="BE146" s="84"/>
      <c r="BF146" s="84"/>
      <c r="BG146" s="84"/>
      <c r="BH146" s="84"/>
    </row>
    <row r="147" spans="1:60">
      <c r="A147" s="84"/>
      <c r="B147" s="84"/>
      <c r="C147" s="84"/>
      <c r="D147" s="84"/>
      <c r="E147" s="84"/>
      <c r="F147" s="84"/>
      <c r="G147" s="84"/>
      <c r="H147" s="84"/>
      <c r="I147" s="84"/>
      <c r="J147" s="84"/>
      <c r="K147" s="84"/>
      <c r="L147" s="84"/>
      <c r="M147" s="84"/>
      <c r="N147" s="84"/>
      <c r="O147" s="84"/>
      <c r="P147" s="84"/>
      <c r="Q147" s="84"/>
      <c r="R147" s="84"/>
      <c r="S147" s="84"/>
      <c r="T147" s="84"/>
      <c r="U147" s="84"/>
      <c r="V147" s="84"/>
      <c r="W147" s="84"/>
      <c r="X147" s="84"/>
      <c r="Y147" s="84"/>
      <c r="Z147" s="84"/>
      <c r="AA147" s="84"/>
      <c r="AB147" s="84"/>
      <c r="AC147" s="84"/>
      <c r="AD147" s="84"/>
      <c r="AE147" s="84"/>
      <c r="AF147" s="84"/>
      <c r="AG147" s="84"/>
      <c r="AH147" s="84"/>
      <c r="AI147" s="84"/>
      <c r="AJ147" s="84"/>
      <c r="AK147" s="84"/>
      <c r="AL147" s="84"/>
      <c r="AM147" s="84"/>
      <c r="AN147" s="84"/>
      <c r="AO147" s="84"/>
      <c r="AP147" s="84"/>
      <c r="AQ147" s="84"/>
      <c r="AR147" s="84"/>
      <c r="AS147" s="84"/>
      <c r="AT147" s="84"/>
      <c r="AU147" s="84"/>
      <c r="AV147" s="84"/>
      <c r="AW147" s="84"/>
      <c r="AX147" s="84"/>
      <c r="AY147" s="84"/>
      <c r="AZ147" s="84"/>
      <c r="BA147" s="84"/>
      <c r="BB147" s="84"/>
      <c r="BC147" s="84"/>
      <c r="BD147" s="84"/>
      <c r="BE147" s="84"/>
      <c r="BF147" s="84"/>
      <c r="BG147" s="84"/>
      <c r="BH147" s="84"/>
    </row>
    <row r="148" spans="1:60">
      <c r="A148" s="84"/>
      <c r="B148" s="84"/>
      <c r="C148" s="84"/>
      <c r="D148" s="84"/>
      <c r="E148" s="84"/>
      <c r="F148" s="84"/>
      <c r="G148" s="84"/>
      <c r="H148" s="84"/>
      <c r="I148" s="84"/>
      <c r="J148" s="84"/>
      <c r="K148" s="84"/>
      <c r="L148" s="84"/>
      <c r="M148" s="84"/>
      <c r="N148" s="84"/>
      <c r="O148" s="84"/>
      <c r="P148" s="84"/>
      <c r="Q148" s="84"/>
      <c r="R148" s="84"/>
      <c r="S148" s="84"/>
      <c r="T148" s="84"/>
      <c r="U148" s="84"/>
      <c r="V148" s="84"/>
      <c r="W148" s="84"/>
      <c r="X148" s="84"/>
      <c r="Y148" s="84"/>
      <c r="Z148" s="84"/>
      <c r="AA148" s="84"/>
      <c r="AB148" s="84"/>
      <c r="AC148" s="84"/>
      <c r="AD148" s="84"/>
      <c r="AE148" s="84"/>
      <c r="AF148" s="84"/>
      <c r="AG148" s="84"/>
      <c r="AH148" s="84"/>
      <c r="AI148" s="84"/>
      <c r="AJ148" s="84"/>
      <c r="AK148" s="84"/>
      <c r="AL148" s="84"/>
      <c r="AM148" s="84"/>
      <c r="AN148" s="84"/>
      <c r="AO148" s="84"/>
      <c r="AP148" s="84"/>
      <c r="AQ148" s="84"/>
      <c r="AR148" s="84"/>
      <c r="AS148" s="84"/>
      <c r="AT148" s="84"/>
      <c r="AU148" s="84"/>
      <c r="AV148" s="84"/>
      <c r="AW148" s="84"/>
      <c r="AX148" s="84"/>
      <c r="AY148" s="84"/>
      <c r="AZ148" s="84"/>
      <c r="BA148" s="84"/>
      <c r="BB148" s="84"/>
      <c r="BC148" s="84"/>
      <c r="BD148" s="84"/>
      <c r="BE148" s="84"/>
      <c r="BF148" s="84"/>
      <c r="BG148" s="84"/>
      <c r="BH148" s="84"/>
    </row>
    <row r="149" spans="1:60">
      <c r="A149" s="84"/>
      <c r="B149" s="84"/>
      <c r="C149" s="84"/>
      <c r="D149" s="84"/>
      <c r="E149" s="84"/>
      <c r="F149" s="84"/>
      <c r="G149" s="84"/>
      <c r="H149" s="84"/>
      <c r="I149" s="84"/>
      <c r="J149" s="84"/>
      <c r="K149" s="84"/>
      <c r="L149" s="84"/>
      <c r="M149" s="84"/>
      <c r="N149" s="84"/>
      <c r="O149" s="84"/>
      <c r="P149" s="84"/>
      <c r="Q149" s="84"/>
      <c r="R149" s="84"/>
      <c r="S149" s="84"/>
      <c r="T149" s="84"/>
      <c r="U149" s="84"/>
      <c r="V149" s="84"/>
      <c r="W149" s="84"/>
      <c r="X149" s="84"/>
      <c r="Y149" s="84"/>
      <c r="Z149" s="84"/>
      <c r="AA149" s="84"/>
      <c r="AB149" s="84"/>
      <c r="AC149" s="84"/>
      <c r="AD149" s="84"/>
      <c r="AE149" s="84"/>
      <c r="AF149" s="84"/>
      <c r="AG149" s="84"/>
      <c r="AH149" s="84"/>
      <c r="AI149" s="84"/>
      <c r="AJ149" s="84"/>
      <c r="AK149" s="84"/>
      <c r="AL149" s="84"/>
      <c r="AM149" s="84"/>
      <c r="AN149" s="84"/>
      <c r="AO149" s="84"/>
      <c r="AP149" s="84"/>
      <c r="AQ149" s="84"/>
      <c r="AR149" s="84"/>
      <c r="AS149" s="84"/>
      <c r="AT149" s="84"/>
      <c r="AU149" s="84"/>
      <c r="AV149" s="84"/>
      <c r="AW149" s="84"/>
      <c r="AX149" s="84"/>
      <c r="AY149" s="84"/>
      <c r="AZ149" s="84"/>
      <c r="BA149" s="84"/>
      <c r="BB149" s="84"/>
      <c r="BC149" s="84"/>
      <c r="BD149" s="84"/>
      <c r="BE149" s="84"/>
      <c r="BF149" s="84"/>
      <c r="BG149" s="84"/>
      <c r="BH149" s="84"/>
    </row>
    <row r="150" spans="1:60">
      <c r="A150" s="84"/>
      <c r="B150" s="84"/>
      <c r="C150" s="84"/>
      <c r="D150" s="84"/>
      <c r="E150" s="84"/>
      <c r="F150" s="84"/>
      <c r="G150" s="84"/>
      <c r="H150" s="84"/>
      <c r="I150" s="84"/>
      <c r="J150" s="84"/>
      <c r="K150" s="84"/>
      <c r="L150" s="84"/>
      <c r="M150" s="84"/>
      <c r="N150" s="84"/>
      <c r="O150" s="84"/>
      <c r="P150" s="84"/>
      <c r="Q150" s="84"/>
      <c r="R150" s="84"/>
      <c r="S150" s="84"/>
      <c r="T150" s="84"/>
      <c r="U150" s="84"/>
      <c r="V150" s="84"/>
      <c r="W150" s="84"/>
      <c r="X150" s="84"/>
      <c r="Y150" s="84"/>
      <c r="Z150" s="84"/>
      <c r="AA150" s="84"/>
      <c r="AB150" s="84"/>
      <c r="AC150" s="84"/>
      <c r="AD150" s="84"/>
      <c r="AE150" s="84"/>
      <c r="AF150" s="84"/>
      <c r="AG150" s="84"/>
      <c r="AH150" s="84"/>
      <c r="AI150" s="84"/>
      <c r="AJ150" s="84"/>
      <c r="AK150" s="84"/>
      <c r="AL150" s="84"/>
      <c r="AM150" s="84"/>
      <c r="AN150" s="84"/>
      <c r="AO150" s="84"/>
      <c r="AP150" s="84"/>
      <c r="AQ150" s="84"/>
      <c r="AR150" s="84"/>
      <c r="AS150" s="84"/>
      <c r="AT150" s="84"/>
      <c r="AU150" s="84"/>
      <c r="AV150" s="84"/>
      <c r="AW150" s="84"/>
      <c r="AX150" s="84"/>
      <c r="AY150" s="84"/>
      <c r="AZ150" s="84"/>
      <c r="BA150" s="84"/>
      <c r="BB150" s="84"/>
      <c r="BC150" s="84"/>
      <c r="BD150" s="84"/>
      <c r="BE150" s="84"/>
      <c r="BF150" s="84"/>
      <c r="BG150" s="84"/>
      <c r="BH150" s="84"/>
    </row>
    <row r="151" spans="1:60">
      <c r="A151" s="84"/>
      <c r="B151" s="84"/>
      <c r="C151" s="84"/>
      <c r="D151" s="84"/>
      <c r="E151" s="84"/>
      <c r="F151" s="84"/>
      <c r="G151" s="84"/>
      <c r="H151" s="84"/>
      <c r="I151" s="84"/>
      <c r="J151" s="84"/>
      <c r="K151" s="84"/>
      <c r="L151" s="84"/>
      <c r="M151" s="84"/>
      <c r="N151" s="84"/>
      <c r="O151" s="84"/>
      <c r="P151" s="84"/>
      <c r="Q151" s="84"/>
      <c r="R151" s="84"/>
      <c r="S151" s="84"/>
      <c r="T151" s="84"/>
      <c r="U151" s="84"/>
      <c r="V151" s="84"/>
      <c r="W151" s="84"/>
      <c r="X151" s="84"/>
      <c r="Y151" s="84"/>
      <c r="Z151" s="84"/>
      <c r="AA151" s="84"/>
      <c r="AB151" s="84"/>
      <c r="AC151" s="84"/>
      <c r="AD151" s="84"/>
      <c r="AE151" s="84"/>
      <c r="AF151" s="84"/>
      <c r="AG151" s="84"/>
      <c r="AH151" s="84"/>
      <c r="AI151" s="84"/>
      <c r="AJ151" s="84"/>
      <c r="AK151" s="84"/>
      <c r="AL151" s="84"/>
      <c r="AM151" s="84"/>
      <c r="AN151" s="84"/>
      <c r="AO151" s="84"/>
      <c r="AP151" s="84"/>
      <c r="AQ151" s="84"/>
      <c r="AR151" s="84"/>
      <c r="AS151" s="84"/>
      <c r="AT151" s="84"/>
      <c r="AU151" s="84"/>
      <c r="AV151" s="84"/>
      <c r="AW151" s="84"/>
      <c r="AX151" s="84"/>
      <c r="AY151" s="84"/>
      <c r="AZ151" s="84"/>
      <c r="BA151" s="84"/>
      <c r="BB151" s="84"/>
      <c r="BC151" s="84"/>
      <c r="BD151" s="84"/>
      <c r="BE151" s="84"/>
      <c r="BF151" s="84"/>
      <c r="BG151" s="84"/>
      <c r="BH151" s="84"/>
    </row>
    <row r="152" spans="1:60">
      <c r="A152" s="84"/>
      <c r="B152" s="84"/>
      <c r="C152" s="84"/>
      <c r="D152" s="84"/>
      <c r="E152" s="84"/>
      <c r="F152" s="84"/>
      <c r="G152" s="84"/>
      <c r="H152" s="84"/>
      <c r="I152" s="84"/>
      <c r="J152" s="84"/>
      <c r="K152" s="84"/>
      <c r="L152" s="84"/>
      <c r="M152" s="84"/>
      <c r="N152" s="84"/>
      <c r="O152" s="84"/>
      <c r="P152" s="84"/>
      <c r="Q152" s="84"/>
      <c r="R152" s="84"/>
      <c r="S152" s="84"/>
      <c r="T152" s="84"/>
      <c r="U152" s="84"/>
      <c r="V152" s="84"/>
      <c r="W152" s="84"/>
      <c r="X152" s="84"/>
      <c r="Y152" s="84"/>
      <c r="Z152" s="84"/>
      <c r="AA152" s="84"/>
      <c r="AB152" s="84"/>
      <c r="AC152" s="84"/>
      <c r="AD152" s="84"/>
      <c r="AE152" s="84"/>
      <c r="AF152" s="84"/>
      <c r="AG152" s="84"/>
      <c r="AH152" s="84"/>
      <c r="AI152" s="84"/>
      <c r="AJ152" s="84"/>
      <c r="AK152" s="84"/>
      <c r="AL152" s="84"/>
      <c r="AM152" s="84"/>
      <c r="AN152" s="84"/>
      <c r="AO152" s="84"/>
      <c r="AP152" s="84"/>
      <c r="AQ152" s="84"/>
      <c r="AR152" s="84"/>
      <c r="AS152" s="84"/>
      <c r="AT152" s="84"/>
      <c r="AU152" s="84"/>
      <c r="AV152" s="84"/>
      <c r="AW152" s="84"/>
      <c r="AX152" s="84"/>
      <c r="AY152" s="84"/>
      <c r="AZ152" s="84"/>
      <c r="BA152" s="84"/>
      <c r="BB152" s="84"/>
      <c r="BC152" s="84"/>
      <c r="BD152" s="84"/>
      <c r="BE152" s="84"/>
      <c r="BF152" s="84"/>
      <c r="BG152" s="84"/>
      <c r="BH152" s="84"/>
    </row>
    <row r="153" spans="1:60">
      <c r="A153" s="84"/>
      <c r="B153" s="84"/>
      <c r="C153" s="84"/>
      <c r="D153" s="84"/>
      <c r="E153" s="84"/>
      <c r="F153" s="84"/>
      <c r="G153" s="84"/>
      <c r="H153" s="84"/>
      <c r="I153" s="84"/>
      <c r="J153" s="84"/>
      <c r="K153" s="84"/>
      <c r="L153" s="84"/>
      <c r="M153" s="84"/>
      <c r="N153" s="84"/>
      <c r="O153" s="84"/>
      <c r="P153" s="84"/>
      <c r="Q153" s="84"/>
      <c r="R153" s="84"/>
      <c r="S153" s="84"/>
      <c r="T153" s="84"/>
      <c r="U153" s="84"/>
      <c r="V153" s="84"/>
      <c r="W153" s="84"/>
      <c r="X153" s="84"/>
      <c r="Y153" s="84"/>
      <c r="Z153" s="84"/>
      <c r="AA153" s="84"/>
      <c r="AB153" s="84"/>
      <c r="AC153" s="84"/>
      <c r="AD153" s="84"/>
      <c r="AE153" s="84"/>
      <c r="AF153" s="84"/>
      <c r="AG153" s="84"/>
      <c r="AH153" s="84"/>
      <c r="AI153" s="84"/>
      <c r="AJ153" s="84"/>
      <c r="AK153" s="84"/>
      <c r="AL153" s="84"/>
      <c r="AM153" s="84"/>
      <c r="AN153" s="84"/>
      <c r="AO153" s="84"/>
      <c r="AP153" s="84"/>
      <c r="AQ153" s="84"/>
      <c r="AR153" s="84"/>
      <c r="AS153" s="84"/>
      <c r="AT153" s="84"/>
      <c r="AU153" s="84"/>
      <c r="AV153" s="84"/>
      <c r="AW153" s="84"/>
      <c r="AX153" s="84"/>
      <c r="AY153" s="84"/>
      <c r="AZ153" s="84"/>
      <c r="BA153" s="84"/>
      <c r="BB153" s="84"/>
      <c r="BC153" s="84"/>
      <c r="BD153" s="84"/>
      <c r="BE153" s="84"/>
      <c r="BF153" s="84"/>
      <c r="BG153" s="84"/>
      <c r="BH153" s="84"/>
    </row>
    <row r="154" spans="1:60">
      <c r="A154" s="84"/>
      <c r="B154" s="84"/>
      <c r="C154" s="84"/>
      <c r="D154" s="84"/>
      <c r="E154" s="84"/>
      <c r="F154" s="84"/>
      <c r="G154" s="84"/>
      <c r="H154" s="84"/>
      <c r="I154" s="84"/>
      <c r="J154" s="84"/>
      <c r="K154" s="84"/>
      <c r="L154" s="84"/>
      <c r="M154" s="84"/>
      <c r="N154" s="84"/>
      <c r="O154" s="84"/>
      <c r="P154" s="84"/>
      <c r="Q154" s="84"/>
      <c r="R154" s="84"/>
      <c r="S154" s="84"/>
      <c r="T154" s="84"/>
      <c r="U154" s="84"/>
      <c r="V154" s="84"/>
      <c r="W154" s="84"/>
      <c r="X154" s="84"/>
      <c r="Y154" s="84"/>
      <c r="Z154" s="84"/>
      <c r="AA154" s="84"/>
      <c r="AB154" s="84"/>
      <c r="AC154" s="84"/>
      <c r="AD154" s="84"/>
      <c r="AE154" s="84"/>
      <c r="AF154" s="84"/>
      <c r="AG154" s="84"/>
      <c r="AH154" s="84"/>
      <c r="AI154" s="84"/>
      <c r="AJ154" s="84"/>
      <c r="AK154" s="84"/>
      <c r="AL154" s="84"/>
      <c r="AM154" s="84"/>
      <c r="AN154" s="84"/>
      <c r="AO154" s="84"/>
      <c r="AP154" s="84"/>
      <c r="AQ154" s="84"/>
      <c r="AR154" s="84"/>
      <c r="AS154" s="84"/>
      <c r="AT154" s="84"/>
      <c r="AU154" s="84"/>
      <c r="AV154" s="84"/>
      <c r="AW154" s="84"/>
      <c r="AX154" s="84"/>
      <c r="AY154" s="84"/>
      <c r="AZ154" s="84"/>
      <c r="BA154" s="84"/>
      <c r="BB154" s="84"/>
      <c r="BC154" s="84"/>
      <c r="BD154" s="84"/>
      <c r="BE154" s="84"/>
      <c r="BF154" s="84"/>
      <c r="BG154" s="84"/>
      <c r="BH154" s="84"/>
    </row>
    <row r="155" spans="1:60">
      <c r="A155" s="84"/>
      <c r="B155" s="84"/>
      <c r="C155" s="84"/>
      <c r="D155" s="84"/>
      <c r="E155" s="84"/>
      <c r="F155" s="84"/>
      <c r="G155" s="84"/>
      <c r="H155" s="84"/>
      <c r="I155" s="84"/>
      <c r="J155" s="84"/>
      <c r="K155" s="84"/>
      <c r="L155" s="84"/>
      <c r="M155" s="84"/>
      <c r="N155" s="84"/>
      <c r="O155" s="84"/>
      <c r="P155" s="84"/>
      <c r="Q155" s="84"/>
      <c r="R155" s="84"/>
      <c r="S155" s="84"/>
      <c r="T155" s="84"/>
      <c r="U155" s="84"/>
      <c r="V155" s="84"/>
      <c r="W155" s="84"/>
      <c r="X155" s="84"/>
      <c r="Y155" s="84"/>
      <c r="Z155" s="84"/>
      <c r="AA155" s="84"/>
      <c r="AB155" s="84"/>
      <c r="AC155" s="84"/>
      <c r="AD155" s="84"/>
      <c r="AE155" s="84"/>
      <c r="AF155" s="84"/>
      <c r="AG155" s="84"/>
      <c r="AH155" s="84"/>
      <c r="AI155" s="84"/>
      <c r="AJ155" s="84"/>
      <c r="AK155" s="84"/>
      <c r="AL155" s="84"/>
      <c r="AM155" s="84"/>
      <c r="AN155" s="84"/>
      <c r="AO155" s="84"/>
      <c r="AP155" s="84"/>
      <c r="AQ155" s="84"/>
      <c r="AR155" s="84"/>
      <c r="AS155" s="84"/>
      <c r="AT155" s="84"/>
      <c r="AU155" s="84"/>
      <c r="AV155" s="84"/>
      <c r="AW155" s="84"/>
      <c r="AX155" s="84"/>
      <c r="AY155" s="84"/>
      <c r="AZ155" s="84"/>
      <c r="BA155" s="84"/>
      <c r="BB155" s="84"/>
      <c r="BC155" s="84"/>
      <c r="BD155" s="84"/>
      <c r="BE155" s="84"/>
      <c r="BF155" s="84"/>
      <c r="BG155" s="84"/>
      <c r="BH155" s="84"/>
    </row>
    <row r="156" spans="1:60">
      <c r="A156" s="84"/>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c r="AA156" s="84"/>
      <c r="AB156" s="84"/>
      <c r="AC156" s="84"/>
      <c r="AD156" s="84"/>
      <c r="AE156" s="84"/>
      <c r="AF156" s="84"/>
      <c r="AG156" s="84"/>
      <c r="AH156" s="84"/>
      <c r="AI156" s="84"/>
      <c r="AJ156" s="84"/>
      <c r="AK156" s="84"/>
      <c r="AL156" s="84"/>
      <c r="AM156" s="84"/>
      <c r="AN156" s="84"/>
      <c r="AO156" s="84"/>
      <c r="AP156" s="84"/>
      <c r="AQ156" s="84"/>
      <c r="AR156" s="84"/>
      <c r="AS156" s="84"/>
      <c r="AT156" s="84"/>
      <c r="AU156" s="84"/>
      <c r="AV156" s="84"/>
      <c r="AW156" s="84"/>
      <c r="AX156" s="84"/>
      <c r="AY156" s="84"/>
      <c r="AZ156" s="84"/>
      <c r="BA156" s="84"/>
      <c r="BB156" s="84"/>
      <c r="BC156" s="84"/>
      <c r="BD156" s="84"/>
      <c r="BE156" s="84"/>
      <c r="BF156" s="84"/>
      <c r="BG156" s="84"/>
      <c r="BH156" s="84"/>
    </row>
    <row r="157" spans="1:60">
      <c r="A157" s="84"/>
      <c r="B157" s="84"/>
      <c r="C157" s="84"/>
      <c r="D157" s="84"/>
      <c r="E157" s="84"/>
      <c r="F157" s="84"/>
      <c r="G157" s="84"/>
      <c r="H157" s="84"/>
      <c r="I157" s="84"/>
      <c r="J157" s="84"/>
      <c r="K157" s="84"/>
      <c r="L157" s="84"/>
      <c r="M157" s="84"/>
      <c r="N157" s="84"/>
      <c r="O157" s="84"/>
      <c r="P157" s="84"/>
      <c r="Q157" s="84"/>
      <c r="R157" s="84"/>
      <c r="S157" s="84"/>
      <c r="T157" s="84"/>
      <c r="U157" s="84"/>
      <c r="V157" s="84"/>
      <c r="W157" s="84"/>
      <c r="X157" s="84"/>
      <c r="Y157" s="84"/>
      <c r="Z157" s="84"/>
      <c r="AA157" s="84"/>
      <c r="AB157" s="84"/>
      <c r="AC157" s="84"/>
      <c r="AD157" s="84"/>
      <c r="AE157" s="84"/>
      <c r="AF157" s="84"/>
      <c r="AG157" s="84"/>
      <c r="AH157" s="84"/>
      <c r="AI157" s="84"/>
      <c r="AJ157" s="84"/>
      <c r="AK157" s="84"/>
      <c r="AL157" s="84"/>
      <c r="AM157" s="84"/>
      <c r="AN157" s="84"/>
      <c r="AO157" s="84"/>
      <c r="AP157" s="84"/>
      <c r="AQ157" s="84"/>
      <c r="AR157" s="84"/>
      <c r="AS157" s="84"/>
      <c r="AT157" s="84"/>
      <c r="AU157" s="84"/>
      <c r="AV157" s="84"/>
      <c r="AW157" s="84"/>
      <c r="AX157" s="84"/>
      <c r="AY157" s="84"/>
      <c r="AZ157" s="84"/>
      <c r="BA157" s="84"/>
      <c r="BB157" s="84"/>
      <c r="BC157" s="84"/>
      <c r="BD157" s="84"/>
      <c r="BE157" s="84"/>
      <c r="BF157" s="84"/>
      <c r="BG157" s="84"/>
      <c r="BH157" s="84"/>
    </row>
    <row r="158" spans="1:60">
      <c r="A158" s="84"/>
      <c r="B158" s="84"/>
      <c r="C158" s="84"/>
      <c r="D158" s="84"/>
      <c r="E158" s="84"/>
      <c r="F158" s="84"/>
      <c r="G158" s="84"/>
      <c r="H158" s="84"/>
      <c r="I158" s="84"/>
      <c r="J158" s="84"/>
      <c r="K158" s="84"/>
      <c r="L158" s="84"/>
      <c r="M158" s="84"/>
      <c r="N158" s="84"/>
      <c r="O158" s="84"/>
      <c r="P158" s="84"/>
      <c r="Q158" s="84"/>
      <c r="R158" s="84"/>
      <c r="S158" s="84"/>
      <c r="T158" s="84"/>
      <c r="U158" s="84"/>
      <c r="V158" s="84"/>
      <c r="W158" s="84"/>
      <c r="X158" s="84"/>
      <c r="Y158" s="84"/>
      <c r="Z158" s="84"/>
      <c r="AA158" s="84"/>
      <c r="AB158" s="84"/>
      <c r="AC158" s="84"/>
      <c r="AD158" s="84"/>
      <c r="AE158" s="84"/>
      <c r="AF158" s="84"/>
      <c r="AG158" s="84"/>
      <c r="AH158" s="84"/>
      <c r="AI158" s="84"/>
      <c r="AJ158" s="84"/>
      <c r="AK158" s="84"/>
      <c r="AL158" s="84"/>
      <c r="AM158" s="84"/>
      <c r="AN158" s="84"/>
      <c r="AO158" s="84"/>
      <c r="AP158" s="84"/>
      <c r="AQ158" s="84"/>
      <c r="AR158" s="84"/>
      <c r="AS158" s="84"/>
      <c r="AT158" s="84"/>
      <c r="AU158" s="84"/>
      <c r="AV158" s="84"/>
      <c r="AW158" s="84"/>
      <c r="AX158" s="84"/>
      <c r="AY158" s="84"/>
      <c r="AZ158" s="84"/>
      <c r="BA158" s="84"/>
      <c r="BB158" s="84"/>
      <c r="BC158" s="84"/>
      <c r="BD158" s="84"/>
      <c r="BE158" s="84"/>
      <c r="BF158" s="84"/>
      <c r="BG158" s="84"/>
      <c r="BH158" s="84"/>
    </row>
    <row r="159" spans="1:60">
      <c r="A159" s="84"/>
      <c r="B159" s="84"/>
      <c r="C159" s="84"/>
      <c r="D159" s="84"/>
      <c r="E159" s="84"/>
      <c r="F159" s="84"/>
      <c r="G159" s="84"/>
      <c r="H159" s="84"/>
      <c r="I159" s="84"/>
      <c r="J159" s="84"/>
      <c r="K159" s="84"/>
      <c r="L159" s="84"/>
      <c r="M159" s="84"/>
      <c r="N159" s="84"/>
      <c r="O159" s="84"/>
      <c r="P159" s="84"/>
      <c r="Q159" s="84"/>
      <c r="R159" s="84"/>
      <c r="S159" s="84"/>
      <c r="T159" s="84"/>
      <c r="U159" s="84"/>
      <c r="V159" s="84"/>
      <c r="W159" s="84"/>
      <c r="X159" s="84"/>
      <c r="Y159" s="84"/>
      <c r="Z159" s="84"/>
      <c r="AA159" s="84"/>
      <c r="AB159" s="84"/>
      <c r="AC159" s="84"/>
      <c r="AD159" s="84"/>
      <c r="AE159" s="84"/>
      <c r="AF159" s="84"/>
      <c r="AG159" s="84"/>
      <c r="AH159" s="84"/>
      <c r="AI159" s="84"/>
      <c r="AJ159" s="84"/>
      <c r="AK159" s="84"/>
      <c r="AL159" s="84"/>
      <c r="AM159" s="84"/>
      <c r="AN159" s="84"/>
      <c r="AO159" s="84"/>
      <c r="AP159" s="84"/>
      <c r="AQ159" s="84"/>
      <c r="AR159" s="84"/>
      <c r="AS159" s="84"/>
      <c r="AT159" s="84"/>
      <c r="AU159" s="84"/>
      <c r="AV159" s="84"/>
      <c r="AW159" s="84"/>
      <c r="AX159" s="84"/>
      <c r="AY159" s="84"/>
      <c r="AZ159" s="84"/>
      <c r="BA159" s="84"/>
      <c r="BB159" s="84"/>
      <c r="BC159" s="84"/>
      <c r="BD159" s="84"/>
      <c r="BE159" s="84"/>
      <c r="BF159" s="84"/>
      <c r="BG159" s="84"/>
      <c r="BH159" s="84"/>
    </row>
    <row r="160" spans="1:60">
      <c r="A160" s="84"/>
      <c r="B160" s="84"/>
      <c r="C160" s="84"/>
      <c r="D160" s="84"/>
      <c r="E160" s="84"/>
      <c r="F160" s="84"/>
      <c r="G160" s="84"/>
      <c r="H160" s="84"/>
      <c r="I160" s="84"/>
      <c r="J160" s="84"/>
      <c r="K160" s="84"/>
      <c r="L160" s="84"/>
      <c r="M160" s="84"/>
      <c r="N160" s="84"/>
      <c r="O160" s="84"/>
      <c r="P160" s="84"/>
      <c r="Q160" s="84"/>
      <c r="R160" s="84"/>
      <c r="S160" s="84"/>
      <c r="T160" s="84"/>
      <c r="U160" s="84"/>
      <c r="V160" s="84"/>
      <c r="W160" s="84"/>
      <c r="X160" s="84"/>
      <c r="Y160" s="84"/>
      <c r="Z160" s="84"/>
      <c r="AA160" s="84"/>
      <c r="AB160" s="84"/>
      <c r="AC160" s="84"/>
      <c r="AD160" s="84"/>
      <c r="AE160" s="84"/>
      <c r="AF160" s="84"/>
      <c r="AG160" s="84"/>
      <c r="AH160" s="84"/>
      <c r="AI160" s="84"/>
      <c r="AJ160" s="84"/>
      <c r="AK160" s="84"/>
      <c r="AL160" s="84"/>
      <c r="AM160" s="84"/>
      <c r="AN160" s="84"/>
      <c r="AO160" s="84"/>
      <c r="AP160" s="84"/>
      <c r="AQ160" s="84"/>
      <c r="AR160" s="84"/>
      <c r="AS160" s="84"/>
      <c r="AT160" s="84"/>
      <c r="AU160" s="84"/>
      <c r="AV160" s="84"/>
      <c r="AW160" s="84"/>
      <c r="AX160" s="84"/>
      <c r="AY160" s="84"/>
      <c r="AZ160" s="84"/>
      <c r="BA160" s="84"/>
      <c r="BB160" s="84"/>
      <c r="BC160" s="84"/>
      <c r="BD160" s="84"/>
      <c r="BE160" s="84"/>
      <c r="BF160" s="84"/>
      <c r="BG160" s="84"/>
      <c r="BH160" s="84"/>
    </row>
    <row r="161" spans="1:60">
      <c r="A161" s="84"/>
      <c r="B161" s="84"/>
      <c r="C161" s="84"/>
      <c r="D161" s="84"/>
      <c r="E161" s="84"/>
      <c r="F161" s="84"/>
      <c r="G161" s="84"/>
      <c r="H161" s="84"/>
      <c r="I161" s="84"/>
      <c r="J161" s="84"/>
      <c r="K161" s="84"/>
      <c r="L161" s="84"/>
      <c r="M161" s="84"/>
      <c r="N161" s="84"/>
      <c r="O161" s="84"/>
      <c r="P161" s="84"/>
      <c r="Q161" s="84"/>
      <c r="R161" s="84"/>
      <c r="S161" s="84"/>
      <c r="T161" s="84"/>
      <c r="U161" s="84"/>
      <c r="V161" s="84"/>
      <c r="W161" s="84"/>
      <c r="X161" s="84"/>
      <c r="Y161" s="84"/>
      <c r="Z161" s="84"/>
      <c r="AA161" s="84"/>
      <c r="AB161" s="84"/>
      <c r="AC161" s="84"/>
      <c r="AD161" s="84"/>
      <c r="AE161" s="84"/>
      <c r="AF161" s="84"/>
      <c r="AG161" s="84"/>
      <c r="AH161" s="84"/>
      <c r="AI161" s="84"/>
      <c r="AJ161" s="84"/>
      <c r="AK161" s="84"/>
      <c r="AL161" s="84"/>
      <c r="AM161" s="84"/>
      <c r="AN161" s="84"/>
      <c r="AO161" s="84"/>
      <c r="AP161" s="84"/>
      <c r="AQ161" s="84"/>
      <c r="AR161" s="84"/>
      <c r="AS161" s="84"/>
      <c r="AT161" s="84"/>
      <c r="AU161" s="84"/>
      <c r="AV161" s="84"/>
      <c r="AW161" s="84"/>
      <c r="AX161" s="84"/>
      <c r="AY161" s="84"/>
      <c r="AZ161" s="84"/>
      <c r="BA161" s="84"/>
      <c r="BB161" s="84"/>
      <c r="BC161" s="84"/>
      <c r="BD161" s="84"/>
      <c r="BE161" s="84"/>
      <c r="BF161" s="84"/>
      <c r="BG161" s="84"/>
      <c r="BH161" s="84"/>
    </row>
    <row r="162" spans="1:60">
      <c r="A162" s="84"/>
      <c r="B162" s="84"/>
      <c r="C162" s="84"/>
      <c r="D162" s="84"/>
      <c r="E162" s="84"/>
      <c r="F162" s="84"/>
      <c r="G162" s="84"/>
      <c r="H162" s="84"/>
      <c r="I162" s="84"/>
      <c r="J162" s="84"/>
      <c r="K162" s="84"/>
      <c r="L162" s="84"/>
      <c r="M162" s="84"/>
      <c r="N162" s="84"/>
      <c r="O162" s="84"/>
      <c r="P162" s="84"/>
      <c r="Q162" s="84"/>
      <c r="R162" s="84"/>
      <c r="S162" s="84"/>
      <c r="T162" s="84"/>
      <c r="U162" s="84"/>
      <c r="V162" s="84"/>
      <c r="W162" s="84"/>
      <c r="X162" s="84"/>
      <c r="Y162" s="84"/>
      <c r="Z162" s="84"/>
      <c r="AA162" s="84"/>
      <c r="AB162" s="84"/>
      <c r="AC162" s="84"/>
      <c r="AD162" s="84"/>
      <c r="AE162" s="84"/>
      <c r="AF162" s="84"/>
      <c r="AG162" s="84"/>
      <c r="AH162" s="84"/>
      <c r="AI162" s="84"/>
      <c r="AJ162" s="84"/>
      <c r="AK162" s="84"/>
      <c r="AL162" s="84"/>
      <c r="AM162" s="84"/>
      <c r="AN162" s="84"/>
      <c r="AO162" s="84"/>
      <c r="AP162" s="84"/>
      <c r="AQ162" s="84"/>
      <c r="AR162" s="84"/>
      <c r="AS162" s="84"/>
      <c r="AT162" s="84"/>
      <c r="AU162" s="84"/>
      <c r="AV162" s="84"/>
      <c r="AW162" s="84"/>
      <c r="AX162" s="84"/>
      <c r="AY162" s="84"/>
      <c r="AZ162" s="84"/>
      <c r="BA162" s="84"/>
      <c r="BB162" s="84"/>
      <c r="BC162" s="84"/>
      <c r="BD162" s="84"/>
      <c r="BE162" s="84"/>
      <c r="BF162" s="84"/>
      <c r="BG162" s="84"/>
      <c r="BH162" s="84"/>
    </row>
    <row r="163" spans="1:60">
      <c r="A163" s="84"/>
      <c r="B163" s="84"/>
      <c r="C163" s="84"/>
      <c r="D163" s="84"/>
      <c r="E163" s="84"/>
      <c r="F163" s="84"/>
      <c r="G163" s="84"/>
      <c r="H163" s="84"/>
      <c r="I163" s="84"/>
      <c r="J163" s="84"/>
      <c r="K163" s="84"/>
      <c r="L163" s="84"/>
      <c r="M163" s="84"/>
      <c r="N163" s="84"/>
      <c r="O163" s="84"/>
      <c r="P163" s="84"/>
      <c r="Q163" s="84"/>
      <c r="R163" s="84"/>
      <c r="S163" s="84"/>
      <c r="T163" s="84"/>
      <c r="U163" s="84"/>
      <c r="V163" s="84"/>
      <c r="W163" s="84"/>
      <c r="X163" s="84"/>
      <c r="Y163" s="84"/>
      <c r="Z163" s="84"/>
      <c r="AA163" s="84"/>
      <c r="AB163" s="84"/>
      <c r="AC163" s="84"/>
      <c r="AD163" s="84"/>
      <c r="AE163" s="84"/>
      <c r="AF163" s="84"/>
      <c r="AG163" s="84"/>
      <c r="AH163" s="84"/>
      <c r="AI163" s="84"/>
      <c r="AJ163" s="84"/>
      <c r="AK163" s="84"/>
      <c r="AL163" s="84"/>
      <c r="AM163" s="84"/>
      <c r="AN163" s="84"/>
      <c r="AO163" s="84"/>
      <c r="AP163" s="84"/>
      <c r="AQ163" s="84"/>
      <c r="AR163" s="84"/>
      <c r="AS163" s="84"/>
      <c r="AT163" s="84"/>
      <c r="AU163" s="84"/>
      <c r="AV163" s="84"/>
      <c r="AW163" s="84"/>
      <c r="AX163" s="84"/>
      <c r="AY163" s="84"/>
      <c r="AZ163" s="84"/>
      <c r="BA163" s="84"/>
      <c r="BB163" s="84"/>
      <c r="BC163" s="84"/>
      <c r="BD163" s="84"/>
      <c r="BE163" s="84"/>
      <c r="BF163" s="84"/>
      <c r="BG163" s="84"/>
      <c r="BH163" s="84"/>
    </row>
    <row r="164" spans="1:60">
      <c r="A164" s="84"/>
      <c r="B164" s="84"/>
      <c r="C164" s="84"/>
      <c r="D164" s="84"/>
      <c r="E164" s="84"/>
      <c r="F164" s="84"/>
      <c r="G164" s="84"/>
      <c r="H164" s="84"/>
      <c r="I164" s="84"/>
      <c r="J164" s="84"/>
      <c r="K164" s="84"/>
      <c r="L164" s="84"/>
      <c r="M164" s="84"/>
      <c r="N164" s="84"/>
      <c r="O164" s="84"/>
      <c r="P164" s="84"/>
      <c r="Q164" s="84"/>
      <c r="R164" s="84"/>
      <c r="S164" s="84"/>
      <c r="T164" s="84"/>
      <c r="U164" s="84"/>
      <c r="V164" s="84"/>
      <c r="W164" s="84"/>
      <c r="X164" s="84"/>
      <c r="Y164" s="84"/>
      <c r="Z164" s="84"/>
      <c r="AA164" s="84"/>
      <c r="AB164" s="84"/>
      <c r="AC164" s="84"/>
      <c r="AD164" s="84"/>
      <c r="AE164" s="84"/>
      <c r="AF164" s="84"/>
      <c r="AG164" s="84"/>
      <c r="AH164" s="84"/>
      <c r="AI164" s="84"/>
      <c r="AJ164" s="84"/>
      <c r="AK164" s="84"/>
      <c r="AL164" s="84"/>
      <c r="AM164" s="84"/>
      <c r="AN164" s="84"/>
      <c r="AO164" s="84"/>
      <c r="AP164" s="84"/>
      <c r="AQ164" s="84"/>
      <c r="AR164" s="84"/>
      <c r="AS164" s="84"/>
      <c r="AT164" s="84"/>
      <c r="AU164" s="84"/>
      <c r="AV164" s="84"/>
      <c r="AW164" s="84"/>
      <c r="AX164" s="84"/>
      <c r="AY164" s="84"/>
      <c r="AZ164" s="84"/>
      <c r="BA164" s="84"/>
      <c r="BB164" s="84"/>
      <c r="BC164" s="84"/>
      <c r="BD164" s="84"/>
      <c r="BE164" s="84"/>
      <c r="BF164" s="84"/>
      <c r="BG164" s="84"/>
      <c r="BH164" s="84"/>
    </row>
    <row r="165" spans="1:60">
      <c r="A165" s="84"/>
      <c r="B165" s="84"/>
      <c r="C165" s="84"/>
      <c r="D165" s="84"/>
      <c r="E165" s="84"/>
      <c r="F165" s="84"/>
      <c r="G165" s="84"/>
      <c r="H165" s="84"/>
      <c r="I165" s="84"/>
      <c r="J165" s="84"/>
      <c r="K165" s="84"/>
      <c r="L165" s="84"/>
      <c r="M165" s="84"/>
      <c r="N165" s="84"/>
      <c r="O165" s="84"/>
      <c r="P165" s="84"/>
      <c r="Q165" s="84"/>
      <c r="R165" s="84"/>
      <c r="S165" s="84"/>
      <c r="T165" s="84"/>
      <c r="U165" s="84"/>
      <c r="V165" s="84"/>
      <c r="W165" s="84"/>
      <c r="X165" s="84"/>
      <c r="Y165" s="84"/>
      <c r="Z165" s="84"/>
      <c r="AA165" s="84"/>
      <c r="AB165" s="84"/>
      <c r="AC165" s="84"/>
      <c r="AD165" s="84"/>
      <c r="AE165" s="84"/>
      <c r="AF165" s="84"/>
      <c r="AG165" s="84"/>
      <c r="AH165" s="84"/>
      <c r="AI165" s="84"/>
      <c r="AJ165" s="84"/>
      <c r="AK165" s="84"/>
      <c r="AL165" s="84"/>
      <c r="AM165" s="84"/>
      <c r="AN165" s="84"/>
      <c r="AO165" s="84"/>
      <c r="AP165" s="84"/>
      <c r="AQ165" s="84"/>
      <c r="AR165" s="84"/>
      <c r="AS165" s="84"/>
      <c r="AT165" s="84"/>
      <c r="AU165" s="84"/>
      <c r="AV165" s="84"/>
      <c r="AW165" s="84"/>
      <c r="AX165" s="84"/>
      <c r="AY165" s="84"/>
      <c r="AZ165" s="84"/>
      <c r="BA165" s="84"/>
      <c r="BB165" s="84"/>
      <c r="BC165" s="84"/>
      <c r="BD165" s="84"/>
      <c r="BE165" s="84"/>
      <c r="BF165" s="84"/>
      <c r="BG165" s="84"/>
      <c r="BH165" s="84"/>
    </row>
    <row r="166" spans="1:60">
      <c r="A166" s="84"/>
      <c r="B166" s="84"/>
      <c r="C166" s="84"/>
      <c r="D166" s="84"/>
      <c r="E166" s="84"/>
      <c r="F166" s="84"/>
      <c r="G166" s="84"/>
      <c r="H166" s="84"/>
      <c r="I166" s="84"/>
      <c r="J166" s="84"/>
      <c r="K166" s="84"/>
      <c r="L166" s="84"/>
      <c r="M166" s="84"/>
      <c r="N166" s="84"/>
      <c r="O166" s="84"/>
      <c r="P166" s="84"/>
      <c r="Q166" s="84"/>
      <c r="R166" s="84"/>
      <c r="S166" s="84"/>
      <c r="T166" s="84"/>
      <c r="U166" s="84"/>
      <c r="V166" s="84"/>
      <c r="W166" s="84"/>
      <c r="X166" s="84"/>
      <c r="Y166" s="84"/>
      <c r="Z166" s="84"/>
      <c r="AA166" s="84"/>
      <c r="AB166" s="84"/>
      <c r="AC166" s="84"/>
      <c r="AD166" s="84"/>
      <c r="AE166" s="84"/>
      <c r="AF166" s="84"/>
      <c r="AG166" s="84"/>
      <c r="AH166" s="84"/>
      <c r="AI166" s="84"/>
      <c r="AJ166" s="84"/>
      <c r="AK166" s="84"/>
      <c r="AL166" s="84"/>
      <c r="AM166" s="84"/>
      <c r="AN166" s="84"/>
      <c r="AO166" s="84"/>
      <c r="AP166" s="84"/>
      <c r="AQ166" s="84"/>
      <c r="AR166" s="84"/>
      <c r="AS166" s="84"/>
      <c r="AT166" s="84"/>
      <c r="AU166" s="84"/>
      <c r="AV166" s="84"/>
      <c r="AW166" s="84"/>
      <c r="AX166" s="84"/>
      <c r="AY166" s="84"/>
      <c r="AZ166" s="84"/>
      <c r="BA166" s="84"/>
      <c r="BB166" s="84"/>
      <c r="BC166" s="84"/>
      <c r="BD166" s="84"/>
      <c r="BE166" s="84"/>
      <c r="BF166" s="84"/>
      <c r="BG166" s="84"/>
      <c r="BH166" s="84"/>
    </row>
    <row r="167" spans="1:60">
      <c r="A167" s="84"/>
      <c r="B167" s="84"/>
      <c r="C167" s="84"/>
      <c r="D167" s="84"/>
      <c r="E167" s="84"/>
      <c r="F167" s="84"/>
      <c r="G167" s="84"/>
      <c r="H167" s="84"/>
      <c r="I167" s="84"/>
      <c r="J167" s="84"/>
      <c r="K167" s="84"/>
      <c r="L167" s="84"/>
      <c r="M167" s="84"/>
      <c r="N167" s="84"/>
      <c r="O167" s="84"/>
      <c r="P167" s="84"/>
      <c r="Q167" s="84"/>
      <c r="R167" s="84"/>
      <c r="S167" s="84"/>
      <c r="T167" s="84"/>
      <c r="U167" s="84"/>
      <c r="V167" s="84"/>
      <c r="W167" s="84"/>
      <c r="X167" s="84"/>
      <c r="Y167" s="84"/>
      <c r="Z167" s="84"/>
      <c r="AA167" s="84"/>
      <c r="AB167" s="84"/>
      <c r="AC167" s="84"/>
      <c r="AD167" s="84"/>
      <c r="AE167" s="84"/>
      <c r="AF167" s="84"/>
      <c r="AG167" s="84"/>
      <c r="AH167" s="84"/>
      <c r="AI167" s="84"/>
      <c r="AJ167" s="84"/>
      <c r="AK167" s="84"/>
      <c r="AL167" s="84"/>
      <c r="AM167" s="84"/>
      <c r="AN167" s="84"/>
      <c r="AO167" s="84"/>
      <c r="AP167" s="84"/>
      <c r="AQ167" s="84"/>
      <c r="AR167" s="84"/>
      <c r="AS167" s="84"/>
      <c r="AT167" s="84"/>
      <c r="AU167" s="84"/>
      <c r="AV167" s="84"/>
      <c r="AW167" s="84"/>
      <c r="AX167" s="84"/>
      <c r="AY167" s="84"/>
      <c r="AZ167" s="84"/>
      <c r="BA167" s="84"/>
      <c r="BB167" s="84"/>
      <c r="BC167" s="84"/>
      <c r="BD167" s="84"/>
      <c r="BE167" s="84"/>
      <c r="BF167" s="84"/>
      <c r="BG167" s="84"/>
      <c r="BH167" s="84"/>
    </row>
    <row r="168" spans="1:60">
      <c r="A168" s="84"/>
      <c r="B168" s="84"/>
      <c r="C168" s="84"/>
      <c r="D168" s="84"/>
      <c r="E168" s="84"/>
      <c r="F168" s="84"/>
      <c r="G168" s="84"/>
      <c r="H168" s="84"/>
      <c r="I168" s="84"/>
      <c r="J168" s="84"/>
      <c r="K168" s="84"/>
      <c r="L168" s="84"/>
      <c r="M168" s="84"/>
      <c r="N168" s="84"/>
      <c r="O168" s="84"/>
      <c r="P168" s="84"/>
      <c r="Q168" s="84"/>
      <c r="R168" s="84"/>
      <c r="S168" s="84"/>
      <c r="T168" s="84"/>
      <c r="U168" s="84"/>
      <c r="V168" s="84"/>
      <c r="W168" s="84"/>
      <c r="X168" s="84"/>
      <c r="Y168" s="84"/>
      <c r="Z168" s="84"/>
      <c r="AA168" s="84"/>
      <c r="AB168" s="84"/>
      <c r="AC168" s="84"/>
      <c r="AD168" s="84"/>
      <c r="AE168" s="84"/>
      <c r="AF168" s="84"/>
      <c r="AG168" s="84"/>
      <c r="AH168" s="84"/>
      <c r="AI168" s="84"/>
      <c r="AJ168" s="84"/>
      <c r="AK168" s="84"/>
      <c r="AL168" s="84"/>
      <c r="AM168" s="84"/>
      <c r="AN168" s="84"/>
      <c r="AO168" s="84"/>
      <c r="AP168" s="84"/>
      <c r="AQ168" s="84"/>
      <c r="AR168" s="84"/>
      <c r="AS168" s="84"/>
      <c r="AT168" s="84"/>
      <c r="AU168" s="84"/>
      <c r="AV168" s="84"/>
      <c r="AW168" s="84"/>
      <c r="AX168" s="84"/>
      <c r="AY168" s="84"/>
      <c r="AZ168" s="84"/>
      <c r="BA168" s="84"/>
      <c r="BB168" s="84"/>
      <c r="BC168" s="84"/>
      <c r="BD168" s="84"/>
      <c r="BE168" s="84"/>
      <c r="BF168" s="84"/>
      <c r="BG168" s="84"/>
      <c r="BH168" s="84"/>
    </row>
    <row r="169" spans="1:60">
      <c r="A169" s="84"/>
      <c r="B169" s="84"/>
      <c r="C169" s="84"/>
      <c r="D169" s="84"/>
      <c r="E169" s="84"/>
      <c r="F169" s="84"/>
      <c r="G169" s="84"/>
      <c r="H169" s="84"/>
      <c r="I169" s="84"/>
      <c r="J169" s="84"/>
      <c r="K169" s="84"/>
      <c r="L169" s="84"/>
      <c r="M169" s="84"/>
      <c r="N169" s="84"/>
      <c r="O169" s="84"/>
      <c r="P169" s="84"/>
      <c r="Q169" s="84"/>
      <c r="R169" s="84"/>
      <c r="S169" s="84"/>
      <c r="T169" s="84"/>
      <c r="U169" s="84"/>
      <c r="V169" s="84"/>
      <c r="W169" s="84"/>
      <c r="X169" s="84"/>
      <c r="Y169" s="84"/>
      <c r="Z169" s="84"/>
      <c r="AA169" s="84"/>
      <c r="AB169" s="84"/>
      <c r="AC169" s="84"/>
      <c r="AD169" s="84"/>
      <c r="AE169" s="84"/>
      <c r="AF169" s="84"/>
      <c r="AG169" s="84"/>
      <c r="AH169" s="84"/>
      <c r="AI169" s="84"/>
      <c r="AJ169" s="84"/>
      <c r="AK169" s="84"/>
      <c r="AL169" s="84"/>
      <c r="AM169" s="84"/>
      <c r="AN169" s="84"/>
      <c r="AO169" s="84"/>
      <c r="AP169" s="84"/>
      <c r="AQ169" s="84"/>
      <c r="AR169" s="84"/>
      <c r="AS169" s="84"/>
      <c r="AT169" s="84"/>
      <c r="AU169" s="84"/>
      <c r="AV169" s="84"/>
      <c r="AW169" s="84"/>
      <c r="AX169" s="84"/>
      <c r="AY169" s="84"/>
      <c r="AZ169" s="84"/>
      <c r="BA169" s="84"/>
      <c r="BB169" s="84"/>
      <c r="BC169" s="84"/>
      <c r="BD169" s="84"/>
      <c r="BE169" s="84"/>
      <c r="BF169" s="84"/>
      <c r="BG169" s="84"/>
      <c r="BH169" s="84"/>
    </row>
    <row r="170" spans="1:60">
      <c r="A170" s="84"/>
      <c r="B170" s="84"/>
      <c r="C170" s="84"/>
      <c r="D170" s="84"/>
      <c r="E170" s="84"/>
      <c r="F170" s="84"/>
      <c r="G170" s="84"/>
      <c r="H170" s="84"/>
      <c r="I170" s="84"/>
      <c r="J170" s="84"/>
      <c r="K170" s="84"/>
      <c r="L170" s="84"/>
      <c r="M170" s="84"/>
      <c r="N170" s="84"/>
      <c r="O170" s="84"/>
      <c r="P170" s="84"/>
      <c r="Q170" s="84"/>
      <c r="R170" s="84"/>
      <c r="S170" s="84"/>
      <c r="T170" s="84"/>
      <c r="U170" s="84"/>
      <c r="V170" s="84"/>
      <c r="W170" s="84"/>
      <c r="X170" s="84"/>
      <c r="Y170" s="84"/>
      <c r="Z170" s="84"/>
      <c r="AA170" s="84"/>
      <c r="AB170" s="84"/>
      <c r="AC170" s="84"/>
      <c r="AD170" s="84"/>
      <c r="AE170" s="84"/>
      <c r="AF170" s="84"/>
      <c r="AG170" s="84"/>
      <c r="AH170" s="84"/>
      <c r="AI170" s="84"/>
      <c r="AJ170" s="84"/>
      <c r="AK170" s="84"/>
      <c r="AL170" s="84"/>
      <c r="AM170" s="84"/>
      <c r="AN170" s="84"/>
      <c r="AO170" s="84"/>
      <c r="AP170" s="84"/>
      <c r="AQ170" s="84"/>
      <c r="AR170" s="84"/>
      <c r="AS170" s="84"/>
      <c r="AT170" s="84"/>
      <c r="AU170" s="84"/>
      <c r="AV170" s="84"/>
      <c r="AW170" s="84"/>
      <c r="AX170" s="84"/>
      <c r="AY170" s="84"/>
      <c r="AZ170" s="84"/>
      <c r="BA170" s="84"/>
      <c r="BB170" s="84"/>
      <c r="BC170" s="84"/>
      <c r="BD170" s="84"/>
      <c r="BE170" s="84"/>
      <c r="BF170" s="84"/>
      <c r="BG170" s="84"/>
      <c r="BH170" s="84"/>
    </row>
    <row r="171" spans="1:60">
      <c r="A171" s="84"/>
      <c r="B171" s="84"/>
      <c r="C171" s="84"/>
      <c r="D171" s="84"/>
      <c r="E171" s="84"/>
      <c r="F171" s="84"/>
      <c r="G171" s="84"/>
      <c r="H171" s="84"/>
      <c r="I171" s="84"/>
      <c r="J171" s="84"/>
      <c r="K171" s="84"/>
      <c r="L171" s="84"/>
      <c r="M171" s="84"/>
      <c r="N171" s="84"/>
      <c r="O171" s="84"/>
      <c r="P171" s="84"/>
      <c r="Q171" s="84"/>
      <c r="R171" s="84"/>
      <c r="S171" s="84"/>
      <c r="T171" s="84"/>
      <c r="U171" s="84"/>
      <c r="V171" s="84"/>
      <c r="W171" s="84"/>
      <c r="X171" s="84"/>
      <c r="Y171" s="84"/>
      <c r="Z171" s="84"/>
      <c r="AA171" s="84"/>
      <c r="AB171" s="84"/>
      <c r="AC171" s="84"/>
      <c r="AD171" s="84"/>
      <c r="AE171" s="84"/>
      <c r="AF171" s="84"/>
      <c r="AG171" s="84"/>
      <c r="AH171" s="84"/>
      <c r="AI171" s="84"/>
      <c r="AJ171" s="84"/>
      <c r="AK171" s="84"/>
      <c r="AL171" s="84"/>
      <c r="AM171" s="84"/>
      <c r="AN171" s="84"/>
      <c r="AO171" s="84"/>
      <c r="AP171" s="84"/>
      <c r="AQ171" s="84"/>
      <c r="AR171" s="84"/>
      <c r="AS171" s="84"/>
      <c r="AT171" s="84"/>
      <c r="AU171" s="84"/>
      <c r="AV171" s="84"/>
      <c r="AW171" s="84"/>
      <c r="AX171" s="84"/>
      <c r="AY171" s="84"/>
      <c r="AZ171" s="84"/>
      <c r="BA171" s="84"/>
      <c r="BB171" s="84"/>
      <c r="BC171" s="84"/>
      <c r="BD171" s="84"/>
      <c r="BE171" s="84"/>
      <c r="BF171" s="84"/>
      <c r="BG171" s="84"/>
      <c r="BH171" s="84"/>
    </row>
    <row r="172" spans="1:60">
      <c r="A172" s="84"/>
      <c r="B172" s="84"/>
      <c r="C172" s="84"/>
      <c r="D172" s="84"/>
      <c r="E172" s="84"/>
      <c r="F172" s="84"/>
      <c r="G172" s="84"/>
      <c r="H172" s="84"/>
      <c r="I172" s="84"/>
      <c r="J172" s="84"/>
      <c r="K172" s="84"/>
      <c r="L172" s="84"/>
      <c r="M172" s="84"/>
      <c r="N172" s="84"/>
      <c r="O172" s="84"/>
      <c r="P172" s="84"/>
      <c r="Q172" s="84"/>
      <c r="R172" s="84"/>
      <c r="S172" s="84"/>
      <c r="T172" s="84"/>
      <c r="U172" s="84"/>
      <c r="V172" s="84"/>
      <c r="W172" s="84"/>
      <c r="X172" s="84"/>
      <c r="Y172" s="84"/>
      <c r="Z172" s="84"/>
      <c r="AA172" s="84"/>
      <c r="AB172" s="84"/>
      <c r="AC172" s="84"/>
      <c r="AD172" s="84"/>
      <c r="AE172" s="84"/>
      <c r="AF172" s="84"/>
      <c r="AG172" s="84"/>
      <c r="AH172" s="84"/>
      <c r="AI172" s="84"/>
      <c r="AJ172" s="84"/>
      <c r="AK172" s="84"/>
      <c r="AL172" s="84"/>
      <c r="AM172" s="84"/>
      <c r="AN172" s="84"/>
      <c r="AO172" s="84"/>
      <c r="AP172" s="84"/>
      <c r="AQ172" s="84"/>
      <c r="AR172" s="84"/>
      <c r="AS172" s="84"/>
      <c r="AT172" s="84"/>
      <c r="AU172" s="84"/>
      <c r="AV172" s="84"/>
      <c r="AW172" s="84"/>
      <c r="AX172" s="84"/>
      <c r="AY172" s="84"/>
      <c r="AZ172" s="84"/>
      <c r="BA172" s="84"/>
      <c r="BB172" s="84"/>
      <c r="BC172" s="84"/>
      <c r="BD172" s="84"/>
      <c r="BE172" s="84"/>
      <c r="BF172" s="84"/>
      <c r="BG172" s="84"/>
      <c r="BH172" s="84"/>
    </row>
    <row r="173" spans="1:60">
      <c r="A173" s="84"/>
      <c r="B173" s="84"/>
      <c r="C173" s="84"/>
      <c r="D173" s="84"/>
      <c r="E173" s="84"/>
      <c r="F173" s="84"/>
      <c r="G173" s="84"/>
      <c r="H173" s="84"/>
      <c r="I173" s="84"/>
      <c r="J173" s="84"/>
      <c r="K173" s="84"/>
      <c r="L173" s="84"/>
      <c r="M173" s="84"/>
      <c r="N173" s="84"/>
      <c r="O173" s="84"/>
      <c r="P173" s="84"/>
      <c r="Q173" s="84"/>
      <c r="R173" s="84"/>
      <c r="S173" s="84"/>
      <c r="T173" s="84"/>
      <c r="U173" s="84"/>
      <c r="V173" s="84"/>
      <c r="W173" s="84"/>
      <c r="X173" s="84"/>
      <c r="Y173" s="84"/>
      <c r="Z173" s="84"/>
      <c r="AA173" s="84"/>
      <c r="AB173" s="84"/>
      <c r="AC173" s="84"/>
      <c r="AD173" s="84"/>
      <c r="AE173" s="84"/>
      <c r="AF173" s="84"/>
      <c r="AG173" s="84"/>
      <c r="AH173" s="84"/>
      <c r="AI173" s="84"/>
      <c r="AJ173" s="84"/>
      <c r="AK173" s="84"/>
      <c r="AL173" s="84"/>
      <c r="AM173" s="84"/>
      <c r="AN173" s="84"/>
      <c r="AO173" s="84"/>
      <c r="AP173" s="84"/>
      <c r="AQ173" s="84"/>
      <c r="AR173" s="84"/>
      <c r="AS173" s="84"/>
      <c r="AT173" s="84"/>
      <c r="AU173" s="84"/>
      <c r="AV173" s="84"/>
      <c r="AW173" s="84"/>
      <c r="AX173" s="84"/>
      <c r="AY173" s="84"/>
      <c r="AZ173" s="84"/>
      <c r="BA173" s="84"/>
      <c r="BB173" s="84"/>
      <c r="BC173" s="84"/>
      <c r="BD173" s="84"/>
      <c r="BE173" s="84"/>
      <c r="BF173" s="84"/>
      <c r="BG173" s="84"/>
      <c r="BH173" s="84"/>
    </row>
    <row r="174" spans="1:60">
      <c r="A174" s="84"/>
      <c r="B174" s="84"/>
      <c r="C174" s="84"/>
      <c r="D174" s="84"/>
      <c r="E174" s="84"/>
      <c r="F174" s="84"/>
      <c r="G174" s="84"/>
      <c r="H174" s="84"/>
      <c r="I174" s="84"/>
      <c r="J174" s="84"/>
      <c r="K174" s="84"/>
      <c r="L174" s="84"/>
      <c r="M174" s="84"/>
      <c r="N174" s="84"/>
      <c r="O174" s="84"/>
      <c r="P174" s="84"/>
      <c r="Q174" s="84"/>
      <c r="R174" s="84"/>
      <c r="S174" s="84"/>
      <c r="T174" s="84"/>
      <c r="U174" s="84"/>
      <c r="V174" s="84"/>
      <c r="W174" s="84"/>
      <c r="X174" s="84"/>
      <c r="Y174" s="84"/>
      <c r="Z174" s="84"/>
      <c r="AA174" s="84"/>
      <c r="AB174" s="84"/>
      <c r="AC174" s="84"/>
      <c r="AD174" s="84"/>
      <c r="AE174" s="84"/>
      <c r="AF174" s="84"/>
      <c r="AG174" s="84"/>
      <c r="AH174" s="84"/>
      <c r="AI174" s="84"/>
      <c r="AJ174" s="84"/>
      <c r="AK174" s="84"/>
      <c r="AL174" s="84"/>
      <c r="AM174" s="84"/>
      <c r="AN174" s="84"/>
      <c r="AO174" s="84"/>
      <c r="AP174" s="84"/>
      <c r="AQ174" s="84"/>
      <c r="AR174" s="84"/>
      <c r="AS174" s="84"/>
      <c r="AT174" s="84"/>
      <c r="AU174" s="84"/>
      <c r="AV174" s="84"/>
      <c r="AW174" s="84"/>
      <c r="AX174" s="84"/>
      <c r="AY174" s="84"/>
      <c r="AZ174" s="84"/>
      <c r="BA174" s="84"/>
      <c r="BB174" s="84"/>
      <c r="BC174" s="84"/>
      <c r="BD174" s="84"/>
      <c r="BE174" s="84"/>
      <c r="BF174" s="84"/>
      <c r="BG174" s="84"/>
      <c r="BH174" s="84"/>
    </row>
    <row r="175" spans="1:60">
      <c r="A175" s="84"/>
      <c r="B175" s="84"/>
      <c r="C175" s="84"/>
      <c r="D175" s="84"/>
      <c r="E175" s="84"/>
      <c r="F175" s="84"/>
      <c r="G175" s="84"/>
      <c r="H175" s="84"/>
      <c r="I175" s="84"/>
      <c r="J175" s="84"/>
      <c r="K175" s="84"/>
      <c r="L175" s="84"/>
      <c r="M175" s="84"/>
      <c r="N175" s="84"/>
      <c r="O175" s="84"/>
      <c r="P175" s="84"/>
      <c r="Q175" s="84"/>
      <c r="R175" s="84"/>
      <c r="S175" s="84"/>
      <c r="T175" s="84"/>
      <c r="U175" s="84"/>
      <c r="V175" s="84"/>
      <c r="W175" s="84"/>
      <c r="X175" s="84"/>
      <c r="Y175" s="84"/>
      <c r="Z175" s="84"/>
      <c r="AA175" s="84"/>
      <c r="AB175" s="84"/>
      <c r="AC175" s="84"/>
      <c r="AD175" s="84"/>
      <c r="AE175" s="84"/>
      <c r="AF175" s="84"/>
      <c r="AG175" s="84"/>
      <c r="AH175" s="84"/>
      <c r="AI175" s="84"/>
      <c r="AJ175" s="84"/>
      <c r="AK175" s="84"/>
      <c r="AL175" s="84"/>
      <c r="AM175" s="84"/>
      <c r="AN175" s="84"/>
      <c r="AO175" s="84"/>
      <c r="AP175" s="84"/>
      <c r="AQ175" s="84"/>
      <c r="AR175" s="84"/>
      <c r="AS175" s="84"/>
      <c r="AT175" s="84"/>
      <c r="AU175" s="84"/>
      <c r="AV175" s="84"/>
      <c r="AW175" s="84"/>
      <c r="AX175" s="84"/>
      <c r="AY175" s="84"/>
      <c r="AZ175" s="84"/>
      <c r="BA175" s="84"/>
      <c r="BB175" s="84"/>
      <c r="BC175" s="84"/>
      <c r="BD175" s="84"/>
      <c r="BE175" s="84"/>
      <c r="BF175" s="84"/>
      <c r="BG175" s="84"/>
      <c r="BH175" s="84"/>
    </row>
    <row r="176" spans="1:60">
      <c r="A176" s="84"/>
      <c r="B176" s="84"/>
      <c r="C176" s="84"/>
      <c r="D176" s="84"/>
      <c r="E176" s="84"/>
      <c r="F176" s="84"/>
      <c r="G176" s="84"/>
      <c r="H176" s="84"/>
      <c r="I176" s="84"/>
      <c r="J176" s="84"/>
      <c r="K176" s="84"/>
      <c r="L176" s="84"/>
      <c r="M176" s="84"/>
      <c r="N176" s="84"/>
      <c r="O176" s="84"/>
      <c r="P176" s="84"/>
      <c r="Q176" s="84"/>
      <c r="R176" s="84"/>
      <c r="S176" s="84"/>
      <c r="T176" s="84"/>
      <c r="U176" s="84"/>
      <c r="V176" s="84"/>
      <c r="W176" s="84"/>
      <c r="X176" s="84"/>
      <c r="Y176" s="84"/>
      <c r="Z176" s="84"/>
      <c r="AA176" s="84"/>
      <c r="AB176" s="84"/>
      <c r="AC176" s="84"/>
      <c r="AD176" s="84"/>
      <c r="AE176" s="84"/>
      <c r="AF176" s="84"/>
      <c r="AG176" s="84"/>
      <c r="AH176" s="84"/>
      <c r="AI176" s="84"/>
      <c r="AJ176" s="84"/>
      <c r="AK176" s="84"/>
      <c r="AL176" s="84"/>
      <c r="AM176" s="84"/>
      <c r="AN176" s="84"/>
      <c r="AO176" s="84"/>
      <c r="AP176" s="84"/>
      <c r="AQ176" s="84"/>
      <c r="AR176" s="84"/>
      <c r="AS176" s="84"/>
      <c r="AT176" s="84"/>
      <c r="AU176" s="84"/>
      <c r="AV176" s="84"/>
      <c r="AW176" s="84"/>
      <c r="AX176" s="84"/>
      <c r="AY176" s="84"/>
      <c r="AZ176" s="84"/>
      <c r="BA176" s="84"/>
      <c r="BB176" s="84"/>
      <c r="BC176" s="84"/>
      <c r="BD176" s="84"/>
      <c r="BE176" s="84"/>
      <c r="BF176" s="84"/>
      <c r="BG176" s="84"/>
      <c r="BH176" s="84"/>
    </row>
    <row r="177" spans="1:60">
      <c r="A177" s="84"/>
      <c r="B177" s="84"/>
      <c r="C177" s="84"/>
      <c r="D177" s="84"/>
      <c r="E177" s="84"/>
      <c r="F177" s="84"/>
      <c r="G177" s="84"/>
      <c r="H177" s="84"/>
      <c r="I177" s="84"/>
      <c r="J177" s="84"/>
      <c r="K177" s="84"/>
      <c r="L177" s="84"/>
      <c r="M177" s="84"/>
      <c r="N177" s="84"/>
      <c r="O177" s="84"/>
      <c r="P177" s="84"/>
      <c r="Q177" s="84"/>
      <c r="R177" s="84"/>
      <c r="S177" s="84"/>
      <c r="T177" s="84"/>
      <c r="U177" s="84"/>
      <c r="V177" s="84"/>
      <c r="W177" s="84"/>
      <c r="X177" s="84"/>
      <c r="Y177" s="84"/>
      <c r="Z177" s="84"/>
      <c r="AA177" s="84"/>
      <c r="AB177" s="84"/>
      <c r="AC177" s="84"/>
      <c r="AD177" s="84"/>
      <c r="AE177" s="84"/>
      <c r="AF177" s="84"/>
      <c r="AG177" s="84"/>
      <c r="AH177" s="84"/>
      <c r="AI177" s="84"/>
      <c r="AJ177" s="84"/>
      <c r="AK177" s="84"/>
      <c r="AL177" s="84"/>
      <c r="AM177" s="84"/>
      <c r="AN177" s="84"/>
      <c r="AO177" s="84"/>
      <c r="AP177" s="84"/>
      <c r="AQ177" s="84"/>
      <c r="AR177" s="84"/>
      <c r="AS177" s="84"/>
      <c r="AT177" s="84"/>
      <c r="AU177" s="84"/>
      <c r="AV177" s="84"/>
      <c r="AW177" s="84"/>
      <c r="AX177" s="84"/>
      <c r="AY177" s="84"/>
      <c r="AZ177" s="84"/>
      <c r="BA177" s="84"/>
      <c r="BB177" s="84"/>
      <c r="BC177" s="84"/>
      <c r="BD177" s="84"/>
      <c r="BE177" s="84"/>
      <c r="BF177" s="84"/>
      <c r="BG177" s="84"/>
      <c r="BH177" s="84"/>
    </row>
    <row r="178" spans="1:60">
      <c r="A178" s="84"/>
      <c r="B178" s="84"/>
      <c r="C178" s="84"/>
      <c r="D178" s="84"/>
      <c r="E178" s="84"/>
      <c r="F178" s="84"/>
      <c r="G178" s="84"/>
      <c r="H178" s="84"/>
      <c r="I178" s="84"/>
      <c r="J178" s="84"/>
      <c r="K178" s="84"/>
      <c r="L178" s="84"/>
      <c r="M178" s="84"/>
      <c r="N178" s="84"/>
      <c r="O178" s="84"/>
      <c r="P178" s="84"/>
      <c r="Q178" s="84"/>
      <c r="R178" s="84"/>
      <c r="S178" s="84"/>
      <c r="T178" s="84"/>
      <c r="U178" s="84"/>
      <c r="V178" s="84"/>
      <c r="W178" s="84"/>
      <c r="X178" s="84"/>
      <c r="Y178" s="84"/>
      <c r="Z178" s="84"/>
      <c r="AA178" s="84"/>
      <c r="AB178" s="84"/>
      <c r="AC178" s="84"/>
      <c r="AD178" s="84"/>
      <c r="AE178" s="84"/>
      <c r="AF178" s="84"/>
      <c r="AG178" s="84"/>
      <c r="AH178" s="84"/>
      <c r="AI178" s="84"/>
      <c r="AJ178" s="84"/>
      <c r="AK178" s="84"/>
      <c r="AL178" s="84"/>
      <c r="AM178" s="84"/>
      <c r="AN178" s="84"/>
      <c r="AO178" s="84"/>
      <c r="AP178" s="84"/>
      <c r="AQ178" s="84"/>
      <c r="AR178" s="84"/>
      <c r="AS178" s="84"/>
      <c r="AT178" s="84"/>
      <c r="AU178" s="84"/>
      <c r="AV178" s="84"/>
      <c r="AW178" s="84"/>
      <c r="AX178" s="84"/>
      <c r="AY178" s="84"/>
      <c r="AZ178" s="84"/>
      <c r="BA178" s="84"/>
      <c r="BB178" s="84"/>
      <c r="BC178" s="84"/>
      <c r="BD178" s="84"/>
      <c r="BE178" s="84"/>
      <c r="BF178" s="84"/>
      <c r="BG178" s="84"/>
      <c r="BH178" s="84"/>
    </row>
    <row r="179" spans="1:60">
      <c r="A179" s="84"/>
      <c r="B179" s="84"/>
      <c r="C179" s="84"/>
      <c r="D179" s="84"/>
      <c r="E179" s="84"/>
      <c r="F179" s="84"/>
      <c r="G179" s="84"/>
      <c r="H179" s="84"/>
      <c r="I179" s="84"/>
      <c r="J179" s="84"/>
      <c r="K179" s="84"/>
      <c r="L179" s="84"/>
      <c r="M179" s="84"/>
      <c r="N179" s="84"/>
      <c r="O179" s="84"/>
      <c r="P179" s="84"/>
      <c r="Q179" s="84"/>
      <c r="R179" s="84"/>
      <c r="S179" s="84"/>
      <c r="T179" s="84"/>
      <c r="U179" s="84"/>
      <c r="V179" s="84"/>
      <c r="W179" s="84"/>
      <c r="X179" s="84"/>
      <c r="Y179" s="84"/>
      <c r="Z179" s="84"/>
      <c r="AA179" s="84"/>
      <c r="AB179" s="84"/>
      <c r="AC179" s="84"/>
      <c r="AD179" s="84"/>
      <c r="AE179" s="84"/>
      <c r="AF179" s="84"/>
      <c r="AG179" s="84"/>
      <c r="AH179" s="84"/>
      <c r="AI179" s="84"/>
      <c r="AJ179" s="84"/>
      <c r="AK179" s="84"/>
      <c r="AL179" s="84"/>
      <c r="AM179" s="84"/>
      <c r="AN179" s="84"/>
      <c r="AO179" s="84"/>
      <c r="AP179" s="84"/>
      <c r="AQ179" s="84"/>
      <c r="AR179" s="84"/>
      <c r="AS179" s="84"/>
      <c r="AT179" s="84"/>
      <c r="AU179" s="84"/>
      <c r="AV179" s="84"/>
      <c r="AW179" s="84"/>
      <c r="AX179" s="84"/>
      <c r="AY179" s="84"/>
      <c r="AZ179" s="84"/>
      <c r="BA179" s="84"/>
      <c r="BB179" s="84"/>
      <c r="BC179" s="84"/>
      <c r="BD179" s="84"/>
      <c r="BE179" s="84"/>
      <c r="BF179" s="84"/>
      <c r="BG179" s="84"/>
      <c r="BH179" s="84"/>
    </row>
    <row r="180" spans="1:60">
      <c r="A180" s="84"/>
      <c r="B180" s="84"/>
      <c r="C180" s="84"/>
      <c r="D180" s="84"/>
      <c r="E180" s="84"/>
      <c r="F180" s="84"/>
      <c r="G180" s="84"/>
      <c r="H180" s="84"/>
      <c r="I180" s="84"/>
      <c r="J180" s="84"/>
      <c r="K180" s="84"/>
      <c r="L180" s="84"/>
      <c r="M180" s="84"/>
      <c r="N180" s="84"/>
      <c r="O180" s="84"/>
      <c r="P180" s="84"/>
      <c r="Q180" s="84"/>
      <c r="R180" s="84"/>
      <c r="S180" s="84"/>
      <c r="T180" s="84"/>
      <c r="U180" s="84"/>
      <c r="V180" s="84"/>
      <c r="W180" s="84"/>
      <c r="X180" s="84"/>
      <c r="Y180" s="84"/>
      <c r="Z180" s="84"/>
      <c r="AA180" s="84"/>
      <c r="AB180" s="84"/>
      <c r="AC180" s="84"/>
      <c r="AD180" s="84"/>
      <c r="AE180" s="84"/>
      <c r="AF180" s="84"/>
      <c r="AG180" s="84"/>
      <c r="AH180" s="84"/>
      <c r="AI180" s="84"/>
      <c r="AJ180" s="84"/>
      <c r="AK180" s="84"/>
      <c r="AL180" s="84"/>
      <c r="AM180" s="84"/>
      <c r="AN180" s="84"/>
      <c r="AO180" s="84"/>
      <c r="AP180" s="84"/>
      <c r="AQ180" s="84"/>
      <c r="AR180" s="84"/>
      <c r="AS180" s="84"/>
      <c r="AT180" s="84"/>
      <c r="AU180" s="84"/>
      <c r="AV180" s="84"/>
      <c r="AW180" s="84"/>
      <c r="AX180" s="84"/>
      <c r="AY180" s="84"/>
      <c r="AZ180" s="84"/>
      <c r="BA180" s="84"/>
      <c r="BB180" s="84"/>
      <c r="BC180" s="84"/>
      <c r="BD180" s="84"/>
      <c r="BE180" s="84"/>
      <c r="BF180" s="84"/>
      <c r="BG180" s="84"/>
      <c r="BH180" s="84"/>
    </row>
    <row r="181" spans="1:60">
      <c r="A181" s="84"/>
      <c r="B181" s="84"/>
      <c r="C181" s="84"/>
      <c r="D181" s="84"/>
      <c r="E181" s="84"/>
      <c r="F181" s="84"/>
      <c r="G181" s="84"/>
      <c r="H181" s="84"/>
      <c r="I181" s="84"/>
      <c r="J181" s="84"/>
      <c r="K181" s="84"/>
      <c r="L181" s="84"/>
      <c r="M181" s="84"/>
      <c r="N181" s="84"/>
      <c r="O181" s="84"/>
      <c r="P181" s="84"/>
      <c r="Q181" s="84"/>
      <c r="R181" s="84"/>
      <c r="S181" s="84"/>
      <c r="T181" s="84"/>
      <c r="U181" s="84"/>
      <c r="V181" s="84"/>
      <c r="W181" s="84"/>
      <c r="X181" s="84"/>
      <c r="Y181" s="84"/>
      <c r="Z181" s="84"/>
      <c r="AA181" s="84"/>
      <c r="AB181" s="84"/>
      <c r="AC181" s="84"/>
      <c r="AD181" s="84"/>
      <c r="AE181" s="84"/>
      <c r="AF181" s="84"/>
      <c r="AG181" s="84"/>
      <c r="AH181" s="84"/>
      <c r="AI181" s="84"/>
      <c r="AJ181" s="84"/>
      <c r="AK181" s="84"/>
      <c r="AL181" s="84"/>
      <c r="AM181" s="84"/>
      <c r="AN181" s="84"/>
      <c r="AO181" s="84"/>
      <c r="AP181" s="84"/>
      <c r="AQ181" s="84"/>
      <c r="AR181" s="84"/>
      <c r="AS181" s="84"/>
      <c r="AT181" s="84"/>
      <c r="AU181" s="84"/>
      <c r="AV181" s="84"/>
      <c r="AW181" s="84"/>
      <c r="AX181" s="84"/>
      <c r="AY181" s="84"/>
      <c r="AZ181" s="84"/>
      <c r="BA181" s="84"/>
      <c r="BB181" s="84"/>
      <c r="BC181" s="84"/>
      <c r="BD181" s="84"/>
      <c r="BE181" s="84"/>
      <c r="BF181" s="84"/>
      <c r="BG181" s="84"/>
      <c r="BH181" s="84"/>
    </row>
    <row r="182" spans="1:60">
      <c r="A182" s="84"/>
      <c r="B182" s="84"/>
      <c r="C182" s="84"/>
      <c r="D182" s="84"/>
      <c r="E182" s="84"/>
      <c r="F182" s="84"/>
      <c r="G182" s="84"/>
      <c r="H182" s="84"/>
      <c r="I182" s="84"/>
      <c r="J182" s="84"/>
      <c r="K182" s="84"/>
      <c r="L182" s="84"/>
      <c r="M182" s="84"/>
      <c r="N182" s="84"/>
      <c r="O182" s="84"/>
      <c r="P182" s="84"/>
      <c r="Q182" s="84"/>
      <c r="R182" s="84"/>
      <c r="S182" s="84"/>
      <c r="T182" s="84"/>
      <c r="U182" s="84"/>
      <c r="V182" s="84"/>
      <c r="W182" s="84"/>
      <c r="X182" s="84"/>
      <c r="Y182" s="84"/>
      <c r="Z182" s="84"/>
      <c r="AA182" s="84"/>
      <c r="AB182" s="84"/>
      <c r="AC182" s="84"/>
      <c r="AD182" s="84"/>
      <c r="AE182" s="84"/>
      <c r="AF182" s="84"/>
      <c r="AG182" s="84"/>
      <c r="AH182" s="84"/>
      <c r="AI182" s="84"/>
      <c r="AJ182" s="84"/>
      <c r="AK182" s="84"/>
      <c r="AL182" s="84"/>
      <c r="AM182" s="84"/>
      <c r="AN182" s="84"/>
      <c r="AO182" s="84"/>
      <c r="AP182" s="84"/>
      <c r="AQ182" s="84"/>
      <c r="AR182" s="84"/>
      <c r="AS182" s="84"/>
      <c r="AT182" s="84"/>
      <c r="AU182" s="84"/>
      <c r="AV182" s="84"/>
      <c r="AW182" s="84"/>
      <c r="AX182" s="84"/>
      <c r="AY182" s="84"/>
      <c r="AZ182" s="84"/>
      <c r="BA182" s="84"/>
      <c r="BB182" s="84"/>
      <c r="BC182" s="84"/>
      <c r="BD182" s="84"/>
      <c r="BE182" s="84"/>
      <c r="BF182" s="84"/>
      <c r="BG182" s="84"/>
      <c r="BH182" s="84"/>
    </row>
    <row r="183" spans="1:60">
      <c r="A183" s="84"/>
      <c r="B183" s="84"/>
      <c r="C183" s="84"/>
      <c r="D183" s="84"/>
      <c r="E183" s="84"/>
      <c r="F183" s="84"/>
      <c r="G183" s="84"/>
      <c r="H183" s="84"/>
      <c r="I183" s="84"/>
      <c r="J183" s="84"/>
      <c r="K183" s="84"/>
      <c r="L183" s="84"/>
      <c r="M183" s="84"/>
      <c r="N183" s="84"/>
      <c r="O183" s="84"/>
      <c r="P183" s="84"/>
      <c r="Q183" s="84"/>
      <c r="R183" s="84"/>
      <c r="S183" s="84"/>
      <c r="T183" s="84"/>
      <c r="U183" s="84"/>
      <c r="V183" s="84"/>
      <c r="W183" s="84"/>
      <c r="X183" s="84"/>
      <c r="Y183" s="84"/>
      <c r="Z183" s="84"/>
      <c r="AA183" s="84"/>
      <c r="AB183" s="84"/>
      <c r="AC183" s="84"/>
      <c r="AD183" s="84"/>
      <c r="AE183" s="84"/>
      <c r="AF183" s="84"/>
      <c r="AG183" s="84"/>
      <c r="AH183" s="84"/>
      <c r="AI183" s="84"/>
      <c r="AJ183" s="84"/>
      <c r="AK183" s="84"/>
      <c r="AL183" s="84"/>
      <c r="AM183" s="84"/>
      <c r="AN183" s="84"/>
      <c r="AO183" s="84"/>
      <c r="AP183" s="84"/>
      <c r="AQ183" s="84"/>
      <c r="AR183" s="84"/>
      <c r="AS183" s="84"/>
      <c r="AT183" s="84"/>
      <c r="AU183" s="84"/>
      <c r="AV183" s="84"/>
      <c r="AW183" s="84"/>
      <c r="AX183" s="84"/>
      <c r="AY183" s="84"/>
      <c r="AZ183" s="84"/>
      <c r="BA183" s="84"/>
      <c r="BB183" s="84"/>
      <c r="BC183" s="84"/>
      <c r="BD183" s="84"/>
      <c r="BE183" s="84"/>
      <c r="BF183" s="84"/>
      <c r="BG183" s="84"/>
      <c r="BH183" s="84"/>
    </row>
    <row r="184" spans="1:60">
      <c r="A184" s="84"/>
      <c r="B184" s="84"/>
      <c r="C184" s="84"/>
      <c r="D184" s="84"/>
      <c r="E184" s="84"/>
      <c r="F184" s="84"/>
      <c r="G184" s="84"/>
      <c r="H184" s="84"/>
      <c r="I184" s="84"/>
      <c r="J184" s="84"/>
      <c r="K184" s="84"/>
      <c r="L184" s="84"/>
      <c r="M184" s="84"/>
      <c r="N184" s="84"/>
      <c r="O184" s="84"/>
      <c r="P184" s="84"/>
      <c r="Q184" s="84"/>
      <c r="R184" s="84"/>
      <c r="S184" s="84"/>
      <c r="T184" s="84"/>
      <c r="U184" s="84"/>
      <c r="V184" s="84"/>
      <c r="W184" s="84"/>
      <c r="X184" s="84"/>
      <c r="Y184" s="84"/>
      <c r="Z184" s="84"/>
      <c r="AA184" s="84"/>
      <c r="AB184" s="84"/>
      <c r="AC184" s="84"/>
      <c r="AD184" s="84"/>
      <c r="AE184" s="84"/>
      <c r="AF184" s="84"/>
      <c r="AG184" s="84"/>
      <c r="AH184" s="84"/>
      <c r="AI184" s="84"/>
      <c r="AJ184" s="84"/>
      <c r="AK184" s="84"/>
      <c r="AL184" s="84"/>
      <c r="AM184" s="84"/>
      <c r="AN184" s="84"/>
      <c r="AO184" s="84"/>
      <c r="AP184" s="84"/>
      <c r="AQ184" s="84"/>
      <c r="AR184" s="84"/>
      <c r="AS184" s="84"/>
      <c r="AT184" s="84"/>
      <c r="AU184" s="84"/>
      <c r="AV184" s="84"/>
      <c r="AW184" s="84"/>
      <c r="AX184" s="84"/>
      <c r="AY184" s="84"/>
      <c r="AZ184" s="84"/>
      <c r="BA184" s="84"/>
      <c r="BB184" s="84"/>
      <c r="BC184" s="84"/>
      <c r="BD184" s="84"/>
      <c r="BE184" s="84"/>
      <c r="BF184" s="84"/>
      <c r="BG184" s="84"/>
      <c r="BH184" s="84"/>
    </row>
    <row r="185" spans="1:60">
      <c r="A185" s="84"/>
      <c r="B185" s="84"/>
      <c r="C185" s="84"/>
      <c r="D185" s="84"/>
      <c r="E185" s="84"/>
      <c r="F185" s="84"/>
      <c r="G185" s="84"/>
      <c r="H185" s="84"/>
      <c r="I185" s="84"/>
      <c r="J185" s="84"/>
      <c r="K185" s="84"/>
      <c r="L185" s="84"/>
      <c r="M185" s="84"/>
      <c r="N185" s="84"/>
      <c r="O185" s="84"/>
      <c r="P185" s="84"/>
      <c r="Q185" s="84"/>
      <c r="R185" s="84"/>
      <c r="S185" s="84"/>
      <c r="T185" s="84"/>
      <c r="U185" s="84"/>
      <c r="V185" s="84"/>
      <c r="W185" s="84"/>
      <c r="X185" s="84"/>
      <c r="Y185" s="84"/>
      <c r="Z185" s="84"/>
      <c r="AA185" s="84"/>
      <c r="AB185" s="84"/>
      <c r="AC185" s="84"/>
      <c r="AD185" s="84"/>
      <c r="AE185" s="84"/>
      <c r="AF185" s="84"/>
      <c r="AG185" s="84"/>
      <c r="AH185" s="84"/>
      <c r="AI185" s="84"/>
      <c r="AJ185" s="84"/>
      <c r="AK185" s="84"/>
      <c r="AL185" s="84"/>
      <c r="AM185" s="84"/>
      <c r="AN185" s="84"/>
      <c r="AO185" s="84"/>
      <c r="AP185" s="84"/>
      <c r="AQ185" s="84"/>
      <c r="AR185" s="84"/>
      <c r="AS185" s="84"/>
      <c r="AT185" s="84"/>
      <c r="AU185" s="84"/>
      <c r="AV185" s="84"/>
      <c r="AW185" s="84"/>
      <c r="AX185" s="84"/>
      <c r="AY185" s="84"/>
      <c r="AZ185" s="84"/>
      <c r="BA185" s="84"/>
      <c r="BB185" s="84"/>
      <c r="BC185" s="84"/>
      <c r="BD185" s="84"/>
      <c r="BE185" s="84"/>
      <c r="BF185" s="84"/>
      <c r="BG185" s="84"/>
      <c r="BH185" s="84"/>
    </row>
    <row r="186" spans="1:60">
      <c r="A186" s="84"/>
      <c r="B186" s="84"/>
      <c r="C186" s="84"/>
      <c r="D186" s="84"/>
      <c r="E186" s="84"/>
      <c r="F186" s="84"/>
      <c r="G186" s="84"/>
      <c r="H186" s="84"/>
      <c r="I186" s="84"/>
      <c r="J186" s="84"/>
      <c r="K186" s="84"/>
      <c r="L186" s="84"/>
      <c r="M186" s="84"/>
      <c r="N186" s="84"/>
      <c r="O186" s="84"/>
      <c r="P186" s="84"/>
      <c r="Q186" s="84"/>
      <c r="R186" s="84"/>
      <c r="S186" s="84"/>
      <c r="T186" s="84"/>
      <c r="U186" s="84"/>
      <c r="V186" s="84"/>
      <c r="W186" s="84"/>
      <c r="X186" s="84"/>
      <c r="Y186" s="84"/>
      <c r="Z186" s="84"/>
      <c r="AA186" s="84"/>
      <c r="AB186" s="84"/>
      <c r="AC186" s="84"/>
      <c r="AD186" s="84"/>
      <c r="AE186" s="84"/>
      <c r="AF186" s="84"/>
      <c r="AG186" s="84"/>
      <c r="AH186" s="84"/>
      <c r="AI186" s="84"/>
      <c r="AJ186" s="84"/>
      <c r="AK186" s="84"/>
      <c r="AL186" s="84"/>
      <c r="AM186" s="84"/>
      <c r="AN186" s="84"/>
      <c r="AO186" s="84"/>
      <c r="AP186" s="84"/>
      <c r="AQ186" s="84"/>
      <c r="AR186" s="84"/>
      <c r="AS186" s="84"/>
      <c r="AT186" s="84"/>
      <c r="AU186" s="84"/>
      <c r="AV186" s="84"/>
      <c r="AW186" s="84"/>
      <c r="AX186" s="84"/>
      <c r="AY186" s="84"/>
      <c r="AZ186" s="84"/>
      <c r="BA186" s="84"/>
      <c r="BB186" s="84"/>
      <c r="BC186" s="84"/>
      <c r="BD186" s="84"/>
      <c r="BE186" s="84"/>
      <c r="BF186" s="84"/>
      <c r="BG186" s="84"/>
      <c r="BH186" s="84"/>
    </row>
    <row r="187" spans="1:60">
      <c r="A187" s="84"/>
      <c r="B187" s="84"/>
      <c r="C187" s="84"/>
      <c r="D187" s="84"/>
      <c r="E187" s="84"/>
      <c r="F187" s="84"/>
      <c r="G187" s="84"/>
      <c r="H187" s="84"/>
      <c r="I187" s="84"/>
      <c r="J187" s="84"/>
      <c r="K187" s="84"/>
      <c r="L187" s="84"/>
      <c r="M187" s="84"/>
      <c r="N187" s="84"/>
      <c r="O187" s="84"/>
      <c r="P187" s="84"/>
      <c r="Q187" s="84"/>
      <c r="R187" s="84"/>
      <c r="S187" s="84"/>
      <c r="T187" s="84"/>
      <c r="U187" s="84"/>
      <c r="V187" s="84"/>
      <c r="W187" s="84"/>
      <c r="X187" s="84"/>
      <c r="Y187" s="84"/>
      <c r="Z187" s="84"/>
      <c r="AA187" s="84"/>
      <c r="AB187" s="84"/>
      <c r="AC187" s="84"/>
      <c r="AD187" s="84"/>
      <c r="AE187" s="84"/>
      <c r="AF187" s="84"/>
      <c r="AG187" s="84"/>
      <c r="AH187" s="84"/>
      <c r="AI187" s="84"/>
      <c r="AJ187" s="84"/>
      <c r="AK187" s="84"/>
      <c r="AL187" s="84"/>
      <c r="AM187" s="84"/>
      <c r="AN187" s="84"/>
      <c r="AO187" s="84"/>
      <c r="AP187" s="84"/>
      <c r="AQ187" s="84"/>
      <c r="AR187" s="84"/>
      <c r="AS187" s="84"/>
      <c r="AT187" s="84"/>
      <c r="AU187" s="84"/>
      <c r="AV187" s="84"/>
      <c r="AW187" s="84"/>
      <c r="AX187" s="84"/>
      <c r="AY187" s="84"/>
      <c r="AZ187" s="84"/>
      <c r="BA187" s="84"/>
      <c r="BB187" s="84"/>
      <c r="BC187" s="84"/>
      <c r="BD187" s="84"/>
      <c r="BE187" s="84"/>
      <c r="BF187" s="84"/>
      <c r="BG187" s="84"/>
      <c r="BH187" s="84"/>
    </row>
    <row r="188" spans="1:60">
      <c r="A188" s="84"/>
      <c r="B188" s="84"/>
      <c r="C188" s="84"/>
      <c r="D188" s="84"/>
      <c r="E188" s="84"/>
      <c r="F188" s="84"/>
      <c r="G188" s="84"/>
      <c r="H188" s="84"/>
      <c r="I188" s="84"/>
      <c r="J188" s="84"/>
      <c r="K188" s="84"/>
      <c r="L188" s="84"/>
      <c r="M188" s="84"/>
      <c r="N188" s="84"/>
      <c r="O188" s="84"/>
      <c r="P188" s="84"/>
      <c r="Q188" s="84"/>
      <c r="R188" s="84"/>
      <c r="S188" s="84"/>
      <c r="T188" s="84"/>
      <c r="U188" s="84"/>
      <c r="V188" s="84"/>
      <c r="W188" s="84"/>
      <c r="X188" s="84"/>
      <c r="Y188" s="84"/>
      <c r="Z188" s="84"/>
      <c r="AA188" s="84"/>
      <c r="AB188" s="84"/>
      <c r="AC188" s="84"/>
      <c r="AD188" s="84"/>
      <c r="AE188" s="84"/>
      <c r="AF188" s="84"/>
      <c r="AG188" s="84"/>
      <c r="AH188" s="84"/>
      <c r="AI188" s="84"/>
      <c r="AJ188" s="84"/>
      <c r="AK188" s="84"/>
      <c r="AL188" s="84"/>
      <c r="AM188" s="84"/>
      <c r="AN188" s="84"/>
      <c r="AO188" s="84"/>
      <c r="AP188" s="84"/>
      <c r="AQ188" s="84"/>
      <c r="AR188" s="84"/>
      <c r="AS188" s="84"/>
      <c r="AT188" s="84"/>
      <c r="AU188" s="84"/>
      <c r="AV188" s="84"/>
      <c r="AW188" s="84"/>
      <c r="AX188" s="84"/>
      <c r="AY188" s="84"/>
      <c r="AZ188" s="84"/>
      <c r="BA188" s="84"/>
      <c r="BB188" s="84"/>
      <c r="BC188" s="84"/>
      <c r="BD188" s="84"/>
      <c r="BE188" s="84"/>
      <c r="BF188" s="84"/>
      <c r="BG188" s="84"/>
      <c r="BH188" s="84"/>
    </row>
    <row r="189" spans="1:60">
      <c r="A189" s="84"/>
      <c r="B189" s="84"/>
      <c r="C189" s="84"/>
      <c r="D189" s="84"/>
      <c r="E189" s="84"/>
      <c r="F189" s="84"/>
      <c r="G189" s="84"/>
      <c r="H189" s="84"/>
      <c r="I189" s="84"/>
      <c r="J189" s="84"/>
      <c r="K189" s="84"/>
      <c r="L189" s="84"/>
      <c r="M189" s="84"/>
      <c r="N189" s="84"/>
      <c r="O189" s="84"/>
      <c r="P189" s="84"/>
      <c r="Q189" s="84"/>
      <c r="R189" s="84"/>
      <c r="S189" s="84"/>
      <c r="T189" s="84"/>
      <c r="U189" s="84"/>
      <c r="V189" s="84"/>
      <c r="W189" s="84"/>
      <c r="X189" s="84"/>
      <c r="Y189" s="84"/>
      <c r="Z189" s="84"/>
      <c r="AA189" s="84"/>
      <c r="AB189" s="84"/>
      <c r="AC189" s="84"/>
      <c r="AD189" s="84"/>
      <c r="AE189" s="84"/>
      <c r="AF189" s="84"/>
      <c r="AG189" s="84"/>
      <c r="AH189" s="84"/>
      <c r="AI189" s="84"/>
      <c r="AJ189" s="84"/>
      <c r="AK189" s="84"/>
      <c r="AL189" s="84"/>
      <c r="AM189" s="84"/>
      <c r="AN189" s="84"/>
      <c r="AO189" s="84"/>
      <c r="AP189" s="84"/>
      <c r="AQ189" s="84"/>
      <c r="AR189" s="84"/>
      <c r="AS189" s="84"/>
      <c r="AT189" s="84"/>
      <c r="AU189" s="84"/>
      <c r="AV189" s="84"/>
      <c r="AW189" s="84"/>
      <c r="AX189" s="84"/>
      <c r="AY189" s="84"/>
      <c r="AZ189" s="84"/>
      <c r="BA189" s="84"/>
      <c r="BB189" s="84"/>
      <c r="BC189" s="84"/>
      <c r="BD189" s="84"/>
      <c r="BE189" s="84"/>
      <c r="BF189" s="84"/>
      <c r="BG189" s="84"/>
      <c r="BH189" s="84"/>
    </row>
    <row r="190" spans="1:60">
      <c r="A190" s="84"/>
      <c r="B190" s="84"/>
      <c r="C190" s="84"/>
      <c r="D190" s="84"/>
      <c r="E190" s="84"/>
      <c r="F190" s="84"/>
      <c r="G190" s="84"/>
      <c r="H190" s="84"/>
      <c r="I190" s="84"/>
      <c r="J190" s="84"/>
      <c r="K190" s="84"/>
      <c r="L190" s="84"/>
      <c r="M190" s="84"/>
      <c r="N190" s="84"/>
      <c r="O190" s="84"/>
      <c r="P190" s="84"/>
      <c r="Q190" s="84"/>
      <c r="R190" s="84"/>
      <c r="S190" s="84"/>
      <c r="T190" s="84"/>
      <c r="U190" s="84"/>
      <c r="V190" s="84"/>
      <c r="W190" s="84"/>
      <c r="X190" s="84"/>
      <c r="Y190" s="84"/>
      <c r="Z190" s="84"/>
      <c r="AA190" s="84"/>
      <c r="AB190" s="84"/>
      <c r="AC190" s="84"/>
      <c r="AD190" s="84"/>
      <c r="AE190" s="84"/>
      <c r="AF190" s="84"/>
      <c r="AG190" s="84"/>
      <c r="AH190" s="84"/>
      <c r="AI190" s="84"/>
      <c r="AJ190" s="84"/>
      <c r="AK190" s="84"/>
      <c r="AL190" s="84"/>
      <c r="AM190" s="84"/>
      <c r="AN190" s="84"/>
      <c r="AO190" s="84"/>
      <c r="AP190" s="84"/>
      <c r="AQ190" s="84"/>
      <c r="AR190" s="84"/>
      <c r="AS190" s="84"/>
      <c r="AT190" s="84"/>
      <c r="AU190" s="84"/>
      <c r="AV190" s="84"/>
      <c r="AW190" s="84"/>
      <c r="AX190" s="84"/>
      <c r="AY190" s="84"/>
      <c r="AZ190" s="84"/>
      <c r="BA190" s="84"/>
      <c r="BB190" s="84"/>
      <c r="BC190" s="84"/>
      <c r="BD190" s="84"/>
      <c r="BE190" s="84"/>
      <c r="BF190" s="84"/>
      <c r="BG190" s="84"/>
      <c r="BH190" s="84"/>
    </row>
    <row r="191" spans="1:60">
      <c r="A191" s="84"/>
      <c r="J191" s="84"/>
      <c r="K191" s="84"/>
      <c r="L191" s="84"/>
      <c r="M191" s="84"/>
      <c r="N191" s="84"/>
      <c r="O191" s="84"/>
      <c r="P191" s="84"/>
      <c r="Q191" s="84"/>
      <c r="R191" s="84"/>
      <c r="S191" s="84"/>
      <c r="T191" s="84"/>
      <c r="U191" s="84"/>
      <c r="V191" s="84"/>
      <c r="W191" s="84"/>
      <c r="X191" s="84"/>
      <c r="Y191" s="84"/>
      <c r="Z191" s="84"/>
      <c r="AA191" s="84"/>
      <c r="AB191" s="84"/>
      <c r="AC191" s="84"/>
      <c r="AD191" s="84"/>
      <c r="AE191" s="84"/>
      <c r="AF191" s="84"/>
      <c r="AG191" s="84"/>
      <c r="AH191" s="84"/>
      <c r="AI191" s="84"/>
      <c r="AJ191" s="84"/>
      <c r="AK191" s="84"/>
      <c r="AL191" s="84"/>
      <c r="AM191" s="84"/>
      <c r="AN191" s="84"/>
      <c r="AO191" s="84"/>
      <c r="AP191" s="84"/>
      <c r="AQ191" s="84"/>
      <c r="AR191" s="84"/>
      <c r="AS191" s="84"/>
      <c r="AT191" s="84"/>
      <c r="AU191" s="84"/>
      <c r="AV191" s="84"/>
      <c r="AW191" s="84"/>
      <c r="AX191" s="84"/>
      <c r="AY191" s="84"/>
      <c r="AZ191" s="84"/>
      <c r="BA191" s="84"/>
      <c r="BB191" s="84"/>
      <c r="BC191" s="84"/>
      <c r="BD191" s="84"/>
      <c r="BE191" s="84"/>
      <c r="BF191" s="84"/>
      <c r="BG191" s="84"/>
      <c r="BH191" s="84"/>
    </row>
    <row r="192" spans="1:60">
      <c r="A192" s="84"/>
      <c r="J192" s="84"/>
      <c r="K192" s="84"/>
      <c r="L192" s="84"/>
      <c r="M192" s="84"/>
      <c r="N192" s="84"/>
      <c r="O192" s="84"/>
      <c r="P192" s="84"/>
      <c r="Q192" s="84"/>
      <c r="R192" s="84"/>
      <c r="S192" s="84"/>
      <c r="T192" s="84"/>
      <c r="U192" s="84"/>
      <c r="V192" s="84"/>
      <c r="W192" s="84"/>
      <c r="X192" s="84"/>
      <c r="Y192" s="84"/>
      <c r="Z192" s="84"/>
      <c r="AA192" s="84"/>
      <c r="AB192" s="84"/>
      <c r="AC192" s="84"/>
      <c r="AD192" s="84"/>
      <c r="AE192" s="84"/>
      <c r="AF192" s="84"/>
      <c r="AG192" s="84"/>
      <c r="AH192" s="84"/>
      <c r="AI192" s="84"/>
      <c r="AJ192" s="84"/>
      <c r="AK192" s="84"/>
      <c r="AL192" s="84"/>
      <c r="AM192" s="84"/>
      <c r="AN192" s="84"/>
      <c r="AO192" s="84"/>
      <c r="AP192" s="84"/>
      <c r="AQ192" s="84"/>
      <c r="AR192" s="84"/>
      <c r="AS192" s="84"/>
      <c r="AT192" s="84"/>
      <c r="AU192" s="84"/>
      <c r="AV192" s="84"/>
      <c r="AW192" s="84"/>
      <c r="AX192" s="84"/>
      <c r="AY192" s="84"/>
      <c r="AZ192" s="84"/>
      <c r="BA192" s="84"/>
      <c r="BB192" s="84"/>
      <c r="BC192" s="84"/>
      <c r="BD192" s="84"/>
      <c r="BE192" s="84"/>
      <c r="BF192" s="84"/>
      <c r="BG192" s="84"/>
      <c r="BH192" s="84"/>
    </row>
    <row r="193" spans="1:60">
      <c r="A193" s="84"/>
      <c r="J193" s="84"/>
      <c r="K193" s="84"/>
      <c r="L193" s="84"/>
      <c r="M193" s="84"/>
      <c r="N193" s="84"/>
      <c r="O193" s="84"/>
      <c r="P193" s="84"/>
      <c r="Q193" s="84"/>
      <c r="R193" s="84"/>
      <c r="S193" s="84"/>
      <c r="T193" s="84"/>
      <c r="U193" s="84"/>
      <c r="V193" s="84"/>
      <c r="W193" s="84"/>
      <c r="X193" s="84"/>
      <c r="Y193" s="84"/>
      <c r="Z193" s="84"/>
      <c r="AA193" s="84"/>
      <c r="AB193" s="84"/>
      <c r="AC193" s="84"/>
      <c r="AD193" s="84"/>
      <c r="AE193" s="84"/>
      <c r="AF193" s="84"/>
      <c r="AG193" s="84"/>
      <c r="AH193" s="84"/>
      <c r="AI193" s="84"/>
      <c r="AJ193" s="84"/>
      <c r="AK193" s="84"/>
      <c r="AL193" s="84"/>
      <c r="AM193" s="84"/>
      <c r="AN193" s="84"/>
      <c r="AO193" s="84"/>
      <c r="AP193" s="84"/>
      <c r="AQ193" s="84"/>
      <c r="AR193" s="84"/>
      <c r="AS193" s="84"/>
      <c r="AT193" s="84"/>
      <c r="AU193" s="84"/>
      <c r="AV193" s="84"/>
      <c r="AW193" s="84"/>
      <c r="AX193" s="84"/>
      <c r="AY193" s="84"/>
      <c r="AZ193" s="84"/>
      <c r="BA193" s="84"/>
      <c r="BB193" s="84"/>
      <c r="BC193" s="84"/>
      <c r="BD193" s="84"/>
      <c r="BE193" s="84"/>
      <c r="BF193" s="84"/>
      <c r="BG193" s="84"/>
      <c r="BH193" s="84"/>
    </row>
    <row r="194" spans="1:60">
      <c r="A194" s="84"/>
      <c r="J194" s="84"/>
      <c r="K194" s="84"/>
      <c r="L194" s="84"/>
      <c r="M194" s="84"/>
      <c r="N194" s="84"/>
      <c r="O194" s="84"/>
      <c r="P194" s="84"/>
      <c r="Q194" s="84"/>
      <c r="R194" s="84"/>
      <c r="S194" s="84"/>
      <c r="T194" s="84"/>
      <c r="U194" s="84"/>
      <c r="V194" s="84"/>
      <c r="W194" s="84"/>
      <c r="X194" s="84"/>
      <c r="Y194" s="84"/>
      <c r="Z194" s="84"/>
      <c r="AA194" s="84"/>
      <c r="AB194" s="84"/>
      <c r="AC194" s="84"/>
      <c r="AD194" s="84"/>
      <c r="AE194" s="84"/>
      <c r="AF194" s="84"/>
      <c r="AG194" s="84"/>
      <c r="AH194" s="84"/>
      <c r="AI194" s="84"/>
      <c r="AJ194" s="84"/>
      <c r="AK194" s="84"/>
      <c r="AL194" s="84"/>
      <c r="AM194" s="84"/>
      <c r="AN194" s="84"/>
      <c r="AO194" s="84"/>
      <c r="AP194" s="84"/>
      <c r="AQ194" s="84"/>
      <c r="AR194" s="84"/>
      <c r="AS194" s="84"/>
      <c r="AT194" s="84"/>
      <c r="AU194" s="84"/>
      <c r="AV194" s="84"/>
      <c r="AW194" s="84"/>
      <c r="AX194" s="84"/>
      <c r="AY194" s="84"/>
      <c r="AZ194" s="84"/>
      <c r="BA194" s="84"/>
      <c r="BB194" s="84"/>
      <c r="BC194" s="84"/>
      <c r="BD194" s="84"/>
      <c r="BE194" s="84"/>
      <c r="BF194" s="84"/>
      <c r="BG194" s="84"/>
      <c r="BH194" s="84"/>
    </row>
    <row r="195" spans="1:60">
      <c r="A195" s="84"/>
      <c r="J195" s="84"/>
      <c r="K195" s="84"/>
      <c r="L195" s="84"/>
      <c r="M195" s="84"/>
      <c r="N195" s="84"/>
      <c r="O195" s="84"/>
      <c r="P195" s="84"/>
      <c r="Q195" s="84"/>
      <c r="R195" s="84"/>
      <c r="S195" s="84"/>
      <c r="T195" s="84"/>
      <c r="U195" s="84"/>
      <c r="V195" s="84"/>
      <c r="W195" s="84"/>
      <c r="X195" s="84"/>
      <c r="Y195" s="84"/>
      <c r="Z195" s="84"/>
      <c r="AA195" s="84"/>
      <c r="AB195" s="84"/>
      <c r="AC195" s="84"/>
      <c r="AD195" s="84"/>
      <c r="AE195" s="84"/>
      <c r="AF195" s="84"/>
      <c r="AG195" s="84"/>
      <c r="AH195" s="84"/>
      <c r="AI195" s="84"/>
      <c r="AJ195" s="84"/>
      <c r="AK195" s="84"/>
      <c r="AL195" s="84"/>
      <c r="AM195" s="84"/>
      <c r="AN195" s="84"/>
      <c r="AO195" s="84"/>
      <c r="AP195" s="84"/>
      <c r="AQ195" s="84"/>
      <c r="AR195" s="84"/>
      <c r="AS195" s="84"/>
      <c r="AT195" s="84"/>
      <c r="AU195" s="84"/>
      <c r="AV195" s="84"/>
      <c r="AW195" s="84"/>
      <c r="AX195" s="84"/>
      <c r="AY195" s="84"/>
      <c r="AZ195" s="84"/>
      <c r="BA195" s="84"/>
      <c r="BB195" s="84"/>
      <c r="BC195" s="84"/>
      <c r="BD195" s="84"/>
      <c r="BE195" s="84"/>
      <c r="BF195" s="84"/>
      <c r="BG195" s="84"/>
      <c r="BH195" s="84"/>
    </row>
    <row r="196" spans="1:60">
      <c r="A196" s="84"/>
      <c r="J196" s="84"/>
      <c r="K196" s="84"/>
      <c r="L196" s="84"/>
      <c r="M196" s="84"/>
      <c r="N196" s="84"/>
      <c r="O196" s="84"/>
      <c r="P196" s="84"/>
      <c r="Q196" s="84"/>
      <c r="R196" s="84"/>
      <c r="S196" s="84"/>
      <c r="T196" s="84"/>
      <c r="U196" s="84"/>
      <c r="V196" s="84"/>
      <c r="W196" s="84"/>
      <c r="X196" s="84"/>
      <c r="Y196" s="84"/>
      <c r="Z196" s="84"/>
      <c r="AA196" s="84"/>
      <c r="AB196" s="84"/>
      <c r="AC196" s="84"/>
      <c r="AD196" s="84"/>
      <c r="AE196" s="84"/>
      <c r="AF196" s="84"/>
      <c r="AG196" s="84"/>
      <c r="AH196" s="84"/>
      <c r="AI196" s="84"/>
      <c r="AJ196" s="84"/>
      <c r="AK196" s="84"/>
      <c r="AL196" s="84"/>
      <c r="AM196" s="84"/>
      <c r="AN196" s="84"/>
      <c r="AO196" s="84"/>
      <c r="AP196" s="84"/>
      <c r="AQ196" s="84"/>
      <c r="AR196" s="84"/>
      <c r="AS196" s="84"/>
      <c r="AT196" s="84"/>
      <c r="AU196" s="84"/>
      <c r="AV196" s="84"/>
      <c r="AW196" s="84"/>
      <c r="AX196" s="84"/>
      <c r="AY196" s="84"/>
      <c r="AZ196" s="84"/>
      <c r="BA196" s="84"/>
      <c r="BB196" s="84"/>
      <c r="BC196" s="84"/>
      <c r="BD196" s="84"/>
      <c r="BE196" s="84"/>
      <c r="BF196" s="84"/>
      <c r="BG196" s="84"/>
      <c r="BH196" s="84"/>
    </row>
    <row r="197" spans="1:60">
      <c r="A197" s="84"/>
      <c r="J197" s="84"/>
      <c r="K197" s="84"/>
      <c r="L197" s="84"/>
      <c r="M197" s="84"/>
      <c r="N197" s="84"/>
      <c r="O197" s="84"/>
      <c r="P197" s="84"/>
      <c r="Q197" s="84"/>
      <c r="R197" s="84"/>
      <c r="S197" s="84"/>
      <c r="T197" s="84"/>
      <c r="U197" s="84"/>
      <c r="V197" s="84"/>
      <c r="W197" s="84"/>
      <c r="X197" s="84"/>
      <c r="Y197" s="84"/>
      <c r="Z197" s="84"/>
      <c r="AA197" s="84"/>
      <c r="AB197" s="84"/>
      <c r="AC197" s="84"/>
      <c r="AD197" s="84"/>
      <c r="AE197" s="84"/>
      <c r="AF197" s="84"/>
      <c r="AG197" s="84"/>
      <c r="AH197" s="84"/>
      <c r="AI197" s="84"/>
      <c r="AJ197" s="84"/>
      <c r="AK197" s="84"/>
      <c r="AL197" s="84"/>
      <c r="AM197" s="84"/>
      <c r="AN197" s="84"/>
      <c r="AO197" s="84"/>
      <c r="AP197" s="84"/>
      <c r="AQ197" s="84"/>
      <c r="AR197" s="84"/>
      <c r="AS197" s="84"/>
      <c r="AT197" s="84"/>
      <c r="AU197" s="84"/>
      <c r="AV197" s="84"/>
      <c r="AW197" s="84"/>
      <c r="AX197" s="84"/>
      <c r="AY197" s="84"/>
      <c r="AZ197" s="84"/>
      <c r="BA197" s="84"/>
      <c r="BB197" s="84"/>
      <c r="BC197" s="84"/>
      <c r="BD197" s="84"/>
      <c r="BE197" s="84"/>
      <c r="BF197" s="84"/>
      <c r="BG197" s="84"/>
      <c r="BH197" s="84"/>
    </row>
    <row r="198" spans="1:60">
      <c r="A198" s="84"/>
      <c r="J198" s="84"/>
      <c r="K198" s="84"/>
      <c r="L198" s="84"/>
      <c r="M198" s="84"/>
      <c r="N198" s="84"/>
      <c r="O198" s="84"/>
      <c r="P198" s="84"/>
      <c r="Q198" s="84"/>
      <c r="R198" s="84"/>
      <c r="S198" s="84"/>
      <c r="T198" s="84"/>
      <c r="U198" s="84"/>
      <c r="V198" s="84"/>
      <c r="W198" s="84"/>
      <c r="X198" s="84"/>
      <c r="Y198" s="84"/>
      <c r="Z198" s="84"/>
      <c r="AA198" s="84"/>
      <c r="AB198" s="84"/>
      <c r="AC198" s="84"/>
      <c r="AD198" s="84"/>
      <c r="AE198" s="84"/>
      <c r="AF198" s="84"/>
      <c r="AG198" s="84"/>
      <c r="AH198" s="84"/>
      <c r="AI198" s="84"/>
      <c r="AJ198" s="84"/>
      <c r="AK198" s="84"/>
      <c r="AL198" s="84"/>
      <c r="AM198" s="84"/>
      <c r="AN198" s="84"/>
      <c r="AO198" s="84"/>
      <c r="AP198" s="84"/>
      <c r="AQ198" s="84"/>
      <c r="AR198" s="84"/>
      <c r="AS198" s="84"/>
      <c r="AT198" s="84"/>
      <c r="AU198" s="84"/>
      <c r="AV198" s="84"/>
      <c r="AW198" s="84"/>
      <c r="AX198" s="84"/>
      <c r="AY198" s="84"/>
      <c r="AZ198" s="84"/>
      <c r="BA198" s="84"/>
      <c r="BB198" s="84"/>
      <c r="BC198" s="84"/>
      <c r="BD198" s="84"/>
      <c r="BE198" s="84"/>
      <c r="BF198" s="84"/>
      <c r="BG198" s="84"/>
      <c r="BH198" s="84"/>
    </row>
    <row r="199" spans="1:60">
      <c r="A199" s="84"/>
      <c r="J199" s="84"/>
      <c r="K199" s="84"/>
      <c r="L199" s="84"/>
      <c r="M199" s="84"/>
      <c r="N199" s="84"/>
      <c r="O199" s="84"/>
      <c r="P199" s="84"/>
      <c r="Q199" s="84"/>
      <c r="R199" s="84"/>
      <c r="S199" s="84"/>
      <c r="T199" s="84"/>
      <c r="U199" s="84"/>
      <c r="V199" s="84"/>
      <c r="W199" s="84"/>
      <c r="X199" s="84"/>
      <c r="Y199" s="84"/>
      <c r="Z199" s="84"/>
      <c r="AA199" s="84"/>
      <c r="AB199" s="84"/>
      <c r="AC199" s="84"/>
      <c r="AD199" s="84"/>
      <c r="AE199" s="84"/>
      <c r="AF199" s="84"/>
      <c r="AG199" s="84"/>
      <c r="AH199" s="84"/>
      <c r="AI199" s="84"/>
      <c r="AJ199" s="84"/>
      <c r="AK199" s="84"/>
      <c r="AL199" s="84"/>
      <c r="AM199" s="84"/>
      <c r="AN199" s="84"/>
      <c r="AO199" s="84"/>
      <c r="AP199" s="84"/>
      <c r="AQ199" s="84"/>
      <c r="AR199" s="84"/>
      <c r="AS199" s="84"/>
      <c r="AT199" s="84"/>
      <c r="AU199" s="84"/>
      <c r="AV199" s="84"/>
      <c r="AW199" s="84"/>
      <c r="AX199" s="84"/>
      <c r="AY199" s="84"/>
      <c r="AZ199" s="84"/>
      <c r="BA199" s="84"/>
      <c r="BB199" s="84"/>
      <c r="BC199" s="84"/>
      <c r="BD199" s="84"/>
      <c r="BE199" s="84"/>
      <c r="BF199" s="84"/>
      <c r="BG199" s="84"/>
      <c r="BH199" s="84"/>
    </row>
    <row r="200" spans="1:60">
      <c r="A200" s="84"/>
      <c r="J200" s="84"/>
      <c r="K200" s="84"/>
      <c r="L200" s="84"/>
      <c r="M200" s="84"/>
      <c r="N200" s="84"/>
      <c r="O200" s="84"/>
      <c r="P200" s="84"/>
      <c r="Q200" s="84"/>
      <c r="R200" s="84"/>
      <c r="S200" s="84"/>
      <c r="T200" s="84"/>
      <c r="U200" s="84"/>
      <c r="V200" s="84"/>
      <c r="W200" s="84"/>
      <c r="X200" s="84"/>
      <c r="Y200" s="84"/>
      <c r="Z200" s="84"/>
      <c r="AA200" s="84"/>
      <c r="AB200" s="84"/>
      <c r="AC200" s="84"/>
      <c r="AD200" s="84"/>
      <c r="AE200" s="84"/>
      <c r="AF200" s="84"/>
      <c r="AG200" s="84"/>
      <c r="AH200" s="84"/>
      <c r="AI200" s="84"/>
      <c r="AJ200" s="84"/>
      <c r="AK200" s="84"/>
      <c r="AL200" s="84"/>
      <c r="AM200" s="84"/>
      <c r="AN200" s="84"/>
      <c r="AO200" s="84"/>
      <c r="AP200" s="84"/>
      <c r="AQ200" s="84"/>
      <c r="AR200" s="84"/>
      <c r="AS200" s="84"/>
      <c r="AT200" s="84"/>
      <c r="AU200" s="84"/>
      <c r="AV200" s="84"/>
      <c r="AW200" s="84"/>
      <c r="AX200" s="84"/>
      <c r="AY200" s="84"/>
      <c r="AZ200" s="84"/>
      <c r="BA200" s="84"/>
      <c r="BB200" s="84"/>
      <c r="BC200" s="84"/>
      <c r="BD200" s="84"/>
      <c r="BE200" s="84"/>
      <c r="BF200" s="84"/>
      <c r="BG200" s="84"/>
      <c r="BH200" s="84"/>
    </row>
    <row r="201" spans="1:60">
      <c r="A201" s="84"/>
      <c r="J201" s="84"/>
      <c r="K201" s="84"/>
      <c r="L201" s="84"/>
      <c r="M201" s="84"/>
      <c r="N201" s="84"/>
      <c r="O201" s="84"/>
      <c r="P201" s="84"/>
      <c r="Q201" s="84"/>
      <c r="R201" s="84"/>
      <c r="S201" s="84"/>
      <c r="T201" s="84"/>
      <c r="U201" s="84"/>
      <c r="V201" s="84"/>
      <c r="W201" s="84"/>
      <c r="X201" s="84"/>
      <c r="Y201" s="84"/>
      <c r="Z201" s="84"/>
      <c r="AA201" s="84"/>
      <c r="AB201" s="84"/>
      <c r="AC201" s="84"/>
      <c r="AD201" s="84"/>
      <c r="AE201" s="84"/>
      <c r="AF201" s="84"/>
      <c r="AG201" s="84"/>
      <c r="AH201" s="84"/>
      <c r="AI201" s="84"/>
      <c r="AJ201" s="84"/>
      <c r="AK201" s="84"/>
      <c r="AL201" s="84"/>
      <c r="AM201" s="84"/>
      <c r="AN201" s="84"/>
      <c r="AO201" s="84"/>
      <c r="AP201" s="84"/>
      <c r="AQ201" s="84"/>
      <c r="AR201" s="84"/>
      <c r="AS201" s="84"/>
      <c r="AT201" s="84"/>
      <c r="AU201" s="84"/>
      <c r="AV201" s="84"/>
      <c r="AW201" s="84"/>
      <c r="AX201" s="84"/>
      <c r="AY201" s="84"/>
      <c r="AZ201" s="84"/>
      <c r="BA201" s="84"/>
      <c r="BB201" s="84"/>
      <c r="BC201" s="84"/>
      <c r="BD201" s="84"/>
      <c r="BE201" s="84"/>
      <c r="BF201" s="84"/>
      <c r="BG201" s="84"/>
      <c r="BH201" s="84"/>
    </row>
    <row r="202" spans="1:60">
      <c r="A202" s="84"/>
      <c r="J202" s="84"/>
      <c r="K202" s="84"/>
      <c r="L202" s="84"/>
      <c r="M202" s="84"/>
      <c r="N202" s="84"/>
      <c r="O202" s="84"/>
      <c r="P202" s="84"/>
      <c r="Q202" s="84"/>
      <c r="R202" s="84"/>
      <c r="S202" s="84"/>
      <c r="T202" s="84"/>
      <c r="U202" s="84"/>
      <c r="V202" s="84"/>
      <c r="W202" s="84"/>
      <c r="X202" s="84"/>
      <c r="Y202" s="84"/>
      <c r="Z202" s="84"/>
      <c r="AA202" s="84"/>
      <c r="AB202" s="84"/>
      <c r="AC202" s="84"/>
      <c r="AD202" s="84"/>
      <c r="AE202" s="84"/>
      <c r="AF202" s="84"/>
      <c r="AG202" s="84"/>
      <c r="AH202" s="84"/>
      <c r="AI202" s="84"/>
      <c r="AJ202" s="84"/>
      <c r="AK202" s="84"/>
      <c r="AL202" s="84"/>
      <c r="AM202" s="84"/>
      <c r="AN202" s="84"/>
      <c r="AO202" s="84"/>
      <c r="AP202" s="84"/>
      <c r="AQ202" s="84"/>
      <c r="AR202" s="84"/>
      <c r="AS202" s="84"/>
      <c r="AT202" s="84"/>
      <c r="AU202" s="84"/>
      <c r="AV202" s="84"/>
      <c r="AW202" s="84"/>
      <c r="AX202" s="84"/>
      <c r="AY202" s="84"/>
      <c r="AZ202" s="84"/>
      <c r="BA202" s="84"/>
      <c r="BB202" s="84"/>
      <c r="BC202" s="84"/>
      <c r="BD202" s="84"/>
      <c r="BE202" s="84"/>
      <c r="BF202" s="84"/>
      <c r="BG202" s="84"/>
      <c r="BH202" s="84"/>
    </row>
    <row r="203" spans="1:60">
      <c r="A203" s="84"/>
      <c r="J203" s="84"/>
      <c r="K203" s="84"/>
      <c r="L203" s="84"/>
      <c r="M203" s="84"/>
      <c r="N203" s="84"/>
      <c r="O203" s="84"/>
      <c r="P203" s="84"/>
      <c r="Q203" s="84"/>
      <c r="R203" s="84"/>
      <c r="S203" s="84"/>
      <c r="T203" s="84"/>
      <c r="U203" s="84"/>
      <c r="V203" s="84"/>
      <c r="W203" s="84"/>
      <c r="X203" s="84"/>
      <c r="Y203" s="84"/>
      <c r="Z203" s="84"/>
      <c r="AA203" s="84"/>
      <c r="AB203" s="84"/>
      <c r="AC203" s="84"/>
      <c r="AD203" s="84"/>
      <c r="AE203" s="84"/>
      <c r="AF203" s="84"/>
      <c r="AG203" s="84"/>
      <c r="AH203" s="84"/>
      <c r="AI203" s="84"/>
      <c r="AJ203" s="84"/>
      <c r="AK203" s="84"/>
      <c r="AL203" s="84"/>
      <c r="AM203" s="84"/>
      <c r="AN203" s="84"/>
      <c r="AO203" s="84"/>
      <c r="AP203" s="84"/>
      <c r="AQ203" s="84"/>
      <c r="AR203" s="84"/>
      <c r="AS203" s="84"/>
      <c r="AT203" s="84"/>
      <c r="AU203" s="84"/>
      <c r="AV203" s="84"/>
      <c r="AW203" s="84"/>
      <c r="AX203" s="84"/>
      <c r="AY203" s="84"/>
      <c r="AZ203" s="84"/>
      <c r="BA203" s="84"/>
      <c r="BB203" s="84"/>
      <c r="BC203" s="84"/>
      <c r="BD203" s="84"/>
      <c r="BE203" s="84"/>
      <c r="BF203" s="84"/>
      <c r="BG203" s="84"/>
      <c r="BH203" s="84"/>
    </row>
    <row r="204" spans="1:60">
      <c r="A204" s="84"/>
      <c r="J204" s="84"/>
      <c r="K204" s="84"/>
      <c r="L204" s="84"/>
      <c r="M204" s="84"/>
      <c r="N204" s="84"/>
      <c r="O204" s="84"/>
      <c r="P204" s="84"/>
      <c r="Q204" s="84"/>
      <c r="R204" s="84"/>
      <c r="S204" s="84"/>
      <c r="T204" s="84"/>
      <c r="U204" s="84"/>
      <c r="V204" s="84"/>
      <c r="W204" s="84"/>
      <c r="X204" s="84"/>
      <c r="Y204" s="84"/>
      <c r="Z204" s="84"/>
      <c r="AA204" s="84"/>
      <c r="AB204" s="84"/>
      <c r="AC204" s="84"/>
      <c r="AD204" s="84"/>
      <c r="AE204" s="84"/>
      <c r="AF204" s="84"/>
      <c r="AG204" s="84"/>
      <c r="AH204" s="84"/>
      <c r="AI204" s="84"/>
      <c r="AJ204" s="84"/>
      <c r="AK204" s="84"/>
      <c r="AL204" s="84"/>
      <c r="AM204" s="84"/>
      <c r="AN204" s="84"/>
      <c r="AO204" s="84"/>
      <c r="AP204" s="84"/>
      <c r="AQ204" s="84"/>
      <c r="AR204" s="84"/>
      <c r="AS204" s="84"/>
      <c r="AT204" s="84"/>
      <c r="AU204" s="84"/>
      <c r="AV204" s="84"/>
      <c r="AW204" s="84"/>
      <c r="AX204" s="84"/>
      <c r="AY204" s="84"/>
      <c r="AZ204" s="84"/>
      <c r="BA204" s="84"/>
      <c r="BB204" s="84"/>
      <c r="BC204" s="84"/>
      <c r="BD204" s="84"/>
      <c r="BE204" s="84"/>
      <c r="BF204" s="84"/>
      <c r="BG204" s="84"/>
      <c r="BH204" s="84"/>
    </row>
    <row r="205" spans="1:60">
      <c r="A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4"/>
      <c r="AN205" s="84"/>
      <c r="AO205" s="84"/>
      <c r="AP205" s="84"/>
      <c r="AQ205" s="84"/>
      <c r="AR205" s="84"/>
      <c r="AS205" s="84"/>
      <c r="AT205" s="84"/>
      <c r="AU205" s="84"/>
      <c r="AV205" s="84"/>
      <c r="AW205" s="84"/>
      <c r="AX205" s="84"/>
      <c r="AY205" s="84"/>
      <c r="AZ205" s="84"/>
      <c r="BA205" s="84"/>
      <c r="BB205" s="84"/>
      <c r="BC205" s="84"/>
      <c r="BD205" s="84"/>
      <c r="BE205" s="84"/>
      <c r="BF205" s="84"/>
      <c r="BG205" s="84"/>
      <c r="BH205" s="84"/>
    </row>
    <row r="206" spans="1:60">
      <c r="A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c r="AM206" s="84"/>
      <c r="AN206" s="84"/>
      <c r="AO206" s="84"/>
      <c r="AP206" s="84"/>
      <c r="AQ206" s="84"/>
      <c r="AR206" s="84"/>
      <c r="AS206" s="84"/>
      <c r="AT206" s="84"/>
      <c r="AU206" s="84"/>
      <c r="AV206" s="84"/>
      <c r="AW206" s="84"/>
      <c r="AX206" s="84"/>
      <c r="AY206" s="84"/>
      <c r="AZ206" s="84"/>
      <c r="BA206" s="84"/>
      <c r="BB206" s="84"/>
      <c r="BC206" s="84"/>
      <c r="BD206" s="84"/>
      <c r="BE206" s="84"/>
      <c r="BF206" s="84"/>
      <c r="BG206" s="84"/>
      <c r="BH206" s="84"/>
    </row>
    <row r="207" spans="1:60">
      <c r="A207" s="84"/>
      <c r="J207" s="84"/>
      <c r="K207" s="84"/>
      <c r="L207" s="84"/>
      <c r="M207" s="84"/>
      <c r="N207" s="84"/>
      <c r="O207" s="84"/>
      <c r="P207" s="84"/>
      <c r="Q207" s="84"/>
      <c r="R207" s="84"/>
      <c r="S207" s="84"/>
      <c r="T207" s="84"/>
      <c r="U207" s="84"/>
      <c r="V207" s="84"/>
      <c r="W207" s="84"/>
      <c r="X207" s="84"/>
      <c r="Y207" s="84"/>
      <c r="Z207" s="84"/>
      <c r="AA207" s="84"/>
      <c r="AB207" s="84"/>
      <c r="AC207" s="84"/>
      <c r="AD207" s="84"/>
      <c r="AE207" s="84"/>
      <c r="AF207" s="84"/>
      <c r="AG207" s="84"/>
      <c r="AH207" s="84"/>
      <c r="AI207" s="84"/>
      <c r="AJ207" s="84"/>
      <c r="AK207" s="84"/>
      <c r="AL207" s="84"/>
      <c r="AM207" s="84"/>
      <c r="AN207" s="84"/>
      <c r="AO207" s="84"/>
      <c r="AP207" s="84"/>
      <c r="AQ207" s="84"/>
      <c r="AR207" s="84"/>
      <c r="AS207" s="84"/>
      <c r="AT207" s="84"/>
      <c r="AU207" s="84"/>
      <c r="AV207" s="84"/>
      <c r="AW207" s="84"/>
      <c r="AX207" s="84"/>
      <c r="AY207" s="84"/>
      <c r="AZ207" s="84"/>
      <c r="BA207" s="84"/>
      <c r="BB207" s="84"/>
      <c r="BC207" s="84"/>
      <c r="BD207" s="84"/>
      <c r="BE207" s="84"/>
      <c r="BF207" s="84"/>
      <c r="BG207" s="84"/>
      <c r="BH207" s="84"/>
    </row>
    <row r="208" spans="1:60">
      <c r="A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c r="AM208" s="84"/>
      <c r="AN208" s="84"/>
      <c r="AO208" s="84"/>
      <c r="AP208" s="84"/>
      <c r="AQ208" s="84"/>
      <c r="AR208" s="84"/>
      <c r="AS208" s="84"/>
      <c r="AT208" s="84"/>
      <c r="AU208" s="84"/>
      <c r="AV208" s="84"/>
      <c r="AW208" s="84"/>
      <c r="AX208" s="84"/>
      <c r="AY208" s="84"/>
      <c r="AZ208" s="84"/>
      <c r="BA208" s="84"/>
      <c r="BB208" s="84"/>
      <c r="BC208" s="84"/>
      <c r="BD208" s="84"/>
      <c r="BE208" s="84"/>
      <c r="BF208" s="84"/>
      <c r="BG208" s="84"/>
      <c r="BH208" s="84"/>
    </row>
    <row r="209" spans="1:60">
      <c r="A209" s="84"/>
      <c r="J209" s="84"/>
      <c r="K209" s="84"/>
      <c r="L209" s="84"/>
      <c r="M209" s="84"/>
      <c r="N209" s="84"/>
      <c r="O209" s="84"/>
      <c r="P209" s="84"/>
      <c r="Q209" s="84"/>
      <c r="R209" s="84"/>
      <c r="S209" s="84"/>
      <c r="T209" s="84"/>
      <c r="U209" s="84"/>
      <c r="V209" s="84"/>
      <c r="W209" s="84"/>
      <c r="X209" s="84"/>
      <c r="Y209" s="84"/>
      <c r="Z209" s="84"/>
      <c r="AA209" s="84"/>
      <c r="AB209" s="84"/>
      <c r="AC209" s="84"/>
      <c r="AD209" s="84"/>
      <c r="AE209" s="84"/>
      <c r="AF209" s="84"/>
      <c r="AG209" s="84"/>
      <c r="AH209" s="84"/>
      <c r="AI209" s="84"/>
      <c r="AJ209" s="84"/>
      <c r="AK209" s="84"/>
      <c r="AL209" s="84"/>
      <c r="AM209" s="84"/>
      <c r="AN209" s="84"/>
      <c r="AO209" s="84"/>
      <c r="AP209" s="84"/>
      <c r="AQ209" s="84"/>
      <c r="AR209" s="84"/>
      <c r="AS209" s="84"/>
      <c r="AT209" s="84"/>
      <c r="AU209" s="84"/>
      <c r="AV209" s="84"/>
      <c r="AW209" s="84"/>
      <c r="AX209" s="84"/>
      <c r="AY209" s="84"/>
      <c r="AZ209" s="84"/>
      <c r="BA209" s="84"/>
      <c r="BB209" s="84"/>
      <c r="BC209" s="84"/>
      <c r="BD209" s="84"/>
      <c r="BE209" s="84"/>
      <c r="BF209" s="84"/>
      <c r="BG209" s="84"/>
      <c r="BH209" s="84"/>
    </row>
    <row r="210" spans="1:60">
      <c r="A210" s="84"/>
      <c r="J210" s="84"/>
      <c r="K210" s="84"/>
      <c r="L210" s="84"/>
      <c r="M210" s="84"/>
      <c r="N210" s="84"/>
      <c r="O210" s="84"/>
      <c r="P210" s="84"/>
      <c r="Q210" s="84"/>
      <c r="R210" s="84"/>
      <c r="S210" s="84"/>
      <c r="T210" s="84"/>
      <c r="U210" s="84"/>
      <c r="V210" s="84"/>
      <c r="W210" s="84"/>
      <c r="X210" s="84"/>
      <c r="Y210" s="84"/>
      <c r="Z210" s="84"/>
      <c r="AA210" s="84"/>
      <c r="AB210" s="84"/>
      <c r="AC210" s="84"/>
      <c r="AD210" s="84"/>
      <c r="AE210" s="84"/>
      <c r="AF210" s="84"/>
      <c r="AG210" s="84"/>
      <c r="AH210" s="84"/>
      <c r="AI210" s="84"/>
      <c r="AJ210" s="84"/>
      <c r="AK210" s="84"/>
      <c r="AL210" s="84"/>
      <c r="AM210" s="84"/>
      <c r="AN210" s="84"/>
      <c r="AO210" s="84"/>
      <c r="AP210" s="84"/>
      <c r="AQ210" s="84"/>
      <c r="AR210" s="84"/>
      <c r="AS210" s="84"/>
      <c r="AT210" s="84"/>
      <c r="AU210" s="84"/>
      <c r="AV210" s="84"/>
      <c r="AW210" s="84"/>
      <c r="AX210" s="84"/>
      <c r="AY210" s="84"/>
      <c r="AZ210" s="84"/>
      <c r="BA210" s="84"/>
      <c r="BB210" s="84"/>
      <c r="BC210" s="84"/>
      <c r="BD210" s="84"/>
      <c r="BE210" s="84"/>
      <c r="BF210" s="84"/>
      <c r="BG210" s="84"/>
      <c r="BH210" s="84"/>
    </row>
    <row r="211" spans="1:60">
      <c r="A211" s="84"/>
      <c r="J211" s="84"/>
      <c r="K211" s="84"/>
      <c r="L211" s="84"/>
      <c r="M211" s="84"/>
      <c r="N211" s="84"/>
      <c r="O211" s="84"/>
      <c r="P211" s="84"/>
      <c r="Q211" s="84"/>
      <c r="R211" s="84"/>
      <c r="S211" s="84"/>
      <c r="T211" s="84"/>
      <c r="U211" s="84"/>
      <c r="V211" s="84"/>
      <c r="W211" s="84"/>
      <c r="X211" s="84"/>
      <c r="Y211" s="84"/>
      <c r="Z211" s="84"/>
      <c r="AA211" s="84"/>
      <c r="AB211" s="84"/>
      <c r="AC211" s="84"/>
      <c r="AD211" s="84"/>
      <c r="AE211" s="84"/>
      <c r="AF211" s="84"/>
      <c r="AG211" s="84"/>
      <c r="AH211" s="84"/>
      <c r="AI211" s="84"/>
      <c r="AJ211" s="84"/>
      <c r="AK211" s="84"/>
      <c r="AL211" s="84"/>
      <c r="AM211" s="84"/>
      <c r="AN211" s="84"/>
      <c r="AO211" s="84"/>
      <c r="AP211" s="84"/>
      <c r="AQ211" s="84"/>
      <c r="AR211" s="84"/>
      <c r="AS211" s="84"/>
      <c r="AT211" s="84"/>
      <c r="AU211" s="84"/>
      <c r="AV211" s="84"/>
      <c r="AW211" s="84"/>
      <c r="AX211" s="84"/>
      <c r="AY211" s="84"/>
      <c r="AZ211" s="84"/>
      <c r="BA211" s="84"/>
      <c r="BB211" s="84"/>
      <c r="BC211" s="84"/>
      <c r="BD211" s="84"/>
      <c r="BE211" s="84"/>
      <c r="BF211" s="84"/>
      <c r="BG211" s="84"/>
      <c r="BH211" s="84"/>
    </row>
    <row r="212" spans="1:60">
      <c r="A212" s="84"/>
      <c r="J212" s="84"/>
      <c r="K212" s="84"/>
      <c r="L212" s="84"/>
      <c r="M212" s="84"/>
      <c r="N212" s="84"/>
      <c r="O212" s="84"/>
      <c r="P212" s="84"/>
      <c r="Q212" s="84"/>
      <c r="R212" s="84"/>
      <c r="S212" s="84"/>
      <c r="T212" s="84"/>
      <c r="U212" s="84"/>
      <c r="V212" s="84"/>
      <c r="W212" s="84"/>
      <c r="X212" s="84"/>
      <c r="Y212" s="84"/>
      <c r="Z212" s="84"/>
      <c r="AA212" s="84"/>
      <c r="AB212" s="84"/>
      <c r="AC212" s="84"/>
      <c r="AD212" s="84"/>
      <c r="AE212" s="84"/>
      <c r="AF212" s="84"/>
      <c r="AG212" s="84"/>
      <c r="AH212" s="84"/>
      <c r="AI212" s="84"/>
      <c r="AJ212" s="84"/>
      <c r="AK212" s="84"/>
      <c r="AL212" s="84"/>
      <c r="AM212" s="84"/>
      <c r="AN212" s="84"/>
      <c r="AO212" s="84"/>
      <c r="AP212" s="84"/>
      <c r="AQ212" s="84"/>
      <c r="AR212" s="84"/>
      <c r="AS212" s="84"/>
      <c r="AT212" s="84"/>
      <c r="AU212" s="84"/>
      <c r="AV212" s="84"/>
      <c r="AW212" s="84"/>
      <c r="AX212" s="84"/>
      <c r="AY212" s="84"/>
      <c r="AZ212" s="84"/>
      <c r="BA212" s="84"/>
      <c r="BB212" s="84"/>
      <c r="BC212" s="84"/>
      <c r="BD212" s="84"/>
      <c r="BE212" s="84"/>
      <c r="BF212" s="84"/>
      <c r="BG212" s="84"/>
      <c r="BH212" s="84"/>
    </row>
    <row r="213" spans="1:60">
      <c r="A213" s="84"/>
      <c r="J213" s="84"/>
      <c r="K213" s="84"/>
      <c r="L213" s="84"/>
      <c r="M213" s="84"/>
      <c r="N213" s="84"/>
      <c r="O213" s="84"/>
      <c r="P213" s="84"/>
      <c r="Q213" s="84"/>
      <c r="R213" s="84"/>
      <c r="S213" s="84"/>
      <c r="T213" s="84"/>
      <c r="U213" s="84"/>
      <c r="V213" s="84"/>
      <c r="W213" s="84"/>
      <c r="X213" s="84"/>
      <c r="Y213" s="84"/>
      <c r="Z213" s="84"/>
      <c r="AA213" s="84"/>
      <c r="AB213" s="84"/>
      <c r="AC213" s="84"/>
      <c r="AD213" s="84"/>
      <c r="AE213" s="84"/>
      <c r="AF213" s="84"/>
      <c r="AG213" s="84"/>
      <c r="AH213" s="84"/>
      <c r="AI213" s="84"/>
      <c r="AJ213" s="84"/>
      <c r="AK213" s="84"/>
      <c r="AL213" s="84"/>
      <c r="AM213" s="84"/>
      <c r="AN213" s="84"/>
      <c r="AO213" s="84"/>
      <c r="AP213" s="84"/>
      <c r="AQ213" s="84"/>
      <c r="AR213" s="84"/>
      <c r="AS213" s="84"/>
      <c r="AT213" s="84"/>
      <c r="AU213" s="84"/>
      <c r="AV213" s="84"/>
      <c r="AW213" s="84"/>
      <c r="AX213" s="84"/>
      <c r="AY213" s="84"/>
      <c r="AZ213" s="84"/>
      <c r="BA213" s="84"/>
      <c r="BB213" s="84"/>
      <c r="BC213" s="84"/>
      <c r="BD213" s="84"/>
      <c r="BE213" s="84"/>
      <c r="BF213" s="84"/>
      <c r="BG213" s="84"/>
      <c r="BH213" s="84"/>
    </row>
    <row r="214" spans="1:60">
      <c r="A214" s="84"/>
      <c r="J214" s="84"/>
      <c r="K214" s="84"/>
      <c r="L214" s="84"/>
      <c r="M214" s="84"/>
      <c r="N214" s="84"/>
      <c r="O214" s="84"/>
      <c r="P214" s="84"/>
      <c r="Q214" s="84"/>
      <c r="R214" s="84"/>
      <c r="S214" s="84"/>
      <c r="T214" s="84"/>
      <c r="U214" s="84"/>
      <c r="V214" s="84"/>
      <c r="W214" s="84"/>
      <c r="X214" s="84"/>
      <c r="Y214" s="84"/>
      <c r="Z214" s="84"/>
      <c r="AA214" s="84"/>
      <c r="AB214" s="84"/>
      <c r="AC214" s="84"/>
      <c r="AD214" s="84"/>
      <c r="AE214" s="84"/>
      <c r="AF214" s="84"/>
      <c r="AG214" s="84"/>
      <c r="AH214" s="84"/>
      <c r="AI214" s="84"/>
      <c r="AJ214" s="84"/>
      <c r="AK214" s="84"/>
      <c r="AL214" s="84"/>
      <c r="AM214" s="84"/>
      <c r="AN214" s="84"/>
      <c r="AO214" s="84"/>
      <c r="AP214" s="84"/>
      <c r="AQ214" s="84"/>
      <c r="AR214" s="84"/>
      <c r="AS214" s="84"/>
      <c r="AT214" s="84"/>
      <c r="AU214" s="84"/>
      <c r="AV214" s="84"/>
      <c r="AW214" s="84"/>
      <c r="AX214" s="84"/>
      <c r="AY214" s="84"/>
      <c r="AZ214" s="84"/>
      <c r="BA214" s="84"/>
      <c r="BB214" s="84"/>
      <c r="BC214" s="84"/>
      <c r="BD214" s="84"/>
      <c r="BE214" s="84"/>
      <c r="BF214" s="84"/>
      <c r="BG214" s="84"/>
      <c r="BH214" s="84"/>
    </row>
    <row r="215" spans="1:60">
      <c r="A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M215" s="84"/>
      <c r="AN215" s="84"/>
      <c r="AO215" s="84"/>
      <c r="AP215" s="84"/>
      <c r="AQ215" s="84"/>
      <c r="AR215" s="84"/>
      <c r="AS215" s="84"/>
      <c r="AT215" s="84"/>
      <c r="AU215" s="84"/>
      <c r="AV215" s="84"/>
      <c r="AW215" s="84"/>
      <c r="AX215" s="84"/>
      <c r="AY215" s="84"/>
      <c r="AZ215" s="84"/>
      <c r="BA215" s="84"/>
      <c r="BB215" s="84"/>
      <c r="BC215" s="84"/>
      <c r="BD215" s="84"/>
      <c r="BE215" s="84"/>
      <c r="BF215" s="84"/>
      <c r="BG215" s="84"/>
      <c r="BH215" s="84"/>
    </row>
    <row r="216" spans="1:60">
      <c r="A216" s="84"/>
      <c r="J216" s="84"/>
      <c r="K216" s="84"/>
      <c r="L216" s="84"/>
      <c r="M216" s="84"/>
      <c r="N216" s="84"/>
      <c r="O216" s="84"/>
      <c r="P216" s="84"/>
      <c r="Q216" s="84"/>
      <c r="R216" s="84"/>
      <c r="S216" s="84"/>
      <c r="T216" s="84"/>
      <c r="U216" s="84"/>
      <c r="V216" s="84"/>
      <c r="W216" s="84"/>
      <c r="X216" s="84"/>
      <c r="Y216" s="84"/>
      <c r="Z216" s="84"/>
      <c r="AA216" s="84"/>
      <c r="AB216" s="84"/>
      <c r="AC216" s="84"/>
      <c r="AD216" s="84"/>
      <c r="AE216" s="84"/>
      <c r="AF216" s="84"/>
      <c r="AG216" s="84"/>
      <c r="AH216" s="84"/>
      <c r="AI216" s="84"/>
      <c r="AJ216" s="84"/>
      <c r="AK216" s="84"/>
      <c r="AL216" s="84"/>
      <c r="AM216" s="84"/>
      <c r="AN216" s="84"/>
      <c r="AO216" s="84"/>
      <c r="AP216" s="84"/>
      <c r="AQ216" s="84"/>
      <c r="AR216" s="84"/>
      <c r="AS216" s="84"/>
      <c r="AT216" s="84"/>
      <c r="AU216" s="84"/>
      <c r="AV216" s="84"/>
      <c r="AW216" s="84"/>
      <c r="AX216" s="84"/>
      <c r="AY216" s="84"/>
      <c r="AZ216" s="84"/>
      <c r="BA216" s="84"/>
      <c r="BB216" s="84"/>
      <c r="BC216" s="84"/>
      <c r="BD216" s="84"/>
      <c r="BE216" s="84"/>
      <c r="BF216" s="84"/>
      <c r="BG216" s="84"/>
      <c r="BH216" s="84"/>
    </row>
    <row r="217" spans="1:60">
      <c r="A217" s="84"/>
      <c r="J217" s="84"/>
      <c r="K217" s="84"/>
      <c r="L217" s="84"/>
      <c r="M217" s="84"/>
      <c r="N217" s="84"/>
      <c r="O217" s="84"/>
      <c r="P217" s="84"/>
      <c r="Q217" s="84"/>
      <c r="R217" s="84"/>
      <c r="S217" s="84"/>
      <c r="T217" s="84"/>
      <c r="U217" s="84"/>
      <c r="V217" s="84"/>
      <c r="W217" s="84"/>
      <c r="X217" s="84"/>
      <c r="Y217" s="84"/>
      <c r="Z217" s="84"/>
      <c r="AA217" s="84"/>
      <c r="AB217" s="84"/>
      <c r="AC217" s="84"/>
      <c r="AD217" s="84"/>
      <c r="AE217" s="84"/>
      <c r="AF217" s="84"/>
      <c r="AG217" s="84"/>
      <c r="AH217" s="84"/>
      <c r="AI217" s="84"/>
      <c r="AJ217" s="84"/>
      <c r="AK217" s="84"/>
      <c r="AL217" s="84"/>
      <c r="AM217" s="84"/>
      <c r="AN217" s="84"/>
      <c r="AO217" s="84"/>
      <c r="AP217" s="84"/>
      <c r="AQ217" s="84"/>
      <c r="AR217" s="84"/>
      <c r="AS217" s="84"/>
      <c r="AT217" s="84"/>
      <c r="AU217" s="84"/>
      <c r="AV217" s="84"/>
      <c r="AW217" s="84"/>
      <c r="AX217" s="84"/>
      <c r="AY217" s="84"/>
      <c r="AZ217" s="84"/>
      <c r="BA217" s="84"/>
      <c r="BB217" s="84"/>
      <c r="BC217" s="84"/>
      <c r="BD217" s="84"/>
      <c r="BE217" s="84"/>
      <c r="BF217" s="84"/>
      <c r="BG217" s="84"/>
      <c r="BH217" s="84"/>
    </row>
    <row r="218" spans="1:60">
      <c r="A218" s="84"/>
      <c r="J218" s="84"/>
      <c r="K218" s="84"/>
      <c r="L218" s="84"/>
      <c r="M218" s="84"/>
      <c r="N218" s="84"/>
      <c r="O218" s="84"/>
      <c r="P218" s="84"/>
      <c r="Q218" s="84"/>
      <c r="R218" s="84"/>
      <c r="S218" s="84"/>
      <c r="T218" s="84"/>
      <c r="U218" s="84"/>
      <c r="V218" s="84"/>
      <c r="W218" s="84"/>
      <c r="X218" s="84"/>
      <c r="Y218" s="84"/>
      <c r="Z218" s="84"/>
      <c r="AA218" s="84"/>
      <c r="AB218" s="84"/>
      <c r="AC218" s="84"/>
      <c r="AD218" s="84"/>
      <c r="AE218" s="84"/>
      <c r="AF218" s="84"/>
      <c r="AG218" s="84"/>
      <c r="AH218" s="84"/>
      <c r="AI218" s="84"/>
      <c r="AJ218" s="84"/>
      <c r="AK218" s="84"/>
      <c r="AL218" s="84"/>
      <c r="AM218" s="84"/>
      <c r="AN218" s="84"/>
      <c r="AO218" s="84"/>
      <c r="AP218" s="84"/>
      <c r="AQ218" s="84"/>
      <c r="AR218" s="84"/>
      <c r="AS218" s="84"/>
      <c r="AT218" s="84"/>
      <c r="AU218" s="84"/>
      <c r="AV218" s="84"/>
      <c r="AW218" s="84"/>
      <c r="AX218" s="84"/>
      <c r="AY218" s="84"/>
      <c r="AZ218" s="84"/>
      <c r="BA218" s="84"/>
      <c r="BB218" s="84"/>
      <c r="BC218" s="84"/>
      <c r="BD218" s="84"/>
      <c r="BE218" s="84"/>
      <c r="BF218" s="84"/>
      <c r="BG218" s="84"/>
      <c r="BH218" s="84"/>
    </row>
    <row r="219" spans="1:60">
      <c r="A219" s="84"/>
      <c r="J219" s="84"/>
      <c r="K219" s="84"/>
      <c r="L219" s="84"/>
      <c r="M219" s="84"/>
      <c r="N219" s="84"/>
      <c r="O219" s="84"/>
      <c r="P219" s="84"/>
      <c r="Q219" s="84"/>
      <c r="R219" s="84"/>
      <c r="S219" s="84"/>
      <c r="T219" s="84"/>
      <c r="U219" s="84"/>
      <c r="V219" s="84"/>
      <c r="W219" s="84"/>
      <c r="X219" s="84"/>
      <c r="Y219" s="84"/>
      <c r="Z219" s="84"/>
      <c r="AA219" s="84"/>
      <c r="AB219" s="84"/>
      <c r="AC219" s="84"/>
      <c r="AD219" s="84"/>
      <c r="AE219" s="84"/>
      <c r="AF219" s="84"/>
      <c r="AG219" s="84"/>
      <c r="AH219" s="84"/>
      <c r="AI219" s="84"/>
      <c r="AJ219" s="84"/>
      <c r="AK219" s="84"/>
      <c r="AL219" s="84"/>
      <c r="AM219" s="84"/>
      <c r="AN219" s="84"/>
      <c r="AO219" s="84"/>
      <c r="AP219" s="84"/>
      <c r="AQ219" s="84"/>
      <c r="AR219" s="84"/>
      <c r="AS219" s="84"/>
      <c r="AT219" s="84"/>
      <c r="AU219" s="84"/>
      <c r="AV219" s="84"/>
      <c r="AW219" s="84"/>
      <c r="AX219" s="84"/>
      <c r="AY219" s="84"/>
      <c r="AZ219" s="84"/>
      <c r="BA219" s="84"/>
      <c r="BB219" s="84"/>
      <c r="BC219" s="84"/>
      <c r="BD219" s="84"/>
      <c r="BE219" s="84"/>
      <c r="BF219" s="84"/>
      <c r="BG219" s="84"/>
      <c r="BH219" s="84"/>
    </row>
    <row r="220" spans="1:60">
      <c r="A220" s="84"/>
      <c r="J220" s="84"/>
      <c r="K220" s="84"/>
      <c r="L220" s="84"/>
      <c r="M220" s="84"/>
      <c r="N220" s="84"/>
      <c r="O220" s="84"/>
      <c r="P220" s="84"/>
      <c r="Q220" s="84"/>
      <c r="R220" s="84"/>
      <c r="S220" s="84"/>
      <c r="T220" s="84"/>
      <c r="U220" s="84"/>
      <c r="V220" s="84"/>
      <c r="W220" s="84"/>
      <c r="X220" s="84"/>
      <c r="Y220" s="84"/>
      <c r="Z220" s="84"/>
      <c r="AA220" s="84"/>
      <c r="AB220" s="84"/>
      <c r="AC220" s="84"/>
      <c r="AD220" s="84"/>
      <c r="AE220" s="84"/>
      <c r="AF220" s="84"/>
      <c r="AG220" s="84"/>
      <c r="AH220" s="84"/>
      <c r="AI220" s="84"/>
      <c r="AJ220" s="84"/>
      <c r="AK220" s="84"/>
      <c r="AL220" s="84"/>
      <c r="AM220" s="84"/>
      <c r="AN220" s="84"/>
      <c r="AO220" s="84"/>
      <c r="AP220" s="84"/>
      <c r="AQ220" s="84"/>
      <c r="AR220" s="84"/>
      <c r="AS220" s="84"/>
      <c r="AT220" s="84"/>
      <c r="AU220" s="84"/>
      <c r="AV220" s="84"/>
      <c r="AW220" s="84"/>
      <c r="AX220" s="84"/>
      <c r="AY220" s="84"/>
      <c r="AZ220" s="84"/>
      <c r="BA220" s="84"/>
      <c r="BB220" s="84"/>
      <c r="BC220" s="84"/>
      <c r="BD220" s="84"/>
      <c r="BE220" s="84"/>
      <c r="BF220" s="84"/>
      <c r="BG220" s="84"/>
      <c r="BH220" s="84"/>
    </row>
    <row r="221" spans="1:60">
      <c r="A221" s="84"/>
      <c r="J221" s="84"/>
      <c r="K221" s="84"/>
      <c r="L221" s="84"/>
      <c r="M221" s="84"/>
      <c r="N221" s="84"/>
      <c r="O221" s="84"/>
      <c r="P221" s="84"/>
      <c r="Q221" s="84"/>
      <c r="R221" s="84"/>
      <c r="S221" s="84"/>
      <c r="T221" s="84"/>
      <c r="U221" s="84"/>
      <c r="V221" s="84"/>
      <c r="W221" s="84"/>
      <c r="X221" s="84"/>
      <c r="Y221" s="84"/>
      <c r="Z221" s="84"/>
      <c r="AA221" s="84"/>
      <c r="AB221" s="84"/>
      <c r="AC221" s="84"/>
      <c r="AD221" s="84"/>
      <c r="AE221" s="84"/>
      <c r="AF221" s="84"/>
      <c r="AG221" s="84"/>
      <c r="AH221" s="84"/>
      <c r="AI221" s="84"/>
      <c r="AJ221" s="84"/>
      <c r="AK221" s="84"/>
      <c r="AL221" s="84"/>
      <c r="AM221" s="84"/>
      <c r="AN221" s="84"/>
      <c r="AO221" s="84"/>
      <c r="AP221" s="84"/>
      <c r="AQ221" s="84"/>
      <c r="AR221" s="84"/>
      <c r="AS221" s="84"/>
      <c r="AT221" s="84"/>
      <c r="AU221" s="84"/>
      <c r="AV221" s="84"/>
      <c r="AW221" s="84"/>
      <c r="AX221" s="84"/>
      <c r="AY221" s="84"/>
      <c r="AZ221" s="84"/>
      <c r="BA221" s="84"/>
      <c r="BB221" s="84"/>
      <c r="BC221" s="84"/>
      <c r="BD221" s="84"/>
      <c r="BE221" s="84"/>
      <c r="BF221" s="84"/>
      <c r="BG221" s="84"/>
      <c r="BH221" s="84"/>
    </row>
    <row r="222" spans="1:60">
      <c r="A222" s="84"/>
      <c r="J222" s="84"/>
      <c r="K222" s="84"/>
      <c r="L222" s="84"/>
      <c r="M222" s="84"/>
      <c r="N222" s="84"/>
      <c r="O222" s="84"/>
      <c r="P222" s="84"/>
      <c r="Q222" s="84"/>
      <c r="R222" s="84"/>
      <c r="S222" s="84"/>
      <c r="T222" s="84"/>
      <c r="U222" s="84"/>
      <c r="V222" s="84"/>
      <c r="W222" s="84"/>
      <c r="X222" s="84"/>
      <c r="Y222" s="84"/>
      <c r="Z222" s="84"/>
      <c r="AA222" s="84"/>
      <c r="AB222" s="84"/>
      <c r="AC222" s="84"/>
      <c r="AD222" s="84"/>
      <c r="AE222" s="84"/>
      <c r="AF222" s="84"/>
      <c r="AG222" s="84"/>
      <c r="AH222" s="84"/>
      <c r="AI222" s="84"/>
      <c r="AJ222" s="84"/>
      <c r="AK222" s="84"/>
      <c r="AL222" s="84"/>
      <c r="AM222" s="84"/>
      <c r="AN222" s="84"/>
      <c r="AO222" s="84"/>
      <c r="AP222" s="84"/>
      <c r="AQ222" s="84"/>
      <c r="AR222" s="84"/>
      <c r="AS222" s="84"/>
      <c r="AT222" s="84"/>
      <c r="AU222" s="84"/>
      <c r="AV222" s="84"/>
      <c r="AW222" s="84"/>
      <c r="AX222" s="84"/>
      <c r="AY222" s="84"/>
      <c r="AZ222" s="84"/>
      <c r="BA222" s="84"/>
      <c r="BB222" s="84"/>
      <c r="BC222" s="84"/>
      <c r="BD222" s="84"/>
      <c r="BE222" s="84"/>
      <c r="BF222" s="84"/>
      <c r="BG222" s="84"/>
      <c r="BH222" s="84"/>
    </row>
    <row r="223" spans="1:60">
      <c r="A223" s="84"/>
      <c r="J223" s="84"/>
      <c r="K223" s="84"/>
      <c r="L223" s="84"/>
      <c r="M223" s="84"/>
      <c r="N223" s="84"/>
      <c r="O223" s="84"/>
      <c r="P223" s="84"/>
      <c r="Q223" s="84"/>
      <c r="R223" s="84"/>
      <c r="S223" s="84"/>
      <c r="T223" s="84"/>
      <c r="U223" s="84"/>
      <c r="V223" s="84"/>
      <c r="W223" s="84"/>
      <c r="X223" s="84"/>
      <c r="Y223" s="84"/>
      <c r="Z223" s="84"/>
      <c r="AA223" s="84"/>
      <c r="AB223" s="84"/>
      <c r="AC223" s="84"/>
      <c r="AD223" s="84"/>
      <c r="AE223" s="84"/>
      <c r="AF223" s="84"/>
      <c r="AG223" s="84"/>
      <c r="AH223" s="84"/>
      <c r="AI223" s="84"/>
      <c r="AJ223" s="84"/>
      <c r="AK223" s="84"/>
      <c r="AL223" s="84"/>
      <c r="AM223" s="84"/>
      <c r="AN223" s="84"/>
      <c r="AO223" s="84"/>
      <c r="AP223" s="84"/>
      <c r="AQ223" s="84"/>
      <c r="AR223" s="84"/>
      <c r="AS223" s="84"/>
      <c r="AT223" s="84"/>
      <c r="AU223" s="84"/>
      <c r="AV223" s="84"/>
      <c r="AW223" s="84"/>
      <c r="AX223" s="84"/>
      <c r="AY223" s="84"/>
      <c r="AZ223" s="84"/>
      <c r="BA223" s="84"/>
      <c r="BB223" s="84"/>
      <c r="BC223" s="84"/>
      <c r="BD223" s="84"/>
      <c r="BE223" s="84"/>
      <c r="BF223" s="84"/>
      <c r="BG223" s="84"/>
      <c r="BH223" s="84"/>
    </row>
    <row r="224" spans="1:60">
      <c r="A224" s="84"/>
      <c r="J224" s="84"/>
      <c r="K224" s="84"/>
      <c r="L224" s="84"/>
      <c r="M224" s="84"/>
      <c r="N224" s="84"/>
      <c r="O224" s="84"/>
      <c r="P224" s="84"/>
      <c r="Q224" s="84"/>
      <c r="R224" s="84"/>
      <c r="S224" s="84"/>
      <c r="T224" s="84"/>
      <c r="U224" s="84"/>
      <c r="V224" s="84"/>
      <c r="W224" s="84"/>
      <c r="X224" s="84"/>
      <c r="Y224" s="84"/>
      <c r="Z224" s="84"/>
      <c r="AA224" s="84"/>
      <c r="AB224" s="84"/>
      <c r="AC224" s="84"/>
      <c r="AD224" s="84"/>
      <c r="AE224" s="84"/>
      <c r="AF224" s="84"/>
      <c r="AG224" s="84"/>
      <c r="AH224" s="84"/>
      <c r="AI224" s="84"/>
      <c r="AJ224" s="84"/>
      <c r="AK224" s="84"/>
      <c r="AL224" s="84"/>
      <c r="AM224" s="84"/>
      <c r="AN224" s="84"/>
      <c r="AO224" s="84"/>
      <c r="AP224" s="84"/>
      <c r="AQ224" s="84"/>
      <c r="AR224" s="84"/>
      <c r="AS224" s="84"/>
      <c r="AT224" s="84"/>
      <c r="AU224" s="84"/>
      <c r="AV224" s="84"/>
      <c r="AW224" s="84"/>
      <c r="AX224" s="84"/>
      <c r="AY224" s="84"/>
      <c r="AZ224" s="84"/>
      <c r="BA224" s="84"/>
      <c r="BB224" s="84"/>
      <c r="BC224" s="84"/>
      <c r="BD224" s="84"/>
      <c r="BE224" s="84"/>
      <c r="BF224" s="84"/>
      <c r="BG224" s="84"/>
      <c r="BH224" s="84"/>
    </row>
    <row r="225" spans="1:60">
      <c r="A225" s="84"/>
      <c r="J225" s="84"/>
      <c r="K225" s="84"/>
      <c r="L225" s="84"/>
      <c r="M225" s="84"/>
      <c r="N225" s="84"/>
      <c r="O225" s="84"/>
      <c r="P225" s="84"/>
      <c r="Q225" s="84"/>
      <c r="R225" s="84"/>
      <c r="S225" s="84"/>
      <c r="T225" s="84"/>
      <c r="U225" s="84"/>
      <c r="V225" s="84"/>
      <c r="W225" s="84"/>
      <c r="X225" s="84"/>
      <c r="Y225" s="84"/>
      <c r="Z225" s="84"/>
      <c r="AA225" s="84"/>
      <c r="AB225" s="84"/>
      <c r="AC225" s="84"/>
      <c r="AD225" s="84"/>
      <c r="AE225" s="84"/>
      <c r="AF225" s="84"/>
      <c r="AG225" s="84"/>
      <c r="AH225" s="84"/>
      <c r="AI225" s="84"/>
      <c r="AJ225" s="84"/>
      <c r="AK225" s="84"/>
      <c r="AL225" s="84"/>
      <c r="AM225" s="84"/>
      <c r="AN225" s="84"/>
      <c r="AO225" s="84"/>
      <c r="AP225" s="84"/>
      <c r="AQ225" s="84"/>
      <c r="AR225" s="84"/>
      <c r="AS225" s="84"/>
      <c r="AT225" s="84"/>
      <c r="AU225" s="84"/>
      <c r="AV225" s="84"/>
      <c r="AW225" s="84"/>
      <c r="AX225" s="84"/>
      <c r="AY225" s="84"/>
      <c r="AZ225" s="84"/>
      <c r="BA225" s="84"/>
      <c r="BB225" s="84"/>
      <c r="BC225" s="84"/>
      <c r="BD225" s="84"/>
      <c r="BE225" s="84"/>
      <c r="BF225" s="84"/>
      <c r="BG225" s="84"/>
      <c r="BH225" s="84"/>
    </row>
    <row r="226" spans="1:60">
      <c r="A226" s="84"/>
      <c r="J226" s="84"/>
      <c r="K226" s="84"/>
      <c r="L226" s="84"/>
      <c r="M226" s="84"/>
      <c r="N226" s="84"/>
      <c r="O226" s="84"/>
      <c r="P226" s="84"/>
      <c r="Q226" s="84"/>
      <c r="R226" s="84"/>
      <c r="S226" s="84"/>
      <c r="T226" s="84"/>
      <c r="U226" s="84"/>
      <c r="V226" s="84"/>
      <c r="W226" s="84"/>
      <c r="X226" s="84"/>
      <c r="Y226" s="84"/>
      <c r="Z226" s="84"/>
      <c r="AA226" s="84"/>
      <c r="AB226" s="84"/>
      <c r="AC226" s="84"/>
      <c r="AD226" s="84"/>
      <c r="AE226" s="84"/>
      <c r="AF226" s="84"/>
      <c r="AG226" s="84"/>
      <c r="AH226" s="84"/>
      <c r="AI226" s="84"/>
      <c r="AJ226" s="84"/>
      <c r="AK226" s="84"/>
      <c r="AL226" s="84"/>
      <c r="AM226" s="84"/>
      <c r="AN226" s="84"/>
      <c r="AO226" s="84"/>
      <c r="AP226" s="84"/>
      <c r="AQ226" s="84"/>
      <c r="AR226" s="84"/>
      <c r="AS226" s="84"/>
      <c r="AT226" s="84"/>
      <c r="AU226" s="84"/>
      <c r="AV226" s="84"/>
      <c r="AW226" s="84"/>
      <c r="AX226" s="84"/>
      <c r="AY226" s="84"/>
      <c r="AZ226" s="84"/>
      <c r="BA226" s="84"/>
      <c r="BB226" s="84"/>
      <c r="BC226" s="84"/>
      <c r="BD226" s="84"/>
      <c r="BE226" s="84"/>
      <c r="BF226" s="84"/>
      <c r="BG226" s="84"/>
      <c r="BH226" s="84"/>
    </row>
    <row r="227" spans="1:60">
      <c r="A227" s="84"/>
      <c r="J227" s="84"/>
      <c r="K227" s="84"/>
      <c r="L227" s="84"/>
      <c r="M227" s="84"/>
      <c r="N227" s="84"/>
      <c r="O227" s="84"/>
      <c r="P227" s="84"/>
      <c r="Q227" s="84"/>
      <c r="R227" s="84"/>
      <c r="S227" s="84"/>
      <c r="T227" s="84"/>
      <c r="U227" s="84"/>
      <c r="V227" s="84"/>
      <c r="W227" s="84"/>
      <c r="X227" s="84"/>
      <c r="Y227" s="84"/>
      <c r="Z227" s="84"/>
      <c r="AA227" s="84"/>
      <c r="AB227" s="84"/>
      <c r="AC227" s="84"/>
      <c r="AD227" s="84"/>
      <c r="AE227" s="84"/>
      <c r="AF227" s="84"/>
      <c r="AG227" s="84"/>
      <c r="AH227" s="84"/>
      <c r="AI227" s="84"/>
      <c r="AJ227" s="84"/>
      <c r="AK227" s="84"/>
      <c r="AL227" s="84"/>
      <c r="AM227" s="84"/>
      <c r="AN227" s="84"/>
      <c r="AO227" s="84"/>
      <c r="AP227" s="84"/>
      <c r="AQ227" s="84"/>
      <c r="AR227" s="84"/>
      <c r="AS227" s="84"/>
      <c r="AT227" s="84"/>
      <c r="AU227" s="84"/>
      <c r="AV227" s="84"/>
      <c r="AW227" s="84"/>
      <c r="AX227" s="84"/>
      <c r="AY227" s="84"/>
      <c r="AZ227" s="84"/>
      <c r="BA227" s="84"/>
      <c r="BB227" s="84"/>
      <c r="BC227" s="84"/>
      <c r="BD227" s="84"/>
      <c r="BE227" s="84"/>
      <c r="BF227" s="84"/>
      <c r="BG227" s="84"/>
      <c r="BH227" s="84"/>
    </row>
    <row r="228" spans="1:60">
      <c r="A228" s="84"/>
      <c r="J228" s="84"/>
      <c r="K228" s="84"/>
      <c r="L228" s="84"/>
      <c r="M228" s="84"/>
      <c r="N228" s="84"/>
      <c r="O228" s="84"/>
      <c r="P228" s="84"/>
      <c r="Q228" s="84"/>
      <c r="R228" s="84"/>
      <c r="S228" s="84"/>
      <c r="T228" s="84"/>
      <c r="U228" s="84"/>
      <c r="V228" s="84"/>
      <c r="W228" s="84"/>
      <c r="X228" s="84"/>
      <c r="Y228" s="84"/>
      <c r="Z228" s="84"/>
      <c r="AA228" s="84"/>
      <c r="AB228" s="84"/>
      <c r="AC228" s="84"/>
      <c r="AD228" s="84"/>
      <c r="AE228" s="84"/>
      <c r="AF228" s="84"/>
      <c r="AG228" s="84"/>
      <c r="AH228" s="84"/>
      <c r="AI228" s="84"/>
      <c r="AJ228" s="84"/>
      <c r="AK228" s="84"/>
      <c r="AL228" s="84"/>
      <c r="AM228" s="84"/>
      <c r="AN228" s="84"/>
      <c r="AO228" s="84"/>
      <c r="AP228" s="84"/>
      <c r="AQ228" s="84"/>
      <c r="AR228" s="84"/>
      <c r="AS228" s="84"/>
      <c r="AT228" s="84"/>
      <c r="AU228" s="84"/>
      <c r="AV228" s="84"/>
      <c r="AW228" s="84"/>
      <c r="AX228" s="84"/>
      <c r="AY228" s="84"/>
      <c r="AZ228" s="84"/>
      <c r="BA228" s="84"/>
      <c r="BB228" s="84"/>
      <c r="BC228" s="84"/>
      <c r="BD228" s="84"/>
      <c r="BE228" s="84"/>
      <c r="BF228" s="84"/>
      <c r="BG228" s="84"/>
      <c r="BH228" s="84"/>
    </row>
    <row r="229" spans="1:60">
      <c r="A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c r="AM229" s="84"/>
      <c r="AN229" s="84"/>
      <c r="AO229" s="84"/>
      <c r="AP229" s="84"/>
      <c r="AQ229" s="84"/>
      <c r="AR229" s="84"/>
      <c r="AS229" s="84"/>
      <c r="AT229" s="84"/>
      <c r="AU229" s="84"/>
      <c r="AV229" s="84"/>
      <c r="AW229" s="84"/>
      <c r="AX229" s="84"/>
      <c r="AY229" s="84"/>
      <c r="AZ229" s="84"/>
      <c r="BA229" s="84"/>
      <c r="BB229" s="84"/>
      <c r="BC229" s="84"/>
      <c r="BD229" s="84"/>
      <c r="BE229" s="84"/>
      <c r="BF229" s="84"/>
      <c r="BG229" s="84"/>
      <c r="BH229" s="84"/>
    </row>
    <row r="230" spans="1:60">
      <c r="A230" s="84"/>
      <c r="J230" s="84"/>
      <c r="K230" s="84"/>
      <c r="L230" s="84"/>
      <c r="M230" s="84"/>
      <c r="N230" s="84"/>
      <c r="O230" s="84"/>
      <c r="P230" s="84"/>
      <c r="Q230" s="84"/>
      <c r="R230" s="84"/>
      <c r="S230" s="84"/>
      <c r="T230" s="84"/>
      <c r="U230" s="84"/>
      <c r="V230" s="84"/>
      <c r="W230" s="84"/>
      <c r="X230" s="84"/>
      <c r="Y230" s="84"/>
      <c r="Z230" s="84"/>
      <c r="AA230" s="84"/>
      <c r="AB230" s="84"/>
      <c r="AC230" s="84"/>
      <c r="AD230" s="84"/>
      <c r="AE230" s="84"/>
      <c r="AF230" s="84"/>
      <c r="AG230" s="84"/>
      <c r="AH230" s="84"/>
      <c r="AI230" s="84"/>
      <c r="AJ230" s="84"/>
      <c r="AK230" s="84"/>
      <c r="AL230" s="84"/>
      <c r="AM230" s="84"/>
      <c r="AN230" s="84"/>
      <c r="AO230" s="84"/>
      <c r="AP230" s="84"/>
      <c r="AQ230" s="84"/>
      <c r="AR230" s="84"/>
      <c r="AS230" s="84"/>
      <c r="AT230" s="84"/>
      <c r="AU230" s="84"/>
      <c r="AV230" s="84"/>
      <c r="AW230" s="84"/>
      <c r="AX230" s="84"/>
      <c r="AY230" s="84"/>
      <c r="AZ230" s="84"/>
      <c r="BA230" s="84"/>
      <c r="BB230" s="84"/>
      <c r="BC230" s="84"/>
      <c r="BD230" s="84"/>
      <c r="BE230" s="84"/>
      <c r="BF230" s="84"/>
      <c r="BG230" s="84"/>
      <c r="BH230" s="84"/>
    </row>
    <row r="231" spans="1:60">
      <c r="A231" s="84"/>
      <c r="J231" s="84"/>
      <c r="K231" s="84"/>
      <c r="L231" s="84"/>
      <c r="M231" s="84"/>
      <c r="N231" s="84"/>
      <c r="O231" s="84"/>
      <c r="P231" s="84"/>
      <c r="Q231" s="84"/>
      <c r="R231" s="84"/>
      <c r="S231" s="84"/>
      <c r="T231" s="84"/>
      <c r="U231" s="84"/>
      <c r="V231" s="84"/>
      <c r="W231" s="84"/>
      <c r="X231" s="84"/>
      <c r="Y231" s="84"/>
      <c r="Z231" s="84"/>
      <c r="AA231" s="84"/>
      <c r="AB231" s="84"/>
      <c r="AC231" s="84"/>
      <c r="AD231" s="84"/>
      <c r="AE231" s="84"/>
      <c r="AF231" s="84"/>
      <c r="AG231" s="84"/>
      <c r="AH231" s="84"/>
      <c r="AI231" s="84"/>
      <c r="AJ231" s="84"/>
      <c r="AK231" s="84"/>
      <c r="AL231" s="84"/>
      <c r="AM231" s="84"/>
      <c r="AN231" s="84"/>
      <c r="AO231" s="84"/>
      <c r="AP231" s="84"/>
      <c r="AQ231" s="84"/>
      <c r="AR231" s="84"/>
      <c r="AS231" s="84"/>
      <c r="AT231" s="84"/>
      <c r="AU231" s="84"/>
      <c r="AV231" s="84"/>
      <c r="AW231" s="84"/>
      <c r="AX231" s="84"/>
      <c r="AY231" s="84"/>
      <c r="AZ231" s="84"/>
      <c r="BA231" s="84"/>
      <c r="BB231" s="84"/>
      <c r="BC231" s="84"/>
      <c r="BD231" s="84"/>
      <c r="BE231" s="84"/>
      <c r="BF231" s="84"/>
      <c r="BG231" s="84"/>
      <c r="BH231" s="84"/>
    </row>
    <row r="232" spans="1:60">
      <c r="A232" s="84"/>
      <c r="J232" s="84"/>
      <c r="K232" s="84"/>
      <c r="L232" s="84"/>
      <c r="M232" s="84"/>
      <c r="N232" s="84"/>
      <c r="O232" s="84"/>
      <c r="P232" s="84"/>
      <c r="Q232" s="84"/>
      <c r="R232" s="84"/>
      <c r="S232" s="84"/>
      <c r="T232" s="84"/>
      <c r="U232" s="84"/>
      <c r="V232" s="84"/>
      <c r="W232" s="84"/>
      <c r="X232" s="84"/>
      <c r="Y232" s="84"/>
      <c r="Z232" s="84"/>
      <c r="AA232" s="84"/>
      <c r="AB232" s="84"/>
      <c r="AC232" s="84"/>
      <c r="AD232" s="84"/>
      <c r="AE232" s="84"/>
      <c r="AF232" s="84"/>
      <c r="AG232" s="84"/>
      <c r="AH232" s="84"/>
      <c r="AI232" s="84"/>
      <c r="AJ232" s="84"/>
      <c r="AK232" s="84"/>
      <c r="AL232" s="84"/>
      <c r="AM232" s="84"/>
      <c r="AN232" s="84"/>
      <c r="AO232" s="84"/>
      <c r="AP232" s="84"/>
      <c r="AQ232" s="84"/>
      <c r="AR232" s="84"/>
      <c r="AS232" s="84"/>
      <c r="AT232" s="84"/>
      <c r="AU232" s="84"/>
      <c r="AV232" s="84"/>
      <c r="AW232" s="84"/>
      <c r="AX232" s="84"/>
      <c r="AY232" s="84"/>
      <c r="AZ232" s="84"/>
      <c r="BA232" s="84"/>
      <c r="BB232" s="84"/>
      <c r="BC232" s="84"/>
      <c r="BD232" s="84"/>
      <c r="BE232" s="84"/>
      <c r="BF232" s="84"/>
      <c r="BG232" s="84"/>
      <c r="BH232" s="84"/>
    </row>
    <row r="233" spans="1:60">
      <c r="A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c r="AM233" s="84"/>
      <c r="AN233" s="84"/>
      <c r="AO233" s="84"/>
      <c r="AP233" s="84"/>
      <c r="AQ233" s="84"/>
      <c r="AR233" s="84"/>
      <c r="AS233" s="84"/>
      <c r="AT233" s="84"/>
      <c r="AU233" s="84"/>
      <c r="AV233" s="84"/>
      <c r="AW233" s="84"/>
      <c r="AX233" s="84"/>
      <c r="AY233" s="84"/>
      <c r="AZ233" s="84"/>
      <c r="BA233" s="84"/>
      <c r="BB233" s="84"/>
      <c r="BC233" s="84"/>
      <c r="BD233" s="84"/>
      <c r="BE233" s="84"/>
      <c r="BF233" s="84"/>
      <c r="BG233" s="84"/>
      <c r="BH233" s="84"/>
    </row>
    <row r="234" spans="1:60">
      <c r="A234" s="84"/>
      <c r="J234" s="84"/>
      <c r="K234" s="84"/>
      <c r="L234" s="84"/>
      <c r="M234" s="84"/>
      <c r="N234" s="84"/>
      <c r="O234" s="84"/>
      <c r="P234" s="84"/>
      <c r="Q234" s="84"/>
      <c r="R234" s="84"/>
      <c r="S234" s="84"/>
      <c r="T234" s="84"/>
      <c r="U234" s="84"/>
      <c r="V234" s="84"/>
      <c r="W234" s="84"/>
      <c r="X234" s="84"/>
      <c r="Y234" s="84"/>
      <c r="Z234" s="84"/>
      <c r="AA234" s="84"/>
      <c r="AB234" s="84"/>
      <c r="AC234" s="84"/>
      <c r="AD234" s="84"/>
      <c r="AE234" s="84"/>
      <c r="AF234" s="84"/>
      <c r="AG234" s="84"/>
      <c r="AH234" s="84"/>
      <c r="AI234" s="84"/>
      <c r="AJ234" s="84"/>
      <c r="AK234" s="84"/>
      <c r="AL234" s="84"/>
      <c r="AM234" s="84"/>
      <c r="AN234" s="84"/>
      <c r="AO234" s="84"/>
      <c r="AP234" s="84"/>
      <c r="AQ234" s="84"/>
      <c r="AR234" s="84"/>
      <c r="AS234" s="84"/>
      <c r="AT234" s="84"/>
      <c r="AU234" s="84"/>
      <c r="AV234" s="84"/>
      <c r="AW234" s="84"/>
      <c r="AX234" s="84"/>
      <c r="AY234" s="84"/>
      <c r="AZ234" s="84"/>
      <c r="BA234" s="84"/>
      <c r="BB234" s="84"/>
      <c r="BC234" s="84"/>
      <c r="BD234" s="84"/>
      <c r="BE234" s="84"/>
      <c r="BF234" s="84"/>
      <c r="BG234" s="84"/>
      <c r="BH234" s="84"/>
    </row>
    <row r="235" spans="1:60">
      <c r="A235" s="84"/>
      <c r="J235" s="84"/>
      <c r="K235" s="84"/>
      <c r="L235" s="84"/>
      <c r="M235" s="84"/>
      <c r="N235" s="84"/>
      <c r="O235" s="84"/>
      <c r="P235" s="84"/>
      <c r="Q235" s="84"/>
      <c r="R235" s="84"/>
      <c r="S235" s="84"/>
      <c r="T235" s="84"/>
      <c r="U235" s="84"/>
      <c r="V235" s="84"/>
      <c r="W235" s="84"/>
      <c r="X235" s="84"/>
      <c r="Y235" s="84"/>
      <c r="Z235" s="84"/>
      <c r="AA235" s="84"/>
      <c r="AB235" s="84"/>
      <c r="AC235" s="84"/>
      <c r="AD235" s="84"/>
      <c r="AE235" s="84"/>
      <c r="AF235" s="84"/>
      <c r="AG235" s="84"/>
      <c r="AH235" s="84"/>
      <c r="AI235" s="84"/>
      <c r="AJ235" s="84"/>
      <c r="AK235" s="84"/>
      <c r="AL235" s="84"/>
      <c r="AM235" s="84"/>
      <c r="AN235" s="84"/>
      <c r="AO235" s="84"/>
      <c r="AP235" s="84"/>
      <c r="AQ235" s="84"/>
      <c r="AR235" s="84"/>
      <c r="AS235" s="84"/>
      <c r="AT235" s="84"/>
      <c r="AU235" s="84"/>
      <c r="AV235" s="84"/>
      <c r="AW235" s="84"/>
      <c r="AX235" s="84"/>
      <c r="AY235" s="84"/>
      <c r="AZ235" s="84"/>
      <c r="BA235" s="84"/>
      <c r="BB235" s="84"/>
      <c r="BC235" s="84"/>
      <c r="BD235" s="84"/>
      <c r="BE235" s="84"/>
      <c r="BF235" s="84"/>
      <c r="BG235" s="84"/>
      <c r="BH235" s="84"/>
    </row>
    <row r="236" spans="1:60">
      <c r="A236" s="84"/>
      <c r="J236" s="84"/>
      <c r="K236" s="84"/>
      <c r="L236" s="84"/>
      <c r="M236" s="84"/>
      <c r="N236" s="84"/>
      <c r="O236" s="84"/>
      <c r="P236" s="84"/>
      <c r="Q236" s="84"/>
      <c r="R236" s="84"/>
      <c r="S236" s="84"/>
      <c r="T236" s="84"/>
      <c r="U236" s="84"/>
      <c r="V236" s="84"/>
      <c r="W236" s="84"/>
      <c r="X236" s="84"/>
      <c r="Y236" s="84"/>
      <c r="Z236" s="84"/>
      <c r="AA236" s="84"/>
      <c r="AB236" s="84"/>
      <c r="AC236" s="84"/>
      <c r="AD236" s="84"/>
      <c r="AE236" s="84"/>
      <c r="AF236" s="84"/>
      <c r="AG236" s="84"/>
      <c r="AH236" s="84"/>
      <c r="AI236" s="84"/>
      <c r="AJ236" s="84"/>
      <c r="AK236" s="84"/>
      <c r="AL236" s="84"/>
      <c r="AM236" s="84"/>
      <c r="AN236" s="84"/>
      <c r="AO236" s="84"/>
      <c r="AP236" s="84"/>
      <c r="AQ236" s="84"/>
      <c r="AR236" s="84"/>
      <c r="AS236" s="84"/>
      <c r="AT236" s="84"/>
      <c r="AU236" s="84"/>
      <c r="AV236" s="84"/>
      <c r="AW236" s="84"/>
      <c r="AX236" s="84"/>
      <c r="AY236" s="84"/>
      <c r="AZ236" s="84"/>
      <c r="BA236" s="84"/>
      <c r="BB236" s="84"/>
      <c r="BC236" s="84"/>
      <c r="BD236" s="84"/>
      <c r="BE236" s="84"/>
      <c r="BF236" s="84"/>
      <c r="BG236" s="84"/>
      <c r="BH236" s="84"/>
    </row>
    <row r="237" spans="1:60">
      <c r="A237" s="84"/>
      <c r="J237" s="84"/>
      <c r="K237" s="84"/>
      <c r="L237" s="84"/>
      <c r="M237" s="84"/>
      <c r="N237" s="84"/>
      <c r="O237" s="84"/>
      <c r="P237" s="84"/>
      <c r="Q237" s="84"/>
      <c r="R237" s="84"/>
      <c r="S237" s="84"/>
      <c r="T237" s="84"/>
      <c r="U237" s="84"/>
      <c r="V237" s="84"/>
      <c r="W237" s="84"/>
      <c r="X237" s="84"/>
      <c r="Y237" s="84"/>
      <c r="Z237" s="84"/>
      <c r="AA237" s="84"/>
      <c r="AB237" s="84"/>
      <c r="AC237" s="84"/>
      <c r="AD237" s="84"/>
      <c r="AE237" s="84"/>
      <c r="AF237" s="84"/>
      <c r="AG237" s="84"/>
      <c r="AH237" s="84"/>
      <c r="AI237" s="84"/>
      <c r="AJ237" s="84"/>
      <c r="AK237" s="84"/>
      <c r="AL237" s="84"/>
      <c r="AM237" s="84"/>
      <c r="AN237" s="84"/>
      <c r="AO237" s="84"/>
      <c r="AP237" s="84"/>
      <c r="AQ237" s="84"/>
      <c r="AR237" s="84"/>
      <c r="AS237" s="84"/>
      <c r="AT237" s="84"/>
      <c r="AU237" s="84"/>
      <c r="AV237" s="84"/>
      <c r="AW237" s="84"/>
      <c r="AX237" s="84"/>
      <c r="AY237" s="84"/>
      <c r="AZ237" s="84"/>
      <c r="BA237" s="84"/>
      <c r="BB237" s="84"/>
      <c r="BC237" s="84"/>
      <c r="BD237" s="84"/>
      <c r="BE237" s="84"/>
      <c r="BF237" s="84"/>
      <c r="BG237" s="84"/>
      <c r="BH237" s="84"/>
    </row>
    <row r="238" spans="1:60">
      <c r="A238" s="84"/>
      <c r="J238" s="84"/>
      <c r="K238" s="84"/>
      <c r="L238" s="84"/>
      <c r="M238" s="84"/>
      <c r="N238" s="84"/>
      <c r="O238" s="84"/>
      <c r="P238" s="84"/>
      <c r="Q238" s="84"/>
      <c r="R238" s="84"/>
      <c r="S238" s="84"/>
      <c r="T238" s="84"/>
      <c r="U238" s="84"/>
      <c r="V238" s="84"/>
      <c r="W238" s="84"/>
      <c r="X238" s="84"/>
      <c r="Y238" s="84"/>
      <c r="Z238" s="84"/>
      <c r="AA238" s="84"/>
      <c r="AB238" s="84"/>
      <c r="AC238" s="84"/>
      <c r="AD238" s="84"/>
      <c r="AE238" s="84"/>
      <c r="AF238" s="84"/>
      <c r="AG238" s="84"/>
      <c r="AH238" s="84"/>
      <c r="AI238" s="84"/>
      <c r="AJ238" s="84"/>
      <c r="AK238" s="84"/>
      <c r="AL238" s="84"/>
      <c r="AM238" s="84"/>
      <c r="AN238" s="84"/>
      <c r="AO238" s="84"/>
      <c r="AP238" s="84"/>
      <c r="AQ238" s="84"/>
      <c r="AR238" s="84"/>
      <c r="AS238" s="84"/>
      <c r="AT238" s="84"/>
      <c r="AU238" s="84"/>
      <c r="AV238" s="84"/>
      <c r="AW238" s="84"/>
      <c r="AX238" s="84"/>
      <c r="AY238" s="84"/>
      <c r="AZ238" s="84"/>
      <c r="BA238" s="84"/>
      <c r="BB238" s="84"/>
      <c r="BC238" s="84"/>
      <c r="BD238" s="84"/>
      <c r="BE238" s="84"/>
      <c r="BF238" s="84"/>
      <c r="BG238" s="84"/>
      <c r="BH238" s="84"/>
    </row>
    <row r="239" spans="1:60">
      <c r="A239" s="84"/>
      <c r="J239" s="84"/>
      <c r="K239" s="84"/>
      <c r="L239" s="84"/>
      <c r="M239" s="84"/>
      <c r="N239" s="84"/>
      <c r="O239" s="84"/>
      <c r="P239" s="84"/>
      <c r="Q239" s="84"/>
      <c r="R239" s="84"/>
      <c r="S239" s="84"/>
      <c r="T239" s="84"/>
      <c r="U239" s="84"/>
      <c r="V239" s="84"/>
      <c r="W239" s="84"/>
      <c r="X239" s="84"/>
      <c r="Y239" s="84"/>
      <c r="Z239" s="84"/>
      <c r="AA239" s="84"/>
      <c r="AB239" s="84"/>
      <c r="AC239" s="84"/>
      <c r="AD239" s="84"/>
      <c r="AE239" s="84"/>
      <c r="AF239" s="84"/>
      <c r="AG239" s="84"/>
      <c r="AH239" s="84"/>
      <c r="AI239" s="84"/>
      <c r="AJ239" s="84"/>
      <c r="AK239" s="84"/>
      <c r="AL239" s="84"/>
      <c r="AM239" s="84"/>
      <c r="AN239" s="84"/>
      <c r="AO239" s="84"/>
      <c r="AP239" s="84"/>
      <c r="AQ239" s="84"/>
      <c r="AR239" s="84"/>
      <c r="AS239" s="84"/>
      <c r="AT239" s="84"/>
      <c r="AU239" s="84"/>
      <c r="AV239" s="84"/>
      <c r="AW239" s="84"/>
      <c r="AX239" s="84"/>
      <c r="AY239" s="84"/>
      <c r="AZ239" s="84"/>
      <c r="BA239" s="84"/>
      <c r="BB239" s="84"/>
      <c r="BC239" s="84"/>
      <c r="BD239" s="84"/>
      <c r="BE239" s="84"/>
      <c r="BF239" s="84"/>
      <c r="BG239" s="84"/>
      <c r="BH239" s="84"/>
    </row>
    <row r="240" spans="1:60">
      <c r="A240" s="84"/>
      <c r="J240" s="84"/>
      <c r="K240" s="84"/>
      <c r="L240" s="84"/>
      <c r="M240" s="84"/>
      <c r="N240" s="84"/>
      <c r="O240" s="84"/>
      <c r="P240" s="84"/>
      <c r="Q240" s="84"/>
      <c r="R240" s="84"/>
      <c r="S240" s="84"/>
      <c r="T240" s="84"/>
      <c r="U240" s="84"/>
      <c r="V240" s="84"/>
      <c r="W240" s="84"/>
      <c r="X240" s="84"/>
      <c r="Y240" s="84"/>
      <c r="Z240" s="84"/>
      <c r="AA240" s="84"/>
      <c r="AB240" s="84"/>
      <c r="AC240" s="84"/>
      <c r="AD240" s="84"/>
      <c r="AE240" s="84"/>
      <c r="AF240" s="84"/>
      <c r="AG240" s="84"/>
      <c r="AH240" s="84"/>
      <c r="AI240" s="84"/>
      <c r="AJ240" s="84"/>
      <c r="AK240" s="84"/>
      <c r="AL240" s="84"/>
      <c r="AM240" s="84"/>
      <c r="AN240" s="84"/>
      <c r="AO240" s="84"/>
      <c r="AP240" s="84"/>
      <c r="AQ240" s="84"/>
      <c r="AR240" s="84"/>
      <c r="AS240" s="84"/>
      <c r="AT240" s="84"/>
      <c r="AU240" s="84"/>
      <c r="AV240" s="84"/>
      <c r="AW240" s="84"/>
      <c r="AX240" s="84"/>
      <c r="AY240" s="84"/>
      <c r="AZ240" s="84"/>
      <c r="BA240" s="84"/>
      <c r="BB240" s="84"/>
      <c r="BC240" s="84"/>
      <c r="BD240" s="84"/>
      <c r="BE240" s="84"/>
      <c r="BF240" s="84"/>
      <c r="BG240" s="84"/>
      <c r="BH240" s="84"/>
    </row>
    <row r="241" spans="1:60">
      <c r="A241" s="84"/>
      <c r="J241" s="84"/>
      <c r="K241" s="84"/>
      <c r="L241" s="84"/>
      <c r="M241" s="84"/>
      <c r="N241" s="84"/>
      <c r="O241" s="84"/>
      <c r="P241" s="84"/>
      <c r="Q241" s="84"/>
      <c r="R241" s="84"/>
      <c r="S241" s="84"/>
      <c r="T241" s="84"/>
      <c r="U241" s="84"/>
      <c r="V241" s="84"/>
      <c r="W241" s="84"/>
      <c r="X241" s="84"/>
      <c r="Y241" s="84"/>
      <c r="Z241" s="84"/>
      <c r="AA241" s="84"/>
      <c r="AB241" s="84"/>
      <c r="AC241" s="84"/>
      <c r="AD241" s="84"/>
      <c r="AE241" s="84"/>
      <c r="AF241" s="84"/>
      <c r="AG241" s="84"/>
      <c r="AH241" s="84"/>
      <c r="AI241" s="84"/>
      <c r="AJ241" s="84"/>
      <c r="AK241" s="84"/>
      <c r="AL241" s="84"/>
      <c r="AM241" s="84"/>
      <c r="AN241" s="84"/>
      <c r="AO241" s="84"/>
      <c r="AP241" s="84"/>
      <c r="AQ241" s="84"/>
      <c r="AR241" s="84"/>
      <c r="AS241" s="84"/>
      <c r="AT241" s="84"/>
      <c r="AU241" s="84"/>
      <c r="AV241" s="84"/>
      <c r="AW241" s="84"/>
      <c r="AX241" s="84"/>
      <c r="AY241" s="84"/>
      <c r="AZ241" s="84"/>
      <c r="BA241" s="84"/>
      <c r="BB241" s="84"/>
      <c r="BC241" s="84"/>
      <c r="BD241" s="84"/>
      <c r="BE241" s="84"/>
      <c r="BF241" s="84"/>
      <c r="BG241" s="84"/>
      <c r="BH241" s="84"/>
    </row>
    <row r="242" spans="1:60">
      <c r="A242" s="84"/>
      <c r="J242" s="84"/>
      <c r="K242" s="84"/>
      <c r="L242" s="84"/>
      <c r="M242" s="84"/>
      <c r="N242" s="84"/>
      <c r="O242" s="84"/>
      <c r="P242" s="84"/>
      <c r="Q242" s="84"/>
      <c r="R242" s="84"/>
      <c r="S242" s="84"/>
      <c r="T242" s="84"/>
      <c r="U242" s="84"/>
      <c r="V242" s="84"/>
      <c r="W242" s="84"/>
      <c r="X242" s="84"/>
      <c r="Y242" s="84"/>
      <c r="Z242" s="84"/>
      <c r="AA242" s="84"/>
      <c r="AB242" s="84"/>
      <c r="AC242" s="84"/>
      <c r="AD242" s="84"/>
      <c r="AE242" s="84"/>
      <c r="AF242" s="84"/>
      <c r="AG242" s="84"/>
      <c r="AH242" s="84"/>
      <c r="AI242" s="84"/>
      <c r="AJ242" s="84"/>
      <c r="AK242" s="84"/>
      <c r="AL242" s="84"/>
      <c r="AM242" s="84"/>
      <c r="AN242" s="84"/>
      <c r="AO242" s="84"/>
      <c r="AP242" s="84"/>
      <c r="AQ242" s="84"/>
      <c r="AR242" s="84"/>
      <c r="AS242" s="84"/>
      <c r="AT242" s="84"/>
      <c r="AU242" s="84"/>
      <c r="AV242" s="84"/>
      <c r="AW242" s="84"/>
      <c r="AX242" s="84"/>
      <c r="AY242" s="84"/>
      <c r="AZ242" s="84"/>
      <c r="BA242" s="84"/>
      <c r="BB242" s="84"/>
      <c r="BC242" s="84"/>
      <c r="BD242" s="84"/>
      <c r="BE242" s="84"/>
      <c r="BF242" s="84"/>
      <c r="BG242" s="84"/>
      <c r="BH242" s="84"/>
    </row>
    <row r="243" spans="1:60">
      <c r="A243" s="84"/>
      <c r="J243" s="84"/>
      <c r="K243" s="84"/>
      <c r="L243" s="84"/>
      <c r="M243" s="84"/>
      <c r="N243" s="84"/>
      <c r="O243" s="84"/>
      <c r="P243" s="84"/>
      <c r="Q243" s="84"/>
      <c r="R243" s="84"/>
      <c r="S243" s="84"/>
      <c r="T243" s="84"/>
      <c r="U243" s="84"/>
      <c r="V243" s="84"/>
      <c r="W243" s="84"/>
      <c r="X243" s="84"/>
      <c r="Y243" s="84"/>
      <c r="Z243" s="84"/>
      <c r="AA243" s="84"/>
      <c r="AB243" s="84"/>
      <c r="AC243" s="84"/>
      <c r="AD243" s="84"/>
      <c r="AE243" s="84"/>
      <c r="AF243" s="84"/>
      <c r="AG243" s="84"/>
      <c r="AH243" s="84"/>
      <c r="AI243" s="84"/>
      <c r="AJ243" s="84"/>
      <c r="AK243" s="84"/>
      <c r="AL243" s="84"/>
      <c r="AM243" s="84"/>
      <c r="AN243" s="84"/>
      <c r="AO243" s="84"/>
      <c r="AP243" s="84"/>
      <c r="AQ243" s="84"/>
      <c r="AR243" s="84"/>
      <c r="AS243" s="84"/>
      <c r="AT243" s="84"/>
      <c r="AU243" s="84"/>
      <c r="AV243" s="84"/>
      <c r="AW243" s="84"/>
      <c r="AX243" s="84"/>
      <c r="AY243" s="84"/>
      <c r="AZ243" s="84"/>
      <c r="BA243" s="84"/>
      <c r="BB243" s="84"/>
      <c r="BC243" s="84"/>
      <c r="BD243" s="84"/>
      <c r="BE243" s="84"/>
      <c r="BF243" s="84"/>
      <c r="BG243" s="84"/>
      <c r="BH243" s="84"/>
    </row>
    <row r="244" spans="1:60">
      <c r="A244" s="84"/>
      <c r="J244" s="84"/>
      <c r="K244" s="84"/>
      <c r="L244" s="84"/>
      <c r="M244" s="84"/>
      <c r="N244" s="84"/>
      <c r="O244" s="84"/>
      <c r="P244" s="84"/>
      <c r="Q244" s="84"/>
      <c r="R244" s="84"/>
      <c r="S244" s="84"/>
      <c r="T244" s="84"/>
      <c r="U244" s="84"/>
      <c r="V244" s="84"/>
      <c r="W244" s="84"/>
      <c r="X244" s="84"/>
      <c r="Y244" s="84"/>
      <c r="Z244" s="84"/>
      <c r="AA244" s="84"/>
      <c r="AB244" s="84"/>
      <c r="AC244" s="84"/>
      <c r="AD244" s="84"/>
      <c r="AE244" s="84"/>
      <c r="AF244" s="84"/>
      <c r="AG244" s="84"/>
      <c r="AH244" s="84"/>
      <c r="AI244" s="84"/>
      <c r="AJ244" s="84"/>
      <c r="AK244" s="84"/>
      <c r="AL244" s="84"/>
      <c r="AM244" s="84"/>
      <c r="AN244" s="84"/>
      <c r="AO244" s="84"/>
      <c r="AP244" s="84"/>
      <c r="AQ244" s="84"/>
      <c r="AR244" s="84"/>
      <c r="AS244" s="84"/>
      <c r="AT244" s="84"/>
      <c r="AU244" s="84"/>
      <c r="AV244" s="84"/>
      <c r="AW244" s="84"/>
      <c r="AX244" s="84"/>
      <c r="AY244" s="84"/>
      <c r="AZ244" s="84"/>
      <c r="BA244" s="84"/>
      <c r="BB244" s="84"/>
      <c r="BC244" s="84"/>
      <c r="BD244" s="84"/>
      <c r="BE244" s="84"/>
      <c r="BF244" s="84"/>
      <c r="BG244" s="84"/>
      <c r="BH244" s="84"/>
    </row>
    <row r="245" spans="1:60">
      <c r="A245" s="84"/>
    </row>
    <row r="246" spans="1:60">
      <c r="A246" s="84"/>
    </row>
    <row r="247" spans="1:60">
      <c r="A247" s="84"/>
    </row>
    <row r="248" spans="1:60">
      <c r="A248" s="84"/>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zoomScale="80" zoomScaleNormal="80" workbookViewId="0">
      <selection activeCell="C5" sqref="C5"/>
    </sheetView>
  </sheetViews>
  <sheetFormatPr defaultColWidth="11.42578125" defaultRowHeight="15"/>
  <cols>
    <col min="2" max="2" width="24.140625" customWidth="1"/>
    <col min="3" max="3" width="70.140625" customWidth="1"/>
    <col min="4" max="4" width="29.85546875" customWidth="1"/>
  </cols>
  <sheetData>
    <row r="1" spans="1:37" ht="23.25">
      <c r="A1" s="84"/>
      <c r="B1" s="598" t="s">
        <v>185</v>
      </c>
      <c r="C1" s="598"/>
      <c r="D1" s="598"/>
      <c r="E1" s="84"/>
      <c r="F1" s="84"/>
      <c r="G1" s="84"/>
      <c r="H1" s="84"/>
      <c r="I1" s="84"/>
      <c r="J1" s="84"/>
      <c r="K1" s="84"/>
      <c r="L1" s="84"/>
      <c r="M1" s="84"/>
      <c r="N1" s="84"/>
      <c r="O1" s="84"/>
      <c r="P1" s="84"/>
      <c r="Q1" s="84"/>
      <c r="R1" s="84"/>
      <c r="S1" s="84"/>
      <c r="T1" s="84"/>
      <c r="U1" s="84"/>
      <c r="V1" s="84"/>
      <c r="W1" s="84"/>
      <c r="X1" s="84"/>
      <c r="Y1" s="84"/>
      <c r="Z1" s="84"/>
      <c r="AA1" s="84"/>
      <c r="AB1" s="84"/>
      <c r="AC1" s="84"/>
      <c r="AD1" s="84"/>
      <c r="AE1" s="84"/>
    </row>
    <row r="2" spans="1:37">
      <c r="A2" s="84"/>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row>
    <row r="3" spans="1:37" ht="25.5">
      <c r="A3" s="84"/>
      <c r="B3" s="11"/>
      <c r="C3" s="12" t="s">
        <v>186</v>
      </c>
      <c r="D3" s="12" t="s">
        <v>169</v>
      </c>
      <c r="E3" s="84"/>
      <c r="F3" s="84"/>
      <c r="G3" s="84"/>
      <c r="H3" s="84"/>
      <c r="I3" s="84"/>
      <c r="J3" s="84"/>
      <c r="K3" s="84"/>
      <c r="L3" s="84"/>
      <c r="M3" s="84"/>
      <c r="N3" s="84"/>
      <c r="O3" s="84"/>
      <c r="P3" s="84"/>
      <c r="Q3" s="84"/>
      <c r="R3" s="84"/>
      <c r="S3" s="84"/>
      <c r="T3" s="84"/>
      <c r="U3" s="84"/>
      <c r="V3" s="84"/>
      <c r="W3" s="84"/>
      <c r="X3" s="84"/>
      <c r="Y3" s="84"/>
      <c r="Z3" s="84"/>
      <c r="AA3" s="84"/>
      <c r="AB3" s="84"/>
      <c r="AC3" s="84"/>
      <c r="AD3" s="84"/>
      <c r="AE3" s="84"/>
    </row>
    <row r="4" spans="1:37" ht="51">
      <c r="A4" s="84"/>
      <c r="B4" s="13" t="s">
        <v>187</v>
      </c>
      <c r="C4" s="14" t="s">
        <v>188</v>
      </c>
      <c r="D4" s="15">
        <v>0.2</v>
      </c>
      <c r="E4" s="84"/>
      <c r="F4" s="84"/>
      <c r="G4" s="84"/>
      <c r="H4" s="84"/>
      <c r="I4" s="84"/>
      <c r="J4" s="84"/>
      <c r="K4" s="84"/>
      <c r="L4" s="84"/>
      <c r="M4" s="84"/>
      <c r="N4" s="84"/>
      <c r="O4" s="84"/>
      <c r="P4" s="84"/>
      <c r="Q4" s="84"/>
      <c r="R4" s="84"/>
      <c r="S4" s="84"/>
      <c r="T4" s="84"/>
      <c r="U4" s="84"/>
      <c r="V4" s="84"/>
      <c r="W4" s="84"/>
      <c r="X4" s="84"/>
      <c r="Y4" s="84"/>
      <c r="Z4" s="84"/>
      <c r="AA4" s="84"/>
      <c r="AB4" s="84"/>
      <c r="AC4" s="84"/>
      <c r="AD4" s="84"/>
      <c r="AE4" s="84"/>
    </row>
    <row r="5" spans="1:37" ht="51">
      <c r="A5" s="84"/>
      <c r="B5" s="16" t="s">
        <v>189</v>
      </c>
      <c r="C5" s="17" t="s">
        <v>190</v>
      </c>
      <c r="D5" s="18">
        <v>0.4</v>
      </c>
      <c r="E5" s="84"/>
      <c r="F5" s="84"/>
      <c r="G5" s="84"/>
      <c r="H5" s="84"/>
      <c r="I5" s="84"/>
      <c r="J5" s="84"/>
      <c r="K5" s="84"/>
      <c r="L5" s="84"/>
      <c r="M5" s="84"/>
      <c r="N5" s="84"/>
      <c r="O5" s="84"/>
      <c r="P5" s="84"/>
      <c r="Q5" s="84"/>
      <c r="R5" s="84"/>
      <c r="S5" s="84"/>
      <c r="T5" s="84"/>
      <c r="U5" s="84"/>
      <c r="V5" s="84"/>
      <c r="W5" s="84"/>
      <c r="X5" s="84"/>
      <c r="Y5" s="84"/>
      <c r="Z5" s="84"/>
      <c r="AA5" s="84"/>
      <c r="AB5" s="84"/>
      <c r="AC5" s="84"/>
      <c r="AD5" s="84"/>
      <c r="AE5" s="84"/>
    </row>
    <row r="6" spans="1:37" ht="51">
      <c r="A6" s="84"/>
      <c r="B6" s="19" t="s">
        <v>191</v>
      </c>
      <c r="C6" s="17" t="s">
        <v>192</v>
      </c>
      <c r="D6" s="18">
        <v>0.6</v>
      </c>
      <c r="E6" s="84"/>
      <c r="F6" s="84"/>
      <c r="G6" s="84"/>
      <c r="H6" s="84"/>
      <c r="I6" s="84"/>
      <c r="J6" s="84"/>
      <c r="K6" s="84"/>
      <c r="L6" s="84"/>
      <c r="M6" s="84"/>
      <c r="N6" s="84"/>
      <c r="O6" s="84"/>
      <c r="P6" s="84"/>
      <c r="Q6" s="84"/>
      <c r="R6" s="84"/>
      <c r="S6" s="84"/>
      <c r="T6" s="84"/>
      <c r="U6" s="84"/>
      <c r="V6" s="84"/>
      <c r="W6" s="84"/>
      <c r="X6" s="84"/>
      <c r="Y6" s="84"/>
      <c r="Z6" s="84"/>
      <c r="AA6" s="84"/>
      <c r="AB6" s="84"/>
      <c r="AC6" s="84"/>
      <c r="AD6" s="84"/>
      <c r="AE6" s="84"/>
    </row>
    <row r="7" spans="1:37" ht="76.5">
      <c r="A7" s="84"/>
      <c r="B7" s="20" t="s">
        <v>193</v>
      </c>
      <c r="C7" s="17" t="s">
        <v>194</v>
      </c>
      <c r="D7" s="18">
        <v>0.8</v>
      </c>
      <c r="E7" s="84"/>
      <c r="F7" s="84"/>
      <c r="G7" s="84"/>
      <c r="H7" s="84"/>
      <c r="I7" s="84"/>
      <c r="J7" s="84"/>
      <c r="K7" s="84"/>
      <c r="L7" s="84"/>
      <c r="M7" s="84"/>
      <c r="N7" s="84"/>
      <c r="O7" s="84"/>
      <c r="P7" s="84"/>
      <c r="Q7" s="84"/>
      <c r="R7" s="84"/>
      <c r="S7" s="84"/>
      <c r="T7" s="84"/>
      <c r="U7" s="84"/>
      <c r="V7" s="84"/>
      <c r="W7" s="84"/>
      <c r="X7" s="84"/>
      <c r="Y7" s="84"/>
      <c r="Z7" s="84"/>
      <c r="AA7" s="84"/>
      <c r="AB7" s="84"/>
      <c r="AC7" s="84"/>
      <c r="AD7" s="84"/>
      <c r="AE7" s="84"/>
    </row>
    <row r="8" spans="1:37" ht="51">
      <c r="A8" s="84"/>
      <c r="B8" s="21" t="s">
        <v>195</v>
      </c>
      <c r="C8" s="17" t="s">
        <v>196</v>
      </c>
      <c r="D8" s="18">
        <v>1</v>
      </c>
      <c r="E8" s="84"/>
      <c r="F8" s="84"/>
      <c r="G8" s="84"/>
      <c r="H8" s="84"/>
      <c r="I8" s="84"/>
      <c r="J8" s="84"/>
      <c r="K8" s="84"/>
      <c r="L8" s="84"/>
      <c r="M8" s="84"/>
      <c r="N8" s="84"/>
      <c r="O8" s="84"/>
      <c r="P8" s="84"/>
      <c r="Q8" s="84"/>
      <c r="R8" s="84"/>
      <c r="S8" s="84"/>
      <c r="T8" s="84"/>
      <c r="U8" s="84"/>
      <c r="V8" s="84"/>
      <c r="W8" s="84"/>
      <c r="X8" s="84"/>
      <c r="Y8" s="84"/>
      <c r="Z8" s="84"/>
      <c r="AA8" s="84"/>
      <c r="AB8" s="84"/>
      <c r="AC8" s="84"/>
      <c r="AD8" s="84"/>
      <c r="AE8" s="84"/>
    </row>
    <row r="9" spans="1:37">
      <c r="A9" s="84"/>
      <c r="B9" s="101"/>
      <c r="C9" s="101"/>
      <c r="D9" s="101"/>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row>
    <row r="10" spans="1:37" ht="16.5">
      <c r="A10" s="84"/>
      <c r="B10" s="102"/>
      <c r="C10" s="101"/>
      <c r="D10" s="101"/>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row>
    <row r="11" spans="1:37">
      <c r="A11" s="84"/>
      <c r="B11" s="101"/>
      <c r="C11" s="101"/>
      <c r="D11" s="101"/>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row>
    <row r="12" spans="1:37">
      <c r="A12" s="84"/>
      <c r="B12" s="101"/>
      <c r="C12" s="101"/>
      <c r="D12" s="101"/>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row>
    <row r="13" spans="1:37">
      <c r="A13" s="84"/>
      <c r="B13" s="101"/>
      <c r="C13" s="101"/>
      <c r="D13" s="101"/>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row>
    <row r="14" spans="1:37">
      <c r="A14" s="84"/>
      <c r="B14" s="101"/>
      <c r="C14" s="101"/>
      <c r="D14" s="101"/>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row>
    <row r="15" spans="1:37">
      <c r="A15" s="84"/>
      <c r="B15" s="101"/>
      <c r="C15" s="101"/>
      <c r="D15" s="101"/>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row>
    <row r="16" spans="1:37">
      <c r="A16" s="84"/>
      <c r="B16" s="101"/>
      <c r="C16" s="101"/>
      <c r="D16" s="101"/>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row>
    <row r="17" spans="1:37">
      <c r="A17" s="84"/>
      <c r="B17" s="101"/>
      <c r="C17" s="101"/>
      <c r="D17" s="101"/>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row>
    <row r="18" spans="1:37">
      <c r="A18" s="84"/>
      <c r="B18" s="101"/>
      <c r="C18" s="101"/>
      <c r="D18" s="101"/>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row>
    <row r="19" spans="1:37">
      <c r="A19" s="84"/>
      <c r="B19" s="84"/>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row>
    <row r="20" spans="1:37">
      <c r="A20" s="84"/>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row>
    <row r="21" spans="1:37">
      <c r="A21" s="84"/>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row>
    <row r="22" spans="1:37">
      <c r="A22" s="84"/>
      <c r="B22" s="84"/>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row>
    <row r="23" spans="1:37">
      <c r="A23" s="84"/>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row>
    <row r="24" spans="1:37">
      <c r="A24" s="84"/>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row>
    <row r="25" spans="1:37">
      <c r="A25" s="84"/>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row>
    <row r="26" spans="1:37">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row>
    <row r="27" spans="1:37">
      <c r="A27" s="84"/>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row>
    <row r="28" spans="1:37">
      <c r="A28" s="84"/>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row>
    <row r="29" spans="1:37">
      <c r="A29" s="84"/>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row>
    <row r="30" spans="1:37">
      <c r="A30" s="84"/>
      <c r="B30" s="84"/>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row>
    <row r="31" spans="1:37">
      <c r="A31" s="84"/>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row>
    <row r="32" spans="1:37">
      <c r="A32" s="84"/>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row>
    <row r="33" spans="1:31">
      <c r="A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row>
    <row r="34" spans="1:31">
      <c r="A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row>
    <row r="35" spans="1:31">
      <c r="A35" s="84"/>
    </row>
    <row r="36" spans="1:31">
      <c r="A36" s="84"/>
    </row>
    <row r="37" spans="1:31">
      <c r="A37" s="84"/>
    </row>
    <row r="38" spans="1:31">
      <c r="A38" s="84"/>
    </row>
    <row r="39" spans="1:31">
      <c r="A39" s="84"/>
    </row>
    <row r="40" spans="1:31">
      <c r="A40" s="84"/>
    </row>
    <row r="41" spans="1:31">
      <c r="A41" s="84"/>
    </row>
    <row r="42" spans="1:31">
      <c r="A42" s="84"/>
    </row>
    <row r="43" spans="1:31">
      <c r="A43" s="84"/>
    </row>
    <row r="44" spans="1:31">
      <c r="A44" s="84"/>
    </row>
    <row r="45" spans="1:31">
      <c r="A45" s="84"/>
    </row>
    <row r="46" spans="1:31">
      <c r="A46" s="84"/>
    </row>
    <row r="47" spans="1:31">
      <c r="A47" s="84"/>
    </row>
    <row r="48" spans="1:31">
      <c r="A48" s="84"/>
    </row>
    <row r="49" spans="1:1">
      <c r="A49" s="84"/>
    </row>
    <row r="50" spans="1:1">
      <c r="A50" s="84"/>
    </row>
    <row r="51" spans="1:1">
      <c r="A51" s="84"/>
    </row>
    <row r="52" spans="1:1">
      <c r="A52" s="84"/>
    </row>
    <row r="53" spans="1:1">
      <c r="A53" s="84"/>
    </row>
    <row r="54" spans="1:1">
      <c r="A54" s="84"/>
    </row>
    <row r="55" spans="1:1">
      <c r="A55" s="84"/>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32"/>
  <sheetViews>
    <sheetView zoomScale="60" zoomScaleNormal="60" workbookViewId="0">
      <selection activeCell="C5" sqref="C5"/>
    </sheetView>
  </sheetViews>
  <sheetFormatPr defaultColWidth="11.42578125" defaultRowHeight="15"/>
  <cols>
    <col min="2" max="2" width="40.42578125" customWidth="1"/>
    <col min="3" max="3" width="74.85546875" customWidth="1"/>
    <col min="4" max="4" width="135" bestFit="1" customWidth="1"/>
    <col min="5" max="5" width="144.7109375" bestFit="1" customWidth="1"/>
  </cols>
  <sheetData>
    <row r="1" spans="1:21" ht="33.75">
      <c r="A1" s="84"/>
      <c r="B1" s="599" t="s">
        <v>197</v>
      </c>
      <c r="C1" s="599"/>
      <c r="D1" s="599"/>
      <c r="E1" s="84"/>
      <c r="F1" s="84"/>
      <c r="G1" s="84"/>
      <c r="H1" s="84"/>
      <c r="I1" s="84"/>
      <c r="J1" s="84"/>
      <c r="K1" s="84"/>
      <c r="L1" s="84"/>
      <c r="M1" s="84"/>
      <c r="N1" s="84"/>
      <c r="O1" s="84"/>
      <c r="P1" s="84"/>
      <c r="Q1" s="84"/>
      <c r="R1" s="84"/>
      <c r="S1" s="84"/>
      <c r="T1" s="84"/>
      <c r="U1" s="84"/>
    </row>
    <row r="2" spans="1:21">
      <c r="A2" s="84"/>
      <c r="B2" s="84"/>
      <c r="C2" s="84"/>
      <c r="D2" s="84"/>
      <c r="E2" s="84"/>
      <c r="F2" s="84"/>
      <c r="G2" s="84"/>
      <c r="H2" s="84"/>
      <c r="I2" s="84"/>
      <c r="J2" s="84"/>
      <c r="K2" s="84"/>
      <c r="L2" s="84"/>
      <c r="M2" s="84"/>
      <c r="N2" s="84"/>
      <c r="O2" s="84"/>
      <c r="P2" s="84"/>
      <c r="Q2" s="84"/>
      <c r="R2" s="84"/>
      <c r="S2" s="84"/>
      <c r="T2" s="84"/>
      <c r="U2" s="84"/>
    </row>
    <row r="3" spans="1:21" ht="30">
      <c r="A3" s="84"/>
      <c r="B3" s="98"/>
      <c r="C3" s="36" t="s">
        <v>198</v>
      </c>
      <c r="D3" s="36" t="s">
        <v>199</v>
      </c>
      <c r="E3" s="84"/>
      <c r="F3" s="84"/>
      <c r="G3" s="84"/>
      <c r="H3" s="84"/>
      <c r="I3" s="84"/>
      <c r="J3" s="84"/>
      <c r="K3" s="84"/>
      <c r="L3" s="84"/>
      <c r="M3" s="84"/>
      <c r="N3" s="84"/>
      <c r="O3" s="84"/>
      <c r="P3" s="84"/>
      <c r="Q3" s="84"/>
      <c r="R3" s="84"/>
      <c r="S3" s="84"/>
      <c r="T3" s="84"/>
      <c r="U3" s="84"/>
    </row>
    <row r="4" spans="1:21" ht="33.75">
      <c r="A4" s="97" t="s">
        <v>200</v>
      </c>
      <c r="B4" s="39" t="s">
        <v>201</v>
      </c>
      <c r="C4" s="44" t="s">
        <v>202</v>
      </c>
      <c r="D4" s="37" t="s">
        <v>203</v>
      </c>
      <c r="E4" s="84"/>
      <c r="F4" s="84"/>
      <c r="G4" s="84"/>
      <c r="H4" s="84"/>
      <c r="I4" s="84"/>
      <c r="J4" s="84"/>
      <c r="K4" s="84"/>
      <c r="L4" s="84"/>
      <c r="M4" s="84"/>
      <c r="N4" s="84"/>
      <c r="O4" s="84"/>
      <c r="P4" s="84"/>
      <c r="Q4" s="84"/>
      <c r="R4" s="84"/>
      <c r="S4" s="84"/>
      <c r="T4" s="84"/>
      <c r="U4" s="84"/>
    </row>
    <row r="5" spans="1:21" ht="67.5">
      <c r="A5" s="97" t="s">
        <v>204</v>
      </c>
      <c r="B5" s="40" t="s">
        <v>205</v>
      </c>
      <c r="C5" s="45" t="s">
        <v>206</v>
      </c>
      <c r="D5" s="38" t="s">
        <v>207</v>
      </c>
      <c r="E5" s="84"/>
      <c r="F5" s="84"/>
      <c r="G5" s="84"/>
      <c r="H5" s="84"/>
      <c r="I5" s="84"/>
      <c r="J5" s="84"/>
      <c r="K5" s="84"/>
      <c r="L5" s="84"/>
      <c r="M5" s="84"/>
      <c r="N5" s="84"/>
      <c r="O5" s="84"/>
      <c r="P5" s="84"/>
      <c r="Q5" s="84"/>
      <c r="R5" s="84"/>
      <c r="S5" s="84"/>
      <c r="T5" s="84"/>
      <c r="U5" s="84"/>
    </row>
    <row r="6" spans="1:21" ht="67.5">
      <c r="A6" s="97" t="s">
        <v>175</v>
      </c>
      <c r="B6" s="41" t="s">
        <v>208</v>
      </c>
      <c r="C6" s="45" t="s">
        <v>209</v>
      </c>
      <c r="D6" s="38" t="s">
        <v>210</v>
      </c>
      <c r="E6" s="84"/>
      <c r="F6" s="84"/>
      <c r="G6" s="84"/>
      <c r="H6" s="84"/>
      <c r="I6" s="84"/>
      <c r="J6" s="84"/>
      <c r="K6" s="84"/>
      <c r="L6" s="84"/>
      <c r="M6" s="84"/>
      <c r="N6" s="84"/>
      <c r="O6" s="84"/>
      <c r="P6" s="84"/>
      <c r="Q6" s="84"/>
      <c r="R6" s="84"/>
      <c r="S6" s="84"/>
      <c r="T6" s="84"/>
      <c r="U6" s="84"/>
    </row>
    <row r="7" spans="1:21" ht="101.25">
      <c r="A7" s="97" t="s">
        <v>211</v>
      </c>
      <c r="B7" s="42" t="s">
        <v>212</v>
      </c>
      <c r="C7" s="45" t="s">
        <v>213</v>
      </c>
      <c r="D7" s="38" t="s">
        <v>214</v>
      </c>
      <c r="E7" s="84"/>
      <c r="F7" s="84"/>
      <c r="G7" s="84"/>
      <c r="H7" s="84"/>
      <c r="I7" s="84"/>
      <c r="J7" s="84"/>
      <c r="K7" s="84"/>
      <c r="L7" s="84"/>
      <c r="M7" s="84"/>
      <c r="N7" s="84"/>
      <c r="O7" s="84"/>
      <c r="P7" s="84"/>
      <c r="Q7" s="84"/>
      <c r="R7" s="84"/>
      <c r="S7" s="84"/>
      <c r="T7" s="84"/>
      <c r="U7" s="84"/>
    </row>
    <row r="8" spans="1:21" ht="67.5">
      <c r="A8" s="97" t="s">
        <v>215</v>
      </c>
      <c r="B8" s="43" t="s">
        <v>216</v>
      </c>
      <c r="C8" s="45" t="s">
        <v>217</v>
      </c>
      <c r="D8" s="38" t="s">
        <v>218</v>
      </c>
      <c r="E8" s="84"/>
      <c r="F8" s="84"/>
      <c r="G8" s="84"/>
      <c r="H8" s="84"/>
      <c r="I8" s="84"/>
      <c r="J8" s="84"/>
      <c r="K8" s="84"/>
      <c r="L8" s="84"/>
      <c r="M8" s="84"/>
      <c r="N8" s="84"/>
      <c r="O8" s="84"/>
      <c r="P8" s="84"/>
      <c r="Q8" s="84"/>
      <c r="R8" s="84"/>
      <c r="S8" s="84"/>
      <c r="T8" s="84"/>
      <c r="U8" s="84"/>
    </row>
    <row r="9" spans="1:21" ht="20.25">
      <c r="A9" s="97"/>
      <c r="B9" s="97"/>
      <c r="C9" s="99"/>
      <c r="D9" s="99"/>
      <c r="E9" s="84"/>
      <c r="F9" s="84"/>
      <c r="G9" s="84"/>
      <c r="H9" s="84"/>
      <c r="I9" s="84"/>
      <c r="J9" s="84"/>
      <c r="K9" s="84"/>
      <c r="L9" s="84"/>
      <c r="M9" s="84"/>
      <c r="N9" s="84"/>
      <c r="O9" s="84"/>
      <c r="P9" s="84"/>
      <c r="Q9" s="84"/>
      <c r="R9" s="84"/>
      <c r="S9" s="84"/>
      <c r="T9" s="84"/>
      <c r="U9" s="84"/>
    </row>
    <row r="10" spans="1:21" ht="16.5">
      <c r="A10" s="97"/>
      <c r="B10" s="100"/>
      <c r="C10" s="100"/>
      <c r="D10" s="100"/>
      <c r="E10" s="84"/>
      <c r="F10" s="84"/>
      <c r="G10" s="84"/>
      <c r="H10" s="84"/>
      <c r="I10" s="84"/>
      <c r="J10" s="84"/>
      <c r="K10" s="84"/>
      <c r="L10" s="84"/>
      <c r="M10" s="84"/>
      <c r="N10" s="84"/>
      <c r="O10" s="84"/>
      <c r="P10" s="84"/>
      <c r="Q10" s="84"/>
      <c r="R10" s="84"/>
      <c r="S10" s="84"/>
      <c r="T10" s="84"/>
      <c r="U10" s="84"/>
    </row>
    <row r="11" spans="1:21">
      <c r="A11" s="97"/>
      <c r="B11" s="97" t="s">
        <v>219</v>
      </c>
      <c r="C11" s="97" t="s">
        <v>220</v>
      </c>
      <c r="D11" s="97" t="s">
        <v>221</v>
      </c>
      <c r="E11" s="84"/>
      <c r="F11" s="84"/>
      <c r="G11" s="84"/>
      <c r="H11" s="84"/>
      <c r="I11" s="84"/>
      <c r="J11" s="84"/>
      <c r="K11" s="84"/>
      <c r="L11" s="84"/>
      <c r="M11" s="84"/>
      <c r="N11" s="84"/>
      <c r="O11" s="84"/>
      <c r="P11" s="84"/>
      <c r="Q11" s="84"/>
      <c r="R11" s="84"/>
      <c r="S11" s="84"/>
      <c r="T11" s="84"/>
      <c r="U11" s="84"/>
    </row>
    <row r="12" spans="1:21">
      <c r="A12" s="97"/>
      <c r="B12" s="97" t="s">
        <v>222</v>
      </c>
      <c r="C12" s="97" t="s">
        <v>223</v>
      </c>
      <c r="D12" s="97" t="s">
        <v>224</v>
      </c>
      <c r="E12" s="84"/>
      <c r="F12" s="84"/>
      <c r="G12" s="84"/>
      <c r="H12" s="84"/>
      <c r="I12" s="84"/>
      <c r="J12" s="84"/>
      <c r="K12" s="84"/>
      <c r="L12" s="84"/>
      <c r="M12" s="84"/>
      <c r="N12" s="84"/>
      <c r="O12" s="84"/>
      <c r="P12" s="84"/>
      <c r="Q12" s="84"/>
      <c r="R12" s="84"/>
      <c r="S12" s="84"/>
      <c r="T12" s="84"/>
      <c r="U12" s="84"/>
    </row>
    <row r="13" spans="1:21">
      <c r="A13" s="97"/>
      <c r="B13" s="97"/>
      <c r="C13" s="97" t="s">
        <v>225</v>
      </c>
      <c r="D13" s="97" t="s">
        <v>149</v>
      </c>
      <c r="E13" s="84"/>
      <c r="F13" s="84"/>
      <c r="G13" s="84"/>
      <c r="H13" s="84"/>
      <c r="I13" s="84"/>
      <c r="J13" s="84"/>
      <c r="K13" s="84"/>
      <c r="L13" s="84"/>
      <c r="M13" s="84"/>
      <c r="N13" s="84"/>
      <c r="O13" s="84"/>
      <c r="P13" s="84"/>
      <c r="Q13" s="84"/>
      <c r="R13" s="84"/>
      <c r="S13" s="84"/>
      <c r="T13" s="84"/>
      <c r="U13" s="84"/>
    </row>
    <row r="14" spans="1:21">
      <c r="A14" s="97"/>
      <c r="B14" s="97"/>
      <c r="C14" s="97" t="s">
        <v>226</v>
      </c>
      <c r="D14" s="97" t="s">
        <v>227</v>
      </c>
      <c r="E14" s="84"/>
      <c r="F14" s="84"/>
      <c r="G14" s="84"/>
      <c r="H14" s="84"/>
      <c r="I14" s="84"/>
      <c r="J14" s="84"/>
      <c r="K14" s="84"/>
      <c r="L14" s="84"/>
      <c r="M14" s="84"/>
      <c r="N14" s="84"/>
      <c r="O14" s="84"/>
      <c r="P14" s="84"/>
      <c r="Q14" s="84"/>
      <c r="R14" s="84"/>
      <c r="S14" s="84"/>
      <c r="T14" s="84"/>
      <c r="U14" s="84"/>
    </row>
    <row r="15" spans="1:21">
      <c r="A15" s="97"/>
      <c r="B15" s="97"/>
      <c r="C15" s="97" t="s">
        <v>228</v>
      </c>
      <c r="D15" s="97" t="s">
        <v>229</v>
      </c>
      <c r="E15" s="84"/>
      <c r="F15" s="84"/>
      <c r="G15" s="84"/>
      <c r="H15" s="84"/>
      <c r="I15" s="84"/>
      <c r="J15" s="84"/>
      <c r="K15" s="84"/>
      <c r="L15" s="84"/>
      <c r="M15" s="84"/>
      <c r="N15" s="84"/>
      <c r="O15" s="84"/>
      <c r="P15" s="84"/>
      <c r="Q15" s="84"/>
      <c r="R15" s="84"/>
      <c r="S15" s="84"/>
      <c r="T15" s="84"/>
      <c r="U15" s="84"/>
    </row>
    <row r="16" spans="1:21">
      <c r="A16" s="97"/>
      <c r="B16" s="97"/>
      <c r="C16" s="97"/>
      <c r="D16" s="97"/>
      <c r="E16" s="84"/>
      <c r="F16" s="84"/>
      <c r="G16" s="84"/>
      <c r="H16" s="84"/>
      <c r="I16" s="84"/>
      <c r="J16" s="84"/>
      <c r="K16" s="84"/>
      <c r="L16" s="84"/>
      <c r="M16" s="84"/>
      <c r="N16" s="84"/>
      <c r="O16" s="84"/>
    </row>
    <row r="17" spans="1:15">
      <c r="A17" s="97"/>
      <c r="B17" s="97"/>
      <c r="C17" s="97"/>
      <c r="D17" s="97"/>
      <c r="E17" s="84"/>
      <c r="F17" s="84"/>
      <c r="G17" s="84"/>
      <c r="H17" s="84"/>
      <c r="I17" s="84"/>
      <c r="J17" s="84"/>
      <c r="K17" s="84"/>
      <c r="L17" s="84"/>
      <c r="M17" s="84"/>
      <c r="N17" s="84"/>
      <c r="O17" s="84"/>
    </row>
    <row r="18" spans="1:15">
      <c r="A18" s="97"/>
      <c r="B18" s="101"/>
      <c r="C18" s="101"/>
      <c r="D18" s="101"/>
      <c r="E18" s="84"/>
      <c r="F18" s="84"/>
      <c r="G18" s="84"/>
      <c r="H18" s="84"/>
      <c r="I18" s="84"/>
      <c r="J18" s="84"/>
      <c r="K18" s="84"/>
      <c r="L18" s="84"/>
      <c r="M18" s="84"/>
      <c r="N18" s="84"/>
      <c r="O18" s="84"/>
    </row>
    <row r="19" spans="1:15">
      <c r="A19" s="97"/>
      <c r="B19" s="101"/>
      <c r="C19" s="101"/>
      <c r="D19" s="101"/>
      <c r="E19" s="84"/>
      <c r="F19" s="84"/>
      <c r="G19" s="84"/>
      <c r="H19" s="84"/>
      <c r="I19" s="84"/>
      <c r="J19" s="84"/>
      <c r="K19" s="84"/>
      <c r="L19" s="84"/>
      <c r="M19" s="84"/>
      <c r="N19" s="84"/>
      <c r="O19" s="84"/>
    </row>
    <row r="20" spans="1:15">
      <c r="A20" s="97"/>
      <c r="B20" s="101"/>
      <c r="C20" s="101"/>
      <c r="D20" s="101"/>
      <c r="E20" s="84"/>
      <c r="F20" s="84"/>
      <c r="G20" s="84"/>
      <c r="H20" s="84"/>
      <c r="I20" s="84"/>
      <c r="J20" s="84"/>
      <c r="K20" s="84"/>
      <c r="L20" s="84"/>
      <c r="M20" s="84"/>
      <c r="N20" s="84"/>
      <c r="O20" s="84"/>
    </row>
    <row r="21" spans="1:15">
      <c r="A21" s="97"/>
      <c r="B21" s="101"/>
      <c r="C21" s="101"/>
      <c r="D21" s="101"/>
      <c r="E21" s="84"/>
      <c r="F21" s="84"/>
      <c r="G21" s="84"/>
      <c r="H21" s="84"/>
      <c r="I21" s="84"/>
      <c r="J21" s="84"/>
      <c r="K21" s="84"/>
      <c r="L21" s="84"/>
      <c r="M21" s="84"/>
      <c r="N21" s="84"/>
      <c r="O21" s="84"/>
    </row>
    <row r="22" spans="1:15" ht="20.25">
      <c r="A22" s="97"/>
      <c r="B22" s="97"/>
      <c r="C22" s="99"/>
      <c r="D22" s="99"/>
      <c r="E22" s="84"/>
      <c r="F22" s="84"/>
      <c r="G22" s="84"/>
      <c r="H22" s="84"/>
      <c r="I22" s="84"/>
      <c r="J22" s="84"/>
      <c r="K22" s="84"/>
      <c r="L22" s="84"/>
      <c r="M22" s="84"/>
      <c r="N22" s="84"/>
      <c r="O22" s="84"/>
    </row>
    <row r="23" spans="1:15" ht="20.25">
      <c r="A23" s="97"/>
      <c r="B23" s="97"/>
      <c r="C23" s="99"/>
      <c r="D23" s="99"/>
      <c r="E23" s="84"/>
      <c r="F23" s="84"/>
      <c r="G23" s="84"/>
      <c r="H23" s="84"/>
      <c r="I23" s="84"/>
      <c r="J23" s="84"/>
      <c r="K23" s="84"/>
      <c r="L23" s="84"/>
      <c r="M23" s="84"/>
      <c r="N23" s="84"/>
      <c r="O23" s="84"/>
    </row>
    <row r="24" spans="1:15" ht="20.25">
      <c r="A24" s="97"/>
      <c r="B24" s="97"/>
      <c r="C24" s="99"/>
      <c r="D24" s="99"/>
      <c r="E24" s="84"/>
      <c r="F24" s="84"/>
      <c r="G24" s="84"/>
      <c r="H24" s="84"/>
      <c r="I24" s="84"/>
      <c r="J24" s="84"/>
      <c r="K24" s="84"/>
      <c r="L24" s="84"/>
      <c r="M24" s="84"/>
      <c r="N24" s="84"/>
      <c r="O24" s="84"/>
    </row>
    <row r="25" spans="1:15" ht="20.25">
      <c r="A25" s="97"/>
      <c r="B25" s="97"/>
      <c r="C25" s="99"/>
      <c r="D25" s="99"/>
      <c r="E25" s="84"/>
      <c r="F25" s="84"/>
      <c r="G25" s="84"/>
      <c r="H25" s="84"/>
      <c r="I25" s="84"/>
      <c r="J25" s="84"/>
      <c r="K25" s="84"/>
      <c r="L25" s="84"/>
      <c r="M25" s="84"/>
      <c r="N25" s="84"/>
      <c r="O25" s="84"/>
    </row>
    <row r="26" spans="1:15" ht="20.25">
      <c r="A26" s="97"/>
      <c r="B26" s="97"/>
      <c r="C26" s="99"/>
      <c r="D26" s="99"/>
      <c r="E26" s="84"/>
      <c r="F26" s="84"/>
      <c r="G26" s="84"/>
      <c r="H26" s="84"/>
      <c r="I26" s="84"/>
      <c r="J26" s="84"/>
      <c r="K26" s="84"/>
      <c r="L26" s="84"/>
      <c r="M26" s="84"/>
      <c r="N26" s="84"/>
      <c r="O26" s="84"/>
    </row>
    <row r="27" spans="1:15" ht="20.25">
      <c r="A27" s="97"/>
      <c r="B27" s="97"/>
      <c r="C27" s="99"/>
      <c r="D27" s="99"/>
      <c r="E27" s="84"/>
      <c r="F27" s="84"/>
      <c r="G27" s="84"/>
      <c r="H27" s="84"/>
      <c r="I27" s="84"/>
      <c r="J27" s="84"/>
      <c r="K27" s="84"/>
      <c r="L27" s="84"/>
      <c r="M27" s="84"/>
      <c r="N27" s="84"/>
      <c r="O27" s="84"/>
    </row>
    <row r="28" spans="1:15" ht="20.25">
      <c r="A28" s="97"/>
      <c r="B28" s="97"/>
      <c r="C28" s="99"/>
      <c r="D28" s="99"/>
      <c r="E28" s="84"/>
      <c r="F28" s="84"/>
      <c r="G28" s="84"/>
      <c r="H28" s="84"/>
      <c r="I28" s="84"/>
      <c r="J28" s="84"/>
      <c r="K28" s="84"/>
      <c r="L28" s="84"/>
      <c r="M28" s="84"/>
      <c r="N28" s="84"/>
      <c r="O28" s="84"/>
    </row>
    <row r="29" spans="1:15" ht="20.25">
      <c r="A29" s="97"/>
      <c r="B29" s="97"/>
      <c r="C29" s="99"/>
      <c r="D29" s="99"/>
      <c r="E29" s="84"/>
      <c r="F29" s="84"/>
      <c r="G29" s="84"/>
      <c r="H29" s="84"/>
      <c r="I29" s="84"/>
      <c r="J29" s="84"/>
      <c r="K29" s="84"/>
      <c r="L29" s="84"/>
      <c r="M29" s="84"/>
      <c r="N29" s="84"/>
      <c r="O29" s="84"/>
    </row>
    <row r="30" spans="1:15" ht="20.25">
      <c r="A30" s="97"/>
      <c r="B30" s="97"/>
      <c r="C30" s="99"/>
      <c r="D30" s="99"/>
      <c r="E30" s="84"/>
      <c r="F30" s="84"/>
      <c r="G30" s="84"/>
      <c r="H30" s="84"/>
      <c r="I30" s="84"/>
      <c r="J30" s="84"/>
      <c r="K30" s="84"/>
      <c r="L30" s="84"/>
      <c r="M30" s="84"/>
      <c r="N30" s="84"/>
      <c r="O30" s="84"/>
    </row>
    <row r="31" spans="1:15" ht="20.25">
      <c r="A31" s="97"/>
      <c r="B31" s="97"/>
      <c r="C31" s="99"/>
      <c r="D31" s="99"/>
      <c r="E31" s="84"/>
      <c r="F31" s="84"/>
      <c r="G31" s="84"/>
      <c r="H31" s="84"/>
      <c r="I31" s="84"/>
      <c r="J31" s="84"/>
      <c r="K31" s="84"/>
      <c r="L31" s="84"/>
      <c r="M31" s="84"/>
      <c r="N31" s="84"/>
      <c r="O31" s="84"/>
    </row>
    <row r="32" spans="1:15" ht="20.25">
      <c r="A32" s="97"/>
      <c r="B32" s="97"/>
      <c r="C32" s="99"/>
      <c r="D32" s="99"/>
      <c r="E32" s="84"/>
      <c r="F32" s="84"/>
      <c r="G32" s="84"/>
      <c r="H32" s="84"/>
      <c r="I32" s="84"/>
      <c r="J32" s="84"/>
      <c r="K32" s="84"/>
      <c r="L32" s="84"/>
      <c r="M32" s="84"/>
      <c r="N32" s="84"/>
      <c r="O32" s="84"/>
    </row>
    <row r="33" spans="1:15" ht="20.25">
      <c r="A33" s="97"/>
      <c r="B33" s="97"/>
      <c r="C33" s="99"/>
      <c r="D33" s="99"/>
      <c r="E33" s="84"/>
      <c r="F33" s="84"/>
      <c r="G33" s="84"/>
      <c r="H33" s="84"/>
      <c r="I33" s="84"/>
      <c r="J33" s="84"/>
      <c r="K33" s="84"/>
      <c r="L33" s="84"/>
      <c r="M33" s="84"/>
      <c r="N33" s="84"/>
      <c r="O33" s="84"/>
    </row>
    <row r="34" spans="1:15" ht="20.25">
      <c r="A34" s="97"/>
      <c r="B34" s="97"/>
      <c r="C34" s="99"/>
      <c r="D34" s="99"/>
      <c r="E34" s="84"/>
      <c r="F34" s="84"/>
      <c r="G34" s="84"/>
      <c r="H34" s="84"/>
      <c r="I34" s="84"/>
      <c r="J34" s="84"/>
      <c r="K34" s="84"/>
      <c r="L34" s="84"/>
      <c r="M34" s="84"/>
      <c r="N34" s="84"/>
      <c r="O34" s="84"/>
    </row>
    <row r="35" spans="1:15" ht="20.25">
      <c r="A35" s="97"/>
      <c r="B35" s="97"/>
      <c r="C35" s="99"/>
      <c r="D35" s="99"/>
      <c r="E35" s="84"/>
      <c r="F35" s="84"/>
      <c r="G35" s="84"/>
      <c r="H35" s="84"/>
      <c r="I35" s="84"/>
      <c r="J35" s="84"/>
      <c r="K35" s="84"/>
      <c r="L35" s="84"/>
      <c r="M35" s="84"/>
      <c r="N35" s="84"/>
      <c r="O35" s="84"/>
    </row>
    <row r="36" spans="1:15" ht="20.25">
      <c r="A36" s="97"/>
      <c r="B36" s="97"/>
      <c r="C36" s="99"/>
      <c r="D36" s="99"/>
      <c r="E36" s="84"/>
      <c r="F36" s="84"/>
      <c r="G36" s="84"/>
      <c r="H36" s="84"/>
      <c r="I36" s="84"/>
      <c r="J36" s="84"/>
      <c r="K36" s="84"/>
      <c r="L36" s="84"/>
      <c r="M36" s="84"/>
      <c r="N36" s="84"/>
      <c r="O36" s="84"/>
    </row>
    <row r="37" spans="1:15" ht="20.25">
      <c r="A37" s="97"/>
      <c r="B37" s="97"/>
      <c r="C37" s="99"/>
      <c r="D37" s="99"/>
      <c r="E37" s="84"/>
      <c r="F37" s="84"/>
      <c r="G37" s="84"/>
      <c r="H37" s="84"/>
      <c r="I37" s="84"/>
      <c r="J37" s="84"/>
      <c r="K37" s="84"/>
      <c r="L37" s="84"/>
      <c r="M37" s="84"/>
      <c r="N37" s="84"/>
      <c r="O37" s="84"/>
    </row>
    <row r="38" spans="1:15" ht="20.25">
      <c r="A38" s="97"/>
      <c r="B38" s="97"/>
      <c r="C38" s="99"/>
      <c r="D38" s="99"/>
      <c r="E38" s="84"/>
      <c r="F38" s="84"/>
      <c r="G38" s="84"/>
      <c r="H38" s="84"/>
      <c r="I38" s="84"/>
      <c r="J38" s="84"/>
      <c r="K38" s="84"/>
      <c r="L38" s="84"/>
      <c r="M38" s="84"/>
      <c r="N38" s="84"/>
      <c r="O38" s="84"/>
    </row>
    <row r="39" spans="1:15" ht="20.25">
      <c r="A39" s="97"/>
      <c r="B39" s="97"/>
      <c r="C39" s="99"/>
      <c r="D39" s="99"/>
      <c r="E39" s="84"/>
      <c r="F39" s="84"/>
      <c r="G39" s="84"/>
      <c r="H39" s="84"/>
      <c r="I39" s="84"/>
      <c r="J39" s="84"/>
      <c r="K39" s="84"/>
      <c r="L39" s="84"/>
      <c r="M39" s="84"/>
      <c r="N39" s="84"/>
      <c r="O39" s="84"/>
    </row>
    <row r="40" spans="1:15" ht="20.25">
      <c r="A40" s="97"/>
      <c r="B40" s="97"/>
      <c r="C40" s="99"/>
      <c r="D40" s="99"/>
      <c r="E40" s="84"/>
      <c r="F40" s="84"/>
      <c r="G40" s="84"/>
      <c r="H40" s="84"/>
      <c r="I40" s="84"/>
      <c r="J40" s="84"/>
      <c r="K40" s="84"/>
      <c r="L40" s="84"/>
      <c r="M40" s="84"/>
      <c r="N40" s="84"/>
      <c r="O40" s="84"/>
    </row>
    <row r="41" spans="1:15" ht="20.25">
      <c r="A41" s="97"/>
      <c r="B41" s="97"/>
      <c r="C41" s="99"/>
      <c r="D41" s="99"/>
      <c r="E41" s="84"/>
      <c r="F41" s="84"/>
      <c r="G41" s="84"/>
      <c r="H41" s="84"/>
      <c r="I41" s="84"/>
      <c r="J41" s="84"/>
      <c r="K41" s="84"/>
      <c r="L41" s="84"/>
      <c r="M41" s="84"/>
      <c r="N41" s="84"/>
      <c r="O41" s="84"/>
    </row>
    <row r="42" spans="1:15" ht="20.25">
      <c r="A42" s="97"/>
      <c r="B42" s="97"/>
      <c r="C42" s="99"/>
      <c r="D42" s="99"/>
      <c r="E42" s="84"/>
      <c r="F42" s="84"/>
      <c r="G42" s="84"/>
      <c r="H42" s="84"/>
      <c r="I42" s="84"/>
      <c r="J42" s="84"/>
      <c r="K42" s="84"/>
      <c r="L42" s="84"/>
      <c r="M42" s="84"/>
      <c r="N42" s="84"/>
      <c r="O42" s="84"/>
    </row>
    <row r="43" spans="1:15" ht="20.25">
      <c r="A43" s="97"/>
      <c r="B43" s="97"/>
      <c r="C43" s="99"/>
      <c r="D43" s="99"/>
      <c r="E43" s="84"/>
      <c r="F43" s="84"/>
      <c r="G43" s="84"/>
      <c r="H43" s="84"/>
      <c r="I43" s="84"/>
      <c r="J43" s="84"/>
      <c r="K43" s="84"/>
      <c r="L43" s="84"/>
      <c r="M43" s="84"/>
      <c r="N43" s="84"/>
      <c r="O43" s="84"/>
    </row>
    <row r="44" spans="1:15" ht="20.25">
      <c r="A44" s="97"/>
      <c r="B44" s="97"/>
      <c r="C44" s="99"/>
      <c r="D44" s="99"/>
      <c r="E44" s="84"/>
      <c r="F44" s="84"/>
      <c r="G44" s="84"/>
      <c r="H44" s="84"/>
      <c r="I44" s="84"/>
      <c r="J44" s="84"/>
      <c r="K44" s="84"/>
      <c r="L44" s="84"/>
      <c r="M44" s="84"/>
      <c r="N44" s="84"/>
      <c r="O44" s="84"/>
    </row>
    <row r="45" spans="1:15" ht="20.25">
      <c r="A45" s="97"/>
      <c r="B45" s="97"/>
      <c r="C45" s="99"/>
      <c r="D45" s="99"/>
      <c r="E45" s="84"/>
      <c r="F45" s="84"/>
      <c r="G45" s="84"/>
      <c r="H45" s="84"/>
      <c r="I45" s="84"/>
      <c r="J45" s="84"/>
      <c r="K45" s="84"/>
      <c r="L45" s="84"/>
      <c r="M45" s="84"/>
      <c r="N45" s="84"/>
      <c r="O45" s="84"/>
    </row>
    <row r="46" spans="1:15" ht="20.25">
      <c r="A46" s="97"/>
      <c r="B46" s="97"/>
      <c r="C46" s="99"/>
      <c r="D46" s="99"/>
      <c r="E46" s="84"/>
      <c r="F46" s="84"/>
      <c r="G46" s="84"/>
      <c r="H46" s="84"/>
      <c r="I46" s="84"/>
      <c r="J46" s="84"/>
      <c r="K46" s="84"/>
      <c r="L46" s="84"/>
      <c r="M46" s="84"/>
      <c r="N46" s="84"/>
      <c r="O46" s="84"/>
    </row>
    <row r="47" spans="1:15" ht="20.25">
      <c r="A47" s="97"/>
      <c r="B47" s="97"/>
      <c r="C47" s="99"/>
      <c r="D47" s="99"/>
      <c r="E47" s="84"/>
      <c r="F47" s="84"/>
      <c r="G47" s="84"/>
      <c r="H47" s="84"/>
      <c r="I47" s="84"/>
      <c r="J47" s="84"/>
      <c r="K47" s="84"/>
      <c r="L47" s="84"/>
      <c r="M47" s="84"/>
      <c r="N47" s="84"/>
      <c r="O47" s="84"/>
    </row>
    <row r="48" spans="1:15" ht="20.25">
      <c r="A48" s="97"/>
      <c r="B48" s="97"/>
      <c r="C48" s="99"/>
      <c r="D48" s="99"/>
      <c r="E48" s="84"/>
      <c r="F48" s="84"/>
      <c r="G48" s="84"/>
      <c r="H48" s="84"/>
      <c r="I48" s="84"/>
      <c r="J48" s="84"/>
      <c r="K48" s="84"/>
      <c r="L48" s="84"/>
      <c r="M48" s="84"/>
      <c r="N48" s="84"/>
      <c r="O48" s="84"/>
    </row>
    <row r="49" spans="1:15" ht="20.25">
      <c r="A49" s="97"/>
      <c r="B49" s="97"/>
      <c r="C49" s="99"/>
      <c r="D49" s="99"/>
      <c r="E49" s="84"/>
      <c r="F49" s="84"/>
      <c r="G49" s="84"/>
      <c r="H49" s="84"/>
      <c r="I49" s="84"/>
      <c r="J49" s="84"/>
      <c r="K49" s="84"/>
      <c r="L49" s="84"/>
      <c r="M49" s="84"/>
      <c r="N49" s="84"/>
      <c r="O49" s="84"/>
    </row>
    <row r="50" spans="1:15" ht="20.25">
      <c r="A50" s="97"/>
      <c r="B50" s="97"/>
      <c r="C50" s="99"/>
      <c r="D50" s="99"/>
      <c r="E50" s="84"/>
      <c r="F50" s="84"/>
      <c r="G50" s="84"/>
      <c r="H50" s="84"/>
      <c r="I50" s="84"/>
      <c r="J50" s="84"/>
      <c r="K50" s="84"/>
      <c r="L50" s="84"/>
      <c r="M50" s="84"/>
      <c r="N50" s="84"/>
      <c r="O50" s="84"/>
    </row>
    <row r="51" spans="1:15" ht="20.25">
      <c r="A51" s="97"/>
      <c r="B51" s="97"/>
      <c r="C51" s="99"/>
      <c r="D51" s="99"/>
      <c r="E51" s="84"/>
      <c r="F51" s="84"/>
      <c r="G51" s="84"/>
      <c r="H51" s="84"/>
      <c r="I51" s="84"/>
      <c r="J51" s="84"/>
      <c r="K51" s="84"/>
      <c r="L51" s="84"/>
      <c r="M51" s="84"/>
      <c r="N51" s="84"/>
      <c r="O51" s="84"/>
    </row>
    <row r="52" spans="1:15" ht="20.25">
      <c r="A52" s="97"/>
      <c r="B52" s="23"/>
      <c r="C52" s="34"/>
      <c r="D52" s="34"/>
    </row>
    <row r="53" spans="1:15" ht="20.25">
      <c r="A53" s="97"/>
      <c r="B53" s="23"/>
      <c r="C53" s="34"/>
      <c r="D53" s="34"/>
    </row>
    <row r="54" spans="1:15" ht="20.25">
      <c r="A54" s="97"/>
      <c r="B54" s="23"/>
      <c r="C54" s="34"/>
      <c r="D54" s="34"/>
    </row>
    <row r="55" spans="1:15" ht="20.25">
      <c r="A55" s="97"/>
      <c r="B55" s="23"/>
      <c r="C55" s="34"/>
      <c r="D55" s="34"/>
    </row>
    <row r="56" spans="1:15" ht="20.25">
      <c r="A56" s="97"/>
      <c r="B56" s="23"/>
      <c r="C56" s="34"/>
      <c r="D56" s="34"/>
    </row>
    <row r="57" spans="1:15" ht="20.25">
      <c r="A57" s="97"/>
      <c r="B57" s="23"/>
      <c r="C57" s="34"/>
      <c r="D57" s="34"/>
    </row>
    <row r="58" spans="1:15" ht="20.25">
      <c r="A58" s="97"/>
      <c r="B58" s="23"/>
      <c r="C58" s="34"/>
      <c r="D58" s="34"/>
    </row>
    <row r="59" spans="1:15" ht="20.25">
      <c r="A59" s="97"/>
      <c r="B59" s="23"/>
      <c r="C59" s="34"/>
      <c r="D59" s="34"/>
    </row>
    <row r="60" spans="1:15" ht="20.25">
      <c r="A60" s="97"/>
      <c r="B60" s="23"/>
      <c r="C60" s="34"/>
      <c r="D60" s="34"/>
    </row>
    <row r="61" spans="1:15" ht="20.25">
      <c r="A61" s="97"/>
      <c r="B61" s="23"/>
      <c r="C61" s="34"/>
      <c r="D61" s="34"/>
    </row>
    <row r="62" spans="1:15" ht="20.25">
      <c r="A62" s="97"/>
      <c r="B62" s="23"/>
      <c r="C62" s="34"/>
      <c r="D62" s="34"/>
    </row>
    <row r="63" spans="1:15" ht="20.25">
      <c r="A63" s="97"/>
      <c r="B63" s="23"/>
      <c r="C63" s="34"/>
      <c r="D63" s="34"/>
    </row>
    <row r="64" spans="1:15" ht="20.25">
      <c r="A64" s="97"/>
      <c r="B64" s="23"/>
      <c r="C64" s="34"/>
      <c r="D64" s="34"/>
    </row>
    <row r="65" spans="1:4" ht="20.25">
      <c r="A65" s="97"/>
      <c r="B65" s="23"/>
      <c r="C65" s="34"/>
      <c r="D65" s="34"/>
    </row>
    <row r="66" spans="1:4" ht="20.25">
      <c r="A66" s="97"/>
      <c r="B66" s="23"/>
      <c r="C66" s="34"/>
      <c r="D66" s="34"/>
    </row>
    <row r="67" spans="1:4" ht="20.25">
      <c r="A67" s="97"/>
      <c r="B67" s="23"/>
      <c r="C67" s="34"/>
      <c r="D67" s="34"/>
    </row>
    <row r="68" spans="1:4" ht="20.25">
      <c r="A68" s="97"/>
      <c r="B68" s="23"/>
      <c r="C68" s="34"/>
      <c r="D68" s="34"/>
    </row>
    <row r="69" spans="1:4" ht="20.25">
      <c r="A69" s="97"/>
      <c r="B69" s="23"/>
      <c r="C69" s="34"/>
      <c r="D69" s="34"/>
    </row>
    <row r="70" spans="1:4" ht="20.25">
      <c r="A70" s="97"/>
      <c r="B70" s="23"/>
      <c r="C70" s="34"/>
      <c r="D70" s="34"/>
    </row>
    <row r="71" spans="1:4" ht="20.25">
      <c r="A71" s="97"/>
      <c r="B71" s="23"/>
      <c r="C71" s="34"/>
      <c r="D71" s="34"/>
    </row>
    <row r="72" spans="1:4" ht="20.25">
      <c r="A72" s="97"/>
      <c r="B72" s="23"/>
      <c r="C72" s="34"/>
      <c r="D72" s="34"/>
    </row>
    <row r="73" spans="1:4" ht="20.25">
      <c r="A73" s="97"/>
      <c r="B73" s="23"/>
      <c r="C73" s="34"/>
      <c r="D73" s="34"/>
    </row>
    <row r="74" spans="1:4" ht="20.25">
      <c r="A74" s="97"/>
      <c r="B74" s="23"/>
      <c r="C74" s="34"/>
      <c r="D74" s="34"/>
    </row>
    <row r="75" spans="1:4" ht="20.25">
      <c r="A75" s="97"/>
      <c r="B75" s="23"/>
      <c r="C75" s="34"/>
      <c r="D75" s="34"/>
    </row>
    <row r="76" spans="1:4" ht="20.25">
      <c r="A76" s="97"/>
      <c r="B76" s="23"/>
      <c r="C76" s="34"/>
      <c r="D76" s="34"/>
    </row>
    <row r="77" spans="1:4" ht="20.25">
      <c r="A77" s="97"/>
      <c r="B77" s="23"/>
      <c r="C77" s="34"/>
      <c r="D77" s="34"/>
    </row>
    <row r="78" spans="1:4" ht="20.25">
      <c r="A78" s="97"/>
      <c r="B78" s="23"/>
      <c r="C78" s="34"/>
      <c r="D78" s="34"/>
    </row>
    <row r="79" spans="1:4" ht="20.25">
      <c r="A79" s="97"/>
      <c r="B79" s="23"/>
      <c r="C79" s="34"/>
      <c r="D79" s="34"/>
    </row>
    <row r="80" spans="1:4" ht="20.25">
      <c r="A80" s="97"/>
      <c r="B80" s="23"/>
      <c r="C80" s="34"/>
      <c r="D80" s="34"/>
    </row>
    <row r="81" spans="1:4" ht="20.25">
      <c r="A81" s="97"/>
      <c r="B81" s="23"/>
      <c r="C81" s="34"/>
      <c r="D81" s="34"/>
    </row>
    <row r="82" spans="1:4" ht="20.25">
      <c r="A82" s="97"/>
      <c r="B82" s="23"/>
      <c r="C82" s="34"/>
      <c r="D82" s="34"/>
    </row>
    <row r="83" spans="1:4" ht="20.25">
      <c r="A83" s="97"/>
      <c r="B83" s="23"/>
      <c r="C83" s="34"/>
      <c r="D83" s="34"/>
    </row>
    <row r="84" spans="1:4" ht="20.25">
      <c r="A84" s="97"/>
      <c r="B84" s="23"/>
      <c r="C84" s="34"/>
      <c r="D84" s="34"/>
    </row>
    <row r="85" spans="1:4" ht="20.25">
      <c r="A85" s="97"/>
      <c r="B85" s="23"/>
      <c r="C85" s="34"/>
      <c r="D85" s="34"/>
    </row>
    <row r="86" spans="1:4" ht="20.25">
      <c r="A86" s="97"/>
      <c r="B86" s="23"/>
      <c r="C86" s="34"/>
      <c r="D86" s="34"/>
    </row>
    <row r="87" spans="1:4" ht="20.25">
      <c r="A87" s="97"/>
      <c r="B87" s="23"/>
      <c r="C87" s="34"/>
      <c r="D87" s="34"/>
    </row>
    <row r="88" spans="1:4" ht="20.25">
      <c r="A88" s="97"/>
      <c r="B88" s="23"/>
      <c r="C88" s="34"/>
      <c r="D88" s="34"/>
    </row>
    <row r="89" spans="1:4" ht="20.25">
      <c r="A89" s="97"/>
      <c r="B89" s="23"/>
      <c r="C89" s="34"/>
      <c r="D89" s="34"/>
    </row>
    <row r="90" spans="1:4" ht="20.25">
      <c r="A90" s="97"/>
      <c r="B90" s="23"/>
      <c r="C90" s="34"/>
      <c r="D90" s="34"/>
    </row>
    <row r="91" spans="1:4" ht="20.25">
      <c r="A91" s="97"/>
      <c r="B91" s="23"/>
      <c r="C91" s="34"/>
      <c r="D91" s="34"/>
    </row>
    <row r="92" spans="1:4" ht="20.25">
      <c r="A92" s="97"/>
      <c r="B92" s="23"/>
      <c r="C92" s="34"/>
      <c r="D92" s="34"/>
    </row>
    <row r="93" spans="1:4" ht="20.25">
      <c r="A93" s="97"/>
      <c r="B93" s="23"/>
      <c r="C93" s="34"/>
      <c r="D93" s="34"/>
    </row>
    <row r="94" spans="1:4" ht="20.25">
      <c r="A94" s="97"/>
      <c r="B94" s="23"/>
      <c r="C94" s="34"/>
      <c r="D94" s="34"/>
    </row>
    <row r="95" spans="1:4" ht="20.25">
      <c r="A95" s="97"/>
      <c r="B95" s="23"/>
      <c r="C95" s="34"/>
      <c r="D95" s="34"/>
    </row>
    <row r="96" spans="1:4" ht="20.25">
      <c r="A96" s="97"/>
      <c r="B96" s="23"/>
      <c r="C96" s="34"/>
      <c r="D96" s="34"/>
    </row>
    <row r="97" spans="1:4" ht="20.25">
      <c r="A97" s="97"/>
      <c r="B97" s="23"/>
      <c r="C97" s="34"/>
      <c r="D97" s="34"/>
    </row>
    <row r="98" spans="1:4" ht="20.25">
      <c r="A98" s="97"/>
      <c r="B98" s="23"/>
      <c r="C98" s="34"/>
      <c r="D98" s="34"/>
    </row>
    <row r="99" spans="1:4" ht="20.25">
      <c r="A99" s="97"/>
      <c r="B99" s="23"/>
      <c r="C99" s="34"/>
      <c r="D99" s="34"/>
    </row>
    <row r="100" spans="1:4" ht="20.25">
      <c r="A100" s="97"/>
      <c r="B100" s="23"/>
      <c r="C100" s="34"/>
      <c r="D100" s="34"/>
    </row>
    <row r="101" spans="1:4" ht="20.25">
      <c r="A101" s="97"/>
      <c r="B101" s="23"/>
      <c r="C101" s="34"/>
      <c r="D101" s="34"/>
    </row>
    <row r="102" spans="1:4" ht="20.25">
      <c r="A102" s="97"/>
      <c r="B102" s="23"/>
      <c r="C102" s="34"/>
      <c r="D102" s="34"/>
    </row>
    <row r="103" spans="1:4" ht="20.25">
      <c r="A103" s="97"/>
      <c r="B103" s="23"/>
      <c r="C103" s="34"/>
      <c r="D103" s="34"/>
    </row>
    <row r="104" spans="1:4" ht="20.25">
      <c r="A104" s="97"/>
      <c r="B104" s="23"/>
      <c r="C104" s="34"/>
      <c r="D104" s="34"/>
    </row>
    <row r="105" spans="1:4" ht="20.25">
      <c r="A105" s="97"/>
      <c r="B105" s="23"/>
      <c r="C105" s="34"/>
      <c r="D105" s="34"/>
    </row>
    <row r="106" spans="1:4" ht="20.25">
      <c r="A106" s="97"/>
      <c r="B106" s="23"/>
      <c r="C106" s="34"/>
      <c r="D106" s="34"/>
    </row>
    <row r="107" spans="1:4" ht="20.25">
      <c r="A107" s="97"/>
      <c r="B107" s="23"/>
      <c r="C107" s="34"/>
      <c r="D107" s="34"/>
    </row>
    <row r="108" spans="1:4" ht="20.25">
      <c r="A108" s="97"/>
      <c r="B108" s="23"/>
      <c r="C108" s="34"/>
      <c r="D108" s="34"/>
    </row>
    <row r="109" spans="1:4" ht="20.25">
      <c r="A109" s="97"/>
      <c r="B109" s="23"/>
      <c r="C109" s="34"/>
      <c r="D109" s="34"/>
    </row>
    <row r="110" spans="1:4" ht="20.25">
      <c r="A110" s="97"/>
      <c r="B110" s="23"/>
      <c r="C110" s="34"/>
      <c r="D110" s="34"/>
    </row>
    <row r="111" spans="1:4" ht="20.25">
      <c r="A111" s="97"/>
      <c r="B111" s="23"/>
      <c r="C111" s="34"/>
      <c r="D111" s="34"/>
    </row>
    <row r="112" spans="1:4" ht="20.25">
      <c r="A112" s="97"/>
      <c r="B112" s="23"/>
      <c r="C112" s="34"/>
      <c r="D112" s="34"/>
    </row>
    <row r="113" spans="1:4" ht="20.25">
      <c r="A113" s="97"/>
      <c r="B113" s="23"/>
      <c r="C113" s="34"/>
      <c r="D113" s="34"/>
    </row>
    <row r="114" spans="1:4" ht="20.25">
      <c r="A114" s="97"/>
      <c r="B114" s="23"/>
      <c r="C114" s="34"/>
      <c r="D114" s="34"/>
    </row>
    <row r="115" spans="1:4" ht="20.25">
      <c r="A115" s="97"/>
      <c r="B115" s="23"/>
      <c r="C115" s="34"/>
      <c r="D115" s="34"/>
    </row>
    <row r="116" spans="1:4" ht="20.25">
      <c r="A116" s="97"/>
      <c r="B116" s="23"/>
      <c r="C116" s="34"/>
      <c r="D116" s="34"/>
    </row>
    <row r="117" spans="1:4" ht="20.25">
      <c r="A117" s="97"/>
      <c r="B117" s="23"/>
      <c r="C117" s="34"/>
      <c r="D117" s="34"/>
    </row>
    <row r="118" spans="1:4" ht="20.25">
      <c r="A118" s="97"/>
      <c r="B118" s="23"/>
      <c r="C118" s="34"/>
      <c r="D118" s="34"/>
    </row>
    <row r="119" spans="1:4" ht="20.25">
      <c r="A119" s="97"/>
      <c r="B119" s="23"/>
      <c r="C119" s="34"/>
      <c r="D119" s="34"/>
    </row>
    <row r="120" spans="1:4" ht="20.25">
      <c r="A120" s="97"/>
      <c r="B120" s="23"/>
      <c r="C120" s="34"/>
      <c r="D120" s="34"/>
    </row>
    <row r="121" spans="1:4" ht="20.25">
      <c r="A121" s="97"/>
      <c r="B121" s="23"/>
      <c r="C121" s="34"/>
      <c r="D121" s="34"/>
    </row>
    <row r="122" spans="1:4" ht="20.25">
      <c r="A122" s="97"/>
      <c r="B122" s="23"/>
      <c r="C122" s="34"/>
      <c r="D122" s="34"/>
    </row>
    <row r="123" spans="1:4" ht="20.25">
      <c r="A123" s="97"/>
      <c r="B123" s="23"/>
      <c r="C123" s="34"/>
      <c r="D123" s="34"/>
    </row>
    <row r="124" spans="1:4" ht="20.25">
      <c r="A124" s="97"/>
      <c r="B124" s="23"/>
      <c r="C124" s="34"/>
      <c r="D124" s="34"/>
    </row>
    <row r="125" spans="1:4" ht="20.25">
      <c r="A125" s="97"/>
      <c r="B125" s="23"/>
      <c r="C125" s="34"/>
      <c r="D125" s="34"/>
    </row>
    <row r="126" spans="1:4" ht="20.25">
      <c r="A126" s="97"/>
      <c r="B126" s="23"/>
      <c r="C126" s="34"/>
      <c r="D126" s="34"/>
    </row>
    <row r="127" spans="1:4" ht="20.25">
      <c r="A127" s="97"/>
      <c r="B127" s="23"/>
      <c r="C127" s="34"/>
      <c r="D127" s="34"/>
    </row>
    <row r="128" spans="1:4" ht="20.25">
      <c r="A128" s="97"/>
      <c r="B128" s="23"/>
      <c r="C128" s="34"/>
      <c r="D128" s="34"/>
    </row>
    <row r="129" spans="1:4" ht="20.25">
      <c r="A129" s="97"/>
      <c r="B129" s="23"/>
      <c r="C129" s="34"/>
      <c r="D129" s="34"/>
    </row>
    <row r="130" spans="1:4" ht="20.25">
      <c r="A130" s="97"/>
      <c r="B130" s="23"/>
      <c r="C130" s="34"/>
      <c r="D130" s="34"/>
    </row>
    <row r="131" spans="1:4" ht="20.25">
      <c r="A131" s="97"/>
      <c r="B131" s="23"/>
      <c r="C131" s="34"/>
      <c r="D131" s="34"/>
    </row>
    <row r="132" spans="1:4" ht="20.25">
      <c r="A132" s="97"/>
      <c r="B132" s="23"/>
      <c r="C132" s="34"/>
      <c r="D132" s="34"/>
    </row>
    <row r="133" spans="1:4" ht="20.25">
      <c r="A133" s="97"/>
      <c r="B133" s="23"/>
      <c r="C133" s="34"/>
      <c r="D133" s="34"/>
    </row>
    <row r="134" spans="1:4" ht="20.25">
      <c r="A134" s="97"/>
      <c r="B134" s="23"/>
      <c r="C134" s="34"/>
      <c r="D134" s="34"/>
    </row>
    <row r="135" spans="1:4" ht="20.25">
      <c r="A135" s="97"/>
      <c r="B135" s="23"/>
      <c r="C135" s="34"/>
      <c r="D135" s="34"/>
    </row>
    <row r="136" spans="1:4" ht="20.25">
      <c r="A136" s="97"/>
      <c r="B136" s="23"/>
      <c r="C136" s="34"/>
      <c r="D136" s="34"/>
    </row>
    <row r="137" spans="1:4" ht="20.25">
      <c r="A137" s="97"/>
      <c r="B137" s="23"/>
      <c r="C137" s="34"/>
      <c r="D137" s="34"/>
    </row>
    <row r="138" spans="1:4" ht="20.25">
      <c r="A138" s="97"/>
      <c r="B138" s="23"/>
      <c r="C138" s="34"/>
      <c r="D138" s="34"/>
    </row>
    <row r="139" spans="1:4" ht="20.25">
      <c r="A139" s="97"/>
      <c r="B139" s="23"/>
      <c r="C139" s="34"/>
      <c r="D139" s="34"/>
    </row>
    <row r="140" spans="1:4" ht="20.25">
      <c r="A140" s="97"/>
      <c r="B140" s="23"/>
      <c r="C140" s="34"/>
      <c r="D140" s="34"/>
    </row>
    <row r="141" spans="1:4" ht="20.25">
      <c r="A141" s="97"/>
      <c r="B141" s="23"/>
      <c r="C141" s="34"/>
      <c r="D141" s="34"/>
    </row>
    <row r="142" spans="1:4" ht="20.25">
      <c r="A142" s="97"/>
      <c r="B142" s="23"/>
      <c r="C142" s="34"/>
      <c r="D142" s="34"/>
    </row>
    <row r="143" spans="1:4" ht="20.25">
      <c r="A143" s="97"/>
      <c r="B143" s="23"/>
      <c r="C143" s="34"/>
      <c r="D143" s="34"/>
    </row>
    <row r="144" spans="1:4" ht="20.25">
      <c r="A144" s="97"/>
      <c r="B144" s="23"/>
      <c r="C144" s="34"/>
      <c r="D144" s="34"/>
    </row>
    <row r="145" spans="1:4" ht="20.25">
      <c r="A145" s="97"/>
      <c r="B145" s="23"/>
      <c r="C145" s="34"/>
      <c r="D145" s="34"/>
    </row>
    <row r="146" spans="1:4" ht="20.25">
      <c r="A146" s="97"/>
      <c r="B146" s="23"/>
      <c r="C146" s="34"/>
      <c r="D146" s="34"/>
    </row>
    <row r="147" spans="1:4" ht="20.25">
      <c r="A147" s="97"/>
      <c r="B147" s="23"/>
      <c r="C147" s="34"/>
      <c r="D147" s="34"/>
    </row>
    <row r="148" spans="1:4" ht="20.25">
      <c r="A148" s="97"/>
      <c r="B148" s="23"/>
      <c r="C148" s="34"/>
      <c r="D148" s="34"/>
    </row>
    <row r="149" spans="1:4" ht="20.25">
      <c r="A149" s="97"/>
      <c r="B149" s="23"/>
      <c r="C149" s="34"/>
      <c r="D149" s="34"/>
    </row>
    <row r="150" spans="1:4" ht="20.25">
      <c r="A150" s="97"/>
      <c r="B150" s="23"/>
      <c r="C150" s="34"/>
      <c r="D150" s="34"/>
    </row>
    <row r="151" spans="1:4" ht="20.25">
      <c r="A151" s="97"/>
      <c r="B151" s="23"/>
      <c r="C151" s="34"/>
      <c r="D151" s="34"/>
    </row>
    <row r="152" spans="1:4" ht="20.25">
      <c r="A152" s="97"/>
      <c r="B152" s="23"/>
      <c r="C152" s="34"/>
      <c r="D152" s="34"/>
    </row>
    <row r="153" spans="1:4" ht="20.25">
      <c r="A153" s="97"/>
      <c r="B153" s="23"/>
      <c r="C153" s="34"/>
      <c r="D153" s="34"/>
    </row>
    <row r="154" spans="1:4" ht="20.25">
      <c r="A154" s="97"/>
      <c r="B154" s="23"/>
      <c r="C154" s="34"/>
      <c r="D154" s="34"/>
    </row>
    <row r="155" spans="1:4" ht="20.25">
      <c r="A155" s="97"/>
      <c r="B155" s="23"/>
      <c r="C155" s="34"/>
      <c r="D155" s="34"/>
    </row>
    <row r="156" spans="1:4" ht="20.25">
      <c r="A156" s="97"/>
      <c r="B156" s="23"/>
      <c r="C156" s="34"/>
      <c r="D156" s="34"/>
    </row>
    <row r="157" spans="1:4" ht="20.25">
      <c r="A157" s="97"/>
      <c r="B157" s="23"/>
      <c r="C157" s="34"/>
      <c r="D157" s="34"/>
    </row>
    <row r="158" spans="1:4" ht="20.25">
      <c r="A158" s="97"/>
      <c r="B158" s="23"/>
      <c r="C158" s="34"/>
      <c r="D158" s="34"/>
    </row>
    <row r="159" spans="1:4" ht="20.25">
      <c r="A159" s="97"/>
      <c r="B159" s="23"/>
      <c r="C159" s="34"/>
      <c r="D159" s="34"/>
    </row>
    <row r="160" spans="1:4" ht="20.25">
      <c r="A160" s="97"/>
      <c r="B160" s="23"/>
      <c r="C160" s="34"/>
      <c r="D160" s="34"/>
    </row>
    <row r="161" spans="1:4" ht="20.25">
      <c r="A161" s="97"/>
      <c r="B161" s="23"/>
      <c r="C161" s="34"/>
      <c r="D161" s="34"/>
    </row>
    <row r="162" spans="1:4" ht="20.25">
      <c r="A162" s="97"/>
      <c r="B162" s="23"/>
      <c r="C162" s="34"/>
      <c r="D162" s="34"/>
    </row>
    <row r="163" spans="1:4" ht="20.25">
      <c r="A163" s="97"/>
      <c r="B163" s="23"/>
      <c r="C163" s="34"/>
      <c r="D163" s="34"/>
    </row>
    <row r="164" spans="1:4" ht="20.25">
      <c r="A164" s="97"/>
      <c r="B164" s="23"/>
      <c r="C164" s="34"/>
      <c r="D164" s="34"/>
    </row>
    <row r="165" spans="1:4" ht="20.25">
      <c r="A165" s="97"/>
      <c r="B165" s="23"/>
      <c r="C165" s="34"/>
      <c r="D165" s="34"/>
    </row>
    <row r="166" spans="1:4" ht="20.25">
      <c r="A166" s="97"/>
      <c r="B166" s="23"/>
      <c r="C166" s="34"/>
      <c r="D166" s="34"/>
    </row>
    <row r="167" spans="1:4" ht="20.25">
      <c r="A167" s="97"/>
      <c r="B167" s="23"/>
      <c r="C167" s="34"/>
      <c r="D167" s="34"/>
    </row>
    <row r="168" spans="1:4" ht="20.25">
      <c r="A168" s="97"/>
      <c r="B168" s="23"/>
      <c r="C168" s="34"/>
      <c r="D168" s="34"/>
    </row>
    <row r="169" spans="1:4" ht="20.25">
      <c r="A169" s="97"/>
      <c r="B169" s="23"/>
      <c r="C169" s="34"/>
      <c r="D169" s="34"/>
    </row>
    <row r="170" spans="1:4" ht="20.25">
      <c r="A170" s="97"/>
      <c r="B170" s="23"/>
      <c r="C170" s="34"/>
      <c r="D170" s="34"/>
    </row>
    <row r="171" spans="1:4" ht="20.25">
      <c r="A171" s="97"/>
      <c r="B171" s="23"/>
      <c r="C171" s="34"/>
      <c r="D171" s="34"/>
    </row>
    <row r="172" spans="1:4" ht="20.25">
      <c r="A172" s="97"/>
      <c r="B172" s="23"/>
      <c r="C172" s="34"/>
      <c r="D172" s="34"/>
    </row>
    <row r="173" spans="1:4" ht="20.25">
      <c r="A173" s="97"/>
      <c r="B173" s="23"/>
      <c r="C173" s="34"/>
      <c r="D173" s="34"/>
    </row>
    <row r="174" spans="1:4" ht="20.25">
      <c r="A174" s="97"/>
      <c r="B174" s="23"/>
      <c r="C174" s="34"/>
      <c r="D174" s="34"/>
    </row>
    <row r="175" spans="1:4" ht="20.25">
      <c r="A175" s="97"/>
      <c r="B175" s="23"/>
      <c r="C175" s="34"/>
      <c r="D175" s="34"/>
    </row>
    <row r="176" spans="1:4" ht="20.25">
      <c r="A176" s="97"/>
      <c r="B176" s="23"/>
      <c r="C176" s="34"/>
      <c r="D176" s="34"/>
    </row>
    <row r="177" spans="1:4" ht="20.25">
      <c r="A177" s="97"/>
      <c r="B177" s="23"/>
      <c r="C177" s="34"/>
      <c r="D177" s="34"/>
    </row>
    <row r="178" spans="1:4" ht="20.25">
      <c r="A178" s="97"/>
      <c r="B178" s="23"/>
      <c r="C178" s="34"/>
      <c r="D178" s="34"/>
    </row>
    <row r="179" spans="1:4" ht="20.25">
      <c r="A179" s="97"/>
      <c r="B179" s="23"/>
      <c r="C179" s="34"/>
      <c r="D179" s="34"/>
    </row>
    <row r="180" spans="1:4" ht="20.25">
      <c r="A180" s="97"/>
      <c r="B180" s="23"/>
      <c r="C180" s="34"/>
      <c r="D180" s="34"/>
    </row>
    <row r="181" spans="1:4" ht="20.25">
      <c r="A181" s="97"/>
      <c r="B181" s="23"/>
      <c r="C181" s="34"/>
      <c r="D181" s="34"/>
    </row>
    <row r="182" spans="1:4" ht="20.25">
      <c r="A182" s="97"/>
      <c r="B182" s="23"/>
      <c r="C182" s="34"/>
      <c r="D182" s="34"/>
    </row>
    <row r="183" spans="1:4" ht="20.25">
      <c r="A183" s="97"/>
      <c r="B183" s="23"/>
      <c r="C183" s="34"/>
      <c r="D183" s="34"/>
    </row>
    <row r="184" spans="1:4" ht="20.25">
      <c r="A184" s="97"/>
      <c r="B184" s="23"/>
      <c r="C184" s="34"/>
      <c r="D184" s="34"/>
    </row>
    <row r="185" spans="1:4" ht="20.25">
      <c r="A185" s="97"/>
      <c r="B185" s="23"/>
      <c r="C185" s="34"/>
      <c r="D185" s="34"/>
    </row>
    <row r="186" spans="1:4" ht="20.25">
      <c r="A186" s="97"/>
      <c r="B186" s="23"/>
      <c r="C186" s="34"/>
      <c r="D186" s="34"/>
    </row>
    <row r="187" spans="1:4" ht="20.25">
      <c r="A187" s="97"/>
      <c r="B187" s="23"/>
      <c r="C187" s="34"/>
      <c r="D187" s="34"/>
    </row>
    <row r="188" spans="1:4" ht="20.25">
      <c r="A188" s="97"/>
      <c r="B188" s="23"/>
      <c r="C188" s="34"/>
      <c r="D188" s="34"/>
    </row>
    <row r="189" spans="1:4" ht="20.25">
      <c r="A189" s="97"/>
      <c r="B189" s="23"/>
      <c r="C189" s="34"/>
      <c r="D189" s="34"/>
    </row>
    <row r="190" spans="1:4" ht="20.25">
      <c r="A190" s="97"/>
      <c r="B190" s="23"/>
      <c r="C190" s="34"/>
      <c r="D190" s="34"/>
    </row>
    <row r="191" spans="1:4" ht="20.25">
      <c r="A191" s="97"/>
      <c r="B191" s="23"/>
      <c r="C191" s="34"/>
      <c r="D191" s="34"/>
    </row>
    <row r="192" spans="1:4" ht="20.25">
      <c r="A192" s="97"/>
      <c r="B192" s="23"/>
      <c r="C192" s="34"/>
      <c r="D192" s="34"/>
    </row>
    <row r="193" spans="1:4" ht="20.25">
      <c r="A193" s="97"/>
      <c r="B193" s="23"/>
      <c r="C193" s="34"/>
      <c r="D193" s="34"/>
    </row>
    <row r="194" spans="1:4" ht="20.25">
      <c r="A194" s="97"/>
      <c r="B194" s="23"/>
      <c r="C194" s="34"/>
      <c r="D194" s="34"/>
    </row>
    <row r="195" spans="1:4" ht="20.25">
      <c r="A195" s="97"/>
      <c r="B195" s="23"/>
      <c r="C195" s="34"/>
      <c r="D195" s="34"/>
    </row>
    <row r="196" spans="1:4" ht="20.25">
      <c r="A196" s="97"/>
      <c r="B196" s="23"/>
      <c r="C196" s="34"/>
      <c r="D196" s="34"/>
    </row>
    <row r="197" spans="1:4" ht="20.25">
      <c r="A197" s="97"/>
      <c r="B197" s="23"/>
      <c r="C197" s="34"/>
      <c r="D197" s="34"/>
    </row>
    <row r="198" spans="1:4" ht="20.25">
      <c r="A198" s="97"/>
      <c r="B198" s="23"/>
      <c r="C198" s="34"/>
      <c r="D198" s="34"/>
    </row>
    <row r="199" spans="1:4" ht="20.25">
      <c r="A199" s="97"/>
      <c r="B199" s="23"/>
      <c r="C199" s="34"/>
      <c r="D199" s="34"/>
    </row>
    <row r="200" spans="1:4" ht="20.25">
      <c r="A200" s="97"/>
      <c r="B200" s="23"/>
      <c r="C200" s="34"/>
      <c r="D200" s="34"/>
    </row>
    <row r="201" spans="1:4" ht="20.25">
      <c r="A201" s="97"/>
      <c r="B201" s="23"/>
      <c r="C201" s="34"/>
      <c r="D201" s="34"/>
    </row>
    <row r="202" spans="1:4" ht="20.25">
      <c r="A202" s="97"/>
      <c r="B202" s="23"/>
      <c r="C202" s="34"/>
      <c r="D202" s="34"/>
    </row>
    <row r="203" spans="1:4" ht="20.25">
      <c r="A203" s="97"/>
      <c r="B203" s="23"/>
      <c r="C203" s="34"/>
      <c r="D203" s="34"/>
    </row>
    <row r="204" spans="1:4" ht="20.25">
      <c r="A204" s="97"/>
      <c r="B204" s="23"/>
      <c r="C204" s="34"/>
      <c r="D204" s="34"/>
    </row>
    <row r="205" spans="1:4" ht="20.25">
      <c r="A205" s="97"/>
      <c r="B205" s="23"/>
      <c r="C205" s="34"/>
      <c r="D205" s="34"/>
    </row>
    <row r="206" spans="1:4" ht="20.25">
      <c r="A206" s="97"/>
      <c r="B206" s="23"/>
      <c r="C206" s="34"/>
      <c r="D206" s="34"/>
    </row>
    <row r="207" spans="1:4" ht="20.25">
      <c r="A207" s="97"/>
      <c r="B207" s="23"/>
      <c r="C207" s="34"/>
      <c r="D207" s="34"/>
    </row>
    <row r="208" spans="1:4">
      <c r="A208" s="84"/>
      <c r="B208" s="23"/>
      <c r="C208" s="23"/>
      <c r="D208" s="23"/>
    </row>
    <row r="209" spans="1:8" ht="20.25">
      <c r="A209" s="84"/>
      <c r="B209" s="30" t="s">
        <v>230</v>
      </c>
      <c r="C209" s="30" t="s">
        <v>231</v>
      </c>
      <c r="D209" s="33" t="s">
        <v>230</v>
      </c>
      <c r="E209" s="33" t="s">
        <v>231</v>
      </c>
    </row>
    <row r="210" spans="1:8" ht="21">
      <c r="A210" s="84"/>
      <c r="B210" s="31" t="s">
        <v>232</v>
      </c>
      <c r="C210" s="31" t="s">
        <v>233</v>
      </c>
      <c r="D210" t="s">
        <v>232</v>
      </c>
      <c r="F210" t="str">
        <f>IF(NOT(ISBLANK(D210)),D210,IF(NOT(ISBLANK(E210)),"     "&amp;E210,FALSE))</f>
        <v>Afectación Económica o presupuestal</v>
      </c>
      <c r="G210" t="s">
        <v>232</v>
      </c>
      <c r="H210" t="str">
        <f>IF(NOT(ISERROR(MATCH(G210,_xlfn.ANCHORARRAY(B221),0))),F223&amp;"Por favor no seleccionar los criterios de impacto",G210)</f>
        <v>❌Por favor no seleccionar los criterios de impacto</v>
      </c>
    </row>
    <row r="211" spans="1:8" ht="21">
      <c r="A211" s="84"/>
      <c r="B211" s="31" t="s">
        <v>232</v>
      </c>
      <c r="C211" s="31" t="s">
        <v>206</v>
      </c>
      <c r="E211" t="s">
        <v>233</v>
      </c>
      <c r="F211" t="str">
        <f t="shared" ref="F211:F221" si="0">IF(NOT(ISBLANK(D211)),D211,IF(NOT(ISBLANK(E211)),"     "&amp;E211,FALSE))</f>
        <v xml:space="preserve">     Afectación menor a 10 SMLMV .</v>
      </c>
    </row>
    <row r="212" spans="1:8" ht="21">
      <c r="A212" s="84"/>
      <c r="B212" s="31" t="s">
        <v>232</v>
      </c>
      <c r="C212" s="31" t="s">
        <v>209</v>
      </c>
      <c r="E212" t="s">
        <v>206</v>
      </c>
      <c r="F212" t="str">
        <f t="shared" si="0"/>
        <v xml:space="preserve">     Entre 10 y 50 SMLMV </v>
      </c>
    </row>
    <row r="213" spans="1:8" ht="21">
      <c r="A213" s="84"/>
      <c r="B213" s="31" t="s">
        <v>232</v>
      </c>
      <c r="C213" s="31" t="s">
        <v>213</v>
      </c>
      <c r="E213" t="s">
        <v>209</v>
      </c>
      <c r="F213" t="str">
        <f t="shared" si="0"/>
        <v xml:space="preserve">     Entre 50 y 100 SMLMV </v>
      </c>
    </row>
    <row r="214" spans="1:8" ht="21">
      <c r="A214" s="84"/>
      <c r="B214" s="31" t="s">
        <v>232</v>
      </c>
      <c r="C214" s="31" t="s">
        <v>217</v>
      </c>
      <c r="E214" t="s">
        <v>213</v>
      </c>
      <c r="F214" t="str">
        <f t="shared" si="0"/>
        <v xml:space="preserve">     Entre 100 y 500 SMLMV </v>
      </c>
    </row>
    <row r="215" spans="1:8" ht="21">
      <c r="A215" s="84"/>
      <c r="B215" s="31" t="s">
        <v>199</v>
      </c>
      <c r="C215" s="31" t="s">
        <v>203</v>
      </c>
      <c r="E215" t="s">
        <v>217</v>
      </c>
      <c r="F215" t="str">
        <f t="shared" si="0"/>
        <v xml:space="preserve">     Mayor a 500 SMLMV </v>
      </c>
    </row>
    <row r="216" spans="1:8" ht="21">
      <c r="A216" s="84"/>
      <c r="B216" s="31" t="s">
        <v>199</v>
      </c>
      <c r="C216" s="31" t="s">
        <v>207</v>
      </c>
      <c r="D216" t="s">
        <v>199</v>
      </c>
      <c r="F216" t="str">
        <f t="shared" si="0"/>
        <v>Pérdida Reputacional</v>
      </c>
    </row>
    <row r="217" spans="1:8" ht="21">
      <c r="A217" s="84"/>
      <c r="B217" s="31" t="s">
        <v>199</v>
      </c>
      <c r="C217" s="31" t="s">
        <v>210</v>
      </c>
      <c r="E217" t="s">
        <v>203</v>
      </c>
      <c r="F217" t="str">
        <f t="shared" si="0"/>
        <v xml:space="preserve">     El riesgo afecta la imagen de alguna área de la organización</v>
      </c>
    </row>
    <row r="218" spans="1:8" ht="21">
      <c r="A218" s="84"/>
      <c r="B218" s="31" t="s">
        <v>199</v>
      </c>
      <c r="C218" s="31" t="s">
        <v>214</v>
      </c>
      <c r="E218" t="s">
        <v>207</v>
      </c>
      <c r="F218" t="str">
        <f t="shared" si="0"/>
        <v xml:space="preserve">     El riesgo afecta la imagen de la entidad internamente, de conocimiento general, nivel interno, de junta dircetiva y accionistas y/o de provedores</v>
      </c>
    </row>
    <row r="219" spans="1:8" ht="21">
      <c r="A219" s="84"/>
      <c r="B219" s="31" t="s">
        <v>199</v>
      </c>
      <c r="C219" s="31" t="s">
        <v>218</v>
      </c>
      <c r="E219" t="s">
        <v>210</v>
      </c>
      <c r="F219" t="str">
        <f t="shared" si="0"/>
        <v xml:space="preserve">     El riesgo afecta la imagen de la entidad con algunos usuarios de relevancia frente al logro de los objetivos</v>
      </c>
    </row>
    <row r="220" spans="1:8">
      <c r="A220" s="84"/>
      <c r="B220" s="32"/>
      <c r="C220" s="32"/>
      <c r="E220" t="s">
        <v>214</v>
      </c>
      <c r="F220" t="str">
        <f t="shared" si="0"/>
        <v xml:space="preserve">     El riesgo afecta la imagen de de la entidad con efecto publicitario sostenido a nivel de sector administrativo, nivel departamental o municipal</v>
      </c>
    </row>
    <row r="221" spans="1:8">
      <c r="A221" s="84"/>
      <c r="B221" s="32" t="str" cm="1">
        <f t="array" ref="B221:B223">_xlfn.UNIQUE(Tabla1[[#All],[Criterios]])</f>
        <v>Criterios</v>
      </c>
      <c r="C221" s="32"/>
      <c r="E221" t="s">
        <v>218</v>
      </c>
      <c r="F221" t="str">
        <f t="shared" si="0"/>
        <v xml:space="preserve">     El riesgo afecta la imagen de la entidad a nivel nacional, con efecto publicitarios sostenible a nivel país</v>
      </c>
    </row>
    <row r="222" spans="1:8">
      <c r="A222" s="84"/>
      <c r="B222" s="32" t="str">
        <v>Afectación Económica o presupuestal</v>
      </c>
      <c r="C222" s="32"/>
    </row>
    <row r="223" spans="1:8">
      <c r="B223" s="32" t="str">
        <v>Pérdida Reputacional</v>
      </c>
      <c r="C223" s="32"/>
      <c r="F223" s="35" t="s">
        <v>234</v>
      </c>
    </row>
    <row r="224" spans="1:8">
      <c r="B224" s="22"/>
      <c r="C224" s="22"/>
      <c r="F224" s="35" t="s">
        <v>235</v>
      </c>
    </row>
    <row r="225" spans="2:4">
      <c r="B225" s="22"/>
      <c r="C225" s="22"/>
    </row>
    <row r="226" spans="2:4">
      <c r="B226" s="22"/>
      <c r="C226" s="22"/>
    </row>
    <row r="227" spans="2:4">
      <c r="B227" s="22"/>
      <c r="C227" s="22"/>
      <c r="D227" s="22"/>
    </row>
    <row r="228" spans="2:4">
      <c r="B228" s="22"/>
      <c r="C228" s="22"/>
      <c r="D228" s="22"/>
    </row>
    <row r="229" spans="2:4">
      <c r="B229" s="22"/>
      <c r="C229" s="22"/>
      <c r="D229" s="22"/>
    </row>
    <row r="230" spans="2:4">
      <c r="B230" s="22"/>
      <c r="C230" s="22"/>
      <c r="D230" s="22"/>
    </row>
    <row r="231" spans="2:4">
      <c r="B231" s="22"/>
      <c r="C231" s="22"/>
      <c r="D231" s="22"/>
    </row>
    <row r="232" spans="2:4">
      <c r="B232" s="22"/>
      <c r="C232" s="22"/>
      <c r="D232" s="22"/>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workbookViewId="0">
      <selection activeCell="D9" sqref="D9:D10"/>
    </sheetView>
  </sheetViews>
  <sheetFormatPr defaultColWidth="14.28515625" defaultRowHeight="12.75"/>
  <cols>
    <col min="1" max="2" width="14.28515625" style="86"/>
    <col min="3" max="3" width="17" style="86" customWidth="1"/>
    <col min="4" max="4" width="14.28515625" style="86"/>
    <col min="5" max="5" width="46" style="86" customWidth="1"/>
    <col min="6" max="16384" width="14.28515625" style="86"/>
  </cols>
  <sheetData>
    <row r="1" spans="2:6" ht="24" customHeight="1" thickBot="1">
      <c r="B1" s="600" t="s">
        <v>236</v>
      </c>
      <c r="C1" s="601"/>
      <c r="D1" s="601"/>
      <c r="E1" s="601"/>
      <c r="F1" s="602"/>
    </row>
    <row r="2" spans="2:6" ht="16.5" thickBot="1">
      <c r="B2" s="87"/>
      <c r="C2" s="87"/>
      <c r="D2" s="87"/>
      <c r="E2" s="87"/>
      <c r="F2" s="87"/>
    </row>
    <row r="3" spans="2:6" ht="16.5" thickBot="1">
      <c r="B3" s="604" t="s">
        <v>237</v>
      </c>
      <c r="C3" s="605"/>
      <c r="D3" s="605"/>
      <c r="E3" s="191" t="s">
        <v>238</v>
      </c>
      <c r="F3" s="96" t="s">
        <v>239</v>
      </c>
    </row>
    <row r="4" spans="2:6" ht="31.5">
      <c r="B4" s="606" t="s">
        <v>240</v>
      </c>
      <c r="C4" s="608" t="s">
        <v>138</v>
      </c>
      <c r="D4" s="192" t="s">
        <v>151</v>
      </c>
      <c r="E4" s="88" t="s">
        <v>241</v>
      </c>
      <c r="F4" s="89">
        <v>0.25</v>
      </c>
    </row>
    <row r="5" spans="2:6" ht="47.25">
      <c r="B5" s="607"/>
      <c r="C5" s="609"/>
      <c r="D5" s="193" t="s">
        <v>242</v>
      </c>
      <c r="E5" s="90" t="s">
        <v>243</v>
      </c>
      <c r="F5" s="91">
        <v>0.15</v>
      </c>
    </row>
    <row r="6" spans="2:6" ht="47.25">
      <c r="B6" s="607"/>
      <c r="C6" s="609"/>
      <c r="D6" s="193" t="s">
        <v>244</v>
      </c>
      <c r="E6" s="90" t="s">
        <v>245</v>
      </c>
      <c r="F6" s="91">
        <v>0.1</v>
      </c>
    </row>
    <row r="7" spans="2:6" ht="63">
      <c r="B7" s="607"/>
      <c r="C7" s="609" t="s">
        <v>139</v>
      </c>
      <c r="D7" s="193" t="s">
        <v>246</v>
      </c>
      <c r="E7" s="90" t="s">
        <v>247</v>
      </c>
      <c r="F7" s="91">
        <v>0.25</v>
      </c>
    </row>
    <row r="8" spans="2:6" ht="31.5">
      <c r="B8" s="607"/>
      <c r="C8" s="609"/>
      <c r="D8" s="193" t="s">
        <v>152</v>
      </c>
      <c r="E8" s="90" t="s">
        <v>248</v>
      </c>
      <c r="F8" s="91">
        <v>0.15</v>
      </c>
    </row>
    <row r="9" spans="2:6" ht="47.25">
      <c r="B9" s="607" t="s">
        <v>249</v>
      </c>
      <c r="C9" s="609" t="s">
        <v>141</v>
      </c>
      <c r="D9" s="193" t="s">
        <v>153</v>
      </c>
      <c r="E9" s="90" t="s">
        <v>250</v>
      </c>
      <c r="F9" s="92" t="s">
        <v>251</v>
      </c>
    </row>
    <row r="10" spans="2:6" ht="63">
      <c r="B10" s="607"/>
      <c r="C10" s="609"/>
      <c r="D10" s="193" t="s">
        <v>252</v>
      </c>
      <c r="E10" s="90" t="s">
        <v>253</v>
      </c>
      <c r="F10" s="92" t="s">
        <v>251</v>
      </c>
    </row>
    <row r="11" spans="2:6" ht="47.25">
      <c r="B11" s="607"/>
      <c r="C11" s="609" t="s">
        <v>142</v>
      </c>
      <c r="D11" s="193" t="s">
        <v>154</v>
      </c>
      <c r="E11" s="90" t="s">
        <v>254</v>
      </c>
      <c r="F11" s="92" t="s">
        <v>251</v>
      </c>
    </row>
    <row r="12" spans="2:6" ht="47.25">
      <c r="B12" s="607"/>
      <c r="C12" s="609"/>
      <c r="D12" s="193" t="s">
        <v>255</v>
      </c>
      <c r="E12" s="90" t="s">
        <v>256</v>
      </c>
      <c r="F12" s="92" t="s">
        <v>251</v>
      </c>
    </row>
    <row r="13" spans="2:6" ht="31.5">
      <c r="B13" s="607"/>
      <c r="C13" s="609" t="s">
        <v>143</v>
      </c>
      <c r="D13" s="193" t="s">
        <v>155</v>
      </c>
      <c r="E13" s="90" t="s">
        <v>257</v>
      </c>
      <c r="F13" s="92" t="s">
        <v>251</v>
      </c>
    </row>
    <row r="14" spans="2:6" ht="32.25" thickBot="1">
      <c r="B14" s="610"/>
      <c r="C14" s="611"/>
      <c r="D14" s="194" t="s">
        <v>258</v>
      </c>
      <c r="E14" s="93" t="s">
        <v>259</v>
      </c>
      <c r="F14" s="94" t="s">
        <v>251</v>
      </c>
    </row>
    <row r="15" spans="2:6" ht="49.5" customHeight="1">
      <c r="B15" s="603" t="s">
        <v>260</v>
      </c>
      <c r="C15" s="603"/>
      <c r="D15" s="603"/>
      <c r="E15" s="603"/>
      <c r="F15" s="603"/>
    </row>
    <row r="16" spans="2:6" ht="27" customHeight="1">
      <c r="B16" s="95"/>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topLeftCell="A4" workbookViewId="0">
      <selection activeCell="B13" sqref="B13:B19"/>
    </sheetView>
  </sheetViews>
  <sheetFormatPr defaultColWidth="11.42578125" defaultRowHeight="15"/>
  <sheetData>
    <row r="2" spans="2:5">
      <c r="B2" t="s">
        <v>261</v>
      </c>
      <c r="E2" t="s">
        <v>262</v>
      </c>
    </row>
    <row r="3" spans="2:5">
      <c r="B3" t="s">
        <v>263</v>
      </c>
      <c r="E3" t="s">
        <v>264</v>
      </c>
    </row>
    <row r="4" spans="2:5">
      <c r="B4" t="s">
        <v>265</v>
      </c>
      <c r="E4" t="s">
        <v>266</v>
      </c>
    </row>
    <row r="5" spans="2:5">
      <c r="B5" t="s">
        <v>156</v>
      </c>
    </row>
    <row r="8" spans="2:5">
      <c r="B8" t="s">
        <v>267</v>
      </c>
    </row>
    <row r="9" spans="2:5">
      <c r="B9" t="s">
        <v>268</v>
      </c>
    </row>
    <row r="10" spans="2:5">
      <c r="B10" t="s">
        <v>159</v>
      </c>
    </row>
    <row r="13" spans="2:5">
      <c r="B13" t="s">
        <v>269</v>
      </c>
    </row>
    <row r="14" spans="2:5">
      <c r="B14" t="s">
        <v>270</v>
      </c>
    </row>
    <row r="15" spans="2:5">
      <c r="B15" t="s">
        <v>271</v>
      </c>
    </row>
    <row r="16" spans="2:5">
      <c r="B16" t="s">
        <v>272</v>
      </c>
    </row>
    <row r="17" spans="2:2">
      <c r="B17" t="s">
        <v>273</v>
      </c>
    </row>
    <row r="18" spans="2:2">
      <c r="B18" t="s">
        <v>274</v>
      </c>
    </row>
    <row r="19" spans="2:2">
      <c r="B19" t="s">
        <v>275</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election activeCell="A19" sqref="A19"/>
    </sheetView>
  </sheetViews>
  <sheetFormatPr defaultColWidth="11.42578125" defaultRowHeight="12.75"/>
  <cols>
    <col min="1" max="1" width="32.85546875" style="9" customWidth="1"/>
    <col min="2" max="16384" width="11.42578125" style="9"/>
  </cols>
  <sheetData>
    <row r="3" spans="1:1">
      <c r="A3" s="10" t="s">
        <v>151</v>
      </c>
    </row>
    <row r="4" spans="1:1">
      <c r="A4" s="10" t="s">
        <v>242</v>
      </c>
    </row>
    <row r="5" spans="1:1">
      <c r="A5" s="10" t="s">
        <v>244</v>
      </c>
    </row>
    <row r="6" spans="1:1">
      <c r="A6" s="10" t="s">
        <v>246</v>
      </c>
    </row>
    <row r="7" spans="1:1">
      <c r="A7" s="10" t="s">
        <v>152</v>
      </c>
    </row>
    <row r="8" spans="1:1">
      <c r="A8" s="10" t="s">
        <v>153</v>
      </c>
    </row>
    <row r="9" spans="1:1">
      <c r="A9" s="10" t="s">
        <v>252</v>
      </c>
    </row>
    <row r="10" spans="1:1">
      <c r="A10" s="10" t="s">
        <v>154</v>
      </c>
    </row>
    <row r="11" spans="1:1">
      <c r="A11" s="10" t="s">
        <v>255</v>
      </c>
    </row>
    <row r="12" spans="1:1">
      <c r="A12" s="10" t="s">
        <v>276</v>
      </c>
    </row>
    <row r="13" spans="1:1">
      <c r="A13" s="10" t="s">
        <v>277</v>
      </c>
    </row>
    <row r="14" spans="1:1">
      <c r="A14" s="10" t="s">
        <v>278</v>
      </c>
    </row>
    <row r="16" spans="1:1">
      <c r="A16" s="10" t="s">
        <v>279</v>
      </c>
    </row>
    <row r="17" spans="1:1">
      <c r="A17" s="10" t="s">
        <v>261</v>
      </c>
    </row>
    <row r="18" spans="1:1">
      <c r="A18" s="10" t="s">
        <v>263</v>
      </c>
    </row>
    <row r="20" spans="1:1">
      <c r="A20" s="10" t="s">
        <v>268</v>
      </c>
    </row>
    <row r="21" spans="1:1">
      <c r="A21" s="10"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Hewlett-Packard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Sandra Yanneth Holguin Martinez</cp:lastModifiedBy>
  <cp:revision/>
  <dcterms:created xsi:type="dcterms:W3CDTF">2020-03-24T23:12:47Z</dcterms:created>
  <dcterms:modified xsi:type="dcterms:W3CDTF">2021-10-20T15:15:16Z</dcterms:modified>
  <cp:category/>
  <cp:contentStatus/>
</cp:coreProperties>
</file>