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Matriz Mapa de Riesgos INTERIRO V3.0\"/>
    </mc:Choice>
  </mc:AlternateContent>
  <xr:revisionPtr revIDLastSave="2" documentId="13_ncr:1_{6192BEB3-331E-4C6C-9C91-F9809FC48243}" xr6:coauthVersionLast="47" xr6:coauthVersionMax="47" xr10:uidLastSave="{768EBCD1-70A1-46D1-A1D1-996910292BBA}"/>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101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6" i="1" l="1"/>
  <c r="L66" i="1" s="1"/>
  <c r="K60" i="1"/>
  <c r="L60"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N60" i="1" l="1"/>
  <c r="M60" i="1"/>
  <c r="AB60" i="1" s="1"/>
  <c r="AA60" i="1" s="1"/>
  <c r="AC60" i="1" s="1"/>
  <c r="M66" i="1"/>
  <c r="N66" i="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P7" i="19" l="1"/>
  <c r="AH17" i="19"/>
  <c r="V37" i="19"/>
  <c r="J7" i="19"/>
  <c r="AB1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<sst xmlns="http://schemas.openxmlformats.org/spreadsheetml/2006/main" count="403" uniqueCount="287">
  <si>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</si>
  <si>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</si>
  <si>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</si>
  <si>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</si>
  <si>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</si>
  <si>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</si>
  <si>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</si>
  <si>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</si>
  <si>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</si>
  <si>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</si>
  <si>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</si>
  <si>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</si>
  <si>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</si>
  <si>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</si>
  <si>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</si>
  <si>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</si>
  <si>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</si>
  <si>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</si>
  <si>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</si>
  <si>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</si>
  <si>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</si>
  <si>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</si>
  <si>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</si>
  <si>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</si>
  <si>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</si>
  <si>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</si>
  <si>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</si>
  <si>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</si>
  <si>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</si>
  <si>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</si>
  <si>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</si>
  <si>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</si>
  <si>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</si>
  <si>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</si>
  <si>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</si>
  <si>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</si>
  <si>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</si>
  <si>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</si>
  <si>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</si>
  <si>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</si>
  <si>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</si>
  <si>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</si>
  <si>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</si>
  <si>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</si>
  <si>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</si>
  <si>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</si>
  <si>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</si>
  <si>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</si>
  <si>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</si>
  <si>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</si>
  <si>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</si>
  <si>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</si>
  <si>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</si>
  <si>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</si>
  <si>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</si>
  <si>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</si>
  <si>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</si>
  <si>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</si>
  <si>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</si>
  <si>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</si>
  <si>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</si>
  <si>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</si>
  <si>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</si>
  <si>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</si>
  <si>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</si>
  <si>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</si>
  <si>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</si>
  <si>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</si>
  <si>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</si>
  <si>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</si>
  <si>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</si>
  <si>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</si>
  <si>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</si>
  <si>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</si>
  <si>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</si>
  <si>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</si>
  <si>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</si>
  <si>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</si>
  <si>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Proyección y desarrollo comunitario.</t>
  </si>
  <si>
    <t>ALCANCE:</t>
  </si>
  <si>
    <r>
      <rPr>
        <b/>
        <sz val="12"/>
        <rFont val="Arial Narrow"/>
        <family val="2"/>
      </rPr>
      <t>Gestión del Riesgos de Desastres:</t>
    </r>
    <r>
      <rPr>
        <b/>
        <i/>
        <sz val="12"/>
        <rFont val="Arial Narrow"/>
        <family val="2"/>
      </rPr>
      <t xml:space="preserve"> </t>
    </r>
    <r>
      <rPr>
        <sz val="12"/>
        <rFont val="Arial Narrow"/>
        <family val="2"/>
      </rPr>
      <t xml:space="preserve">Inicia con identificación de la población en zonas de alto riesgo y finaliza con atención a población afectada por fenomenos naturales o antropicos.
</t>
    </r>
    <r>
      <rPr>
        <b/>
        <sz val="12"/>
        <rFont val="Arial Narrow"/>
        <family val="2"/>
      </rPr>
      <t xml:space="preserve">Plazas de Mercado: </t>
    </r>
    <r>
      <rPr>
        <sz val="12"/>
        <rFont val="Arial Narrow"/>
        <family val="2"/>
      </rPr>
      <t xml:space="preserve"> Inicia con la planeación del mantenimiento y administración de las 4 plazas públicas para abastecer alimentariamente al Municipio de Bucaramanga.
</t>
    </r>
    <r>
      <rPr>
        <b/>
        <sz val="12"/>
        <rFont val="Arial Narrow"/>
        <family val="2"/>
      </rPr>
      <t>Atención a victimas del conflicto interno armado:</t>
    </r>
    <r>
      <rPr>
        <b/>
        <i/>
        <sz val="12"/>
        <rFont val="Arial Narrow"/>
        <family val="2"/>
      </rPr>
      <t xml:space="preserve">  </t>
    </r>
    <r>
      <rPr>
        <sz val="12"/>
        <rFont val="Arial Narrow"/>
        <family val="2"/>
      </rPr>
      <t>Inicia con la elaboración y aprobación del Plan de Acción Territorial PAT y finaliza con la atención, asistencia y garantía de los derechos de la población víctima del conflicto armado residente en el municipio de Bucaramanga.</t>
    </r>
  </si>
  <si>
    <t>OBJETIVOS ESTRATÉGICOS</t>
  </si>
  <si>
    <t>OBJETIVO DEL PROCESO</t>
  </si>
  <si>
    <t>PLANEACIÓN INSTITUCIONAL</t>
  </si>
  <si>
    <t>PUNTOS DE RIESGO EN LA CADENA DE VALOR</t>
  </si>
  <si>
    <t>Direccionar el diseño, monitoreo y asesoría a los diferentes programas de las Secretarias de Desarrollo Social y del Interior mediante estrategias y acciones que promuevan la igualdad de derechos y oportunidades de los diversos grupos poblacionales de Bucaramanga.</t>
  </si>
  <si>
    <t xml:space="preserve">Plan Municipal de Gestión del Riesgo 
EMRE
Informes de gestión de las actividades de los Programas ejecutados
Programa Población con Discapacidad
Programa Victimas del Conflicto Interno Armado
Plan de Acción Territorial - PAT
</t>
  </si>
  <si>
    <t>Estudios de amenaza, vulnerabilidad y riesgo de algunos sectores de la ciudad. 
Ejecución y seguimiento de obras de mitigación en zonas de alto riesgo.
Formulación de proyectos.
Atención y asistencia de Victimas del Conflicto Interno Armado.</t>
  </si>
  <si>
    <t>MATRIZ DOFA</t>
  </si>
  <si>
    <t>DEBILIDADES</t>
  </si>
  <si>
    <t>AMENAZAS</t>
  </si>
  <si>
    <t>Insuficiencia de recurso humano y financiero para atender toda la problemática del Municipio.</t>
  </si>
  <si>
    <t>Baja credibilidad en la respuesta intitucional.</t>
  </si>
  <si>
    <t>Falta de comunicación interna.</t>
  </si>
  <si>
    <t>Posibles alteraciones del Orden Público.</t>
  </si>
  <si>
    <t>Claridad en las funciones y competencias.</t>
  </si>
  <si>
    <t>Tramitología y burocracia externa.</t>
  </si>
  <si>
    <t>Perfiles inadecuados para los cargos.</t>
  </si>
  <si>
    <t>Ubicaciones de oficinas y desarrollo de actividades con entornos de mayor afectación de seguridad.</t>
  </si>
  <si>
    <t>Falta de compromiso institucional.</t>
  </si>
  <si>
    <t>Emergencia sanitaria por el COVID-19.</t>
  </si>
  <si>
    <t>El espacio fisico y elementos tecnicos y tecnologicos de las oficinas no es adecuado para el desarrollo de las actividades propias y de atención a la comunidad.</t>
  </si>
  <si>
    <t>Cambios en normas de contratación.</t>
  </si>
  <si>
    <t>Falta de bases de datos de los beneficiarios consolidada de todos programas sociales del municipio.</t>
  </si>
  <si>
    <t>Carencia de la oficina de Gestión del Riesgo del Desastre exigida por la Ley 1523 de 2012.</t>
  </si>
  <si>
    <t>FORTALEZAS</t>
  </si>
  <si>
    <t>OPORTUNIDADES</t>
  </si>
  <si>
    <t>Apoyo interinstitucional con entidades como Policía, Migración, Fiscalía y entre otros.</t>
  </si>
  <si>
    <t>Promoción de los Derechos Humanos</t>
  </si>
  <si>
    <t>Interes y liderazgo general en riesgos para la población victima.</t>
  </si>
  <si>
    <t>Políticas de transferencia de recursos.</t>
  </si>
  <si>
    <t>Interes y liderazgo general en la ciudadania en temas de Gestión del Riesgo de desastre.</t>
  </si>
  <si>
    <t>Aplicación de la Ley 1523 de 2012.</t>
  </si>
  <si>
    <t>Presencia institucional y proximidad ciudadana.</t>
  </si>
  <si>
    <t>Permanente acción para la mejora de los procesos de la entidad.</t>
  </si>
  <si>
    <t>Destinación de recurso especificos para garantizar a la población victima del conflicto interno armado.</t>
  </si>
  <si>
    <t>Gestión de recursos con organizaciones nacionales e internacionales.</t>
  </si>
  <si>
    <t>Matriz Mapa Riesgos de Gestión</t>
  </si>
  <si>
    <t>Código: F-DPM-1210-238,37-013</t>
  </si>
  <si>
    <t>Versión: 3.0</t>
  </si>
  <si>
    <t>Fecha Aprobación: Octubre-19-2021</t>
  </si>
  <si>
    <t xml:space="preserve">Página: 1 de 1 </t>
  </si>
  <si>
    <t>Proceso:</t>
  </si>
  <si>
    <t>Objetivo:</t>
  </si>
  <si>
    <t>Direccionar el diseño, monitoreo y asesoría a los diferentes programas las Secretarias de Desarrollo Social y del Interior mediante estrategias y acciones que promuevan la igualdad de derechos y oportunidades de los diversos grupos poblacionales de Bucaramanga.</t>
  </si>
  <si>
    <t>Alcance:</t>
  </si>
  <si>
    <r>
      <rPr>
        <b/>
        <sz val="14"/>
        <color theme="1"/>
        <rFont val="Arial Narrow"/>
        <family val="2"/>
      </rPr>
      <t>Gestión del Riesgos de Desastres:</t>
    </r>
    <r>
      <rPr>
        <sz val="14"/>
        <color theme="1"/>
        <rFont val="Arial Narrow"/>
        <family val="2"/>
      </rPr>
      <t xml:space="preserve"> Identificación de la población en zonas de alto riesgo y atención a población afectada por fenomenos naturales o antropicos.
</t>
    </r>
    <r>
      <rPr>
        <b/>
        <sz val="14"/>
        <color theme="1"/>
        <rFont val="Arial Narrow"/>
        <family val="2"/>
      </rPr>
      <t>Plazas de Mercado</t>
    </r>
    <r>
      <rPr>
        <sz val="14"/>
        <color theme="1"/>
        <rFont val="Arial Narrow"/>
        <family val="2"/>
      </rPr>
      <t xml:space="preserve">:  Inicia con la planeación del mantenimiento y administración de las 4 plazas públicas para abastecer alimentariamente al Municipio de Bucaramanga.
</t>
    </r>
    <r>
      <rPr>
        <b/>
        <sz val="14"/>
        <color theme="1"/>
        <rFont val="Arial Narrow"/>
        <family val="2"/>
      </rPr>
      <t xml:space="preserve">Atención a victimas del conflicto interno armado: </t>
    </r>
    <r>
      <rPr>
        <sz val="14"/>
        <color theme="1"/>
        <rFont val="Arial Narrow"/>
        <family val="2"/>
      </rPr>
      <t xml:space="preserve"> Inicia con la elaboración y aprobación del Plan de Acción Territorial PAT y finaliza con la atención, asistencia y garantía de los derechos de la población víctima del conflicto armado residente en el municipio de Bucaramanga</t>
    </r>
  </si>
  <si>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</si>
  <si>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</si>
  <si>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</si>
  <si>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</si>
  <si>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</si>
  <si>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</si>
  <si>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</si>
  <si>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</si>
  <si>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</si>
  <si>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</si>
  <si>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</si>
  <si>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</si>
  <si>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</si>
  <si>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</si>
  <si>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</si>
  <si>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</si>
  <si>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</si>
  <si>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</si>
  <si>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</si>
  <si>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</si>
  <si>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</si>
  <si>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</si>
  <si>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</si>
  <si>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</si>
  <si>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</si>
  <si>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</si>
  <si>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</si>
  <si>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</si>
  <si>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</si>
  <si>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</si>
  <si>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Investigaciones y sanciones de entes de control</t>
  </si>
  <si>
    <t>Incumplimiento en la entrega de ayuda humanitaria inmediata y asistencia exequial para la población víctima del conflicto armado residente en Bucaramanga, debido a la demora en los procesos de contratación y continuidad de los mismos.</t>
  </si>
  <si>
    <t>Posibilidad de afectación económica y reputacional por investigaciones y sanciones de entes de control, debido al incumplimiento en la entrega de ayuda humanitaria inmediata y asistencia exequial para la población víctima del conflicto armado residente en Bucaramanga, en razón a la demora en los procesos de contratación y continuidad de los mismos.</t>
  </si>
  <si>
    <t>Ejecucion y Administracion de procesos</t>
  </si>
  <si>
    <t xml:space="preserve">     El riesgo afecta la imagen de la entidad con algunos usuarios de relevancia frente al logro de los objetivos</t>
  </si>
  <si>
    <t>El Subsecretario del Interior y su equipo de trabajo del área del CAIV, revisa que las ayudas humanitarias se entregen por medio de resoluciones a las victimas del conflicto interno armado.</t>
  </si>
  <si>
    <t>Preventivo</t>
  </si>
  <si>
    <t>Manual</t>
  </si>
  <si>
    <t>Documentado</t>
  </si>
  <si>
    <t>Continua</t>
  </si>
  <si>
    <t>Con Registro</t>
  </si>
  <si>
    <t>Reducir (mitigar)</t>
  </si>
  <si>
    <t>Realizar una lista de chequeo para priorizar los proyectos y contratos de la Secretaría del Interior.</t>
  </si>
  <si>
    <t>Subsecretaria del Interior</t>
  </si>
  <si>
    <t>El Subsecretario del Interior y su equipo de trabajo del área de proyectos y contratación, verifica los procesos prioritarios que continuan para la proxima vigencia por medio de una lista de chequeo.</t>
  </si>
  <si>
    <t>Realizar una (1) lista de chequeo para priorizar los proyectos y contratos de la Secretaría del Interior para la vigencia 2022.</t>
  </si>
  <si>
    <t>Secretaria del Inteirior</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</si>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</sst>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2"/>
      <color rgb="FFFF0000"/>
      <name val="Arial Narrow"/>
      <family val="2"/>
    </font>
    <font>
      <b/>
      <i/>
      <sz val="12"/>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thin">
        <color indexed="64"/>
      </right>
      <top/>
      <bottom style="medium">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1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111" xfId="0" applyFont="1" applyBorder="1" applyAlignment="1">
      <alignment horizontal="justify" vertical="center" wrapText="1"/>
    </xf>
    <xf numFmtId="0" fontId="59" fillId="0" borderId="111" xfId="0" applyFont="1" applyBorder="1" applyAlignment="1">
      <alignment horizontal="center" vertical="center" wrapText="1"/>
    </xf>
    <xf numFmtId="0" fontId="59" fillId="0" borderId="17" xfId="0" applyFont="1" applyBorder="1" applyAlignment="1">
      <alignment horizontal="center" vertical="center" wrapText="1"/>
    </xf>
    <xf numFmtId="0" fontId="6" fillId="0" borderId="4" xfId="0" applyFont="1" applyBorder="1" applyAlignment="1" applyProtection="1">
      <alignment horizontal="center" vertical="center" textRotation="90"/>
      <protection locked="0"/>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36" fillId="0" borderId="37" xfId="0" applyFont="1" applyBorder="1" applyAlignment="1">
      <alignment horizontal="left" vertical="center"/>
    </xf>
    <xf numFmtId="0" fontId="36" fillId="0" borderId="38" xfId="0" applyFont="1" applyBorder="1" applyAlignment="1">
      <alignment horizontal="left" vertical="center"/>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36" fillId="0" borderId="98" xfId="0" applyFont="1" applyBorder="1" applyAlignment="1">
      <alignment horizontal="left" vertical="center"/>
    </xf>
    <xf numFmtId="0" fontId="36" fillId="0" borderId="105" xfId="0" applyFont="1" applyBorder="1" applyAlignment="1">
      <alignment horizontal="left" vertical="center"/>
    </xf>
    <xf numFmtId="0" fontId="36" fillId="0" borderId="99" xfId="0" applyFont="1" applyBorder="1" applyAlignment="1">
      <alignment horizontal="left" vertical="center"/>
    </xf>
    <xf numFmtId="0" fontId="36"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0" borderId="101" xfId="0" applyFont="1" applyBorder="1" applyAlignment="1">
      <alignment horizontal="left" vertical="center" wrapText="1" indent="1"/>
    </xf>
    <xf numFmtId="0" fontId="59" fillId="0" borderId="102" xfId="0" applyFont="1" applyBorder="1" applyAlignment="1">
      <alignment horizontal="left" vertical="center" wrapText="1" indent="1"/>
    </xf>
    <xf numFmtId="0" fontId="59" fillId="0" borderId="103" xfId="0" applyFont="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36" fillId="0" borderId="37" xfId="0" applyFont="1" applyBorder="1" applyAlignment="1">
      <alignment horizontal="left" vertical="center"/>
    </xf>
    <xf numFmtId="0" fontId="36" fillId="0" borderId="33" xfId="0" applyFont="1" applyBorder="1" applyAlignment="1">
      <alignment horizontal="left" vertical="center"/>
    </xf>
    <xf numFmtId="0" fontId="36" fillId="0" borderId="81" xfId="0" applyFont="1" applyBorder="1" applyAlignment="1">
      <alignment horizontal="left" vertical="center"/>
    </xf>
    <xf numFmtId="0" fontId="36" fillId="0" borderId="38" xfId="0" applyFont="1" applyBorder="1" applyAlignment="1">
      <alignment horizontal="left" vertical="center"/>
    </xf>
    <xf numFmtId="0" fontId="36" fillId="0" borderId="37" xfId="0" applyFont="1" applyBorder="1" applyAlignment="1">
      <alignment horizontal="left" vertical="center" wrapText="1"/>
    </xf>
    <xf numFmtId="0" fontId="36" fillId="0" borderId="33" xfId="0" applyFont="1" applyBorder="1" applyAlignment="1">
      <alignment horizontal="left" vertical="center" wrapText="1"/>
    </xf>
    <xf numFmtId="0" fontId="36" fillId="0" borderId="81" xfId="0" applyFont="1" applyBorder="1" applyAlignment="1">
      <alignment horizontal="left" vertical="center" wrapText="1"/>
    </xf>
    <xf numFmtId="0" fontId="36" fillId="0" borderId="38" xfId="0" applyFont="1" applyBorder="1" applyAlignment="1">
      <alignment horizontal="left" vertical="center" wrapText="1"/>
    </xf>
    <xf numFmtId="0" fontId="36" fillId="0" borderId="37"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81"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33" xfId="0" applyFont="1" applyBorder="1" applyAlignment="1">
      <alignment horizontal="center" vertical="center" wrapText="1"/>
    </xf>
    <xf numFmtId="0" fontId="64" fillId="0" borderId="81" xfId="0" applyFont="1" applyBorder="1" applyAlignment="1">
      <alignment horizontal="center" vertical="center" wrapText="1"/>
    </xf>
    <xf numFmtId="0" fontId="64" fillId="0" borderId="37" xfId="0" applyFont="1" applyBorder="1" applyAlignment="1">
      <alignment horizontal="left" vertical="center"/>
    </xf>
    <xf numFmtId="0" fontId="64" fillId="0" borderId="38" xfId="0" applyFont="1" applyBorder="1" applyAlignment="1">
      <alignment horizontal="left" vertical="center"/>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81" xfId="0" applyFont="1" applyFill="1" applyBorder="1" applyAlignment="1">
      <alignment horizontal="left" vertical="center"/>
    </xf>
    <xf numFmtId="0" fontId="66" fillId="0" borderId="37" xfId="0" applyFont="1" applyBorder="1" applyAlignment="1">
      <alignment horizontal="left" vertical="center"/>
    </xf>
    <xf numFmtId="0" fontId="66" fillId="0" borderId="38"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101" xfId="0" applyFont="1" applyFill="1" applyBorder="1" applyAlignment="1">
      <alignment horizontal="left" vertical="center"/>
    </xf>
    <xf numFmtId="0" fontId="66" fillId="0" borderId="39"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16" xfId="0" applyFont="1" applyFill="1" applyBorder="1" applyAlignment="1">
      <alignment horizontal="center" vertical="center" wrapText="1"/>
    </xf>
    <xf numFmtId="0" fontId="45" fillId="20" borderId="17" xfId="0" applyFont="1" applyFill="1" applyBorder="1" applyAlignment="1">
      <alignment horizontal="center" vertical="center" wrapText="1"/>
    </xf>
    <xf numFmtId="0" fontId="59" fillId="0" borderId="48" xfId="0" applyFont="1" applyBorder="1" applyAlignment="1">
      <alignment vertical="top" wrapText="1"/>
    </xf>
    <xf numFmtId="0" fontId="59" fillId="0" borderId="49" xfId="0" applyFont="1" applyBorder="1" applyAlignment="1">
      <alignment vertical="top" wrapText="1"/>
    </xf>
    <xf numFmtId="0" fontId="59" fillId="0" borderId="50" xfId="0" applyFont="1" applyBorder="1" applyAlignment="1">
      <alignment vertical="top" wrapText="1"/>
    </xf>
    <xf numFmtId="0" fontId="36" fillId="0" borderId="48" xfId="0" applyFont="1" applyBorder="1" applyAlignment="1">
      <alignment horizontal="left" vertical="center" wrapText="1"/>
    </xf>
    <xf numFmtId="0" fontId="36" fillId="0" borderId="50" xfId="0" applyFont="1" applyBorder="1" applyAlignment="1">
      <alignment horizontal="left" vertical="center" wrapText="1"/>
    </xf>
    <xf numFmtId="0" fontId="59" fillId="0" borderId="107" xfId="0" applyFont="1" applyBorder="1" applyAlignment="1">
      <alignment horizontal="left" vertical="top" wrapText="1"/>
    </xf>
    <xf numFmtId="0" fontId="59" fillId="0" borderId="79" xfId="0" applyFont="1" applyBorder="1" applyAlignment="1">
      <alignment horizontal="left" vertical="top" wrapText="1"/>
    </xf>
    <xf numFmtId="0" fontId="59" fillId="0" borderId="108" xfId="0" applyFont="1" applyBorder="1" applyAlignment="1">
      <alignment horizontal="left" vertical="top" wrapText="1"/>
    </xf>
    <xf numFmtId="0" fontId="36" fillId="0" borderId="107" xfId="0" applyFont="1" applyBorder="1" applyAlignment="1">
      <alignment horizontal="left" vertical="center" wrapText="1"/>
    </xf>
    <xf numFmtId="0" fontId="36" fillId="0" borderId="108" xfId="0" applyFont="1" applyBorder="1" applyAlignment="1">
      <alignment horizontal="left" vertical="center" wrapText="1"/>
    </xf>
    <xf numFmtId="0" fontId="59" fillId="0" borderId="107" xfId="0" applyFont="1" applyBorder="1" applyAlignment="1">
      <alignment horizontal="left" vertical="center" wrapText="1"/>
    </xf>
    <xf numFmtId="0" fontId="59" fillId="0" borderId="79" xfId="0" applyFont="1" applyBorder="1" applyAlignment="1">
      <alignment horizontal="left" vertical="center" wrapText="1"/>
    </xf>
    <xf numFmtId="0" fontId="59" fillId="0" borderId="108"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09" xfId="0" applyFont="1" applyBorder="1" applyAlignment="1">
      <alignment horizontal="left"/>
    </xf>
    <xf numFmtId="0" fontId="1" fillId="0" borderId="103" xfId="0" applyFont="1" applyBorder="1" applyAlignment="1">
      <alignment horizontal="left"/>
    </xf>
    <xf numFmtId="0" fontId="1" fillId="0" borderId="33" xfId="0" applyFont="1" applyBorder="1" applyAlignment="1">
      <alignment horizontal="left" vertical="center" wrapText="1"/>
    </xf>
    <xf numFmtId="0" fontId="1" fillId="0" borderId="107" xfId="0" applyFont="1" applyBorder="1" applyAlignment="1">
      <alignment horizontal="left"/>
    </xf>
    <xf numFmtId="0" fontId="1" fillId="0" borderId="79" xfId="0" applyFont="1" applyBorder="1" applyAlignment="1">
      <alignment horizontal="left"/>
    </xf>
    <xf numFmtId="0" fontId="1" fillId="0" borderId="108"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5" fillId="2" borderId="6" xfId="0" applyFont="1" applyFill="1" applyBorder="1" applyAlignment="1">
      <alignment horizontal="left" vertical="center"/>
    </xf>
    <xf numFmtId="0" fontId="6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0"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10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defaultColWidth="11.42578125" defaultRowHeight="1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row r="2" spans="1:8" ht="18">
      <c r="B2" s="201" t="s">
        <v>0</v>
      </c>
      <c r="C2" s="202"/>
      <c r="D2" s="202"/>
      <c r="E2" s="202"/>
      <c r="F2" s="202"/>
      <c r="G2" s="202"/>
      <c r="H2" s="203"/>
    </row>
    <row r="3" spans="1:8">
      <c r="B3" s="118"/>
      <c r="C3" s="119"/>
      <c r="D3" s="119"/>
      <c r="E3" s="119"/>
      <c r="F3" s="119"/>
      <c r="G3" s="119"/>
      <c r="H3" s="120"/>
    </row>
    <row r="4" spans="1:8" ht="63" customHeight="1">
      <c r="B4" s="204" t="s">
        <v>1</v>
      </c>
      <c r="C4" s="205"/>
      <c r="D4" s="205"/>
      <c r="E4" s="205"/>
      <c r="F4" s="205"/>
      <c r="G4" s="205"/>
      <c r="H4" s="206"/>
    </row>
    <row r="5" spans="1:8" ht="63" customHeight="1">
      <c r="B5" s="207"/>
      <c r="C5" s="208"/>
      <c r="D5" s="208"/>
      <c r="E5" s="208"/>
      <c r="F5" s="208"/>
      <c r="G5" s="208"/>
      <c r="H5" s="209"/>
    </row>
    <row r="6" spans="1:8" ht="16.5">
      <c r="A6" s="121"/>
      <c r="B6" s="210" t="s">
        <v>2</v>
      </c>
      <c r="C6" s="211"/>
      <c r="D6" s="211"/>
      <c r="E6" s="211"/>
      <c r="F6" s="211"/>
      <c r="G6" s="211"/>
      <c r="H6" s="212"/>
    </row>
    <row r="7" spans="1:8" ht="95.25" customHeight="1">
      <c r="A7" s="121"/>
      <c r="B7" s="213" t="s">
        <v>3</v>
      </c>
      <c r="C7" s="213"/>
      <c r="D7" s="213"/>
      <c r="E7" s="213"/>
      <c r="F7" s="213"/>
      <c r="G7" s="213"/>
      <c r="H7" s="214"/>
    </row>
    <row r="8" spans="1:8" ht="16.5">
      <c r="A8" s="121"/>
      <c r="B8" s="122"/>
      <c r="C8" s="123"/>
      <c r="D8" s="123"/>
      <c r="E8" s="123"/>
      <c r="F8" s="123"/>
      <c r="G8" s="123"/>
      <c r="H8" s="124"/>
    </row>
    <row r="9" spans="1:8" ht="16.5" customHeight="1">
      <c r="A9" s="121"/>
      <c r="B9" s="215" t="s">
        <v>4</v>
      </c>
      <c r="C9" s="215"/>
      <c r="D9" s="215"/>
      <c r="E9" s="215"/>
      <c r="F9" s="215"/>
      <c r="G9" s="215"/>
      <c r="H9" s="216"/>
    </row>
    <row r="10" spans="1:8" ht="16.5" customHeight="1">
      <c r="A10" s="121"/>
      <c r="B10" s="215"/>
      <c r="C10" s="215"/>
      <c r="D10" s="215"/>
      <c r="E10" s="215"/>
      <c r="F10" s="215"/>
      <c r="G10" s="215"/>
      <c r="H10" s="216"/>
    </row>
    <row r="11" spans="1:8" ht="11.65" customHeight="1">
      <c r="A11" s="121"/>
      <c r="B11" s="215"/>
      <c r="C11" s="215"/>
      <c r="D11" s="215"/>
      <c r="E11" s="215"/>
      <c r="F11" s="215"/>
      <c r="G11" s="215"/>
      <c r="H11" s="216"/>
    </row>
    <row r="12" spans="1:8" ht="11.65" customHeight="1" thickBot="1">
      <c r="A12" s="121"/>
      <c r="B12" s="188"/>
      <c r="C12" s="188"/>
      <c r="D12" s="188"/>
      <c r="E12" s="188"/>
      <c r="F12" s="188"/>
      <c r="G12" s="188"/>
      <c r="H12" s="189"/>
    </row>
    <row r="13" spans="1:8" ht="15.4" customHeight="1" thickTop="1">
      <c r="A13" s="121"/>
      <c r="B13" s="188"/>
      <c r="C13" s="197" t="s">
        <v>5</v>
      </c>
      <c r="D13" s="198"/>
      <c r="E13" s="199" t="s">
        <v>6</v>
      </c>
      <c r="F13" s="200"/>
      <c r="G13" s="188"/>
      <c r="H13" s="189"/>
    </row>
    <row r="14" spans="1:8" ht="11.65" customHeight="1">
      <c r="A14" s="121"/>
      <c r="B14" s="188"/>
      <c r="C14" s="217" t="s">
        <v>7</v>
      </c>
      <c r="D14" s="218"/>
      <c r="E14" s="219" t="s">
        <v>8</v>
      </c>
      <c r="F14" s="220"/>
      <c r="G14" s="188"/>
      <c r="H14" s="189"/>
    </row>
    <row r="15" spans="1:8" ht="11.65" customHeight="1">
      <c r="A15" s="121"/>
      <c r="B15" s="188"/>
      <c r="C15" s="217" t="s">
        <v>9</v>
      </c>
      <c r="D15" s="218"/>
      <c r="E15" s="219" t="s">
        <v>10</v>
      </c>
      <c r="F15" s="220"/>
      <c r="G15" s="188"/>
      <c r="H15" s="189"/>
    </row>
    <row r="16" spans="1:8" ht="11.65" customHeight="1">
      <c r="A16" s="121"/>
      <c r="B16" s="188"/>
      <c r="C16" s="217" t="s">
        <v>11</v>
      </c>
      <c r="D16" s="218"/>
      <c r="E16" s="219" t="s">
        <v>12</v>
      </c>
      <c r="F16" s="220"/>
      <c r="G16" s="188"/>
      <c r="H16" s="189"/>
    </row>
    <row r="17" spans="1:8" ht="13.5" customHeight="1">
      <c r="A17" s="121"/>
      <c r="B17" s="188"/>
      <c r="C17" s="217" t="s">
        <v>13</v>
      </c>
      <c r="D17" s="218"/>
      <c r="E17" s="219" t="s">
        <v>14</v>
      </c>
      <c r="F17" s="220"/>
      <c r="G17" s="188"/>
      <c r="H17" s="125"/>
    </row>
    <row r="18" spans="1:8" ht="12.4" customHeight="1">
      <c r="A18" s="121"/>
      <c r="B18" s="188"/>
      <c r="C18" s="217" t="s">
        <v>15</v>
      </c>
      <c r="D18" s="218"/>
      <c r="E18" s="224" t="s">
        <v>16</v>
      </c>
      <c r="F18" s="220"/>
      <c r="G18" s="188"/>
      <c r="H18" s="189"/>
    </row>
    <row r="19" spans="1:8" ht="24" customHeight="1" thickBot="1">
      <c r="A19" s="121"/>
      <c r="B19" s="188"/>
      <c r="C19" s="225" t="s">
        <v>17</v>
      </c>
      <c r="D19" s="226"/>
      <c r="E19" s="227" t="s">
        <v>18</v>
      </c>
      <c r="F19" s="228"/>
      <c r="G19" s="188"/>
      <c r="H19" s="189"/>
    </row>
    <row r="20" spans="1:8" ht="11.65" customHeight="1" thickTop="1">
      <c r="A20" s="121"/>
      <c r="B20" s="188"/>
      <c r="C20" s="126"/>
      <c r="D20" s="126"/>
      <c r="E20" s="126"/>
      <c r="F20" s="126"/>
      <c r="G20" s="188"/>
      <c r="H20" s="189"/>
    </row>
    <row r="21" spans="1:8" ht="27.4" customHeight="1" thickBot="1">
      <c r="A21" s="121"/>
      <c r="B21" s="229" t="s">
        <v>19</v>
      </c>
      <c r="C21" s="230"/>
      <c r="D21" s="230"/>
      <c r="E21" s="230"/>
      <c r="F21" s="230"/>
      <c r="G21" s="230"/>
      <c r="H21" s="231"/>
    </row>
    <row r="22" spans="1:8" ht="15.75" thickTop="1">
      <c r="A22" s="121"/>
      <c r="B22" s="127"/>
      <c r="C22" s="232" t="s">
        <v>5</v>
      </c>
      <c r="D22" s="198"/>
      <c r="E22" s="199" t="s">
        <v>6</v>
      </c>
      <c r="F22" s="200"/>
      <c r="G22" s="126"/>
      <c r="H22" s="128"/>
    </row>
    <row r="23" spans="1:8" ht="13.5" customHeight="1">
      <c r="A23" s="121"/>
      <c r="B23" s="129"/>
      <c r="C23" s="233" t="s">
        <v>7</v>
      </c>
      <c r="D23" s="234"/>
      <c r="E23" s="235" t="s">
        <v>8</v>
      </c>
      <c r="F23" s="236"/>
      <c r="G23" s="130"/>
      <c r="H23" s="131"/>
    </row>
    <row r="24" spans="1:8" ht="13.5" customHeight="1">
      <c r="A24" s="121"/>
      <c r="B24" s="129"/>
      <c r="C24" s="221" t="s">
        <v>20</v>
      </c>
      <c r="D24" s="222"/>
      <c r="E24" s="223" t="s">
        <v>14</v>
      </c>
      <c r="F24" s="220"/>
      <c r="G24" s="130"/>
      <c r="H24" s="131"/>
    </row>
    <row r="25" spans="1:8" ht="13.5" customHeight="1">
      <c r="A25" s="121"/>
      <c r="B25" s="129"/>
      <c r="C25" s="221" t="s">
        <v>9</v>
      </c>
      <c r="D25" s="222"/>
      <c r="E25" s="223" t="s">
        <v>10</v>
      </c>
      <c r="F25" s="220"/>
      <c r="G25" s="130"/>
      <c r="H25" s="131"/>
    </row>
    <row r="26" spans="1:8" ht="22.9" customHeight="1">
      <c r="A26" s="121"/>
      <c r="B26" s="129"/>
      <c r="C26" s="221" t="s">
        <v>21</v>
      </c>
      <c r="D26" s="222"/>
      <c r="E26" s="237" t="s">
        <v>22</v>
      </c>
      <c r="F26" s="238"/>
      <c r="G26" s="130"/>
      <c r="H26" s="131"/>
    </row>
    <row r="27" spans="1:8" ht="69.75" customHeight="1">
      <c r="A27" s="121"/>
      <c r="B27" s="129"/>
      <c r="C27" s="239" t="s">
        <v>23</v>
      </c>
      <c r="D27" s="240"/>
      <c r="E27" s="241" t="s">
        <v>24</v>
      </c>
      <c r="F27" s="242"/>
      <c r="G27" s="130"/>
      <c r="H27" s="132"/>
    </row>
    <row r="28" spans="1:8" ht="34.5" customHeight="1">
      <c r="B28" s="133"/>
      <c r="C28" s="243" t="s">
        <v>25</v>
      </c>
      <c r="D28" s="240"/>
      <c r="E28" s="241" t="s">
        <v>26</v>
      </c>
      <c r="F28" s="242"/>
      <c r="G28" s="130"/>
      <c r="H28" s="132"/>
    </row>
    <row r="29" spans="1:8" ht="27.75" customHeight="1">
      <c r="B29" s="133"/>
      <c r="C29" s="243" t="s">
        <v>27</v>
      </c>
      <c r="D29" s="240"/>
      <c r="E29" s="241" t="s">
        <v>28</v>
      </c>
      <c r="F29" s="242"/>
      <c r="G29" s="130"/>
      <c r="H29" s="132"/>
    </row>
    <row r="30" spans="1:8" ht="28.5" customHeight="1">
      <c r="B30" s="133"/>
      <c r="C30" s="243" t="s">
        <v>29</v>
      </c>
      <c r="D30" s="240"/>
      <c r="E30" s="241" t="s">
        <v>30</v>
      </c>
      <c r="F30" s="242"/>
      <c r="G30" s="130"/>
      <c r="H30" s="132"/>
    </row>
    <row r="31" spans="1:8" ht="72.75" customHeight="1">
      <c r="B31" s="133"/>
      <c r="C31" s="243" t="s">
        <v>31</v>
      </c>
      <c r="D31" s="240"/>
      <c r="E31" s="241" t="s">
        <v>32</v>
      </c>
      <c r="F31" s="242"/>
      <c r="G31" s="130"/>
      <c r="H31" s="132"/>
    </row>
    <row r="32" spans="1:8" ht="64.5" customHeight="1">
      <c r="B32" s="133"/>
      <c r="C32" s="243" t="s">
        <v>33</v>
      </c>
      <c r="D32" s="240"/>
      <c r="E32" s="241" t="s">
        <v>34</v>
      </c>
      <c r="F32" s="242"/>
      <c r="G32" s="130"/>
      <c r="H32" s="132"/>
    </row>
    <row r="33" spans="2:8" ht="71.25" customHeight="1">
      <c r="B33" s="133"/>
      <c r="C33" s="244" t="s">
        <v>35</v>
      </c>
      <c r="D33" s="239"/>
      <c r="E33" s="241" t="s">
        <v>36</v>
      </c>
      <c r="F33" s="242"/>
      <c r="G33" s="130"/>
      <c r="H33" s="132"/>
    </row>
    <row r="34" spans="2:8" ht="55.5" customHeight="1">
      <c r="B34" s="133"/>
      <c r="C34" s="244" t="s">
        <v>37</v>
      </c>
      <c r="D34" s="239"/>
      <c r="E34" s="241" t="s">
        <v>38</v>
      </c>
      <c r="F34" s="242"/>
      <c r="G34" s="130"/>
      <c r="H34" s="132"/>
    </row>
    <row r="35" spans="2:8" ht="42" customHeight="1">
      <c r="B35" s="133"/>
      <c r="C35" s="244" t="s">
        <v>39</v>
      </c>
      <c r="D35" s="239"/>
      <c r="E35" s="241" t="s">
        <v>40</v>
      </c>
      <c r="F35" s="242"/>
      <c r="G35" s="130"/>
      <c r="H35" s="132"/>
    </row>
    <row r="36" spans="2:8" ht="59.25" customHeight="1">
      <c r="B36" s="133"/>
      <c r="C36" s="244" t="s">
        <v>41</v>
      </c>
      <c r="D36" s="239"/>
      <c r="E36" s="241" t="s">
        <v>42</v>
      </c>
      <c r="F36" s="242"/>
      <c r="G36" s="130"/>
      <c r="H36" s="132"/>
    </row>
    <row r="37" spans="2:8" ht="23.25" customHeight="1">
      <c r="B37" s="133"/>
      <c r="C37" s="244" t="s">
        <v>43</v>
      </c>
      <c r="D37" s="239"/>
      <c r="E37" s="241" t="s">
        <v>44</v>
      </c>
      <c r="F37" s="242"/>
      <c r="G37" s="130"/>
      <c r="H37" s="132"/>
    </row>
    <row r="38" spans="2:8" ht="30.75" customHeight="1">
      <c r="B38" s="133"/>
      <c r="C38" s="244" t="s">
        <v>45</v>
      </c>
      <c r="D38" s="239"/>
      <c r="E38" s="241" t="s">
        <v>46</v>
      </c>
      <c r="F38" s="242"/>
      <c r="G38" s="130"/>
      <c r="H38" s="132"/>
    </row>
    <row r="39" spans="2:8" ht="35.25" customHeight="1">
      <c r="B39" s="133"/>
      <c r="C39" s="244" t="s">
        <v>45</v>
      </c>
      <c r="D39" s="239"/>
      <c r="E39" s="241" t="s">
        <v>46</v>
      </c>
      <c r="F39" s="242"/>
      <c r="G39" s="130"/>
      <c r="H39" s="132"/>
    </row>
    <row r="40" spans="2:8" ht="33" customHeight="1">
      <c r="B40" s="133"/>
      <c r="C40" s="244" t="s">
        <v>47</v>
      </c>
      <c r="D40" s="239"/>
      <c r="E40" s="241" t="s">
        <v>48</v>
      </c>
      <c r="F40" s="242"/>
      <c r="G40" s="130"/>
      <c r="H40" s="132"/>
    </row>
    <row r="41" spans="2:8" ht="30" customHeight="1">
      <c r="B41" s="133"/>
      <c r="C41" s="244" t="s">
        <v>49</v>
      </c>
      <c r="D41" s="239"/>
      <c r="E41" s="241" t="s">
        <v>50</v>
      </c>
      <c r="F41" s="242"/>
      <c r="G41" s="130"/>
      <c r="H41" s="132"/>
    </row>
    <row r="42" spans="2:8" ht="35.25" customHeight="1">
      <c r="B42" s="133"/>
      <c r="C42" s="244" t="s">
        <v>51</v>
      </c>
      <c r="D42" s="239"/>
      <c r="E42" s="241" t="s">
        <v>52</v>
      </c>
      <c r="F42" s="242"/>
      <c r="G42" s="130"/>
      <c r="H42" s="132"/>
    </row>
    <row r="43" spans="2:8" ht="31.5" customHeight="1">
      <c r="B43" s="133"/>
      <c r="C43" s="244" t="s">
        <v>53</v>
      </c>
      <c r="D43" s="239"/>
      <c r="E43" s="241" t="s">
        <v>54</v>
      </c>
      <c r="F43" s="242"/>
      <c r="G43" s="130"/>
      <c r="H43" s="132"/>
    </row>
    <row r="44" spans="2:8" ht="54" customHeight="1">
      <c r="B44" s="133"/>
      <c r="C44" s="244" t="s">
        <v>55</v>
      </c>
      <c r="D44" s="239"/>
      <c r="E44" s="241" t="s">
        <v>56</v>
      </c>
      <c r="F44" s="242"/>
      <c r="G44" s="130"/>
      <c r="H44" s="132"/>
    </row>
    <row r="45" spans="2:8" ht="59.25" customHeight="1">
      <c r="B45" s="133"/>
      <c r="C45" s="244" t="s">
        <v>57</v>
      </c>
      <c r="D45" s="239"/>
      <c r="E45" s="241" t="s">
        <v>58</v>
      </c>
      <c r="F45" s="242"/>
      <c r="G45" s="130"/>
      <c r="H45" s="132"/>
    </row>
    <row r="46" spans="2:8" ht="84" customHeight="1">
      <c r="B46" s="133"/>
      <c r="C46" s="244" t="s">
        <v>59</v>
      </c>
      <c r="D46" s="239"/>
      <c r="E46" s="241" t="s">
        <v>60</v>
      </c>
      <c r="F46" s="242"/>
      <c r="G46" s="130"/>
      <c r="H46" s="132"/>
    </row>
    <row r="47" spans="2:8" ht="82.5" customHeight="1">
      <c r="B47" s="133"/>
      <c r="C47" s="244" t="s">
        <v>61</v>
      </c>
      <c r="D47" s="239"/>
      <c r="E47" s="241" t="s">
        <v>62</v>
      </c>
      <c r="F47" s="242"/>
      <c r="G47" s="130"/>
      <c r="H47" s="132"/>
    </row>
    <row r="48" spans="2:8" ht="46.5" customHeight="1" thickBot="1">
      <c r="B48" s="133"/>
      <c r="C48" s="245"/>
      <c r="D48" s="246"/>
      <c r="E48" s="247"/>
      <c r="F48" s="248"/>
      <c r="G48" s="130"/>
      <c r="H48" s="132"/>
    </row>
    <row r="49" spans="2:8" ht="6.75" customHeight="1" thickTop="1">
      <c r="B49" s="133"/>
      <c r="C49" s="134"/>
      <c r="D49" s="134"/>
      <c r="E49" s="135"/>
      <c r="F49" s="135"/>
      <c r="G49" s="130"/>
      <c r="H49" s="132"/>
    </row>
    <row r="50" spans="2:8">
      <c r="B50" s="133"/>
      <c r="C50" s="136"/>
      <c r="D50" s="136"/>
      <c r="E50" s="136"/>
      <c r="F50" s="136"/>
      <c r="G50" s="130"/>
      <c r="H50" s="132"/>
    </row>
    <row r="51" spans="2:8" ht="21" customHeight="1">
      <c r="B51" s="137" t="s">
        <v>63</v>
      </c>
      <c r="C51" s="136"/>
      <c r="D51" s="136"/>
      <c r="E51" s="136"/>
      <c r="F51" s="136"/>
      <c r="G51" s="136"/>
      <c r="H51" s="138"/>
    </row>
    <row r="52" spans="2:8" ht="20.25" customHeight="1">
      <c r="B52" s="137" t="s">
        <v>64</v>
      </c>
      <c r="C52" s="136"/>
      <c r="D52" s="136"/>
      <c r="E52" s="136"/>
      <c r="F52" s="136"/>
      <c r="G52" s="136"/>
      <c r="H52" s="138"/>
    </row>
    <row r="53" spans="2:8" ht="20.25" customHeight="1">
      <c r="B53" s="137" t="s">
        <v>65</v>
      </c>
      <c r="C53" s="136"/>
      <c r="D53" s="136"/>
      <c r="E53" s="136"/>
      <c r="F53" s="136"/>
      <c r="G53" s="136"/>
      <c r="H53" s="138"/>
    </row>
    <row r="54" spans="2:8" ht="20.25" customHeight="1">
      <c r="B54" s="137" t="s">
        <v>66</v>
      </c>
      <c r="C54" s="136"/>
      <c r="D54" s="136"/>
      <c r="E54" s="136"/>
      <c r="F54" s="136"/>
      <c r="G54" s="136"/>
      <c r="H54" s="138"/>
    </row>
    <row r="55" spans="2:8" ht="14.65" customHeight="1">
      <c r="B55" s="137" t="s">
        <v>67</v>
      </c>
      <c r="C55" s="136"/>
      <c r="D55" s="136"/>
      <c r="E55" s="136"/>
      <c r="F55" s="136"/>
      <c r="G55" s="136"/>
      <c r="H55" s="138"/>
    </row>
    <row r="56" spans="2:8" ht="15.75" thickBot="1">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22" zoomScale="91" zoomScaleNormal="91" workbookViewId="0">
      <selection activeCell="B40" sqref="B40:D40"/>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2" t="s">
        <v>68</v>
      </c>
    </row>
    <row r="2" spans="2:52" ht="18" customHeight="1" thickBot="1">
      <c r="B2" s="253"/>
      <c r="C2" s="256" t="s">
        <v>69</v>
      </c>
      <c r="D2" s="257"/>
      <c r="E2" s="257"/>
      <c r="F2" s="143" t="s">
        <v>70</v>
      </c>
      <c r="AZ2" s="142" t="s">
        <v>71</v>
      </c>
    </row>
    <row r="3" spans="2:52" ht="18" customHeight="1" thickBot="1">
      <c r="B3" s="254"/>
      <c r="C3" s="258"/>
      <c r="D3" s="259"/>
      <c r="E3" s="259"/>
      <c r="F3" s="144" t="s">
        <v>72</v>
      </c>
      <c r="AZ3" s="142" t="s">
        <v>73</v>
      </c>
    </row>
    <row r="4" spans="2:52" ht="18" customHeight="1" thickBot="1">
      <c r="B4" s="254"/>
      <c r="C4" s="258"/>
      <c r="D4" s="259"/>
      <c r="E4" s="259"/>
      <c r="F4" s="144" t="s">
        <v>74</v>
      </c>
      <c r="AZ4" s="142" t="s">
        <v>75</v>
      </c>
    </row>
    <row r="5" spans="2:52" ht="18" customHeight="1" thickBot="1">
      <c r="B5" s="255"/>
      <c r="C5" s="260"/>
      <c r="D5" s="261"/>
      <c r="E5" s="261"/>
      <c r="F5" s="144" t="s">
        <v>76</v>
      </c>
      <c r="AZ5" s="145"/>
    </row>
    <row r="6" spans="2:52" ht="18" customHeight="1" thickBot="1">
      <c r="B6" s="146"/>
      <c r="C6" s="147"/>
      <c r="D6" s="147"/>
      <c r="E6" s="147"/>
      <c r="F6" s="148"/>
      <c r="AZ6" s="145"/>
    </row>
    <row r="7" spans="2:52" ht="33.4" customHeight="1">
      <c r="B7" s="149" t="s">
        <v>77</v>
      </c>
      <c r="C7" s="262" t="s">
        <v>78</v>
      </c>
      <c r="D7" s="263"/>
      <c r="E7" s="263"/>
      <c r="F7" s="264"/>
      <c r="AZ7" s="145"/>
    </row>
    <row r="8" spans="2:52" ht="86.25" customHeight="1" thickBot="1">
      <c r="B8" s="150" t="s">
        <v>79</v>
      </c>
      <c r="C8" s="265" t="s">
        <v>80</v>
      </c>
      <c r="D8" s="266"/>
      <c r="E8" s="266"/>
      <c r="F8" s="267"/>
      <c r="AZ8" s="145"/>
    </row>
    <row r="9" spans="2:52" ht="16.5" thickBot="1">
      <c r="B9" s="268"/>
      <c r="C9" s="268"/>
      <c r="D9" s="268"/>
      <c r="E9" s="268"/>
      <c r="F9" s="268"/>
    </row>
    <row r="10" spans="2:52" ht="15.6" customHeight="1" thickBot="1">
      <c r="B10" s="269" t="s">
        <v>69</v>
      </c>
      <c r="C10" s="270"/>
      <c r="D10" s="270"/>
      <c r="E10" s="270"/>
      <c r="F10" s="271"/>
    </row>
    <row r="11" spans="2:52" ht="32.25" thickBot="1">
      <c r="B11" s="272" t="s">
        <v>81</v>
      </c>
      <c r="C11" s="273"/>
      <c r="D11" s="192" t="s">
        <v>82</v>
      </c>
      <c r="E11" s="192" t="s">
        <v>83</v>
      </c>
      <c r="F11" s="151" t="s">
        <v>84</v>
      </c>
    </row>
    <row r="12" spans="2:52" ht="188.25" customHeight="1" thickBot="1">
      <c r="B12" s="274" t="s">
        <v>71</v>
      </c>
      <c r="C12" s="275"/>
      <c r="D12" s="184" t="s">
        <v>85</v>
      </c>
      <c r="E12" s="185" t="s">
        <v>86</v>
      </c>
      <c r="F12" s="186" t="s">
        <v>87</v>
      </c>
    </row>
    <row r="14" spans="2:52" ht="18">
      <c r="B14" s="276" t="s">
        <v>88</v>
      </c>
      <c r="C14" s="276"/>
      <c r="D14" s="276"/>
      <c r="E14" s="276"/>
      <c r="F14" s="276"/>
    </row>
    <row r="15" spans="2:52" ht="15.75">
      <c r="B15" s="152"/>
    </row>
    <row r="16" spans="2:52" ht="15.75" thickBot="1">
      <c r="B16" s="153"/>
    </row>
    <row r="17" spans="2:6" ht="16.5" thickBot="1">
      <c r="B17" s="277" t="s">
        <v>89</v>
      </c>
      <c r="C17" s="278"/>
      <c r="D17" s="279"/>
      <c r="E17" s="277" t="s">
        <v>90</v>
      </c>
      <c r="F17" s="279"/>
    </row>
    <row r="18" spans="2:6" ht="15" customHeight="1">
      <c r="B18" s="249" t="s">
        <v>91</v>
      </c>
      <c r="C18" s="250"/>
      <c r="D18" s="251"/>
      <c r="E18" s="249" t="s">
        <v>92</v>
      </c>
      <c r="F18" s="252"/>
    </row>
    <row r="19" spans="2:6" ht="15" customHeight="1">
      <c r="B19" s="280" t="s">
        <v>93</v>
      </c>
      <c r="C19" s="281"/>
      <c r="D19" s="282"/>
      <c r="E19" s="280" t="s">
        <v>94</v>
      </c>
      <c r="F19" s="283"/>
    </row>
    <row r="20" spans="2:6" ht="15" customHeight="1">
      <c r="B20" s="284" t="s">
        <v>95</v>
      </c>
      <c r="C20" s="285"/>
      <c r="D20" s="286"/>
      <c r="E20" s="280" t="s">
        <v>96</v>
      </c>
      <c r="F20" s="283"/>
    </row>
    <row r="21" spans="2:6" ht="15" customHeight="1">
      <c r="B21" s="284" t="s">
        <v>97</v>
      </c>
      <c r="C21" s="285"/>
      <c r="D21" s="286"/>
      <c r="E21" s="280" t="s">
        <v>98</v>
      </c>
      <c r="F21" s="283"/>
    </row>
    <row r="22" spans="2:6" ht="15" customHeight="1">
      <c r="B22" s="284" t="s">
        <v>99</v>
      </c>
      <c r="C22" s="285"/>
      <c r="D22" s="286"/>
      <c r="E22" s="280" t="s">
        <v>100</v>
      </c>
      <c r="F22" s="283"/>
    </row>
    <row r="23" spans="2:6" ht="15" customHeight="1">
      <c r="B23" s="284" t="s">
        <v>101</v>
      </c>
      <c r="C23" s="285"/>
      <c r="D23" s="286"/>
      <c r="E23" s="280" t="s">
        <v>102</v>
      </c>
      <c r="F23" s="283"/>
    </row>
    <row r="24" spans="2:6" ht="15" customHeight="1">
      <c r="B24" s="284" t="s">
        <v>103</v>
      </c>
      <c r="C24" s="285"/>
      <c r="D24" s="286"/>
      <c r="E24" s="284"/>
      <c r="F24" s="287"/>
    </row>
    <row r="25" spans="2:6" ht="15.75" customHeight="1">
      <c r="B25" s="284" t="s">
        <v>104</v>
      </c>
      <c r="C25" s="285"/>
      <c r="D25" s="286"/>
      <c r="E25" s="190"/>
      <c r="F25" s="191"/>
    </row>
    <row r="26" spans="2:6" ht="15.75">
      <c r="B26" s="288"/>
      <c r="C26" s="289"/>
      <c r="D26" s="290"/>
      <c r="E26" s="284"/>
      <c r="F26" s="287"/>
    </row>
    <row r="27" spans="2:6" ht="15" customHeight="1">
      <c r="B27" s="291"/>
      <c r="C27" s="292"/>
      <c r="D27" s="293"/>
      <c r="E27" s="294"/>
      <c r="F27" s="295"/>
    </row>
    <row r="28" spans="2:6" ht="15" customHeight="1">
      <c r="B28" s="296"/>
      <c r="C28" s="297"/>
      <c r="D28" s="298"/>
      <c r="E28" s="299"/>
      <c r="F28" s="300"/>
    </row>
    <row r="29" spans="2:6" ht="15" customHeight="1">
      <c r="B29" s="296"/>
      <c r="C29" s="297"/>
      <c r="D29" s="298"/>
      <c r="E29" s="299"/>
      <c r="F29" s="300"/>
    </row>
    <row r="30" spans="2:6" ht="15" customHeight="1">
      <c r="B30" s="296"/>
      <c r="C30" s="297"/>
      <c r="D30" s="298"/>
      <c r="E30" s="299"/>
      <c r="F30" s="300"/>
    </row>
    <row r="31" spans="2:6" ht="15" customHeight="1" thickBot="1">
      <c r="B31" s="301"/>
      <c r="C31" s="302"/>
      <c r="D31" s="303"/>
      <c r="E31" s="304"/>
      <c r="F31" s="305"/>
    </row>
    <row r="32" spans="2:6" ht="15" customHeight="1" thickBot="1">
      <c r="B32" s="306" t="s">
        <v>105</v>
      </c>
      <c r="C32" s="307"/>
      <c r="D32" s="307"/>
      <c r="E32" s="308" t="s">
        <v>106</v>
      </c>
      <c r="F32" s="309"/>
    </row>
    <row r="33" spans="2:6" ht="15.75" customHeight="1">
      <c r="B33" s="310" t="s">
        <v>107</v>
      </c>
      <c r="C33" s="311"/>
      <c r="D33" s="312"/>
      <c r="E33" s="313" t="s">
        <v>108</v>
      </c>
      <c r="F33" s="314"/>
    </row>
    <row r="34" spans="2:6" ht="15.75">
      <c r="B34" s="315" t="s">
        <v>109</v>
      </c>
      <c r="C34" s="316"/>
      <c r="D34" s="317"/>
      <c r="E34" s="318" t="s">
        <v>110</v>
      </c>
      <c r="F34" s="319"/>
    </row>
    <row r="35" spans="2:6" ht="15.75">
      <c r="B35" s="315" t="s">
        <v>111</v>
      </c>
      <c r="C35" s="316"/>
      <c r="D35" s="317"/>
      <c r="E35" s="318" t="s">
        <v>112</v>
      </c>
      <c r="F35" s="319"/>
    </row>
    <row r="36" spans="2:6" ht="15.75">
      <c r="B36" s="320" t="s">
        <v>113</v>
      </c>
      <c r="C36" s="321"/>
      <c r="D36" s="322"/>
      <c r="E36" s="318" t="s">
        <v>114</v>
      </c>
      <c r="F36" s="319"/>
    </row>
    <row r="37" spans="2:6" ht="15.75">
      <c r="B37" s="320" t="s">
        <v>115</v>
      </c>
      <c r="C37" s="321"/>
      <c r="D37" s="322"/>
      <c r="E37" s="318" t="s">
        <v>116</v>
      </c>
      <c r="F37" s="319"/>
    </row>
    <row r="38" spans="2:6" ht="16.5">
      <c r="B38" s="323"/>
      <c r="C38" s="324"/>
      <c r="D38" s="325"/>
      <c r="E38" s="323"/>
      <c r="F38" s="325"/>
    </row>
    <row r="39" spans="2:6" ht="16.5">
      <c r="B39" s="323"/>
      <c r="C39" s="324"/>
      <c r="D39" s="325"/>
      <c r="E39" s="326"/>
      <c r="F39" s="327"/>
    </row>
    <row r="40" spans="2:6" ht="16.5">
      <c r="B40" s="323"/>
      <c r="C40" s="324"/>
      <c r="D40" s="325"/>
      <c r="E40" s="326"/>
      <c r="F40" s="327"/>
    </row>
    <row r="41" spans="2:6" ht="16.5">
      <c r="B41" s="326"/>
      <c r="C41" s="333"/>
      <c r="D41" s="327"/>
      <c r="E41" s="326"/>
      <c r="F41" s="327"/>
    </row>
    <row r="42" spans="2:6" ht="16.5">
      <c r="B42" s="334"/>
      <c r="C42" s="335"/>
      <c r="D42" s="336"/>
      <c r="E42" s="334"/>
      <c r="F42" s="336"/>
    </row>
    <row r="43" spans="2:6" ht="17.25" thickBot="1">
      <c r="B43" s="328"/>
      <c r="C43" s="329"/>
      <c r="D43" s="330"/>
      <c r="E43" s="331"/>
      <c r="F43" s="332"/>
    </row>
  </sheetData>
  <mergeCells count="62">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S1" zoomScale="80" zoomScaleNormal="80" workbookViewId="0">
      <selection activeCell="AJ7" sqref="AJ7"/>
    </sheetView>
  </sheetViews>
  <sheetFormatPr defaultColWidth="11.42578125" defaultRowHeight="16.5"/>
  <cols>
    <col min="1" max="1" width="4" style="2" bestFit="1" customWidth="1"/>
    <col min="2" max="2" width="14.140625" style="2" customWidth="1"/>
    <col min="3" max="3" width="15.28515625" style="2" customWidth="1"/>
    <col min="4" max="4" width="20.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3"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c r="A1" s="425"/>
      <c r="B1" s="426"/>
      <c r="C1" s="426"/>
      <c r="D1" s="427"/>
      <c r="E1" s="446" t="s">
        <v>117</v>
      </c>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8"/>
      <c r="AJ1" s="440" t="s">
        <v>118</v>
      </c>
      <c r="AK1" s="441"/>
    </row>
    <row r="2" spans="1:69" ht="15" customHeight="1">
      <c r="A2" s="428"/>
      <c r="B2" s="429"/>
      <c r="C2" s="429"/>
      <c r="D2" s="430"/>
      <c r="E2" s="449"/>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1"/>
      <c r="AJ2" s="442" t="s">
        <v>119</v>
      </c>
      <c r="AK2" s="443"/>
    </row>
    <row r="3" spans="1:69" ht="15" customHeight="1">
      <c r="A3" s="428"/>
      <c r="B3" s="429"/>
      <c r="C3" s="429"/>
      <c r="D3" s="430"/>
      <c r="E3" s="449"/>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1"/>
      <c r="AJ3" s="608" t="s">
        <v>120</v>
      </c>
      <c r="AK3" s="609"/>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31"/>
      <c r="B4" s="432"/>
      <c r="C4" s="432"/>
      <c r="D4" s="433"/>
      <c r="E4" s="452"/>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4"/>
      <c r="AJ4" s="444" t="s">
        <v>121</v>
      </c>
      <c r="AK4" s="445"/>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2"/>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73" t="s">
        <v>122</v>
      </c>
      <c r="B6" s="374"/>
      <c r="C6" s="434" t="s">
        <v>78</v>
      </c>
      <c r="D6" s="435"/>
      <c r="E6" s="435"/>
      <c r="F6" s="435"/>
      <c r="G6" s="435"/>
      <c r="H6" s="435"/>
      <c r="I6" s="435"/>
      <c r="J6" s="435"/>
      <c r="K6" s="435"/>
      <c r="L6" s="435"/>
      <c r="M6" s="435"/>
      <c r="N6" s="436"/>
      <c r="O6" s="455"/>
      <c r="P6" s="455"/>
      <c r="Q6" s="455"/>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2" customHeight="1">
      <c r="A7" s="373" t="s">
        <v>123</v>
      </c>
      <c r="B7" s="374"/>
      <c r="C7" s="380" t="s">
        <v>124</v>
      </c>
      <c r="D7" s="381"/>
      <c r="E7" s="381"/>
      <c r="F7" s="381"/>
      <c r="G7" s="381"/>
      <c r="H7" s="381"/>
      <c r="I7" s="381"/>
      <c r="J7" s="381"/>
      <c r="K7" s="381"/>
      <c r="L7" s="381"/>
      <c r="M7" s="381"/>
      <c r="N7" s="382"/>
      <c r="O7" s="8"/>
      <c r="P7" s="182"/>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81.75" customHeight="1">
      <c r="A8" s="373" t="s">
        <v>125</v>
      </c>
      <c r="B8" s="374"/>
      <c r="C8" s="380" t="s">
        <v>126</v>
      </c>
      <c r="D8" s="381"/>
      <c r="E8" s="381"/>
      <c r="F8" s="381"/>
      <c r="G8" s="381"/>
      <c r="H8" s="381"/>
      <c r="I8" s="381"/>
      <c r="J8" s="381"/>
      <c r="K8" s="381"/>
      <c r="L8" s="381"/>
      <c r="M8" s="381"/>
      <c r="N8" s="382"/>
      <c r="O8" s="8"/>
      <c r="P8" s="182"/>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437" t="s">
        <v>127</v>
      </c>
      <c r="B9" s="438"/>
      <c r="C9" s="438"/>
      <c r="D9" s="438"/>
      <c r="E9" s="438"/>
      <c r="F9" s="438"/>
      <c r="G9" s="439"/>
      <c r="H9" s="437" t="s">
        <v>128</v>
      </c>
      <c r="I9" s="438"/>
      <c r="J9" s="438"/>
      <c r="K9" s="438"/>
      <c r="L9" s="438"/>
      <c r="M9" s="438"/>
      <c r="N9" s="439"/>
      <c r="O9" s="437" t="s">
        <v>129</v>
      </c>
      <c r="P9" s="438"/>
      <c r="Q9" s="438"/>
      <c r="R9" s="438"/>
      <c r="S9" s="438"/>
      <c r="T9" s="438"/>
      <c r="U9" s="438"/>
      <c r="V9" s="438"/>
      <c r="W9" s="439"/>
      <c r="X9" s="437" t="s">
        <v>130</v>
      </c>
      <c r="Y9" s="438"/>
      <c r="Z9" s="438"/>
      <c r="AA9" s="438"/>
      <c r="AB9" s="438"/>
      <c r="AC9" s="438"/>
      <c r="AD9" s="439"/>
      <c r="AE9" s="437" t="s">
        <v>131</v>
      </c>
      <c r="AF9" s="438"/>
      <c r="AG9" s="438"/>
      <c r="AH9" s="438"/>
      <c r="AI9" s="438"/>
      <c r="AJ9" s="438"/>
      <c r="AK9" s="439"/>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75" t="s">
        <v>132</v>
      </c>
      <c r="B10" s="368" t="s">
        <v>23</v>
      </c>
      <c r="C10" s="362" t="s">
        <v>25</v>
      </c>
      <c r="D10" s="362" t="s">
        <v>27</v>
      </c>
      <c r="E10" s="377" t="s">
        <v>29</v>
      </c>
      <c r="F10" s="369" t="s">
        <v>31</v>
      </c>
      <c r="G10" s="362" t="s">
        <v>133</v>
      </c>
      <c r="H10" s="364" t="s">
        <v>134</v>
      </c>
      <c r="I10" s="365" t="s">
        <v>135</v>
      </c>
      <c r="J10" s="369" t="s">
        <v>136</v>
      </c>
      <c r="K10" s="369" t="s">
        <v>137</v>
      </c>
      <c r="L10" s="367" t="s">
        <v>138</v>
      </c>
      <c r="M10" s="365" t="s">
        <v>135</v>
      </c>
      <c r="N10" s="362" t="s">
        <v>37</v>
      </c>
      <c r="O10" s="378" t="s">
        <v>139</v>
      </c>
      <c r="P10" s="363" t="s">
        <v>39</v>
      </c>
      <c r="Q10" s="369" t="s">
        <v>41</v>
      </c>
      <c r="R10" s="363" t="s">
        <v>140</v>
      </c>
      <c r="S10" s="363"/>
      <c r="T10" s="363"/>
      <c r="U10" s="363"/>
      <c r="V10" s="363"/>
      <c r="W10" s="363"/>
      <c r="X10" s="361" t="s">
        <v>141</v>
      </c>
      <c r="Y10" s="361" t="s">
        <v>142</v>
      </c>
      <c r="Z10" s="361" t="s">
        <v>135</v>
      </c>
      <c r="AA10" s="361" t="s">
        <v>143</v>
      </c>
      <c r="AB10" s="361" t="s">
        <v>135</v>
      </c>
      <c r="AC10" s="361" t="s">
        <v>144</v>
      </c>
      <c r="AD10" s="378" t="s">
        <v>57</v>
      </c>
      <c r="AE10" s="363" t="s">
        <v>131</v>
      </c>
      <c r="AF10" s="363" t="s">
        <v>145</v>
      </c>
      <c r="AG10" s="363" t="s">
        <v>146</v>
      </c>
      <c r="AH10" s="369" t="s">
        <v>147</v>
      </c>
      <c r="AI10" s="363" t="s">
        <v>148</v>
      </c>
      <c r="AJ10" s="363" t="s">
        <v>149</v>
      </c>
      <c r="AK10" s="363"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76"/>
      <c r="B11" s="368"/>
      <c r="C11" s="363"/>
      <c r="D11" s="363"/>
      <c r="E11" s="368"/>
      <c r="F11" s="362"/>
      <c r="G11" s="363"/>
      <c r="H11" s="362"/>
      <c r="I11" s="366"/>
      <c r="J11" s="362"/>
      <c r="K11" s="362"/>
      <c r="L11" s="366"/>
      <c r="M11" s="366"/>
      <c r="N11" s="363"/>
      <c r="O11" s="379"/>
      <c r="P11" s="363"/>
      <c r="Q11" s="362"/>
      <c r="R11" s="7" t="s">
        <v>150</v>
      </c>
      <c r="S11" s="7" t="s">
        <v>151</v>
      </c>
      <c r="T11" s="7" t="s">
        <v>152</v>
      </c>
      <c r="U11" s="7" t="s">
        <v>153</v>
      </c>
      <c r="V11" s="7" t="s">
        <v>154</v>
      </c>
      <c r="W11" s="7" t="s">
        <v>155</v>
      </c>
      <c r="X11" s="361"/>
      <c r="Y11" s="361"/>
      <c r="Z11" s="361"/>
      <c r="AA11" s="361"/>
      <c r="AB11" s="361"/>
      <c r="AC11" s="361"/>
      <c r="AD11" s="379"/>
      <c r="AE11" s="363"/>
      <c r="AF11" s="363"/>
      <c r="AG11" s="363"/>
      <c r="AH11" s="362"/>
      <c r="AI11" s="363"/>
      <c r="AJ11" s="363"/>
      <c r="AK11" s="363"/>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5.75" customHeight="1">
      <c r="A12" s="346">
        <v>1</v>
      </c>
      <c r="B12" s="337" t="s">
        <v>156</v>
      </c>
      <c r="C12" s="337" t="s">
        <v>157</v>
      </c>
      <c r="D12" s="337" t="s">
        <v>158</v>
      </c>
      <c r="E12" s="349" t="s">
        <v>159</v>
      </c>
      <c r="F12" s="337" t="s">
        <v>160</v>
      </c>
      <c r="G12" s="340">
        <v>2</v>
      </c>
      <c r="H12" s="343" t="str">
        <f>IF(G12&lt;=0,"",IF(G12&lt;=2,"Muy Baja",IF(G12&lt;=24,"Baja",IF(G12&lt;=500,"Media",IF(G12&lt;=5000,"Alta","Muy Alta")))))</f>
        <v>Muy Baja</v>
      </c>
      <c r="I12" s="355">
        <f>IF(H12="","",IF(H12="Muy Baja",0.2,IF(H12="Baja",0.4,IF(H12="Media",0.6,IF(H12="Alta",0.8,IF(H12="Muy Alta",1,))))))</f>
        <v>0.2</v>
      </c>
      <c r="J12" s="358" t="s">
        <v>161</v>
      </c>
      <c r="K12" s="355"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43" t="str">
        <f>IF(OR(K12='Tabla Impacto'!$C$11,K12='Tabla Impacto'!$D$11),"Leve",IF(OR(K12='Tabla Impacto'!$C$12,K12='Tabla Impacto'!$D$12),"Menor",IF(OR(K12='Tabla Impacto'!$C$13,K12='Tabla Impacto'!$D$13),"Moderado",IF(OR(K12='Tabla Impacto'!$C$14,K12='Tabla Impacto'!$D$14),"Mayor",IF(OR(K12='Tabla Impacto'!$C$15,K12='Tabla Impacto'!$D$15),"Catastrófico","")))))</f>
        <v>Moderado</v>
      </c>
      <c r="M12" s="355">
        <f>IF(L12="","",IF(L12="Leve",0.2,IF(L12="Menor",0.4,IF(L12="Moderado",0.6,IF(L12="Mayor",0.8,IF(L12="Catastrófico",1,))))))</f>
        <v>0.6</v>
      </c>
      <c r="N12" s="35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1">
        <v>1</v>
      </c>
      <c r="P12" s="178" t="s">
        <v>162</v>
      </c>
      <c r="Q12" s="159" t="str">
        <f>IF(OR(R12="Preventivo",R12="Detectivo"),"Probabilidad",IF(R12="Correctivo","Impacto",""))</f>
        <v>Probabilidad</v>
      </c>
      <c r="R12" s="154" t="s">
        <v>163</v>
      </c>
      <c r="S12" s="154" t="s">
        <v>164</v>
      </c>
      <c r="T12" s="155" t="str">
        <f>IF(AND(R12="Preventivo",S12="Automático"),"50%",IF(AND(R12="Preventivo",S12="Manual"),"40%",IF(AND(R12="Detectivo",S12="Automático"),"40%",IF(AND(R12="Detectivo",S12="Manual"),"30%",IF(AND(R12="Correctivo",S12="Automático"),"35%",IF(AND(R12="Correctivo",S12="Manual"),"25%",""))))))</f>
        <v>40%</v>
      </c>
      <c r="U12" s="154" t="s">
        <v>165</v>
      </c>
      <c r="V12" s="154" t="s">
        <v>166</v>
      </c>
      <c r="W12" s="154" t="s">
        <v>167</v>
      </c>
      <c r="X12" s="156">
        <f>IFERROR(IF(Q12="Probabilidad",(I12-(+I12*T12)),IF(Q12="Impacto",I12,"")),"")</f>
        <v>0.12</v>
      </c>
      <c r="Y12" s="157" t="str">
        <f>IFERROR(IF(X12="","",IF(X12&lt;=0.2,"Muy Baja",IF(X12&lt;=0.4,"Baja",IF(X12&lt;=0.6,"Media",IF(X12&lt;=0.8,"Alta","Muy Alta"))))),"")</f>
        <v>Muy Baja</v>
      </c>
      <c r="Z12" s="158">
        <f>+X12</f>
        <v>0.12</v>
      </c>
      <c r="AA12" s="157" t="str">
        <f>IFERROR(IF(AB12="","",IF(AB12&lt;=0.2,"Leve",IF(AB12&lt;=0.4,"Menor",IF(AB12&lt;=0.6,"Moderado",IF(AB12&lt;=0.8,"Mayor","Catastrófico"))))),"")</f>
        <v>Moderado</v>
      </c>
      <c r="AB12" s="158">
        <f>IFERROR(IF(Q12="Impacto",(M12-(+M12*T12)),IF(Q12="Probabilidad",M12,"")),"")</f>
        <v>0.6</v>
      </c>
      <c r="AC12" s="162"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87" t="s">
        <v>168</v>
      </c>
      <c r="AE12" s="175" t="s">
        <v>169</v>
      </c>
      <c r="AF12" s="175" t="s">
        <v>170</v>
      </c>
      <c r="AG12" s="176">
        <v>44500</v>
      </c>
      <c r="AH12" s="176"/>
      <c r="AI12" s="161"/>
      <c r="AJ12" s="117"/>
      <c r="AK12" s="160"/>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68.25" customHeight="1">
      <c r="A13" s="347"/>
      <c r="B13" s="338"/>
      <c r="C13" s="338"/>
      <c r="D13" s="338"/>
      <c r="E13" s="350"/>
      <c r="F13" s="338"/>
      <c r="G13" s="341"/>
      <c r="H13" s="344"/>
      <c r="I13" s="356"/>
      <c r="J13" s="359"/>
      <c r="K13" s="356">
        <f>IF(NOT(ISERROR(MATCH(J13,_xlfn.ANCHORARRAY(E24),0))),I26&amp;"Por favor no seleccionar los criterios de impacto",J13)</f>
        <v>0</v>
      </c>
      <c r="L13" s="344"/>
      <c r="M13" s="356"/>
      <c r="N13" s="353"/>
      <c r="O13" s="181">
        <v>2</v>
      </c>
      <c r="P13" s="178" t="s">
        <v>171</v>
      </c>
      <c r="Q13" s="159" t="str">
        <f>IF(OR(R13="Preventivo",R13="Detectivo"),"Probabilidad",IF(R13="Correctivo","Impacto",""))</f>
        <v>Probabilidad</v>
      </c>
      <c r="R13" s="154" t="s">
        <v>163</v>
      </c>
      <c r="S13" s="154" t="s">
        <v>164</v>
      </c>
      <c r="T13" s="155" t="str">
        <f t="shared" ref="T13:T17" si="0">IF(AND(R13="Preventivo",S13="Automático"),"50%",IF(AND(R13="Preventivo",S13="Manual"),"40%",IF(AND(R13="Detectivo",S13="Automático"),"40%",IF(AND(R13="Detectivo",S13="Manual"),"30%",IF(AND(R13="Correctivo",S13="Automático"),"35%",IF(AND(R13="Correctivo",S13="Manual"),"25%",""))))))</f>
        <v>40%</v>
      </c>
      <c r="U13" s="154" t="s">
        <v>165</v>
      </c>
      <c r="V13" s="154" t="s">
        <v>166</v>
      </c>
      <c r="W13" s="154" t="s">
        <v>167</v>
      </c>
      <c r="X13" s="156">
        <f>IFERROR(IF(AND(Q12="Probabilidad",Q13="Probabilidad"),(Z12-(+Z12*T13)),IF(Q13="Probabilidad",(I12-(+I12*T13)),IF(Q13="Impacto",Z12,""))),"")</f>
        <v>7.1999999999999995E-2</v>
      </c>
      <c r="Y13" s="157" t="str">
        <f t="shared" ref="Y13:Y71" si="1">IFERROR(IF(X13="","",IF(X13&lt;=0.2,"Muy Baja",IF(X13&lt;=0.4,"Baja",IF(X13&lt;=0.6,"Media",IF(X13&lt;=0.8,"Alta","Muy Alta"))))),"")</f>
        <v>Muy Baja</v>
      </c>
      <c r="Z13" s="158">
        <f t="shared" ref="Z13:Z17" si="2">+X13</f>
        <v>7.1999999999999995E-2</v>
      </c>
      <c r="AA13" s="157" t="str">
        <f t="shared" ref="AA13:AA71" si="3">IFERROR(IF(AB13="","",IF(AB13&lt;=0.2,"Leve",IF(AB13&lt;=0.4,"Menor",IF(AB13&lt;=0.6,"Moderado",IF(AB13&lt;=0.8,"Mayor","Catastrófico"))))),"")</f>
        <v>Moderado</v>
      </c>
      <c r="AB13" s="163">
        <f>IFERROR(IF(AND(Q12="Impacto",Q13="Impacto"),(AB12-(+AB12*T13)),IF(Q13="Impacto",(M12-(+M12*T13)),IF(Q13="Probabilidad",AB12,""))),"")</f>
        <v>0.6</v>
      </c>
      <c r="AC13" s="162"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87" t="s">
        <v>168</v>
      </c>
      <c r="AE13" s="175" t="s">
        <v>172</v>
      </c>
      <c r="AF13" s="175" t="s">
        <v>173</v>
      </c>
      <c r="AG13" s="176">
        <v>44500</v>
      </c>
      <c r="AH13" s="176"/>
      <c r="AI13" s="166"/>
      <c r="AJ13" s="112"/>
      <c r="AK13" s="165"/>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347"/>
      <c r="B14" s="338"/>
      <c r="C14" s="338"/>
      <c r="D14" s="338"/>
      <c r="E14" s="350"/>
      <c r="F14" s="338"/>
      <c r="G14" s="341"/>
      <c r="H14" s="344"/>
      <c r="I14" s="356"/>
      <c r="J14" s="359"/>
      <c r="K14" s="356">
        <f>IF(NOT(ISERROR(MATCH(J14,_xlfn.ANCHORARRAY(E25),0))),I27&amp;"Por favor no seleccionar los criterios de impacto",J14)</f>
        <v>0</v>
      </c>
      <c r="L14" s="344"/>
      <c r="M14" s="356"/>
      <c r="N14" s="353"/>
      <c r="O14" s="103">
        <v>3</v>
      </c>
      <c r="P14" s="179"/>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47"/>
      <c r="B15" s="338"/>
      <c r="C15" s="338"/>
      <c r="D15" s="338"/>
      <c r="E15" s="350"/>
      <c r="F15" s="338"/>
      <c r="G15" s="341"/>
      <c r="H15" s="344"/>
      <c r="I15" s="356"/>
      <c r="J15" s="359"/>
      <c r="K15" s="356">
        <f>IF(NOT(ISERROR(MATCH(J15,_xlfn.ANCHORARRAY(E26),0))),I28&amp;"Por favor no seleccionar los criterios de impacto",J15)</f>
        <v>0</v>
      </c>
      <c r="L15" s="344"/>
      <c r="M15" s="356"/>
      <c r="N15" s="353"/>
      <c r="O15" s="103">
        <v>4</v>
      </c>
      <c r="P15" s="178"/>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47"/>
      <c r="B16" s="338"/>
      <c r="C16" s="338"/>
      <c r="D16" s="338"/>
      <c r="E16" s="350"/>
      <c r="F16" s="338"/>
      <c r="G16" s="341"/>
      <c r="H16" s="344"/>
      <c r="I16" s="356"/>
      <c r="J16" s="359"/>
      <c r="K16" s="356">
        <f>IF(NOT(ISERROR(MATCH(J16,_xlfn.ANCHORARRAY(E27),0))),I29&amp;"Por favor no seleccionar los criterios de impacto",J16)</f>
        <v>0</v>
      </c>
      <c r="L16" s="344"/>
      <c r="M16" s="356"/>
      <c r="N16" s="353"/>
      <c r="O16" s="103">
        <v>5</v>
      </c>
      <c r="P16" s="178"/>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15" t="str">
        <f t="shared" ref="AB16:AB17" si="7">IFERROR(IF(AND(Q15="Impacto",Q16="Impacto"),(AB15-(+AB15*T16)),IF(AND(Q15="Probabilidad",Q16="Impacto"),(AB14-(+AB14*T16)),IF(Q16="Probabilidad",AB15,""))),"")</f>
        <v/>
      </c>
      <c r="AC16" s="110" t="str">
        <f t="shared" si="4"/>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34.5" customHeight="1">
      <c r="A17" s="348"/>
      <c r="B17" s="339"/>
      <c r="C17" s="339"/>
      <c r="D17" s="339"/>
      <c r="E17" s="351"/>
      <c r="F17" s="339"/>
      <c r="G17" s="342"/>
      <c r="H17" s="345"/>
      <c r="I17" s="357"/>
      <c r="J17" s="360"/>
      <c r="K17" s="357">
        <f>IF(NOT(ISERROR(MATCH(J17,_xlfn.ANCHORARRAY(E28),0))),I30&amp;"Por favor no seleccionar los criterios de impacto",J17)</f>
        <v>0</v>
      </c>
      <c r="L17" s="345"/>
      <c r="M17" s="357"/>
      <c r="N17" s="354"/>
      <c r="O17" s="103">
        <v>6</v>
      </c>
      <c r="P17" s="178"/>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15" t="str">
        <f t="shared" si="7"/>
        <v/>
      </c>
      <c r="AC17" s="110" t="str">
        <f t="shared" si="4"/>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hidden="1" customHeight="1">
      <c r="A18" s="346">
        <v>2</v>
      </c>
      <c r="B18" s="410"/>
      <c r="C18" s="410"/>
      <c r="D18" s="410"/>
      <c r="E18" s="370"/>
      <c r="F18" s="410"/>
      <c r="G18" s="413"/>
      <c r="H18" s="383" t="str">
        <f>IF(G18&lt;=0,"",IF(G18&lt;=2,"Muy Baja",IF(G18&lt;=24,"Baja",IF(G18&lt;=500,"Media",IF(G18&lt;=5000,"Alta","Muy Alta")))))</f>
        <v/>
      </c>
      <c r="I18" s="386" t="str">
        <f>IF(H18="","",IF(H18="Muy Baja",0.2,IF(H18="Baja",0.4,IF(H18="Media",0.6,IF(H18="Alta",0.8,IF(H18="Muy Alta",1,))))))</f>
        <v/>
      </c>
      <c r="J18" s="416"/>
      <c r="K18" s="386">
        <f>IF(NOT(ISERROR(MATCH(J18,'Tabla Impacto'!$B$221:$B$223,0))),'Tabla Impacto'!$F$223&amp;"Por favor no seleccionar los criterios de impacto(Afectación Económica o presupuestal y Pérdida Reputacional)",J18)</f>
        <v>0</v>
      </c>
      <c r="L18" s="383" t="str">
        <f>IF(OR(K18='Tabla Impacto'!$C$11,K18='Tabla Impacto'!$D$11),"Leve",IF(OR(K18='Tabla Impacto'!$C$12,K18='Tabla Impacto'!$D$12),"Menor",IF(OR(K18='Tabla Impacto'!$C$13,K18='Tabla Impacto'!$D$13),"Moderado",IF(OR(K18='Tabla Impacto'!$C$14,K18='Tabla Impacto'!$D$14),"Mayor",IF(OR(K18='Tabla Impacto'!$C$15,K18='Tabla Impacto'!$D$15),"Catastrófico","")))))</f>
        <v/>
      </c>
      <c r="M18" s="386" t="str">
        <f>IF(L18="","",IF(L18="Leve",0.2,IF(L18="Menor",0.4,IF(L18="Moderado",0.6,IF(L18="Mayor",0.8,IF(L18="Catastrófico",1,))))))</f>
        <v/>
      </c>
      <c r="N18" s="389"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103">
        <v>1</v>
      </c>
      <c r="P18" s="178"/>
      <c r="Q18" s="159" t="str">
        <f>IF(OR(R18="Preventivo",R18="Detectivo"),"Probabilidad",IF(R18="Correctivo","Impacto",""))</f>
        <v/>
      </c>
      <c r="R18" s="167"/>
      <c r="S18" s="167"/>
      <c r="T18" s="168" t="str">
        <f>IF(AND(R18="Preventivo",S18="Automático"),"50%",IF(AND(R18="Preventivo",S18="Manual"),"40%",IF(AND(R18="Detectivo",S18="Automático"),"40%",IF(AND(R18="Detectivo",S18="Manual"),"30%",IF(AND(R18="Correctivo",S18="Automático"),"35%",IF(AND(R18="Correctivo",S18="Manual"),"25%",""))))))</f>
        <v/>
      </c>
      <c r="U18" s="167"/>
      <c r="V18" s="167"/>
      <c r="W18" s="167"/>
      <c r="X18" s="156" t="str">
        <f>IFERROR(IF(Q18="Probabilidad",(I18-(+I18*T18)),IF(Q18="Impacto",I18,"")),"")</f>
        <v/>
      </c>
      <c r="Y18" s="169" t="str">
        <f>IFERROR(IF(X18="","",IF(X18&lt;=0.2,"Muy Baja",IF(X18&lt;=0.4,"Baja",IF(X18&lt;=0.6,"Media",IF(X18&lt;=0.8,"Alta","Muy Alta"))))),"")</f>
        <v/>
      </c>
      <c r="Z18" s="170" t="str">
        <f>+X18</f>
        <v/>
      </c>
      <c r="AA18" s="169" t="str">
        <f>IFERROR(IF(AB18="","",IF(AB18&lt;=0.2,"Leve",IF(AB18&lt;=0.4,"Menor",IF(AB18&lt;=0.6,"Moderado",IF(AB18&lt;=0.8,"Mayor","Catastrófico"))))),"")</f>
        <v/>
      </c>
      <c r="AB18" s="171" t="str">
        <f>IFERROR(IF(Q18="Impacto",(M18-(+M18*T18)),IF(Q18="Probabilidad",M18,"")),"")</f>
        <v/>
      </c>
      <c r="AC18" s="17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73"/>
      <c r="AE18" s="175"/>
      <c r="AF18" s="175"/>
      <c r="AG18" s="176"/>
      <c r="AH18" s="176"/>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hidden="1" customHeight="1">
      <c r="A19" s="347"/>
      <c r="B19" s="411"/>
      <c r="C19" s="411"/>
      <c r="D19" s="411"/>
      <c r="E19" s="371"/>
      <c r="F19" s="411"/>
      <c r="G19" s="414"/>
      <c r="H19" s="384"/>
      <c r="I19" s="387"/>
      <c r="J19" s="417"/>
      <c r="K19" s="387">
        <f>IF(NOT(ISERROR(MATCH(J19,_xlfn.ANCHORARRAY(E30),0))),I32&amp;"Por favor no seleccionar los criterios de impacto",J19)</f>
        <v>0</v>
      </c>
      <c r="L19" s="384"/>
      <c r="M19" s="387"/>
      <c r="N19" s="390"/>
      <c r="O19" s="103">
        <v>2</v>
      </c>
      <c r="P19" s="178"/>
      <c r="Q19" s="159" t="str">
        <f>IF(OR(R19="Preventivo",R19="Detectivo"),"Probabilidad",IF(R19="Correctivo","Impacto",""))</f>
        <v/>
      </c>
      <c r="R19" s="167"/>
      <c r="S19" s="167"/>
      <c r="T19" s="168" t="str">
        <f t="shared" ref="T19:T23" si="8">IF(AND(R19="Preventivo",S19="Automático"),"50%",IF(AND(R19="Preventivo",S19="Manual"),"40%",IF(AND(R19="Detectivo",S19="Automático"),"40%",IF(AND(R19="Detectivo",S19="Manual"),"30%",IF(AND(R19="Correctivo",S19="Automático"),"35%",IF(AND(R19="Correctivo",S19="Manual"),"25%",""))))))</f>
        <v/>
      </c>
      <c r="U19" s="167"/>
      <c r="V19" s="167"/>
      <c r="W19" s="167"/>
      <c r="X19" s="156" t="str">
        <f>IFERROR(IF(AND(Q18="Probabilidad",Q19="Probabilidad"),(Z18-(+Z18*T19)),IF(Q19="Probabilidad",(I18-(+I18*T19)),IF(Q19="Impacto",Z18,""))),"")</f>
        <v/>
      </c>
      <c r="Y19" s="169" t="str">
        <f t="shared" si="1"/>
        <v/>
      </c>
      <c r="Z19" s="170" t="str">
        <f t="shared" ref="Z19:Z23" si="9">+X19</f>
        <v/>
      </c>
      <c r="AA19" s="169" t="str">
        <f t="shared" si="3"/>
        <v/>
      </c>
      <c r="AB19" s="171" t="str">
        <f>IFERROR(IF(AND(Q18="Impacto",Q19="Impacto"),(AB18-(+AB18*T19)),IF(Q19="Impacto",(M18-(+M18*T19)),IF(Q19="Probabilidad",AB18,""))),"")</f>
        <v/>
      </c>
      <c r="AC19" s="172"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3"/>
      <c r="AE19" s="175"/>
      <c r="AF19" s="175"/>
      <c r="AG19" s="176"/>
      <c r="AH19" s="176"/>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hidden="1" customHeight="1">
      <c r="A20" s="347"/>
      <c r="B20" s="411"/>
      <c r="C20" s="411"/>
      <c r="D20" s="411"/>
      <c r="E20" s="371"/>
      <c r="F20" s="411"/>
      <c r="G20" s="414"/>
      <c r="H20" s="384"/>
      <c r="I20" s="387"/>
      <c r="J20" s="417"/>
      <c r="K20" s="387">
        <f>IF(NOT(ISERROR(MATCH(J20,_xlfn.ANCHORARRAY(E31),0))),I33&amp;"Por favor no seleccionar los criterios de impacto",J20)</f>
        <v>0</v>
      </c>
      <c r="L20" s="384"/>
      <c r="M20" s="387"/>
      <c r="N20" s="390"/>
      <c r="O20" s="103">
        <v>3</v>
      </c>
      <c r="P20" s="180"/>
      <c r="Q20" s="159" t="str">
        <f>IF(OR(R20="Preventivo",R20="Detectivo"),"Probabilidad",IF(R20="Correctivo","Impacto",""))</f>
        <v/>
      </c>
      <c r="R20" s="167"/>
      <c r="S20" s="167"/>
      <c r="T20" s="168" t="str">
        <f t="shared" si="8"/>
        <v/>
      </c>
      <c r="U20" s="167"/>
      <c r="V20" s="167"/>
      <c r="W20" s="167"/>
      <c r="X20" s="156" t="str">
        <f>IFERROR(IF(AND(Q19="Probabilidad",Q20="Probabilidad"),(Z19-(+Z19*T20)),IF(AND(Q19="Impacto",Q20="Probabilidad"),(Z18-(+Z18*T20)),IF(Q20="Impacto",Z19,""))),"")</f>
        <v/>
      </c>
      <c r="Y20" s="169" t="str">
        <f t="shared" si="1"/>
        <v/>
      </c>
      <c r="Z20" s="170" t="str">
        <f t="shared" si="9"/>
        <v/>
      </c>
      <c r="AA20" s="169" t="str">
        <f t="shared" si="3"/>
        <v/>
      </c>
      <c r="AB20" s="171" t="str">
        <f>IFERROR(IF(AND(Q19="Impacto",Q20="Impacto"),(AB19-(+AB19*T20)),IF(AND(Q19="Probabilidad",Q20="Impacto"),(AB18-(+AB18*T20)),IF(Q20="Probabilidad",AB19,""))),"")</f>
        <v/>
      </c>
      <c r="AC20" s="172" t="str">
        <f t="shared" si="10"/>
        <v/>
      </c>
      <c r="AD20" s="173"/>
      <c r="AE20" s="175"/>
      <c r="AF20" s="177"/>
      <c r="AG20" s="176"/>
      <c r="AH20" s="176"/>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hidden="1" customHeight="1">
      <c r="A21" s="347"/>
      <c r="B21" s="411"/>
      <c r="C21" s="411"/>
      <c r="D21" s="411"/>
      <c r="E21" s="371"/>
      <c r="F21" s="411"/>
      <c r="G21" s="414"/>
      <c r="H21" s="384"/>
      <c r="I21" s="387"/>
      <c r="J21" s="417"/>
      <c r="K21" s="387">
        <f>IF(NOT(ISERROR(MATCH(J21,_xlfn.ANCHORARRAY(E32),0))),I34&amp;"Por favor no seleccionar los criterios de impacto",J21)</f>
        <v>0</v>
      </c>
      <c r="L21" s="384"/>
      <c r="M21" s="387"/>
      <c r="N21" s="390"/>
      <c r="O21" s="103">
        <v>4</v>
      </c>
      <c r="P21" s="178"/>
      <c r="Q21" s="104" t="str">
        <f t="shared" ref="Q21:Q23" si="11">IF(OR(R21="Preventivo",R21="Detectivo"),"Probabilidad",IF(R21="Correctivo","Impacto",""))</f>
        <v/>
      </c>
      <c r="R21" s="105"/>
      <c r="S21" s="105"/>
      <c r="T21" s="106" t="str">
        <f t="shared" si="8"/>
        <v/>
      </c>
      <c r="U21" s="105"/>
      <c r="V21" s="105"/>
      <c r="W21" s="105"/>
      <c r="X21" s="107" t="str">
        <f t="shared" ref="X21:X23" si="12">IFERROR(IF(AND(Q20="Probabilidad",Q21="Probabilidad"),(Z20-(+Z20*T21)),IF(AND(Q20="Impacto",Q21="Probabilidad"),(Z19-(+Z19*T21)),IF(Q21="Impacto",Z20,""))),"")</f>
        <v/>
      </c>
      <c r="Y21" s="108" t="str">
        <f t="shared" si="1"/>
        <v/>
      </c>
      <c r="Z21" s="109" t="str">
        <f t="shared" si="9"/>
        <v/>
      </c>
      <c r="AA21" s="108" t="str">
        <f t="shared" si="3"/>
        <v/>
      </c>
      <c r="AB21" s="115" t="str">
        <f t="shared" ref="AB21:AB23" si="13">IFERROR(IF(AND(Q20="Impacto",Q21="Impacto"),(AB20-(+AB20*T21)),IF(AND(Q20="Probabilidad",Q21="Impacto"),(AB19-(+AB19*T21)),IF(Q21="Probabilidad",AB20,""))),"")</f>
        <v/>
      </c>
      <c r="AC21" s="11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hidden="1" customHeight="1">
      <c r="A22" s="347"/>
      <c r="B22" s="411"/>
      <c r="C22" s="411"/>
      <c r="D22" s="411"/>
      <c r="E22" s="371"/>
      <c r="F22" s="411"/>
      <c r="G22" s="414"/>
      <c r="H22" s="384"/>
      <c r="I22" s="387"/>
      <c r="J22" s="417"/>
      <c r="K22" s="387">
        <f>IF(NOT(ISERROR(MATCH(J22,_xlfn.ANCHORARRAY(E33),0))),I35&amp;"Por favor no seleccionar los criterios de impacto",J22)</f>
        <v>0</v>
      </c>
      <c r="L22" s="384"/>
      <c r="M22" s="387"/>
      <c r="N22" s="390"/>
      <c r="O22" s="103">
        <v>5</v>
      </c>
      <c r="P22" s="178"/>
      <c r="Q22" s="104" t="str">
        <f t="shared" si="11"/>
        <v/>
      </c>
      <c r="R22" s="105"/>
      <c r="S22" s="105"/>
      <c r="T22" s="106" t="str">
        <f t="shared" si="8"/>
        <v/>
      </c>
      <c r="U22" s="105"/>
      <c r="V22" s="105"/>
      <c r="W22" s="105"/>
      <c r="X22" s="107" t="str">
        <f t="shared" si="12"/>
        <v/>
      </c>
      <c r="Y22" s="108" t="str">
        <f t="shared" si="1"/>
        <v/>
      </c>
      <c r="Z22" s="109" t="str">
        <f t="shared" si="9"/>
        <v/>
      </c>
      <c r="AA22" s="108" t="str">
        <f t="shared" si="3"/>
        <v/>
      </c>
      <c r="AB22" s="115" t="str">
        <f t="shared" si="13"/>
        <v/>
      </c>
      <c r="AC22" s="110"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hidden="1" customHeight="1">
      <c r="A23" s="348"/>
      <c r="B23" s="412"/>
      <c r="C23" s="412"/>
      <c r="D23" s="412"/>
      <c r="E23" s="372"/>
      <c r="F23" s="412"/>
      <c r="G23" s="415"/>
      <c r="H23" s="385"/>
      <c r="I23" s="388"/>
      <c r="J23" s="418"/>
      <c r="K23" s="388">
        <f>IF(NOT(ISERROR(MATCH(J23,_xlfn.ANCHORARRAY(E34),0))),I36&amp;"Por favor no seleccionar los criterios de impacto",J23)</f>
        <v>0</v>
      </c>
      <c r="L23" s="385"/>
      <c r="M23" s="388"/>
      <c r="N23" s="391"/>
      <c r="O23" s="103">
        <v>6</v>
      </c>
      <c r="P23" s="178"/>
      <c r="Q23" s="104" t="str">
        <f t="shared" si="11"/>
        <v/>
      </c>
      <c r="R23" s="105"/>
      <c r="S23" s="105"/>
      <c r="T23" s="106" t="str">
        <f t="shared" si="8"/>
        <v/>
      </c>
      <c r="U23" s="105"/>
      <c r="V23" s="105"/>
      <c r="W23" s="105"/>
      <c r="X23" s="107" t="str">
        <f t="shared" si="12"/>
        <v/>
      </c>
      <c r="Y23" s="108" t="str">
        <f t="shared" si="1"/>
        <v/>
      </c>
      <c r="Z23" s="109" t="str">
        <f t="shared" si="9"/>
        <v/>
      </c>
      <c r="AA23" s="108" t="str">
        <f t="shared" si="3"/>
        <v/>
      </c>
      <c r="AB23" s="115" t="str">
        <f t="shared" si="13"/>
        <v/>
      </c>
      <c r="AC23" s="110" t="str">
        <f t="shared" si="14"/>
        <v/>
      </c>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c r="A24" s="346">
        <v>3</v>
      </c>
      <c r="B24" s="392"/>
      <c r="C24" s="392"/>
      <c r="D24" s="392"/>
      <c r="E24" s="395"/>
      <c r="F24" s="392"/>
      <c r="G24" s="398"/>
      <c r="H24" s="401" t="str">
        <f>IF(G24&lt;=0,"",IF(G24&lt;=2,"Muy Baja",IF(G24&lt;=24,"Baja",IF(G24&lt;=500,"Media",IF(G24&lt;=5000,"Alta","Muy Alta")))))</f>
        <v/>
      </c>
      <c r="I24" s="404" t="str">
        <f>IF(H24="","",IF(H24="Muy Baja",0.2,IF(H24="Baja",0.4,IF(H24="Media",0.6,IF(H24="Alta",0.8,IF(H24="Muy Alta",1,))))))</f>
        <v/>
      </c>
      <c r="J24" s="407"/>
      <c r="K24" s="404">
        <f>IF(NOT(ISERROR(MATCH(J24,'Tabla Impacto'!$B$221:$B$223,0))),'Tabla Impacto'!$F$223&amp;"Por favor no seleccionar los criterios de impacto(Afectación Económica o presupuestal y Pérdida Reputacional)",J24)</f>
        <v>0</v>
      </c>
      <c r="L24" s="401" t="str">
        <f>IF(OR(K24='Tabla Impacto'!$C$11,K24='Tabla Impacto'!$D$11),"Leve",IF(OR(K24='Tabla Impacto'!$C$12,K24='Tabla Impacto'!$D$12),"Menor",IF(OR(K24='Tabla Impacto'!$C$13,K24='Tabla Impacto'!$D$13),"Moderado",IF(OR(K24='Tabla Impacto'!$C$14,K24='Tabla Impacto'!$D$14),"Mayor",IF(OR(K24='Tabla Impacto'!$C$15,K24='Tabla Impacto'!$D$15),"Catastrófico","")))))</f>
        <v/>
      </c>
      <c r="M24" s="404" t="str">
        <f>IF(L24="","",IF(L24="Leve",0.2,IF(L24="Menor",0.4,IF(L24="Moderado",0.6,IF(L24="Mayor",0.8,IF(L24="Catastrófico",1,))))))</f>
        <v/>
      </c>
      <c r="N24" s="419"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3">
        <v>1</v>
      </c>
      <c r="P24" s="178"/>
      <c r="Q24" s="159" t="str">
        <f>IF(OR(R24="Preventivo",R24="Detectivo"),"Probabilidad",IF(R24="Correctivo","Impacto",""))</f>
        <v/>
      </c>
      <c r="R24" s="167"/>
      <c r="S24" s="167"/>
      <c r="T24" s="168" t="str">
        <f>IF(AND(R24="Preventivo",S24="Automático"),"50%",IF(AND(R24="Preventivo",S24="Manual"),"40%",IF(AND(R24="Detectivo",S24="Automático"),"40%",IF(AND(R24="Detectivo",S24="Manual"),"30%",IF(AND(R24="Correctivo",S24="Automático"),"35%",IF(AND(R24="Correctivo",S24="Manual"),"25%",""))))))</f>
        <v/>
      </c>
      <c r="U24" s="167"/>
      <c r="V24" s="167"/>
      <c r="W24" s="167"/>
      <c r="X24" s="156" t="str">
        <f>IFERROR(IF(Q24="Probabilidad",(I24-(+I24*T24)),IF(Q24="Impacto",I24,"")),"")</f>
        <v/>
      </c>
      <c r="Y24" s="169" t="str">
        <f>IFERROR(IF(X24="","",IF(X24&lt;=0.2,"Muy Baja",IF(X24&lt;=0.4,"Baja",IF(X24&lt;=0.6,"Media",IF(X24&lt;=0.8,"Alta","Muy Alta"))))),"")</f>
        <v/>
      </c>
      <c r="Z24" s="170" t="str">
        <f>+X24</f>
        <v/>
      </c>
      <c r="AA24" s="169" t="str">
        <f>IFERROR(IF(AB24="","",IF(AB24&lt;=0.2,"Leve",IF(AB24&lt;=0.4,"Menor",IF(AB24&lt;=0.6,"Moderado",IF(AB24&lt;=0.8,"Mayor","Catastrófico"))))),"")</f>
        <v/>
      </c>
      <c r="AB24" s="171" t="str">
        <f>IFERROR(IF(Q24="Impacto",(M24-(+M24*T24)),IF(Q24="Probabilidad",M24,"")),"")</f>
        <v/>
      </c>
      <c r="AC24" s="17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3"/>
      <c r="AE24" s="175"/>
      <c r="AF24" s="174"/>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c r="A25" s="347"/>
      <c r="B25" s="393"/>
      <c r="C25" s="393"/>
      <c r="D25" s="393"/>
      <c r="E25" s="396"/>
      <c r="F25" s="393"/>
      <c r="G25" s="399"/>
      <c r="H25" s="402"/>
      <c r="I25" s="405"/>
      <c r="J25" s="408"/>
      <c r="K25" s="405">
        <f>IF(NOT(ISERROR(MATCH(J25,_xlfn.ANCHORARRAY(E36),0))),I38&amp;"Por favor no seleccionar los criterios de impacto",J25)</f>
        <v>0</v>
      </c>
      <c r="L25" s="402"/>
      <c r="M25" s="405"/>
      <c r="N25" s="420"/>
      <c r="O25" s="103">
        <v>2</v>
      </c>
      <c r="P25" s="178"/>
      <c r="Q25" s="104" t="str">
        <f>IF(OR(R25="Preventivo",R25="Detectivo"),"Probabilidad",IF(R25="Correctivo","Impacto",""))</f>
        <v/>
      </c>
      <c r="R25" s="167"/>
      <c r="S25" s="167"/>
      <c r="T25" s="168" t="str">
        <f t="shared" ref="T25:T29" si="15">IF(AND(R25="Preventivo",S25="Automático"),"50%",IF(AND(R25="Preventivo",S25="Manual"),"40%",IF(AND(R25="Detectivo",S25="Automático"),"40%",IF(AND(R25="Detectivo",S25="Manual"),"30%",IF(AND(R25="Correctivo",S25="Automático"),"35%",IF(AND(R25="Correctivo",S25="Manual"),"25%",""))))))</f>
        <v/>
      </c>
      <c r="U25" s="167"/>
      <c r="V25" s="167"/>
      <c r="W25" s="167"/>
      <c r="X25" s="156" t="str">
        <f>IFERROR(IF(AND(Q24="Probabilidad",Q25="Probabilidad"),(Z24-(+Z24*T25)),IF(Q25="Probabilidad",(I24-(+I24*T25)),IF(Q25="Impacto",Z24,""))),"")</f>
        <v/>
      </c>
      <c r="Y25" s="169" t="str">
        <f t="shared" si="1"/>
        <v/>
      </c>
      <c r="Z25" s="170" t="str">
        <f t="shared" ref="Z25:Z29" si="16">+X25</f>
        <v/>
      </c>
      <c r="AA25" s="169" t="str">
        <f t="shared" si="3"/>
        <v/>
      </c>
      <c r="AB25" s="171" t="str">
        <f>IFERROR(IF(AND(Q24="Impacto",Q25="Impacto"),(AB24-(+AB24*T25)),IF(Q25="Impacto",(M24-(+M24*T25)),IF(Q25="Probabilidad",AB24,""))),"")</f>
        <v/>
      </c>
      <c r="AC25" s="172"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3"/>
      <c r="AE25" s="175"/>
      <c r="AF25" s="174"/>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c r="A26" s="347"/>
      <c r="B26" s="393"/>
      <c r="C26" s="393"/>
      <c r="D26" s="393"/>
      <c r="E26" s="396"/>
      <c r="F26" s="393"/>
      <c r="G26" s="399"/>
      <c r="H26" s="402"/>
      <c r="I26" s="405"/>
      <c r="J26" s="408"/>
      <c r="K26" s="405">
        <f>IF(NOT(ISERROR(MATCH(J26,_xlfn.ANCHORARRAY(E37),0))),I39&amp;"Por favor no seleccionar los criterios de impacto",J26)</f>
        <v>0</v>
      </c>
      <c r="L26" s="402"/>
      <c r="M26" s="405"/>
      <c r="N26" s="420"/>
      <c r="O26" s="103">
        <v>3</v>
      </c>
      <c r="P26" s="179"/>
      <c r="Q26" s="104" t="str">
        <f>IF(OR(R26="Preventivo",R26="Detectivo"),"Probabilidad",IF(R26="Correctivo","Impacto",""))</f>
        <v/>
      </c>
      <c r="R26" s="105"/>
      <c r="S26" s="105"/>
      <c r="T26" s="106" t="str">
        <f t="shared" si="15"/>
        <v/>
      </c>
      <c r="U26" s="105"/>
      <c r="V26" s="105"/>
      <c r="W26" s="105"/>
      <c r="X26" s="107" t="str">
        <f>IFERROR(IF(AND(Q25="Probabilidad",Q26="Probabilidad"),(Z25-(+Z25*T26)),IF(AND(Q25="Impacto",Q26="Probabilidad"),(Z24-(+Z24*T26)),IF(Q26="Impacto",Z25,""))),"")</f>
        <v/>
      </c>
      <c r="Y26" s="108" t="str">
        <f t="shared" si="1"/>
        <v/>
      </c>
      <c r="Z26" s="109" t="str">
        <f t="shared" si="16"/>
        <v/>
      </c>
      <c r="AA26" s="108" t="str">
        <f t="shared" si="3"/>
        <v/>
      </c>
      <c r="AB26" s="115" t="str">
        <f>IFERROR(IF(AND(Q25="Impacto",Q26="Impacto"),(AB25-(+AB25*T26)),IF(AND(Q25="Probabilidad",Q26="Impacto"),(AB24-(+AB24*T26)),IF(Q26="Probabilidad",AB25,""))),"")</f>
        <v/>
      </c>
      <c r="AC26" s="110" t="str">
        <f t="shared" si="17"/>
        <v/>
      </c>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c r="A27" s="347"/>
      <c r="B27" s="393"/>
      <c r="C27" s="393"/>
      <c r="D27" s="393"/>
      <c r="E27" s="396"/>
      <c r="F27" s="393"/>
      <c r="G27" s="399"/>
      <c r="H27" s="402"/>
      <c r="I27" s="405"/>
      <c r="J27" s="408"/>
      <c r="K27" s="405">
        <f>IF(NOT(ISERROR(MATCH(J27,_xlfn.ANCHORARRAY(E38),0))),I40&amp;"Por favor no seleccionar los criterios de impacto",J27)</f>
        <v>0</v>
      </c>
      <c r="L27" s="402"/>
      <c r="M27" s="405"/>
      <c r="N27" s="420"/>
      <c r="O27" s="103">
        <v>4</v>
      </c>
      <c r="P27" s="178"/>
      <c r="Q27" s="104" t="str">
        <f t="shared" ref="Q27:Q29" si="18">IF(OR(R27="Preventivo",R27="Detectivo"),"Probabilidad",IF(R27="Correctivo","Impacto",""))</f>
        <v/>
      </c>
      <c r="R27" s="105"/>
      <c r="S27" s="105"/>
      <c r="T27" s="106" t="str">
        <f t="shared" si="15"/>
        <v/>
      </c>
      <c r="U27" s="105"/>
      <c r="V27" s="105"/>
      <c r="W27" s="105"/>
      <c r="X27" s="107" t="str">
        <f t="shared" ref="X27:X29" si="19">IFERROR(IF(AND(Q26="Probabilidad",Q27="Probabilidad"),(Z26-(+Z26*T27)),IF(AND(Q26="Impacto",Q27="Probabilidad"),(Z25-(+Z25*T27)),IF(Q27="Impacto",Z26,""))),"")</f>
        <v/>
      </c>
      <c r="Y27" s="108" t="str">
        <f t="shared" si="1"/>
        <v/>
      </c>
      <c r="Z27" s="109" t="str">
        <f t="shared" si="16"/>
        <v/>
      </c>
      <c r="AA27" s="108" t="str">
        <f t="shared" si="3"/>
        <v/>
      </c>
      <c r="AB27" s="115" t="str">
        <f t="shared" ref="AB27:AB29" si="20">IFERROR(IF(AND(Q26="Impacto",Q27="Impacto"),(AB26-(+AB26*T27)),IF(AND(Q26="Probabilidad",Q27="Impacto"),(AB25-(+AB25*T27)),IF(Q27="Probabilidad",AB26,""))),"")</f>
        <v/>
      </c>
      <c r="AC27" s="11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c r="A28" s="347"/>
      <c r="B28" s="393"/>
      <c r="C28" s="393"/>
      <c r="D28" s="393"/>
      <c r="E28" s="396"/>
      <c r="F28" s="393"/>
      <c r="G28" s="399"/>
      <c r="H28" s="402"/>
      <c r="I28" s="405"/>
      <c r="J28" s="408"/>
      <c r="K28" s="405">
        <f>IF(NOT(ISERROR(MATCH(J28,_xlfn.ANCHORARRAY(E39),0))),I41&amp;"Por favor no seleccionar los criterios de impacto",J28)</f>
        <v>0</v>
      </c>
      <c r="L28" s="402"/>
      <c r="M28" s="405"/>
      <c r="N28" s="420"/>
      <c r="O28" s="103">
        <v>5</v>
      </c>
      <c r="P28" s="178"/>
      <c r="Q28" s="104" t="str">
        <f t="shared" si="18"/>
        <v/>
      </c>
      <c r="R28" s="105"/>
      <c r="S28" s="105"/>
      <c r="T28" s="106" t="str">
        <f t="shared" si="15"/>
        <v/>
      </c>
      <c r="U28" s="105"/>
      <c r="V28" s="105"/>
      <c r="W28" s="105"/>
      <c r="X28" s="107" t="str">
        <f t="shared" si="19"/>
        <v/>
      </c>
      <c r="Y28" s="108" t="str">
        <f t="shared" si="1"/>
        <v/>
      </c>
      <c r="Z28" s="109" t="str">
        <f t="shared" si="16"/>
        <v/>
      </c>
      <c r="AA28" s="108" t="str">
        <f t="shared" si="3"/>
        <v/>
      </c>
      <c r="AB28" s="115" t="str">
        <f t="shared" si="20"/>
        <v/>
      </c>
      <c r="AC28" s="110"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c r="A29" s="348"/>
      <c r="B29" s="394"/>
      <c r="C29" s="394"/>
      <c r="D29" s="394"/>
      <c r="E29" s="397"/>
      <c r="F29" s="394"/>
      <c r="G29" s="400"/>
      <c r="H29" s="403"/>
      <c r="I29" s="406"/>
      <c r="J29" s="409"/>
      <c r="K29" s="406">
        <f>IF(NOT(ISERROR(MATCH(J29,_xlfn.ANCHORARRAY(E40),0))),I42&amp;"Por favor no seleccionar los criterios de impacto",J29)</f>
        <v>0</v>
      </c>
      <c r="L29" s="403"/>
      <c r="M29" s="406"/>
      <c r="N29" s="421"/>
      <c r="O29" s="103">
        <v>6</v>
      </c>
      <c r="P29" s="178"/>
      <c r="Q29" s="104" t="str">
        <f t="shared" si="18"/>
        <v/>
      </c>
      <c r="R29" s="105"/>
      <c r="S29" s="105"/>
      <c r="T29" s="106" t="str">
        <f t="shared" si="15"/>
        <v/>
      </c>
      <c r="U29" s="105"/>
      <c r="V29" s="105"/>
      <c r="W29" s="105"/>
      <c r="X29" s="107" t="str">
        <f t="shared" si="19"/>
        <v/>
      </c>
      <c r="Y29" s="108" t="str">
        <f t="shared" si="1"/>
        <v/>
      </c>
      <c r="Z29" s="109" t="str">
        <f t="shared" si="16"/>
        <v/>
      </c>
      <c r="AA29" s="108" t="str">
        <f t="shared" si="3"/>
        <v/>
      </c>
      <c r="AB29" s="115" t="str">
        <f t="shared" si="20"/>
        <v/>
      </c>
      <c r="AC29" s="110" t="str">
        <f t="shared" si="21"/>
        <v/>
      </c>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c r="A30" s="346">
        <v>4</v>
      </c>
      <c r="B30" s="392"/>
      <c r="C30" s="392"/>
      <c r="D30" s="392"/>
      <c r="E30" s="395"/>
      <c r="F30" s="392"/>
      <c r="G30" s="398"/>
      <c r="H30" s="401" t="str">
        <f>IF(G30&lt;=0,"",IF(G30&lt;=2,"Muy Baja",IF(G30&lt;=24,"Baja",IF(G30&lt;=500,"Media",IF(G30&lt;=5000,"Alta","Muy Alta")))))</f>
        <v/>
      </c>
      <c r="I30" s="404" t="str">
        <f>IF(H30="","",IF(H30="Muy Baja",0.2,IF(H30="Baja",0.4,IF(H30="Media",0.6,IF(H30="Alta",0.8,IF(H30="Muy Alta",1,))))))</f>
        <v/>
      </c>
      <c r="J30" s="407"/>
      <c r="K30" s="404">
        <f>IF(NOT(ISERROR(MATCH(J30,'Tabla Impacto'!$B$221:$B$223,0))),'Tabla Impacto'!$F$223&amp;"Por favor no seleccionar los criterios de impacto(Afectación Económica o presupuestal y Pérdida Reputacional)",J30)</f>
        <v>0</v>
      </c>
      <c r="L30" s="401" t="str">
        <f>IF(OR(K30='Tabla Impacto'!$C$11,K30='Tabla Impacto'!$D$11),"Leve",IF(OR(K30='Tabla Impacto'!$C$12,K30='Tabla Impacto'!$D$12),"Menor",IF(OR(K30='Tabla Impacto'!$C$13,K30='Tabla Impacto'!$D$13),"Moderado",IF(OR(K30='Tabla Impacto'!$C$14,K30='Tabla Impacto'!$D$14),"Mayor",IF(OR(K30='Tabla Impacto'!$C$15,K30='Tabla Impacto'!$D$15),"Catastrófico","")))))</f>
        <v/>
      </c>
      <c r="M30" s="404" t="str">
        <f>IF(L30="","",IF(L30="Leve",0.2,IF(L30="Menor",0.4,IF(L30="Moderado",0.6,IF(L30="Mayor",0.8,IF(L30="Catastrófico",1,))))))</f>
        <v/>
      </c>
      <c r="N30" s="419"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3">
        <v>1</v>
      </c>
      <c r="P30" s="178"/>
      <c r="Q30" s="159" t="str">
        <f>IF(OR(R30="Preventivo",R30="Detectivo"),"Probabilidad",IF(R30="Correctivo","Impacto",""))</f>
        <v/>
      </c>
      <c r="R30" s="167"/>
      <c r="S30" s="167"/>
      <c r="T30" s="168"/>
      <c r="U30" s="167"/>
      <c r="V30" s="167"/>
      <c r="W30" s="167"/>
      <c r="X30" s="156" t="str">
        <f>IFERROR(IF(Q30="Probabilidad",(I30-(+I30*T30)),IF(Q30="Impacto",I30,"")),"")</f>
        <v/>
      </c>
      <c r="Y30" s="169" t="str">
        <f>IFERROR(IF(X30="","",IF(X30&lt;=0.2,"Muy Baja",IF(X30&lt;=0.4,"Baja",IF(X30&lt;=0.6,"Media",IF(X30&lt;=0.8,"Alta","Muy Alta"))))),"")</f>
        <v/>
      </c>
      <c r="Z30" s="170" t="str">
        <f>+X30</f>
        <v/>
      </c>
      <c r="AA30" s="169" t="str">
        <f>IFERROR(IF(AB30="","",IF(AB30&lt;=0.2,"Leve",IF(AB30&lt;=0.4,"Menor",IF(AB30&lt;=0.6,"Moderado",IF(AB30&lt;=0.8,"Mayor","Catastrófico"))))),"")</f>
        <v/>
      </c>
      <c r="AB30" s="171" t="str">
        <f>IFERROR(IF(Q30="Impacto",(M30-(+M30*T30)),IF(Q30="Probabilidad",M30,"")),"")</f>
        <v/>
      </c>
      <c r="AC30" s="17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3"/>
      <c r="AE30" s="164"/>
      <c r="AF30" s="164"/>
      <c r="AG30" s="166"/>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c r="A31" s="347"/>
      <c r="B31" s="393"/>
      <c r="C31" s="393"/>
      <c r="D31" s="393"/>
      <c r="E31" s="396"/>
      <c r="F31" s="393"/>
      <c r="G31" s="399"/>
      <c r="H31" s="402"/>
      <c r="I31" s="405"/>
      <c r="J31" s="408"/>
      <c r="K31" s="405">
        <f>IF(NOT(ISERROR(MATCH(J31,_xlfn.ANCHORARRAY(E42),0))),I44&amp;"Por favor no seleccionar los criterios de impacto",J31)</f>
        <v>0</v>
      </c>
      <c r="L31" s="402"/>
      <c r="M31" s="405"/>
      <c r="N31" s="420"/>
      <c r="O31" s="103">
        <v>2</v>
      </c>
      <c r="P31" s="178"/>
      <c r="Q31" s="104" t="str">
        <f>IF(OR(R31="Preventivo",R31="Detectivo"),"Probabilidad",IF(R31="Correctivo","Impacto",""))</f>
        <v/>
      </c>
      <c r="R31" s="105"/>
      <c r="S31" s="105"/>
      <c r="T31" s="106" t="str">
        <f t="shared" ref="T31:T35" si="22">IF(AND(R31="Preventivo",S31="Automático"),"50%",IF(AND(R31="Preventivo",S31="Manual"),"40%",IF(AND(R31="Detectivo",S31="Automático"),"40%",IF(AND(R31="Detectivo",S31="Manual"),"30%",IF(AND(R31="Correctivo",S31="Automático"),"35%",IF(AND(R31="Correctivo",S31="Manual"),"25%",""))))))</f>
        <v/>
      </c>
      <c r="U31" s="105"/>
      <c r="V31" s="105"/>
      <c r="W31" s="105"/>
      <c r="X31" s="107" t="str">
        <f>IFERROR(IF(AND(Q30="Probabilidad",Q31="Probabilidad"),(Z30-(+Z30*T31)),IF(Q31="Probabilidad",(I30-(+I30*T31)),IF(Q31="Impacto",Z30,""))),"")</f>
        <v/>
      </c>
      <c r="Y31" s="108" t="str">
        <f t="shared" si="1"/>
        <v/>
      </c>
      <c r="Z31" s="109" t="str">
        <f t="shared" ref="Z31:Z35" si="23">+X31</f>
        <v/>
      </c>
      <c r="AA31" s="108" t="str">
        <f t="shared" si="3"/>
        <v/>
      </c>
      <c r="AB31" s="115" t="str">
        <f>IFERROR(IF(AND(Q30="Impacto",Q31="Impacto"),(AB30-(+AB30*T31)),IF(Q31="Impacto",(M30-(+M30*T31)),IF(Q31="Probabilidad",AB30,""))),"")</f>
        <v/>
      </c>
      <c r="AC31" s="110"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c r="A32" s="347"/>
      <c r="B32" s="393"/>
      <c r="C32" s="393"/>
      <c r="D32" s="393"/>
      <c r="E32" s="396"/>
      <c r="F32" s="393"/>
      <c r="G32" s="399"/>
      <c r="H32" s="402"/>
      <c r="I32" s="405"/>
      <c r="J32" s="408"/>
      <c r="K32" s="405">
        <f>IF(NOT(ISERROR(MATCH(J32,_xlfn.ANCHORARRAY(E43),0))),I45&amp;"Por favor no seleccionar los criterios de impacto",J32)</f>
        <v>0</v>
      </c>
      <c r="L32" s="402"/>
      <c r="M32" s="405"/>
      <c r="N32" s="420"/>
      <c r="O32" s="103">
        <v>3</v>
      </c>
      <c r="P32" s="179"/>
      <c r="Q32" s="104" t="str">
        <f>IF(OR(R32="Preventivo",R32="Detectivo"),"Probabilidad",IF(R32="Correctivo","Impacto",""))</f>
        <v/>
      </c>
      <c r="R32" s="105"/>
      <c r="S32" s="105"/>
      <c r="T32" s="106" t="str">
        <f t="shared" si="22"/>
        <v/>
      </c>
      <c r="U32" s="105"/>
      <c r="V32" s="105"/>
      <c r="W32" s="105"/>
      <c r="X32" s="107" t="str">
        <f>IFERROR(IF(AND(Q31="Probabilidad",Q32="Probabilidad"),(Z31-(+Z31*T32)),IF(AND(Q31="Impacto",Q32="Probabilidad"),(Z30-(+Z30*T32)),IF(Q32="Impacto",Z31,""))),"")</f>
        <v/>
      </c>
      <c r="Y32" s="108" t="str">
        <f t="shared" si="1"/>
        <v/>
      </c>
      <c r="Z32" s="109" t="str">
        <f t="shared" si="23"/>
        <v/>
      </c>
      <c r="AA32" s="108" t="str">
        <f t="shared" si="3"/>
        <v/>
      </c>
      <c r="AB32" s="115" t="str">
        <f>IFERROR(IF(AND(Q31="Impacto",Q32="Impacto"),(AB31-(+AB31*T32)),IF(AND(Q31="Probabilidad",Q32="Impacto"),(AB30-(+AB30*T32)),IF(Q32="Probabilidad",AB31,""))),"")</f>
        <v/>
      </c>
      <c r="AC32" s="110" t="str">
        <f t="shared" si="24"/>
        <v/>
      </c>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c r="A33" s="347"/>
      <c r="B33" s="393"/>
      <c r="C33" s="393"/>
      <c r="D33" s="393"/>
      <c r="E33" s="396"/>
      <c r="F33" s="393"/>
      <c r="G33" s="399"/>
      <c r="H33" s="402"/>
      <c r="I33" s="405"/>
      <c r="J33" s="408"/>
      <c r="K33" s="405">
        <f>IF(NOT(ISERROR(MATCH(J33,_xlfn.ANCHORARRAY(E44),0))),I46&amp;"Por favor no seleccionar los criterios de impacto",J33)</f>
        <v>0</v>
      </c>
      <c r="L33" s="402"/>
      <c r="M33" s="405"/>
      <c r="N33" s="420"/>
      <c r="O33" s="103">
        <v>4</v>
      </c>
      <c r="P33" s="178"/>
      <c r="Q33" s="104" t="str">
        <f t="shared" ref="Q33:Q35" si="25">IF(OR(R33="Preventivo",R33="Detectivo"),"Probabilidad",IF(R33="Correctivo","Impacto",""))</f>
        <v/>
      </c>
      <c r="R33" s="105"/>
      <c r="S33" s="105"/>
      <c r="T33" s="106" t="str">
        <f t="shared" si="22"/>
        <v/>
      </c>
      <c r="U33" s="105"/>
      <c r="V33" s="105"/>
      <c r="W33" s="105"/>
      <c r="X33" s="107" t="str">
        <f t="shared" ref="X33:X35" si="26">IFERROR(IF(AND(Q32="Probabilidad",Q33="Probabilidad"),(Z32-(+Z32*T33)),IF(AND(Q32="Impacto",Q33="Probabilidad"),(Z31-(+Z31*T33)),IF(Q33="Impacto",Z32,""))),"")</f>
        <v/>
      </c>
      <c r="Y33" s="108" t="str">
        <f t="shared" si="1"/>
        <v/>
      </c>
      <c r="Z33" s="109" t="str">
        <f t="shared" si="23"/>
        <v/>
      </c>
      <c r="AA33" s="108" t="str">
        <f t="shared" si="3"/>
        <v/>
      </c>
      <c r="AB33" s="115" t="str">
        <f t="shared" ref="AB33:AB35" si="27">IFERROR(IF(AND(Q32="Impacto",Q33="Impacto"),(AB32-(+AB32*T33)),IF(AND(Q32="Probabilidad",Q33="Impacto"),(AB31-(+AB31*T33)),IF(Q33="Probabilidad",AB32,""))),"")</f>
        <v/>
      </c>
      <c r="AC33" s="11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c r="A34" s="347"/>
      <c r="B34" s="393"/>
      <c r="C34" s="393"/>
      <c r="D34" s="393"/>
      <c r="E34" s="396"/>
      <c r="F34" s="393"/>
      <c r="G34" s="399"/>
      <c r="H34" s="402"/>
      <c r="I34" s="405"/>
      <c r="J34" s="408"/>
      <c r="K34" s="405">
        <f>IF(NOT(ISERROR(MATCH(J34,_xlfn.ANCHORARRAY(E45),0))),I47&amp;"Por favor no seleccionar los criterios de impacto",J34)</f>
        <v>0</v>
      </c>
      <c r="L34" s="402"/>
      <c r="M34" s="405"/>
      <c r="N34" s="420"/>
      <c r="O34" s="103">
        <v>5</v>
      </c>
      <c r="P34" s="178"/>
      <c r="Q34" s="104" t="str">
        <f t="shared" si="25"/>
        <v/>
      </c>
      <c r="R34" s="105"/>
      <c r="S34" s="105"/>
      <c r="T34" s="106" t="str">
        <f t="shared" si="22"/>
        <v/>
      </c>
      <c r="U34" s="105"/>
      <c r="V34" s="105"/>
      <c r="W34" s="105"/>
      <c r="X34" s="107" t="str">
        <f t="shared" si="26"/>
        <v/>
      </c>
      <c r="Y34" s="108" t="str">
        <f>IFERROR(IF(X34="","",IF(X34&lt;=0.2,"Muy Baja",IF(X34&lt;=0.4,"Baja",IF(X34&lt;=0.6,"Media",IF(X34&lt;=0.8,"Alta","Muy Alta"))))),"")</f>
        <v/>
      </c>
      <c r="Z34" s="109" t="str">
        <f t="shared" si="23"/>
        <v/>
      </c>
      <c r="AA34" s="108" t="str">
        <f t="shared" si="3"/>
        <v/>
      </c>
      <c r="AB34" s="115" t="str">
        <f t="shared" si="27"/>
        <v/>
      </c>
      <c r="AC34" s="110"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c r="A35" s="348"/>
      <c r="B35" s="394"/>
      <c r="C35" s="394"/>
      <c r="D35" s="394"/>
      <c r="E35" s="397"/>
      <c r="F35" s="394"/>
      <c r="G35" s="400"/>
      <c r="H35" s="403"/>
      <c r="I35" s="406"/>
      <c r="J35" s="409"/>
      <c r="K35" s="406">
        <f>IF(NOT(ISERROR(MATCH(J35,_xlfn.ANCHORARRAY(E46),0))),I48&amp;"Por favor no seleccionar los criterios de impacto",J35)</f>
        <v>0</v>
      </c>
      <c r="L35" s="403"/>
      <c r="M35" s="406"/>
      <c r="N35" s="421"/>
      <c r="O35" s="103">
        <v>6</v>
      </c>
      <c r="P35" s="178"/>
      <c r="Q35" s="104" t="str">
        <f t="shared" si="25"/>
        <v/>
      </c>
      <c r="R35" s="105"/>
      <c r="S35" s="105"/>
      <c r="T35" s="106" t="str">
        <f t="shared" si="22"/>
        <v/>
      </c>
      <c r="U35" s="105"/>
      <c r="V35" s="105"/>
      <c r="W35" s="105"/>
      <c r="X35" s="107" t="str">
        <f t="shared" si="26"/>
        <v/>
      </c>
      <c r="Y35" s="108" t="str">
        <f t="shared" si="1"/>
        <v/>
      </c>
      <c r="Z35" s="109" t="str">
        <f t="shared" si="23"/>
        <v/>
      </c>
      <c r="AA35" s="108" t="str">
        <f t="shared" si="3"/>
        <v/>
      </c>
      <c r="AB35" s="115" t="str">
        <f t="shared" si="27"/>
        <v/>
      </c>
      <c r="AC35" s="110" t="str">
        <f t="shared" si="28"/>
        <v/>
      </c>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346">
        <v>5</v>
      </c>
      <c r="B36" s="392"/>
      <c r="C36" s="392"/>
      <c r="D36" s="392"/>
      <c r="E36" s="395"/>
      <c r="F36" s="392"/>
      <c r="G36" s="398"/>
      <c r="H36" s="401"/>
      <c r="I36" s="404" t="str">
        <f>IF(H36="","",IF(H36="Muy Baja",0.2,IF(H36="Baja",0.4,IF(H36="Media",0.6,IF(H36="Alta",0.8,IF(H36="Muy Alta",1,))))))</f>
        <v/>
      </c>
      <c r="J36" s="407"/>
      <c r="K36" s="404">
        <f>IF(NOT(ISERROR(MATCH(J36,'Tabla Impacto'!$B$221:$B$223,0))),'Tabla Impacto'!$F$223&amp;"Por favor no seleccionar los criterios de impacto(Afectación Económica o presupuestal y Pérdida Reputacional)",J36)</f>
        <v>0</v>
      </c>
      <c r="L36" s="401" t="str">
        <f>IF(OR(K36='Tabla Impacto'!$C$11,K36='Tabla Impacto'!$D$11),"Leve",IF(OR(K36='Tabla Impacto'!$C$12,K36='Tabla Impacto'!$D$12),"Menor",IF(OR(K36='Tabla Impacto'!$C$13,K36='Tabla Impacto'!$D$13),"Moderado",IF(OR(K36='Tabla Impacto'!$C$14,K36='Tabla Impacto'!$D$14),"Mayor",IF(OR(K36='Tabla Impacto'!$C$15,K36='Tabla Impacto'!$D$15),"Catastrófico","")))))</f>
        <v/>
      </c>
      <c r="M36" s="404" t="str">
        <f>IF(L36="","",IF(L36="Leve",0.2,IF(L36="Menor",0.4,IF(L36="Moderado",0.6,IF(L36="Mayor",0.8,IF(L36="Catastrófico",1,))))))</f>
        <v/>
      </c>
      <c r="N36" s="419"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3">
        <v>1</v>
      </c>
      <c r="P36" s="178"/>
      <c r="Q36" s="159"/>
      <c r="R36" s="167"/>
      <c r="S36" s="167"/>
      <c r="T36" s="168"/>
      <c r="U36" s="167"/>
      <c r="V36" s="167"/>
      <c r="W36" s="167"/>
      <c r="X36" s="156" t="str">
        <f>IFERROR(IF(Q36="Probabilidad",(I36-(+I36*T36)),IF(Q36="Impacto",I36,"")),"")</f>
        <v/>
      </c>
      <c r="Y36" s="169" t="str">
        <f>IFERROR(IF(X36="","",IF(X36&lt;=0.2,"Muy Baja",IF(X36&lt;=0.4,"Baja",IF(X36&lt;=0.6,"Media",IF(X36&lt;=0.8,"Alta","Muy Alta"))))),"")</f>
        <v/>
      </c>
      <c r="Z36" s="170" t="str">
        <f>+X36</f>
        <v/>
      </c>
      <c r="AA36" s="169" t="str">
        <f>IFERROR(IF(AB36="","",IF(AB36&lt;=0.2,"Leve",IF(AB36&lt;=0.4,"Menor",IF(AB36&lt;=0.6,"Moderado",IF(AB36&lt;=0.8,"Mayor","Catastrófico"))))),"")</f>
        <v/>
      </c>
      <c r="AB36" s="171" t="str">
        <f>IFERROR(IF(Q36="Impacto",(M36-(+M36*T36)),IF(Q36="Probabilidad",M36,"")),"")</f>
        <v/>
      </c>
      <c r="AC36" s="172"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3"/>
      <c r="AE36" s="174"/>
      <c r="AF36" s="175"/>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347"/>
      <c r="B37" s="393"/>
      <c r="C37" s="393"/>
      <c r="D37" s="393"/>
      <c r="E37" s="396"/>
      <c r="F37" s="393"/>
      <c r="G37" s="399"/>
      <c r="H37" s="402"/>
      <c r="I37" s="405"/>
      <c r="J37" s="408"/>
      <c r="K37" s="405">
        <f>IF(NOT(ISERROR(MATCH(J37,_xlfn.ANCHORARRAY(E48),0))),I50&amp;"Por favor no seleccionar los criterios de impacto",J37)</f>
        <v>0</v>
      </c>
      <c r="L37" s="402"/>
      <c r="M37" s="405"/>
      <c r="N37" s="420"/>
      <c r="O37" s="103">
        <v>2</v>
      </c>
      <c r="P37" s="178"/>
      <c r="Q37" s="104" t="str">
        <f>IF(OR(R37="Preventivo",R37="Detectivo"),"Probabilidad",IF(R37="Correctivo","Impacto",""))</f>
        <v/>
      </c>
      <c r="R37" s="105"/>
      <c r="S37" s="105"/>
      <c r="T37" s="106" t="str">
        <f t="shared" ref="T37:T41" si="29">IF(AND(R37="Preventivo",S37="Automático"),"50%",IF(AND(R37="Preventivo",S37="Manual"),"40%",IF(AND(R37="Detectivo",S37="Automático"),"40%",IF(AND(R37="Detectivo",S37="Manual"),"30%",IF(AND(R37="Correctivo",S37="Automático"),"35%",IF(AND(R37="Correctivo",S37="Manual"),"25%",""))))))</f>
        <v/>
      </c>
      <c r="U37" s="105"/>
      <c r="V37" s="105"/>
      <c r="W37" s="105"/>
      <c r="X37" s="107" t="str">
        <f>IFERROR(IF(AND(Q36="Probabilidad",Q37="Probabilidad"),(Z36-(+Z36*T37)),IF(Q37="Probabilidad",(I36-(+I36*T37)),IF(Q37="Impacto",Z36,""))),"")</f>
        <v/>
      </c>
      <c r="Y37" s="108" t="str">
        <f t="shared" si="1"/>
        <v/>
      </c>
      <c r="Z37" s="109" t="str">
        <f t="shared" ref="Z37:Z41" si="30">+X37</f>
        <v/>
      </c>
      <c r="AA37" s="108" t="str">
        <f t="shared" si="3"/>
        <v/>
      </c>
      <c r="AB37" s="115" t="str">
        <f>IFERROR(IF(AND(Q36="Impacto",Q37="Impacto"),(AB36-(+AB36*T37)),IF(Q37="Impacto",(M36-(+M36*T37)),IF(Q37="Probabilidad",AB36,""))),"")</f>
        <v/>
      </c>
      <c r="AC37" s="110"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347"/>
      <c r="B38" s="393"/>
      <c r="C38" s="393"/>
      <c r="D38" s="393"/>
      <c r="E38" s="396"/>
      <c r="F38" s="393"/>
      <c r="G38" s="399"/>
      <c r="H38" s="402"/>
      <c r="I38" s="405"/>
      <c r="J38" s="408"/>
      <c r="K38" s="405">
        <f>IF(NOT(ISERROR(MATCH(J38,_xlfn.ANCHORARRAY(E49),0))),I51&amp;"Por favor no seleccionar los criterios de impacto",J38)</f>
        <v>0</v>
      </c>
      <c r="L38" s="402"/>
      <c r="M38" s="405"/>
      <c r="N38" s="420"/>
      <c r="O38" s="103">
        <v>3</v>
      </c>
      <c r="P38" s="179"/>
      <c r="Q38" s="104" t="str">
        <f>IF(OR(R38="Preventivo",R38="Detectivo"),"Probabilidad",IF(R38="Correctivo","Impacto",""))</f>
        <v/>
      </c>
      <c r="R38" s="105"/>
      <c r="S38" s="105"/>
      <c r="T38" s="106" t="str">
        <f t="shared" si="29"/>
        <v/>
      </c>
      <c r="U38" s="105"/>
      <c r="V38" s="105"/>
      <c r="W38" s="105"/>
      <c r="X38" s="107" t="str">
        <f>IFERROR(IF(AND(Q37="Probabilidad",Q38="Probabilidad"),(Z37-(+Z37*T38)),IF(AND(Q37="Impacto",Q38="Probabilidad"),(Z36-(+Z36*T38)),IF(Q38="Impacto",Z37,""))),"")</f>
        <v/>
      </c>
      <c r="Y38" s="108" t="str">
        <f t="shared" si="1"/>
        <v/>
      </c>
      <c r="Z38" s="109" t="str">
        <f t="shared" si="30"/>
        <v/>
      </c>
      <c r="AA38" s="108" t="str">
        <f t="shared" si="3"/>
        <v/>
      </c>
      <c r="AB38" s="115" t="str">
        <f>IFERROR(IF(AND(Q37="Impacto",Q38="Impacto"),(AB37-(+AB37*T38)),IF(AND(Q37="Probabilidad",Q38="Impacto"),(AB36-(+AB36*T38)),IF(Q38="Probabilidad",AB37,""))),"")</f>
        <v/>
      </c>
      <c r="AC38" s="110" t="str">
        <f t="shared" si="31"/>
        <v/>
      </c>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347"/>
      <c r="B39" s="393"/>
      <c r="C39" s="393"/>
      <c r="D39" s="393"/>
      <c r="E39" s="396"/>
      <c r="F39" s="393"/>
      <c r="G39" s="399"/>
      <c r="H39" s="402"/>
      <c r="I39" s="405"/>
      <c r="J39" s="408"/>
      <c r="K39" s="405">
        <f>IF(NOT(ISERROR(MATCH(J39,_xlfn.ANCHORARRAY(E50),0))),I52&amp;"Por favor no seleccionar los criterios de impacto",J39)</f>
        <v>0</v>
      </c>
      <c r="L39" s="402"/>
      <c r="M39" s="405"/>
      <c r="N39" s="420"/>
      <c r="O39" s="103">
        <v>4</v>
      </c>
      <c r="P39" s="178"/>
      <c r="Q39" s="104" t="str">
        <f t="shared" ref="Q39:Q41" si="32">IF(OR(R39="Preventivo",R39="Detectivo"),"Probabilidad",IF(R39="Correctivo","Impacto",""))</f>
        <v/>
      </c>
      <c r="R39" s="105"/>
      <c r="S39" s="105"/>
      <c r="T39" s="106" t="str">
        <f t="shared" si="29"/>
        <v/>
      </c>
      <c r="U39" s="105"/>
      <c r="V39" s="105"/>
      <c r="W39" s="105"/>
      <c r="X39" s="107" t="str">
        <f t="shared" ref="X39:X41" si="33">IFERROR(IF(AND(Q38="Probabilidad",Q39="Probabilidad"),(Z38-(+Z38*T39)),IF(AND(Q38="Impacto",Q39="Probabilidad"),(Z37-(+Z37*T39)),IF(Q39="Impacto",Z38,""))),"")</f>
        <v/>
      </c>
      <c r="Y39" s="108" t="str">
        <f t="shared" si="1"/>
        <v/>
      </c>
      <c r="Z39" s="109" t="str">
        <f t="shared" si="30"/>
        <v/>
      </c>
      <c r="AA39" s="108" t="str">
        <f t="shared" si="3"/>
        <v/>
      </c>
      <c r="AB39" s="115" t="str">
        <f t="shared" ref="AB39:AB41" si="34">IFERROR(IF(AND(Q38="Impacto",Q39="Impacto"),(AB38-(+AB38*T39)),IF(AND(Q38="Probabilidad",Q39="Impacto"),(AB37-(+AB37*T39)),IF(Q39="Probabilidad",AB38,""))),"")</f>
        <v/>
      </c>
      <c r="AC39" s="110"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347"/>
      <c r="B40" s="393"/>
      <c r="C40" s="393"/>
      <c r="D40" s="393"/>
      <c r="E40" s="396"/>
      <c r="F40" s="393"/>
      <c r="G40" s="399"/>
      <c r="H40" s="402"/>
      <c r="I40" s="405"/>
      <c r="J40" s="408"/>
      <c r="K40" s="405">
        <f>IF(NOT(ISERROR(MATCH(J40,_xlfn.ANCHORARRAY(E51),0))),I53&amp;"Por favor no seleccionar los criterios de impacto",J40)</f>
        <v>0</v>
      </c>
      <c r="L40" s="402"/>
      <c r="M40" s="405"/>
      <c r="N40" s="420"/>
      <c r="O40" s="103">
        <v>5</v>
      </c>
      <c r="P40" s="178"/>
      <c r="Q40" s="104" t="str">
        <f t="shared" si="32"/>
        <v/>
      </c>
      <c r="R40" s="105"/>
      <c r="S40" s="105"/>
      <c r="T40" s="106" t="str">
        <f t="shared" si="29"/>
        <v/>
      </c>
      <c r="U40" s="105"/>
      <c r="V40" s="105"/>
      <c r="W40" s="105"/>
      <c r="X40" s="107" t="str">
        <f t="shared" si="33"/>
        <v/>
      </c>
      <c r="Y40" s="108" t="str">
        <f t="shared" si="1"/>
        <v/>
      </c>
      <c r="Z40" s="109" t="str">
        <f t="shared" si="30"/>
        <v/>
      </c>
      <c r="AA40" s="108" t="str">
        <f t="shared" si="3"/>
        <v/>
      </c>
      <c r="AB40" s="115" t="str">
        <f t="shared" si="34"/>
        <v/>
      </c>
      <c r="AC40" s="110"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348"/>
      <c r="B41" s="394"/>
      <c r="C41" s="394"/>
      <c r="D41" s="394"/>
      <c r="E41" s="397"/>
      <c r="F41" s="394"/>
      <c r="G41" s="400"/>
      <c r="H41" s="403"/>
      <c r="I41" s="406"/>
      <c r="J41" s="409"/>
      <c r="K41" s="406">
        <f>IF(NOT(ISERROR(MATCH(J41,_xlfn.ANCHORARRAY(E52),0))),I54&amp;"Por favor no seleccionar los criterios de impacto",J41)</f>
        <v>0</v>
      </c>
      <c r="L41" s="403"/>
      <c r="M41" s="406"/>
      <c r="N41" s="421"/>
      <c r="O41" s="103">
        <v>6</v>
      </c>
      <c r="P41" s="178"/>
      <c r="Q41" s="104" t="str">
        <f t="shared" si="32"/>
        <v/>
      </c>
      <c r="R41" s="105"/>
      <c r="S41" s="105"/>
      <c r="T41" s="106" t="str">
        <f t="shared" si="29"/>
        <v/>
      </c>
      <c r="U41" s="105"/>
      <c r="V41" s="105"/>
      <c r="W41" s="105"/>
      <c r="X41" s="107" t="str">
        <f t="shared" si="33"/>
        <v/>
      </c>
      <c r="Y41" s="108" t="str">
        <f t="shared" si="1"/>
        <v/>
      </c>
      <c r="Z41" s="109" t="str">
        <f t="shared" si="30"/>
        <v/>
      </c>
      <c r="AA41" s="108" t="str">
        <f t="shared" si="3"/>
        <v/>
      </c>
      <c r="AB41" s="115" t="str">
        <f t="shared" si="34"/>
        <v/>
      </c>
      <c r="AC41" s="110" t="str">
        <f t="shared" si="35"/>
        <v/>
      </c>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346">
        <v>6</v>
      </c>
      <c r="B42" s="392"/>
      <c r="C42" s="392"/>
      <c r="D42" s="392"/>
      <c r="E42" s="395"/>
      <c r="F42" s="392"/>
      <c r="G42" s="398"/>
      <c r="H42" s="401" t="str">
        <f>IF(G42&lt;=0,"",IF(G42&lt;=2,"Muy Baja",IF(G42&lt;=24,"Baja",IF(G42&lt;=500,"Media",IF(G42&lt;=5000,"Alta","Muy Alta")))))</f>
        <v/>
      </c>
      <c r="I42" s="404" t="str">
        <f>IF(H42="","",IF(H42="Muy Baja",0.2,IF(H42="Baja",0.4,IF(H42="Media",0.6,IF(H42="Alta",0.8,IF(H42="Muy Alta",1,))))))</f>
        <v/>
      </c>
      <c r="J42" s="407"/>
      <c r="K42" s="404">
        <f>IF(NOT(ISERROR(MATCH(J42,'Tabla Impacto'!$B$221:$B$223,0))),'Tabla Impacto'!$F$223&amp;"Por favor no seleccionar los criterios de impacto(Afectación Económica o presupuestal y Pérdida Reputacional)",J42)</f>
        <v>0</v>
      </c>
      <c r="L42" s="401" t="str">
        <f>IF(OR(K42='Tabla Impacto'!$C$11,K42='Tabla Impacto'!$D$11),"Leve",IF(OR(K42='Tabla Impacto'!$C$12,K42='Tabla Impacto'!$D$12),"Menor",IF(OR(K42='Tabla Impacto'!$C$13,K42='Tabla Impacto'!$D$13),"Moderado",IF(OR(K42='Tabla Impacto'!$C$14,K42='Tabla Impacto'!$D$14),"Mayor",IF(OR(K42='Tabla Impacto'!$C$15,K42='Tabla Impacto'!$D$15),"Catastrófico","")))))</f>
        <v/>
      </c>
      <c r="M42" s="404" t="str">
        <f>IF(L42="","",IF(L42="Leve",0.2,IF(L42="Menor",0.4,IF(L42="Moderado",0.6,IF(L42="Mayor",0.8,IF(L42="Catastrófico",1,))))))</f>
        <v/>
      </c>
      <c r="N42" s="419"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3">
        <v>1</v>
      </c>
      <c r="P42" s="178"/>
      <c r="Q42" s="104"/>
      <c r="R42" s="105"/>
      <c r="S42" s="105"/>
      <c r="T42" s="106"/>
      <c r="U42" s="105"/>
      <c r="V42" s="105"/>
      <c r="W42" s="105"/>
      <c r="X42" s="107" t="str">
        <f>IFERROR(IF(Q42="Probabilidad",(I42-(+I42*T42)),IF(Q42="Impacto",I42,"")),"")</f>
        <v/>
      </c>
      <c r="Y42" s="108" t="str">
        <f>IFERROR(IF(X42="","",IF(X42&lt;=0.2,"Muy Baja",IF(X42&lt;=0.4,"Baja",IF(X42&lt;=0.6,"Media",IF(X42&lt;=0.8,"Alta","Muy Alta"))))),"")</f>
        <v/>
      </c>
      <c r="Z42" s="109" t="str">
        <f>+X42</f>
        <v/>
      </c>
      <c r="AA42" s="108" t="str">
        <f>IFERROR(IF(AB42="","",IF(AB42&lt;=0.2,"Leve",IF(AB42&lt;=0.4,"Menor",IF(AB42&lt;=0.6,"Moderado",IF(AB42&lt;=0.8,"Mayor","Catastrófico"))))),"")</f>
        <v/>
      </c>
      <c r="AB42" s="115" t="str">
        <f>IFERROR(IF(Q42="Impacto",(M42-(+M42*T42)),IF(Q42="Probabilidad",M42,"")),"")</f>
        <v/>
      </c>
      <c r="AC42" s="110"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1"/>
      <c r="AE42" s="174"/>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347"/>
      <c r="B43" s="393"/>
      <c r="C43" s="393"/>
      <c r="D43" s="393"/>
      <c r="E43" s="396"/>
      <c r="F43" s="393"/>
      <c r="G43" s="399"/>
      <c r="H43" s="402"/>
      <c r="I43" s="405"/>
      <c r="J43" s="408"/>
      <c r="K43" s="405">
        <f>IF(NOT(ISERROR(MATCH(J43,_xlfn.ANCHORARRAY(E54),0))),I56&amp;"Por favor no seleccionar los criterios de impacto",J43)</f>
        <v>0</v>
      </c>
      <c r="L43" s="402"/>
      <c r="M43" s="405"/>
      <c r="N43" s="420"/>
      <c r="O43" s="103">
        <v>2</v>
      </c>
      <c r="P43" s="178"/>
      <c r="Q43" s="104" t="str">
        <f>IF(OR(R43="Preventivo",R43="Detectivo"),"Probabilidad",IF(R43="Correctivo","Impacto",""))</f>
        <v/>
      </c>
      <c r="R43" s="105"/>
      <c r="S43" s="105"/>
      <c r="T43" s="106" t="str">
        <f t="shared" ref="T43:T47" si="36">IF(AND(R43="Preventivo",S43="Automático"),"50%",IF(AND(R43="Preventivo",S43="Manual"),"40%",IF(AND(R43="Detectivo",S43="Automático"),"40%",IF(AND(R43="Detectivo",S43="Manual"),"30%",IF(AND(R43="Correctivo",S43="Automático"),"35%",IF(AND(R43="Correctivo",S43="Manual"),"25%",""))))))</f>
        <v/>
      </c>
      <c r="U43" s="105"/>
      <c r="V43" s="105"/>
      <c r="W43" s="105"/>
      <c r="X43" s="107" t="str">
        <f>IFERROR(IF(AND(Q42="Probabilidad",Q43="Probabilidad"),(Z42-(+Z42*T43)),IF(Q43="Probabilidad",(I42-(+I42*T43)),IF(Q43="Impacto",Z42,""))),"")</f>
        <v/>
      </c>
      <c r="Y43" s="108" t="str">
        <f t="shared" si="1"/>
        <v/>
      </c>
      <c r="Z43" s="109" t="str">
        <f t="shared" ref="Z43:Z47" si="37">+X43</f>
        <v/>
      </c>
      <c r="AA43" s="108" t="str">
        <f t="shared" si="3"/>
        <v/>
      </c>
      <c r="AB43" s="115" t="str">
        <f>IFERROR(IF(AND(Q42="Impacto",Q43="Impacto"),(AB42-(+AB42*T43)),IF(Q43="Impacto",(M42-(+M42*T43)),IF(Q43="Probabilidad",AB42,""))),"")</f>
        <v/>
      </c>
      <c r="AC43" s="110"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347"/>
      <c r="B44" s="393"/>
      <c r="C44" s="393"/>
      <c r="D44" s="393"/>
      <c r="E44" s="396"/>
      <c r="F44" s="393"/>
      <c r="G44" s="399"/>
      <c r="H44" s="402"/>
      <c r="I44" s="405"/>
      <c r="J44" s="408"/>
      <c r="K44" s="405">
        <f>IF(NOT(ISERROR(MATCH(J44,_xlfn.ANCHORARRAY(E55),0))),I57&amp;"Por favor no seleccionar los criterios de impacto",J44)</f>
        <v>0</v>
      </c>
      <c r="L44" s="402"/>
      <c r="M44" s="405"/>
      <c r="N44" s="420"/>
      <c r="O44" s="103">
        <v>3</v>
      </c>
      <c r="P44" s="179"/>
      <c r="Q44" s="104" t="str">
        <f>IF(OR(R44="Preventivo",R44="Detectivo"),"Probabilidad",IF(R44="Correctivo","Impacto",""))</f>
        <v/>
      </c>
      <c r="R44" s="105"/>
      <c r="S44" s="105"/>
      <c r="T44" s="106" t="str">
        <f t="shared" si="36"/>
        <v/>
      </c>
      <c r="U44" s="105"/>
      <c r="V44" s="105"/>
      <c r="W44" s="105"/>
      <c r="X44" s="107" t="str">
        <f>IFERROR(IF(AND(Q43="Probabilidad",Q44="Probabilidad"),(Z43-(+Z43*T44)),IF(AND(Q43="Impacto",Q44="Probabilidad"),(Z42-(+Z42*T44)),IF(Q44="Impacto",Z43,""))),"")</f>
        <v/>
      </c>
      <c r="Y44" s="108" t="str">
        <f t="shared" si="1"/>
        <v/>
      </c>
      <c r="Z44" s="109" t="str">
        <f t="shared" si="37"/>
        <v/>
      </c>
      <c r="AA44" s="108" t="str">
        <f t="shared" si="3"/>
        <v/>
      </c>
      <c r="AB44" s="115" t="str">
        <f>IFERROR(IF(AND(Q43="Impacto",Q44="Impacto"),(AB43-(+AB43*T44)),IF(AND(Q43="Probabilidad",Q44="Impacto"),(AB42-(+AB42*T44)),IF(Q44="Probabilidad",AB43,""))),"")</f>
        <v/>
      </c>
      <c r="AC44" s="110" t="str">
        <f t="shared" si="38"/>
        <v/>
      </c>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347"/>
      <c r="B45" s="393"/>
      <c r="C45" s="393"/>
      <c r="D45" s="393"/>
      <c r="E45" s="396"/>
      <c r="F45" s="393"/>
      <c r="G45" s="399"/>
      <c r="H45" s="402"/>
      <c r="I45" s="405"/>
      <c r="J45" s="408"/>
      <c r="K45" s="405">
        <f>IF(NOT(ISERROR(MATCH(J45,_xlfn.ANCHORARRAY(E56),0))),I58&amp;"Por favor no seleccionar los criterios de impacto",J45)</f>
        <v>0</v>
      </c>
      <c r="L45" s="402"/>
      <c r="M45" s="405"/>
      <c r="N45" s="420"/>
      <c r="O45" s="103">
        <v>4</v>
      </c>
      <c r="P45" s="178"/>
      <c r="Q45" s="104" t="str">
        <f t="shared" ref="Q45:Q47" si="39">IF(OR(R45="Preventivo",R45="Detectivo"),"Probabilidad",IF(R45="Correctivo","Impacto",""))</f>
        <v/>
      </c>
      <c r="R45" s="105"/>
      <c r="S45" s="105"/>
      <c r="T45" s="106" t="str">
        <f t="shared" si="36"/>
        <v/>
      </c>
      <c r="U45" s="105"/>
      <c r="V45" s="105"/>
      <c r="W45" s="105"/>
      <c r="X45" s="107" t="str">
        <f t="shared" ref="X45:X47" si="40">IFERROR(IF(AND(Q44="Probabilidad",Q45="Probabilidad"),(Z44-(+Z44*T45)),IF(AND(Q44="Impacto",Q45="Probabilidad"),(Z43-(+Z43*T45)),IF(Q45="Impacto",Z44,""))),"")</f>
        <v/>
      </c>
      <c r="Y45" s="108" t="str">
        <f t="shared" si="1"/>
        <v/>
      </c>
      <c r="Z45" s="109" t="str">
        <f t="shared" si="37"/>
        <v/>
      </c>
      <c r="AA45" s="108" t="str">
        <f t="shared" si="3"/>
        <v/>
      </c>
      <c r="AB45" s="115" t="str">
        <f t="shared" ref="AB45:AB47" si="41">IFERROR(IF(AND(Q44="Impacto",Q45="Impacto"),(AB44-(+AB44*T45)),IF(AND(Q44="Probabilidad",Q45="Impacto"),(AB43-(+AB43*T45)),IF(Q45="Probabilidad",AB44,""))),"")</f>
        <v/>
      </c>
      <c r="AC45" s="11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347"/>
      <c r="B46" s="393"/>
      <c r="C46" s="393"/>
      <c r="D46" s="393"/>
      <c r="E46" s="396"/>
      <c r="F46" s="393"/>
      <c r="G46" s="399"/>
      <c r="H46" s="402"/>
      <c r="I46" s="405"/>
      <c r="J46" s="408"/>
      <c r="K46" s="405">
        <f>IF(NOT(ISERROR(MATCH(J46,_xlfn.ANCHORARRAY(E57),0))),I59&amp;"Por favor no seleccionar los criterios de impacto",J46)</f>
        <v>0</v>
      </c>
      <c r="L46" s="402"/>
      <c r="M46" s="405"/>
      <c r="N46" s="420"/>
      <c r="O46" s="103">
        <v>5</v>
      </c>
      <c r="P46" s="178"/>
      <c r="Q46" s="104" t="str">
        <f t="shared" si="39"/>
        <v/>
      </c>
      <c r="R46" s="105"/>
      <c r="S46" s="105"/>
      <c r="T46" s="106" t="str">
        <f t="shared" si="36"/>
        <v/>
      </c>
      <c r="U46" s="105"/>
      <c r="V46" s="105"/>
      <c r="W46" s="105"/>
      <c r="X46" s="107" t="str">
        <f t="shared" si="40"/>
        <v/>
      </c>
      <c r="Y46" s="108" t="str">
        <f t="shared" si="1"/>
        <v/>
      </c>
      <c r="Z46" s="109" t="str">
        <f t="shared" si="37"/>
        <v/>
      </c>
      <c r="AA46" s="108" t="str">
        <f t="shared" si="3"/>
        <v/>
      </c>
      <c r="AB46" s="115" t="str">
        <f t="shared" si="41"/>
        <v/>
      </c>
      <c r="AC46" s="110"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348"/>
      <c r="B47" s="394"/>
      <c r="C47" s="394"/>
      <c r="D47" s="394"/>
      <c r="E47" s="397"/>
      <c r="F47" s="394"/>
      <c r="G47" s="400"/>
      <c r="H47" s="403"/>
      <c r="I47" s="406"/>
      <c r="J47" s="409"/>
      <c r="K47" s="406">
        <f>IF(NOT(ISERROR(MATCH(J47,_xlfn.ANCHORARRAY(E58),0))),I60&amp;"Por favor no seleccionar los criterios de impacto",J47)</f>
        <v>0</v>
      </c>
      <c r="L47" s="403"/>
      <c r="M47" s="406"/>
      <c r="N47" s="421"/>
      <c r="O47" s="103">
        <v>6</v>
      </c>
      <c r="P47" s="178"/>
      <c r="Q47" s="104" t="str">
        <f t="shared" si="39"/>
        <v/>
      </c>
      <c r="R47" s="105"/>
      <c r="S47" s="105"/>
      <c r="T47" s="106" t="str">
        <f t="shared" si="36"/>
        <v/>
      </c>
      <c r="U47" s="105"/>
      <c r="V47" s="105"/>
      <c r="W47" s="105"/>
      <c r="X47" s="107" t="str">
        <f t="shared" si="40"/>
        <v/>
      </c>
      <c r="Y47" s="108" t="str">
        <f t="shared" si="1"/>
        <v/>
      </c>
      <c r="Z47" s="109" t="str">
        <f t="shared" si="37"/>
        <v/>
      </c>
      <c r="AA47" s="108" t="str">
        <f>IFERROR(IF(AB47="","",IF(AB47&lt;=0.2,"Leve",IF(AB47&lt;=0.4,"Menor",IF(AB47&lt;=0.6,"Moderado",IF(AB47&lt;=0.8,"Mayor","Catastrófico"))))),"")</f>
        <v/>
      </c>
      <c r="AB47" s="115" t="str">
        <f t="shared" si="41"/>
        <v/>
      </c>
      <c r="AC47" s="110"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346">
        <v>7</v>
      </c>
      <c r="B48" s="392"/>
      <c r="C48" s="392"/>
      <c r="D48" s="392"/>
      <c r="E48" s="395"/>
      <c r="F48" s="392"/>
      <c r="G48" s="398"/>
      <c r="H48" s="401" t="str">
        <f>IF(G48&lt;=0,"",IF(G48&lt;=2,"Muy Baja",IF(G48&lt;=24,"Baja",IF(G48&lt;=500,"Media",IF(G48&lt;=5000,"Alta","Muy Alta")))))</f>
        <v/>
      </c>
      <c r="I48" s="404" t="str">
        <f>IF(H48="","",IF(H48="Muy Baja",0.2,IF(H48="Baja",0.4,IF(H48="Media",0.6,IF(H48="Alta",0.8,IF(H48="Muy Alta",1,))))))</f>
        <v/>
      </c>
      <c r="J48" s="407"/>
      <c r="K48" s="404">
        <f>IF(NOT(ISERROR(MATCH(J48,'Tabla Impacto'!$B$221:$B$223,0))),'Tabla Impacto'!$F$223&amp;"Por favor no seleccionar los criterios de impacto(Afectación Económica o presupuestal y Pérdida Reputacional)",J48)</f>
        <v>0</v>
      </c>
      <c r="L48" s="401" t="str">
        <f>IF(OR(K48='Tabla Impacto'!$C$11,K48='Tabla Impacto'!$D$11),"Leve",IF(OR(K48='Tabla Impacto'!$C$12,K48='Tabla Impacto'!$D$12),"Menor",IF(OR(K48='Tabla Impacto'!$C$13,K48='Tabla Impacto'!$D$13),"Moderado",IF(OR(K48='Tabla Impacto'!$C$14,K48='Tabla Impacto'!$D$14),"Mayor",IF(OR(K48='Tabla Impacto'!$C$15,K48='Tabla Impacto'!$D$15),"Catastrófico","")))))</f>
        <v/>
      </c>
      <c r="M48" s="404" t="str">
        <f>IF(L48="","",IF(L48="Leve",0.2,IF(L48="Menor",0.4,IF(L48="Moderado",0.6,IF(L48="Mayor",0.8,IF(L48="Catastrófico",1,))))))</f>
        <v/>
      </c>
      <c r="N48" s="419"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3">
        <v>1</v>
      </c>
      <c r="P48" s="178"/>
      <c r="Q48" s="159" t="str">
        <f>IF(OR(R48="Preventivo",R48="Detectivo"),"Probabilidad",IF(R48="Correctivo","Impacto",""))</f>
        <v/>
      </c>
      <c r="R48" s="167"/>
      <c r="S48" s="167"/>
      <c r="T48" s="168" t="str">
        <f>IF(AND(R48="Preventivo",S48="Automático"),"50%",IF(AND(R48="Preventivo",S48="Manual"),"40%",IF(AND(R48="Detectivo",S48="Automático"),"40%",IF(AND(R48="Detectivo",S48="Manual"),"30%",IF(AND(R48="Correctivo",S48="Automático"),"35%",IF(AND(R48="Correctivo",S48="Manual"),"25%",""))))))</f>
        <v/>
      </c>
      <c r="U48" s="167"/>
      <c r="V48" s="167"/>
      <c r="W48" s="167"/>
      <c r="X48" s="156" t="str">
        <f>IFERROR(IF(Q48="Probabilidad",(I48-(+I48*T48)),IF(Q48="Impacto",I48,"")),"")</f>
        <v/>
      </c>
      <c r="Y48" s="169" t="str">
        <f>IFERROR(IF(X48="","",IF(X48&lt;=0.2,"Muy Baja",IF(X48&lt;=0.4,"Baja",IF(X48&lt;=0.6,"Media",IF(X48&lt;=0.8,"Alta","Muy Alta"))))),"")</f>
        <v/>
      </c>
      <c r="Z48" s="170" t="str">
        <f>+X48</f>
        <v/>
      </c>
      <c r="AA48" s="169" t="str">
        <f>IFERROR(IF(AB48="","",IF(AB48&lt;=0.2,"Leve",IF(AB48&lt;=0.4,"Menor",IF(AB48&lt;=0.6,"Moderado",IF(AB48&lt;=0.8,"Mayor","Catastrófico"))))),"")</f>
        <v/>
      </c>
      <c r="AB48" s="171" t="str">
        <f>IFERROR(IF(Q48="Impacto",(M48-(+M48*T48)),IF(Q48="Probabilidad",M48,"")),"")</f>
        <v/>
      </c>
      <c r="AC48" s="172"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3"/>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347"/>
      <c r="B49" s="393"/>
      <c r="C49" s="393"/>
      <c r="D49" s="393"/>
      <c r="E49" s="396"/>
      <c r="F49" s="393"/>
      <c r="G49" s="399"/>
      <c r="H49" s="402"/>
      <c r="I49" s="405"/>
      <c r="J49" s="408"/>
      <c r="K49" s="405">
        <f>IF(NOT(ISERROR(MATCH(J49,_xlfn.ANCHORARRAY(E60),0))),I62&amp;"Por favor no seleccionar los criterios de impacto",J49)</f>
        <v>0</v>
      </c>
      <c r="L49" s="402"/>
      <c r="M49" s="405"/>
      <c r="N49" s="420"/>
      <c r="O49" s="103">
        <v>2</v>
      </c>
      <c r="P49" s="178"/>
      <c r="Q49" s="159" t="str">
        <f>IF(OR(R49="Preventivo",R49="Detectivo"),"Probabilidad",IF(R49="Correctivo","Impacto",""))</f>
        <v/>
      </c>
      <c r="R49" s="167"/>
      <c r="S49" s="167"/>
      <c r="T49" s="168" t="str">
        <f t="shared" ref="T49:T53" si="43">IF(AND(R49="Preventivo",S49="Automático"),"50%",IF(AND(R49="Preventivo",S49="Manual"),"40%",IF(AND(R49="Detectivo",S49="Automático"),"40%",IF(AND(R49="Detectivo",S49="Manual"),"30%",IF(AND(R49="Correctivo",S49="Automático"),"35%",IF(AND(R49="Correctivo",S49="Manual"),"25%",""))))))</f>
        <v/>
      </c>
      <c r="U49" s="167"/>
      <c r="V49" s="167"/>
      <c r="W49" s="167"/>
      <c r="X49" s="156" t="str">
        <f>IFERROR(IF(AND(Q48="Probabilidad",Q49="Probabilidad"),(Z48-(+Z48*T49)),IF(Q49="Probabilidad",(I48-(+I48*T49)),IF(Q49="Impacto",Z48,""))),"")</f>
        <v/>
      </c>
      <c r="Y49" s="169" t="str">
        <f t="shared" si="1"/>
        <v/>
      </c>
      <c r="Z49" s="170" t="str">
        <f t="shared" ref="Z49:Z53" si="44">+X49</f>
        <v/>
      </c>
      <c r="AA49" s="169" t="str">
        <f t="shared" si="3"/>
        <v/>
      </c>
      <c r="AB49" s="171" t="str">
        <f>IFERROR(IF(AND(Q48="Impacto",Q49="Impacto"),(AB48-(+AB48*T49)),IF(Q49="Impacto",(M48-(+M48*T49)),IF(Q49="Probabilidad",AB48,""))),"")</f>
        <v/>
      </c>
      <c r="AC49" s="172"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3"/>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347"/>
      <c r="B50" s="393"/>
      <c r="C50" s="393"/>
      <c r="D50" s="393"/>
      <c r="E50" s="396"/>
      <c r="F50" s="393"/>
      <c r="G50" s="399"/>
      <c r="H50" s="402"/>
      <c r="I50" s="405"/>
      <c r="J50" s="408"/>
      <c r="K50" s="405">
        <f>IF(NOT(ISERROR(MATCH(J50,_xlfn.ANCHORARRAY(E61),0))),I63&amp;"Por favor no seleccionar los criterios de impacto",J50)</f>
        <v>0</v>
      </c>
      <c r="L50" s="402"/>
      <c r="M50" s="405"/>
      <c r="N50" s="420"/>
      <c r="O50" s="103">
        <v>3</v>
      </c>
      <c r="P50" s="179"/>
      <c r="Q50" s="104" t="str">
        <f>IF(OR(R50="Preventivo",R50="Detectivo"),"Probabilidad",IF(R50="Correctivo","Impacto",""))</f>
        <v/>
      </c>
      <c r="R50" s="105"/>
      <c r="S50" s="105"/>
      <c r="T50" s="106" t="str">
        <f t="shared" si="43"/>
        <v/>
      </c>
      <c r="U50" s="105"/>
      <c r="V50" s="105"/>
      <c r="W50" s="105"/>
      <c r="X50" s="107" t="str">
        <f>IFERROR(IF(AND(Q49="Probabilidad",Q50="Probabilidad"),(Z49-(+Z49*T50)),IF(AND(Q49="Impacto",Q50="Probabilidad"),(Z48-(+Z48*T50)),IF(Q50="Impacto",Z49,""))),"")</f>
        <v/>
      </c>
      <c r="Y50" s="108" t="str">
        <f t="shared" si="1"/>
        <v/>
      </c>
      <c r="Z50" s="109" t="str">
        <f t="shared" si="44"/>
        <v/>
      </c>
      <c r="AA50" s="108" t="str">
        <f t="shared" si="3"/>
        <v/>
      </c>
      <c r="AB50" s="115" t="str">
        <f>IFERROR(IF(AND(Q49="Impacto",Q50="Impacto"),(AB49-(+AB49*T50)),IF(AND(Q49="Probabilidad",Q50="Impacto"),(AB48-(+AB48*T50)),IF(Q50="Probabilidad",AB49,""))),"")</f>
        <v/>
      </c>
      <c r="AC50" s="110" t="str">
        <f t="shared" si="45"/>
        <v/>
      </c>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347"/>
      <c r="B51" s="393"/>
      <c r="C51" s="393"/>
      <c r="D51" s="393"/>
      <c r="E51" s="396"/>
      <c r="F51" s="393"/>
      <c r="G51" s="399"/>
      <c r="H51" s="402"/>
      <c r="I51" s="405"/>
      <c r="J51" s="408"/>
      <c r="K51" s="405">
        <f>IF(NOT(ISERROR(MATCH(J51,_xlfn.ANCHORARRAY(E62),0))),I64&amp;"Por favor no seleccionar los criterios de impacto",J51)</f>
        <v>0</v>
      </c>
      <c r="L51" s="402"/>
      <c r="M51" s="405"/>
      <c r="N51" s="420"/>
      <c r="O51" s="103">
        <v>4</v>
      </c>
      <c r="P51" s="178"/>
      <c r="Q51" s="104" t="str">
        <f t="shared" ref="Q51:Q53" si="46">IF(OR(R51="Preventivo",R51="Detectivo"),"Probabilidad",IF(R51="Correctivo","Impacto",""))</f>
        <v/>
      </c>
      <c r="R51" s="105"/>
      <c r="S51" s="105"/>
      <c r="T51" s="106" t="str">
        <f t="shared" si="43"/>
        <v/>
      </c>
      <c r="U51" s="105"/>
      <c r="V51" s="105"/>
      <c r="W51" s="105"/>
      <c r="X51" s="107" t="str">
        <f t="shared" ref="X51:X53" si="47">IFERROR(IF(AND(Q50="Probabilidad",Q51="Probabilidad"),(Z50-(+Z50*T51)),IF(AND(Q50="Impacto",Q51="Probabilidad"),(Z49-(+Z49*T51)),IF(Q51="Impacto",Z50,""))),"")</f>
        <v/>
      </c>
      <c r="Y51" s="108" t="str">
        <f t="shared" si="1"/>
        <v/>
      </c>
      <c r="Z51" s="109" t="str">
        <f t="shared" si="44"/>
        <v/>
      </c>
      <c r="AA51" s="108" t="str">
        <f t="shared" si="3"/>
        <v/>
      </c>
      <c r="AB51" s="115" t="str">
        <f t="shared" ref="AB51:AB53" si="48">IFERROR(IF(AND(Q50="Impacto",Q51="Impacto"),(AB50-(+AB50*T51)),IF(AND(Q50="Probabilidad",Q51="Impacto"),(AB49-(+AB49*T51)),IF(Q51="Probabilidad",AB50,""))),"")</f>
        <v/>
      </c>
      <c r="AC51" s="110"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347"/>
      <c r="B52" s="393"/>
      <c r="C52" s="393"/>
      <c r="D52" s="393"/>
      <c r="E52" s="396"/>
      <c r="F52" s="393"/>
      <c r="G52" s="399"/>
      <c r="H52" s="402"/>
      <c r="I52" s="405"/>
      <c r="J52" s="408"/>
      <c r="K52" s="405">
        <f>IF(NOT(ISERROR(MATCH(J52,_xlfn.ANCHORARRAY(E63),0))),I65&amp;"Por favor no seleccionar los criterios de impacto",J52)</f>
        <v>0</v>
      </c>
      <c r="L52" s="402"/>
      <c r="M52" s="405"/>
      <c r="N52" s="420"/>
      <c r="O52" s="103">
        <v>5</v>
      </c>
      <c r="P52" s="178"/>
      <c r="Q52" s="104" t="str">
        <f t="shared" si="46"/>
        <v/>
      </c>
      <c r="R52" s="105"/>
      <c r="S52" s="105"/>
      <c r="T52" s="106" t="str">
        <f t="shared" si="43"/>
        <v/>
      </c>
      <c r="U52" s="105"/>
      <c r="V52" s="105"/>
      <c r="W52" s="105"/>
      <c r="X52" s="107" t="str">
        <f t="shared" si="47"/>
        <v/>
      </c>
      <c r="Y52" s="108" t="str">
        <f t="shared" si="1"/>
        <v/>
      </c>
      <c r="Z52" s="109" t="str">
        <f t="shared" si="44"/>
        <v/>
      </c>
      <c r="AA52" s="108" t="str">
        <f t="shared" si="3"/>
        <v/>
      </c>
      <c r="AB52" s="115" t="str">
        <f t="shared" si="48"/>
        <v/>
      </c>
      <c r="AC52" s="110"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348"/>
      <c r="B53" s="394"/>
      <c r="C53" s="394"/>
      <c r="D53" s="394"/>
      <c r="E53" s="397"/>
      <c r="F53" s="394"/>
      <c r="G53" s="400"/>
      <c r="H53" s="403"/>
      <c r="I53" s="406"/>
      <c r="J53" s="409"/>
      <c r="K53" s="406">
        <f>IF(NOT(ISERROR(MATCH(J53,_xlfn.ANCHORARRAY(E64),0))),I66&amp;"Por favor no seleccionar los criterios de impacto",J53)</f>
        <v>0</v>
      </c>
      <c r="L53" s="403"/>
      <c r="M53" s="406"/>
      <c r="N53" s="421"/>
      <c r="O53" s="103">
        <v>6</v>
      </c>
      <c r="P53" s="178"/>
      <c r="Q53" s="104" t="str">
        <f t="shared" si="46"/>
        <v/>
      </c>
      <c r="R53" s="105"/>
      <c r="S53" s="105"/>
      <c r="T53" s="106" t="str">
        <f t="shared" si="43"/>
        <v/>
      </c>
      <c r="U53" s="105"/>
      <c r="V53" s="105"/>
      <c r="W53" s="105"/>
      <c r="X53" s="107" t="str">
        <f t="shared" si="47"/>
        <v/>
      </c>
      <c r="Y53" s="108" t="str">
        <f t="shared" si="1"/>
        <v/>
      </c>
      <c r="Z53" s="109" t="str">
        <f t="shared" si="44"/>
        <v/>
      </c>
      <c r="AA53" s="108" t="str">
        <f t="shared" si="3"/>
        <v/>
      </c>
      <c r="AB53" s="115" t="str">
        <f t="shared" si="48"/>
        <v/>
      </c>
      <c r="AC53" s="110" t="str">
        <f t="shared" si="49"/>
        <v/>
      </c>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346">
        <v>8</v>
      </c>
      <c r="B54" s="392"/>
      <c r="C54" s="392"/>
      <c r="D54" s="392"/>
      <c r="E54" s="395"/>
      <c r="F54" s="392"/>
      <c r="G54" s="398"/>
      <c r="H54" s="401" t="str">
        <f>IF(G54&lt;=0,"",IF(G54&lt;=2,"Muy Baja",IF(G54&lt;=24,"Baja",IF(G54&lt;=500,"Media",IF(G54&lt;=5000,"Alta","Muy Alta")))))</f>
        <v/>
      </c>
      <c r="I54" s="404" t="str">
        <f>IF(H54="","",IF(H54="Muy Baja",0.2,IF(H54="Baja",0.4,IF(H54="Media",0.6,IF(H54="Alta",0.8,IF(H54="Muy Alta",1,))))))</f>
        <v/>
      </c>
      <c r="J54" s="407"/>
      <c r="K54" s="404">
        <f>IF(NOT(ISERROR(MATCH(J54,'Tabla Impacto'!$B$221:$B$223,0))),'Tabla Impacto'!$F$223&amp;"Por favor no seleccionar los criterios de impacto(Afectación Económica o presupuestal y Pérdida Reputacional)",J54)</f>
        <v>0</v>
      </c>
      <c r="L54" s="401" t="str">
        <f>IF(OR(K54='Tabla Impacto'!$C$11,K54='Tabla Impacto'!$D$11),"Leve",IF(OR(K54='Tabla Impacto'!$C$12,K54='Tabla Impacto'!$D$12),"Menor",IF(OR(K54='Tabla Impacto'!$C$13,K54='Tabla Impacto'!$D$13),"Moderado",IF(OR(K54='Tabla Impacto'!$C$14,K54='Tabla Impacto'!$D$14),"Mayor",IF(OR(K54='Tabla Impacto'!$C$15,K54='Tabla Impacto'!$D$15),"Catastrófico","")))))</f>
        <v/>
      </c>
      <c r="M54" s="404" t="str">
        <f>IF(L54="","",IF(L54="Leve",0.2,IF(L54="Menor",0.4,IF(L54="Moderado",0.6,IF(L54="Mayor",0.8,IF(L54="Catastrófico",1,))))))</f>
        <v/>
      </c>
      <c r="N54" s="419"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3">
        <v>1</v>
      </c>
      <c r="P54" s="178"/>
      <c r="Q54" s="159"/>
      <c r="R54" s="167"/>
      <c r="S54" s="167"/>
      <c r="T54" s="168" t="str">
        <f>IF(AND(R54="Preventivo",S54="Automático"),"50%",IF(AND(R54="Preventivo",S54="Manual"),"40%",IF(AND(R54="Detectivo",S54="Automático"),"40%",IF(AND(R54="Detectivo",S54="Manual"),"30%",IF(AND(R54="Correctivo",S54="Automático"),"35%",IF(AND(R54="Correctivo",S54="Manual"),"25%",""))))))</f>
        <v/>
      </c>
      <c r="U54" s="167"/>
      <c r="V54" s="167"/>
      <c r="W54" s="167"/>
      <c r="X54" s="156" t="str">
        <f>IFERROR(IF(Q54="Probabilidad",(I54-(+I54*T54)),IF(Q54="Impacto",I54,"")),"")</f>
        <v/>
      </c>
      <c r="Y54" s="169" t="str">
        <f>IFERROR(IF(X54="","",IF(X54&lt;=0.2,"Muy Baja",IF(X54&lt;=0.4,"Baja",IF(X54&lt;=0.6,"Media",IF(X54&lt;=0.8,"Alta","Muy Alta"))))),"")</f>
        <v/>
      </c>
      <c r="Z54" s="170" t="str">
        <f>+X54</f>
        <v/>
      </c>
      <c r="AA54" s="169" t="str">
        <f>IFERROR(IF(AB54="","",IF(AB54&lt;=0.2,"Leve",IF(AB54&lt;=0.4,"Menor",IF(AB54&lt;=0.6,"Moderado",IF(AB54&lt;=0.8,"Mayor","Catastrófico"))))),"")</f>
        <v/>
      </c>
      <c r="AB54" s="171" t="str">
        <f>IFERROR(IF(Q54="Impacto",(M54-(+M54*T54)),IF(Q54="Probabilidad",M54,"")),"")</f>
        <v/>
      </c>
      <c r="AC54" s="172"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3"/>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347"/>
      <c r="B55" s="393"/>
      <c r="C55" s="393"/>
      <c r="D55" s="393"/>
      <c r="E55" s="396"/>
      <c r="F55" s="393"/>
      <c r="G55" s="399"/>
      <c r="H55" s="402"/>
      <c r="I55" s="405"/>
      <c r="J55" s="408"/>
      <c r="K55" s="405">
        <f>IF(NOT(ISERROR(MATCH(J55,_xlfn.ANCHORARRAY(E66),0))),I68&amp;"Por favor no seleccionar los criterios de impacto",J55)</f>
        <v>0</v>
      </c>
      <c r="L55" s="402"/>
      <c r="M55" s="405"/>
      <c r="N55" s="420"/>
      <c r="O55" s="103">
        <v>2</v>
      </c>
      <c r="P55" s="178"/>
      <c r="Q55" s="104" t="str">
        <f>IF(OR(R55="Preventivo",R55="Detectivo"),"Probabilidad",IF(R55="Correctivo","Impacto",""))</f>
        <v/>
      </c>
      <c r="R55" s="105"/>
      <c r="S55" s="105"/>
      <c r="T55" s="106" t="str">
        <f t="shared" ref="T55:T59" si="50">IF(AND(R55="Preventivo",S55="Automático"),"50%",IF(AND(R55="Preventivo",S55="Manual"),"40%",IF(AND(R55="Detectivo",S55="Automático"),"40%",IF(AND(R55="Detectivo",S55="Manual"),"30%",IF(AND(R55="Correctivo",S55="Automático"),"35%",IF(AND(R55="Correctivo",S55="Manual"),"25%",""))))))</f>
        <v/>
      </c>
      <c r="U55" s="105"/>
      <c r="V55" s="105"/>
      <c r="W55" s="105"/>
      <c r="X55" s="107" t="str">
        <f>IFERROR(IF(AND(Q54="Probabilidad",Q55="Probabilidad"),(Z54-(+Z54*T55)),IF(Q55="Probabilidad",(I54-(+I54*T55)),IF(Q55="Impacto",Z54,""))),"")</f>
        <v/>
      </c>
      <c r="Y55" s="108" t="str">
        <f t="shared" si="1"/>
        <v/>
      </c>
      <c r="Z55" s="109" t="str">
        <f t="shared" ref="Z55:Z59" si="51">+X55</f>
        <v/>
      </c>
      <c r="AA55" s="108" t="str">
        <f t="shared" si="3"/>
        <v/>
      </c>
      <c r="AB55" s="115" t="str">
        <f>IFERROR(IF(AND(Q54="Impacto",Q55="Impacto"),(AB54-(+AB54*T55)),IF(Q55="Impacto",(M54-(+M54*T55)),IF(Q55="Probabilidad",AB54,""))),"")</f>
        <v/>
      </c>
      <c r="AC55" s="110"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347"/>
      <c r="B56" s="393"/>
      <c r="C56" s="393"/>
      <c r="D56" s="393"/>
      <c r="E56" s="396"/>
      <c r="F56" s="393"/>
      <c r="G56" s="399"/>
      <c r="H56" s="402"/>
      <c r="I56" s="405"/>
      <c r="J56" s="408"/>
      <c r="K56" s="405">
        <f>IF(NOT(ISERROR(MATCH(J56,_xlfn.ANCHORARRAY(E67),0))),I69&amp;"Por favor no seleccionar los criterios de impacto",J56)</f>
        <v>0</v>
      </c>
      <c r="L56" s="402"/>
      <c r="M56" s="405"/>
      <c r="N56" s="420"/>
      <c r="O56" s="103">
        <v>3</v>
      </c>
      <c r="P56" s="179"/>
      <c r="Q56" s="104" t="str">
        <f>IF(OR(R56="Preventivo",R56="Detectivo"),"Probabilidad",IF(R56="Correctivo","Impacto",""))</f>
        <v/>
      </c>
      <c r="R56" s="105"/>
      <c r="S56" s="105"/>
      <c r="T56" s="106" t="str">
        <f t="shared" si="50"/>
        <v/>
      </c>
      <c r="U56" s="105"/>
      <c r="V56" s="105"/>
      <c r="W56" s="105"/>
      <c r="X56" s="107" t="str">
        <f>IFERROR(IF(AND(Q55="Probabilidad",Q56="Probabilidad"),(Z55-(+Z55*T56)),IF(AND(Q55="Impacto",Q56="Probabilidad"),(Z54-(+Z54*T56)),IF(Q56="Impacto",Z55,""))),"")</f>
        <v/>
      </c>
      <c r="Y56" s="108" t="str">
        <f t="shared" si="1"/>
        <v/>
      </c>
      <c r="Z56" s="109" t="str">
        <f t="shared" si="51"/>
        <v/>
      </c>
      <c r="AA56" s="108" t="str">
        <f t="shared" si="3"/>
        <v/>
      </c>
      <c r="AB56" s="115" t="str">
        <f>IFERROR(IF(AND(Q55="Impacto",Q56="Impacto"),(AB55-(+AB55*T56)),IF(AND(Q55="Probabilidad",Q56="Impacto"),(AB54-(+AB54*T56)),IF(Q56="Probabilidad",AB55,""))),"")</f>
        <v/>
      </c>
      <c r="AC56" s="110" t="str">
        <f t="shared" si="52"/>
        <v/>
      </c>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347"/>
      <c r="B57" s="393"/>
      <c r="C57" s="393"/>
      <c r="D57" s="393"/>
      <c r="E57" s="396"/>
      <c r="F57" s="393"/>
      <c r="G57" s="399"/>
      <c r="H57" s="402"/>
      <c r="I57" s="405"/>
      <c r="J57" s="408"/>
      <c r="K57" s="405">
        <f>IF(NOT(ISERROR(MATCH(J57,_xlfn.ANCHORARRAY(E68),0))),I70&amp;"Por favor no seleccionar los criterios de impacto",J57)</f>
        <v>0</v>
      </c>
      <c r="L57" s="402"/>
      <c r="M57" s="405"/>
      <c r="N57" s="420"/>
      <c r="O57" s="103">
        <v>4</v>
      </c>
      <c r="P57" s="178"/>
      <c r="Q57" s="104" t="str">
        <f t="shared" ref="Q57:Q59" si="53">IF(OR(R57="Preventivo",R57="Detectivo"),"Probabilidad",IF(R57="Correctivo","Impacto",""))</f>
        <v/>
      </c>
      <c r="R57" s="105"/>
      <c r="S57" s="105"/>
      <c r="T57" s="106" t="str">
        <f t="shared" si="50"/>
        <v/>
      </c>
      <c r="U57" s="105"/>
      <c r="V57" s="105"/>
      <c r="W57" s="105"/>
      <c r="X57" s="107" t="str">
        <f t="shared" ref="X57:X59" si="54">IFERROR(IF(AND(Q56="Probabilidad",Q57="Probabilidad"),(Z56-(+Z56*T57)),IF(AND(Q56="Impacto",Q57="Probabilidad"),(Z55-(+Z55*T57)),IF(Q57="Impacto",Z56,""))),"")</f>
        <v/>
      </c>
      <c r="Y57" s="108" t="str">
        <f t="shared" si="1"/>
        <v/>
      </c>
      <c r="Z57" s="109" t="str">
        <f t="shared" si="51"/>
        <v/>
      </c>
      <c r="AA57" s="108" t="str">
        <f t="shared" si="3"/>
        <v/>
      </c>
      <c r="AB57" s="115" t="str">
        <f t="shared" ref="AB57:AB59" si="55">IFERROR(IF(AND(Q56="Impacto",Q57="Impacto"),(AB56-(+AB56*T57)),IF(AND(Q56="Probabilidad",Q57="Impacto"),(AB55-(+AB55*T57)),IF(Q57="Probabilidad",AB56,""))),"")</f>
        <v/>
      </c>
      <c r="AC57" s="110"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347"/>
      <c r="B58" s="393"/>
      <c r="C58" s="393"/>
      <c r="D58" s="393"/>
      <c r="E58" s="396"/>
      <c r="F58" s="393"/>
      <c r="G58" s="399"/>
      <c r="H58" s="402"/>
      <c r="I58" s="405"/>
      <c r="J58" s="408"/>
      <c r="K58" s="405">
        <f>IF(NOT(ISERROR(MATCH(J58,_xlfn.ANCHORARRAY(E69),0))),I71&amp;"Por favor no seleccionar los criterios de impacto",J58)</f>
        <v>0</v>
      </c>
      <c r="L58" s="402"/>
      <c r="M58" s="405"/>
      <c r="N58" s="420"/>
      <c r="O58" s="103">
        <v>5</v>
      </c>
      <c r="P58" s="178"/>
      <c r="Q58" s="104" t="str">
        <f t="shared" si="53"/>
        <v/>
      </c>
      <c r="R58" s="105"/>
      <c r="S58" s="105"/>
      <c r="T58" s="106" t="str">
        <f t="shared" si="50"/>
        <v/>
      </c>
      <c r="U58" s="105"/>
      <c r="V58" s="105"/>
      <c r="W58" s="105"/>
      <c r="X58" s="107" t="str">
        <f t="shared" si="54"/>
        <v/>
      </c>
      <c r="Y58" s="108" t="str">
        <f t="shared" si="1"/>
        <v/>
      </c>
      <c r="Z58" s="109" t="str">
        <f t="shared" si="51"/>
        <v/>
      </c>
      <c r="AA58" s="108" t="str">
        <f t="shared" si="3"/>
        <v/>
      </c>
      <c r="AB58" s="115" t="str">
        <f t="shared" si="55"/>
        <v/>
      </c>
      <c r="AC58" s="110"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348"/>
      <c r="B59" s="394"/>
      <c r="C59" s="394"/>
      <c r="D59" s="394"/>
      <c r="E59" s="397"/>
      <c r="F59" s="394"/>
      <c r="G59" s="400"/>
      <c r="H59" s="403"/>
      <c r="I59" s="406"/>
      <c r="J59" s="409"/>
      <c r="K59" s="406">
        <f>IF(NOT(ISERROR(MATCH(J59,_xlfn.ANCHORARRAY(E70),0))),I72&amp;"Por favor no seleccionar los criterios de impacto",J59)</f>
        <v>0</v>
      </c>
      <c r="L59" s="403"/>
      <c r="M59" s="406"/>
      <c r="N59" s="421"/>
      <c r="O59" s="103">
        <v>6</v>
      </c>
      <c r="P59" s="178"/>
      <c r="Q59" s="104" t="str">
        <f t="shared" si="53"/>
        <v/>
      </c>
      <c r="R59" s="105"/>
      <c r="S59" s="105"/>
      <c r="T59" s="106" t="str">
        <f t="shared" si="50"/>
        <v/>
      </c>
      <c r="U59" s="105"/>
      <c r="V59" s="105"/>
      <c r="W59" s="105"/>
      <c r="X59" s="107" t="str">
        <f t="shared" si="54"/>
        <v/>
      </c>
      <c r="Y59" s="108" t="str">
        <f t="shared" si="1"/>
        <v/>
      </c>
      <c r="Z59" s="109" t="str">
        <f t="shared" si="51"/>
        <v/>
      </c>
      <c r="AA59" s="108" t="str">
        <f t="shared" si="3"/>
        <v/>
      </c>
      <c r="AB59" s="115" t="str">
        <f t="shared" si="55"/>
        <v/>
      </c>
      <c r="AC59" s="110" t="str">
        <f t="shared" si="56"/>
        <v/>
      </c>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346">
        <v>9</v>
      </c>
      <c r="B60" s="392"/>
      <c r="C60" s="392"/>
      <c r="D60" s="392"/>
      <c r="E60" s="395"/>
      <c r="F60" s="392"/>
      <c r="G60" s="398"/>
      <c r="H60" s="401" t="str">
        <f>IF(G60&lt;=0,"",IF(G60&lt;=2,"Muy Baja",IF(G60&lt;=24,"Baja",IF(G60&lt;=500,"Media",IF(G60&lt;=5000,"Alta","Muy Alta")))))</f>
        <v/>
      </c>
      <c r="I60" s="404" t="str">
        <f>IF(H60="","",IF(H60="Muy Baja",0.2,IF(H60="Baja",0.4,IF(H60="Media",0.6,IF(H60="Alta",0.8,IF(H60="Muy Alta",1,))))))</f>
        <v/>
      </c>
      <c r="J60" s="407"/>
      <c r="K60" s="404">
        <f>IF(NOT(ISERROR(MATCH(J60,'Tabla Impacto'!$B$221:$B$223,0))),'Tabla Impacto'!$F$223&amp;"Por favor no seleccionar los criterios de impacto(Afectación Económica o presupuestal y Pérdida Reputacional)",J60)</f>
        <v>0</v>
      </c>
      <c r="L60" s="401" t="str">
        <f>IF(OR(K60='Tabla Impacto'!$C$11,K60='Tabla Impacto'!$D$11),"Leve",IF(OR(K60='Tabla Impacto'!$C$12,K60='Tabla Impacto'!$D$12),"Menor",IF(OR(K60='Tabla Impacto'!$C$13,K60='Tabla Impacto'!$D$13),"Moderado",IF(OR(K60='Tabla Impacto'!$C$14,K60='Tabla Impacto'!$D$14),"Mayor",IF(OR(K60='Tabla Impacto'!$C$15,K60='Tabla Impacto'!$D$15),"Catastrófico","")))))</f>
        <v/>
      </c>
      <c r="M60" s="404" t="str">
        <f>IF(L60="","",IF(L60="Leve",0.2,IF(L60="Menor",0.4,IF(L60="Moderado",0.6,IF(L60="Mayor",0.8,IF(L60="Catastrófico",1,))))))</f>
        <v/>
      </c>
      <c r="N60" s="419"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3">
        <v>1</v>
      </c>
      <c r="P60" s="178"/>
      <c r="Q60" s="159"/>
      <c r="R60" s="167"/>
      <c r="S60" s="167"/>
      <c r="T60" s="168" t="str">
        <f>IF(AND(R60="Preventivo",S60="Automático"),"50%",IF(AND(R60="Preventivo",S60="Manual"),"40%",IF(AND(R60="Detectivo",S60="Automático"),"40%",IF(AND(R60="Detectivo",S60="Manual"),"30%",IF(AND(R60="Correctivo",S60="Automático"),"35%",IF(AND(R60="Correctivo",S60="Manual"),"25%",""))))))</f>
        <v/>
      </c>
      <c r="U60" s="167"/>
      <c r="V60" s="167"/>
      <c r="W60" s="167"/>
      <c r="X60" s="156" t="str">
        <f>IFERROR(IF(Q60="Probabilidad",(I60-(+I60*T60)),IF(Q60="Impacto",I60,"")),"")</f>
        <v/>
      </c>
      <c r="Y60" s="169" t="str">
        <f>IFERROR(IF(X60="","",IF(X60&lt;=0.2,"Muy Baja",IF(X60&lt;=0.4,"Baja",IF(X60&lt;=0.6,"Media",IF(X60&lt;=0.8,"Alta","Muy Alta"))))),"")</f>
        <v/>
      </c>
      <c r="Z60" s="170" t="str">
        <f>+X60</f>
        <v/>
      </c>
      <c r="AA60" s="169" t="str">
        <f>IFERROR(IF(AB60="","",IF(AB60&lt;=0.2,"Leve",IF(AB60&lt;=0.4,"Menor",IF(AB60&lt;=0.6,"Moderado",IF(AB60&lt;=0.8,"Mayor","Catastrófico"))))),"")</f>
        <v/>
      </c>
      <c r="AB60" s="171" t="str">
        <f>IFERROR(IF(Q60="Impacto",(M60-(+M60*T60)),IF(Q60="Probabilidad",M60,"")),"")</f>
        <v/>
      </c>
      <c r="AC60" s="172"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3"/>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347"/>
      <c r="B61" s="393"/>
      <c r="C61" s="393"/>
      <c r="D61" s="393"/>
      <c r="E61" s="396"/>
      <c r="F61" s="393"/>
      <c r="G61" s="399"/>
      <c r="H61" s="402"/>
      <c r="I61" s="405"/>
      <c r="J61" s="408"/>
      <c r="K61" s="405">
        <f>IF(NOT(ISERROR(MATCH(J61,_xlfn.ANCHORARRAY(E72),0))),I74&amp;"Por favor no seleccionar los criterios de impacto",J61)</f>
        <v>0</v>
      </c>
      <c r="L61" s="402"/>
      <c r="M61" s="405"/>
      <c r="N61" s="420"/>
      <c r="O61" s="103">
        <v>2</v>
      </c>
      <c r="P61" s="178"/>
      <c r="Q61" s="104" t="str">
        <f>IF(OR(R61="Preventivo",R61="Detectivo"),"Probabilidad",IF(R61="Correctivo","Impacto",""))</f>
        <v/>
      </c>
      <c r="R61" s="105"/>
      <c r="S61" s="105"/>
      <c r="T61" s="106" t="str">
        <f t="shared" ref="T61:T65" si="57">IF(AND(R61="Preventivo",S61="Automático"),"50%",IF(AND(R61="Preventivo",S61="Manual"),"40%",IF(AND(R61="Detectivo",S61="Automático"),"40%",IF(AND(R61="Detectivo",S61="Manual"),"30%",IF(AND(R61="Correctivo",S61="Automático"),"35%",IF(AND(R61="Correctivo",S61="Manual"),"25%",""))))))</f>
        <v/>
      </c>
      <c r="U61" s="105"/>
      <c r="V61" s="105"/>
      <c r="W61" s="105"/>
      <c r="X61" s="107" t="str">
        <f>IFERROR(IF(AND(Q60="Probabilidad",Q61="Probabilidad"),(Z60-(+Z60*T61)),IF(Q61="Probabilidad",(I60-(+I60*T61)),IF(Q61="Impacto",Z60,""))),"")</f>
        <v/>
      </c>
      <c r="Y61" s="108" t="str">
        <f t="shared" si="1"/>
        <v/>
      </c>
      <c r="Z61" s="109" t="str">
        <f t="shared" ref="Z61:Z65" si="58">+X61</f>
        <v/>
      </c>
      <c r="AA61" s="108" t="str">
        <f t="shared" si="3"/>
        <v/>
      </c>
      <c r="AB61" s="115" t="str">
        <f>IFERROR(IF(AND(Q60="Impacto",Q61="Impacto"),(AB60-(+AB60*T61)),IF(Q61="Impacto",(M60-(+M60*T61)),IF(Q61="Probabilidad",AB60,""))),"")</f>
        <v/>
      </c>
      <c r="AC61" s="110"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347"/>
      <c r="B62" s="393"/>
      <c r="C62" s="393"/>
      <c r="D62" s="393"/>
      <c r="E62" s="396"/>
      <c r="F62" s="393"/>
      <c r="G62" s="399"/>
      <c r="H62" s="402"/>
      <c r="I62" s="405"/>
      <c r="J62" s="408"/>
      <c r="K62" s="405">
        <f>IF(NOT(ISERROR(MATCH(J62,_xlfn.ANCHORARRAY(E73),0))),I75&amp;"Por favor no seleccionar los criterios de impacto",J62)</f>
        <v>0</v>
      </c>
      <c r="L62" s="402"/>
      <c r="M62" s="405"/>
      <c r="N62" s="420"/>
      <c r="O62" s="103">
        <v>3</v>
      </c>
      <c r="P62" s="179"/>
      <c r="Q62" s="104" t="str">
        <f>IF(OR(R62="Preventivo",R62="Detectivo"),"Probabilidad",IF(R62="Correctivo","Impacto",""))</f>
        <v/>
      </c>
      <c r="R62" s="105"/>
      <c r="S62" s="105"/>
      <c r="T62" s="106" t="str">
        <f t="shared" si="57"/>
        <v/>
      </c>
      <c r="U62" s="105"/>
      <c r="V62" s="105"/>
      <c r="W62" s="105"/>
      <c r="X62" s="107" t="str">
        <f>IFERROR(IF(AND(Q61="Probabilidad",Q62="Probabilidad"),(Z61-(+Z61*T62)),IF(AND(Q61="Impacto",Q62="Probabilidad"),(Z60-(+Z60*T62)),IF(Q62="Impacto",Z61,""))),"")</f>
        <v/>
      </c>
      <c r="Y62" s="108" t="str">
        <f t="shared" si="1"/>
        <v/>
      </c>
      <c r="Z62" s="109" t="str">
        <f t="shared" si="58"/>
        <v/>
      </c>
      <c r="AA62" s="108" t="str">
        <f t="shared" si="3"/>
        <v/>
      </c>
      <c r="AB62" s="115" t="str">
        <f>IFERROR(IF(AND(Q61="Impacto",Q62="Impacto"),(AB61-(+AB61*T62)),IF(AND(Q61="Probabilidad",Q62="Impacto"),(AB60-(+AB60*T62)),IF(Q62="Probabilidad",AB61,""))),"")</f>
        <v/>
      </c>
      <c r="AC62" s="110" t="str">
        <f t="shared" si="59"/>
        <v/>
      </c>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347"/>
      <c r="B63" s="393"/>
      <c r="C63" s="393"/>
      <c r="D63" s="393"/>
      <c r="E63" s="396"/>
      <c r="F63" s="393"/>
      <c r="G63" s="399"/>
      <c r="H63" s="402"/>
      <c r="I63" s="405"/>
      <c r="J63" s="408"/>
      <c r="K63" s="405">
        <f>IF(NOT(ISERROR(MATCH(J63,_xlfn.ANCHORARRAY(E74),0))),I76&amp;"Por favor no seleccionar los criterios de impacto",J63)</f>
        <v>0</v>
      </c>
      <c r="L63" s="402"/>
      <c r="M63" s="405"/>
      <c r="N63" s="420"/>
      <c r="O63" s="103">
        <v>4</v>
      </c>
      <c r="P63" s="178"/>
      <c r="Q63" s="104" t="str">
        <f t="shared" ref="Q63:Q65" si="60">IF(OR(R63="Preventivo",R63="Detectivo"),"Probabilidad",IF(R63="Correctivo","Impacto",""))</f>
        <v/>
      </c>
      <c r="R63" s="105"/>
      <c r="S63" s="105"/>
      <c r="T63" s="106" t="str">
        <f t="shared" si="57"/>
        <v/>
      </c>
      <c r="U63" s="105"/>
      <c r="V63" s="105"/>
      <c r="W63" s="105"/>
      <c r="X63" s="107" t="str">
        <f t="shared" ref="X63:X64" si="61">IFERROR(IF(AND(Q62="Probabilidad",Q63="Probabilidad"),(Z62-(+Z62*T63)),IF(AND(Q62="Impacto",Q63="Probabilidad"),(Z61-(+Z61*T63)),IF(Q63="Impacto",Z62,""))),"")</f>
        <v/>
      </c>
      <c r="Y63" s="108" t="str">
        <f t="shared" si="1"/>
        <v/>
      </c>
      <c r="Z63" s="109" t="str">
        <f t="shared" si="58"/>
        <v/>
      </c>
      <c r="AA63" s="108" t="str">
        <f t="shared" si="3"/>
        <v/>
      </c>
      <c r="AB63" s="115" t="str">
        <f t="shared" ref="AB63:AB64" si="62">IFERROR(IF(AND(Q62="Impacto",Q63="Impacto"),(AB62-(+AB62*T63)),IF(AND(Q62="Probabilidad",Q63="Impacto"),(AB61-(+AB61*T63)),IF(Q63="Probabilidad",AB62,""))),"")</f>
        <v/>
      </c>
      <c r="AC63" s="11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347"/>
      <c r="B64" s="393"/>
      <c r="C64" s="393"/>
      <c r="D64" s="393"/>
      <c r="E64" s="396"/>
      <c r="F64" s="393"/>
      <c r="G64" s="399"/>
      <c r="H64" s="402"/>
      <c r="I64" s="405"/>
      <c r="J64" s="408"/>
      <c r="K64" s="405">
        <f>IF(NOT(ISERROR(MATCH(J64,_xlfn.ANCHORARRAY(E75),0))),I77&amp;"Por favor no seleccionar los criterios de impacto",J64)</f>
        <v>0</v>
      </c>
      <c r="L64" s="402"/>
      <c r="M64" s="405"/>
      <c r="N64" s="420"/>
      <c r="O64" s="103">
        <v>5</v>
      </c>
      <c r="P64" s="178"/>
      <c r="Q64" s="104" t="str">
        <f t="shared" si="60"/>
        <v/>
      </c>
      <c r="R64" s="105"/>
      <c r="S64" s="105"/>
      <c r="T64" s="106" t="str">
        <f t="shared" si="57"/>
        <v/>
      </c>
      <c r="U64" s="105"/>
      <c r="V64" s="105"/>
      <c r="W64" s="105"/>
      <c r="X64" s="107" t="str">
        <f t="shared" si="61"/>
        <v/>
      </c>
      <c r="Y64" s="108" t="str">
        <f t="shared" si="1"/>
        <v/>
      </c>
      <c r="Z64" s="109" t="str">
        <f t="shared" si="58"/>
        <v/>
      </c>
      <c r="AA64" s="108" t="str">
        <f t="shared" si="3"/>
        <v/>
      </c>
      <c r="AB64" s="115" t="str">
        <f t="shared" si="62"/>
        <v/>
      </c>
      <c r="AC64" s="110"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348"/>
      <c r="B65" s="394"/>
      <c r="C65" s="394"/>
      <c r="D65" s="394"/>
      <c r="E65" s="397"/>
      <c r="F65" s="394"/>
      <c r="G65" s="400"/>
      <c r="H65" s="403"/>
      <c r="I65" s="406"/>
      <c r="J65" s="409"/>
      <c r="K65" s="406">
        <f>IF(NOT(ISERROR(MATCH(J65,_xlfn.ANCHORARRAY(E76),0))),I78&amp;"Por favor no seleccionar los criterios de impacto",J65)</f>
        <v>0</v>
      </c>
      <c r="L65" s="403"/>
      <c r="M65" s="406"/>
      <c r="N65" s="421"/>
      <c r="O65" s="103">
        <v>6</v>
      </c>
      <c r="P65" s="178"/>
      <c r="Q65" s="104" t="str">
        <f t="shared" si="60"/>
        <v/>
      </c>
      <c r="R65" s="105"/>
      <c r="S65" s="105"/>
      <c r="T65" s="106" t="str">
        <f t="shared" si="57"/>
        <v/>
      </c>
      <c r="U65" s="105"/>
      <c r="V65" s="105"/>
      <c r="W65" s="105"/>
      <c r="X65" s="107" t="str">
        <f>IFERROR(IF(AND(Q64="Probabilidad",Q65="Probabilidad"),(Z64-(+Z64*T65)),IF(AND(Q64="Impacto",Q65="Probabilidad"),(Z63-(+Z63*T65)),IF(Q65="Impacto",Z64,""))),"")</f>
        <v/>
      </c>
      <c r="Y65" s="108" t="str">
        <f t="shared" si="1"/>
        <v/>
      </c>
      <c r="Z65" s="109" t="str">
        <f t="shared" si="58"/>
        <v/>
      </c>
      <c r="AA65" s="108" t="str">
        <f t="shared" si="3"/>
        <v/>
      </c>
      <c r="AB65" s="115" t="str">
        <f>IFERROR(IF(AND(Q64="Impacto",Q65="Impacto"),(AB64-(+AB64*T65)),IF(AND(Q64="Probabilidad",Q65="Impacto"),(AB63-(+AB63*T65)),IF(Q65="Probabilidad",AB64,""))),"")</f>
        <v/>
      </c>
      <c r="AC65" s="110" t="str">
        <f t="shared" si="63"/>
        <v/>
      </c>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346">
        <v>10</v>
      </c>
      <c r="B66" s="392"/>
      <c r="C66" s="392"/>
      <c r="D66" s="392"/>
      <c r="E66" s="395"/>
      <c r="F66" s="392"/>
      <c r="G66" s="398"/>
      <c r="H66" s="401" t="str">
        <f>IF(G66&lt;=0,"",IF(G66&lt;=2,"Muy Baja",IF(G66&lt;=24,"Baja",IF(G66&lt;=500,"Media",IF(G66&lt;=5000,"Alta","Muy Alta")))))</f>
        <v/>
      </c>
      <c r="I66" s="404" t="str">
        <f>IF(H66="","",IF(H66="Muy Baja",0.2,IF(H66="Baja",0.4,IF(H66="Media",0.6,IF(H66="Alta",0.8,IF(H66="Muy Alta",1,))))))</f>
        <v/>
      </c>
      <c r="J66" s="407"/>
      <c r="K66" s="404">
        <f>IF(NOT(ISERROR(MATCH(J66,'Tabla Impacto'!$B$221:$B$223,0))),'Tabla Impacto'!$F$223&amp;"Por favor no seleccionar los criterios de impacto(Afectación Económica o presupuestal y Pérdida Reputacional)",J66)</f>
        <v>0</v>
      </c>
      <c r="L66" s="401" t="str">
        <f>IF(OR(K66='Tabla Impacto'!$C$11,K66='Tabla Impacto'!$D$11),"Leve",IF(OR(K66='Tabla Impacto'!$C$12,K66='Tabla Impacto'!$D$12),"Menor",IF(OR(K66='Tabla Impacto'!$C$13,K66='Tabla Impacto'!$D$13),"Moderado",IF(OR(K66='Tabla Impacto'!$C$14,K66='Tabla Impacto'!$D$14),"Mayor",IF(OR(K66='Tabla Impacto'!$C$15,K66='Tabla Impacto'!$D$15),"Catastrófico","")))))</f>
        <v/>
      </c>
      <c r="M66" s="404" t="str">
        <f>IF(L66="","",IF(L66="Leve",0.2,IF(L66="Menor",0.4,IF(L66="Moderado",0.6,IF(L66="Mayor",0.8,IF(L66="Catastrófico",1,))))))</f>
        <v/>
      </c>
      <c r="N66" s="419"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3">
        <v>1</v>
      </c>
      <c r="P66" s="178"/>
      <c r="Q66" s="159"/>
      <c r="R66" s="167"/>
      <c r="S66" s="167"/>
      <c r="T66" s="168" t="str">
        <f>IF(AND(R66="Preventivo",S66="Automático"),"50%",IF(AND(R66="Preventivo",S66="Manual"),"40%",IF(AND(R66="Detectivo",S66="Automático"),"40%",IF(AND(R66="Detectivo",S66="Manual"),"30%",IF(AND(R66="Correctivo",S66="Automático"),"35%",IF(AND(R66="Correctivo",S66="Manual"),"25%",""))))))</f>
        <v/>
      </c>
      <c r="U66" s="167"/>
      <c r="V66" s="167"/>
      <c r="W66" s="167"/>
      <c r="X66" s="156" t="str">
        <f>IFERROR(IF(Q66="Probabilidad",(I66-(+I66*T66)),IF(Q66="Impacto",I66,"")),"")</f>
        <v/>
      </c>
      <c r="Y66" s="169" t="str">
        <f>IFERROR(IF(X66="","",IF(X66&lt;=0.2,"Muy Baja",IF(X66&lt;=0.4,"Baja",IF(X66&lt;=0.6,"Media",IF(X66&lt;=0.8,"Alta","Muy Alta"))))),"")</f>
        <v/>
      </c>
      <c r="Z66" s="170" t="str">
        <f>+X66</f>
        <v/>
      </c>
      <c r="AA66" s="169" t="str">
        <f>IFERROR(IF(AB66="","",IF(AB66&lt;=0.2,"Leve",IF(AB66&lt;=0.4,"Menor",IF(AB66&lt;=0.6,"Moderado",IF(AB66&lt;=0.8,"Mayor","Catastrófico"))))),"")</f>
        <v/>
      </c>
      <c r="AB66" s="171" t="str">
        <f>IFERROR(IF(Q66="Impacto",(M66-(+M66*T66)),IF(Q66="Probabilidad",M66,"")),"")</f>
        <v/>
      </c>
      <c r="AC66" s="172"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3"/>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347"/>
      <c r="B67" s="393"/>
      <c r="C67" s="393"/>
      <c r="D67" s="393"/>
      <c r="E67" s="396"/>
      <c r="F67" s="393"/>
      <c r="G67" s="399"/>
      <c r="H67" s="402"/>
      <c r="I67" s="405"/>
      <c r="J67" s="408"/>
      <c r="K67" s="405">
        <f>IF(NOT(ISERROR(MATCH(J67,_xlfn.ANCHORARRAY(E78),0))),I80&amp;"Por favor no seleccionar los criterios de impacto",J67)</f>
        <v>0</v>
      </c>
      <c r="L67" s="402"/>
      <c r="M67" s="405"/>
      <c r="N67" s="420"/>
      <c r="O67" s="103">
        <v>2</v>
      </c>
      <c r="P67" s="178"/>
      <c r="Q67" s="104" t="str">
        <f>IF(OR(R67="Preventivo",R67="Detectivo"),"Probabilidad",IF(R67="Correctivo","Impacto",""))</f>
        <v/>
      </c>
      <c r="R67" s="105"/>
      <c r="S67" s="105"/>
      <c r="T67" s="106" t="str">
        <f t="shared" ref="T67:T71" si="64">IF(AND(R67="Preventivo",S67="Automático"),"50%",IF(AND(R67="Preventivo",S67="Manual"),"40%",IF(AND(R67="Detectivo",S67="Automático"),"40%",IF(AND(R67="Detectivo",S67="Manual"),"30%",IF(AND(R67="Correctivo",S67="Automático"),"35%",IF(AND(R67="Correctivo",S67="Manual"),"25%",""))))))</f>
        <v/>
      </c>
      <c r="U67" s="105"/>
      <c r="V67" s="105"/>
      <c r="W67" s="105"/>
      <c r="X67" s="107" t="str">
        <f>IFERROR(IF(AND(Q66="Probabilidad",Q67="Probabilidad"),(Z66-(+Z66*T67)),IF(Q67="Probabilidad",(I66-(+I66*T67)),IF(Q67="Impacto",Z66,""))),"")</f>
        <v/>
      </c>
      <c r="Y67" s="108" t="str">
        <f t="shared" si="1"/>
        <v/>
      </c>
      <c r="Z67" s="109" t="str">
        <f t="shared" ref="Z67:Z71" si="65">+X67</f>
        <v/>
      </c>
      <c r="AA67" s="108" t="str">
        <f t="shared" si="3"/>
        <v/>
      </c>
      <c r="AB67" s="115" t="str">
        <f>IFERROR(IF(AND(Q66="Impacto",Q67="Impacto"),(AB66-(+AB66*T67)),IF(Q67="Impacto",(M66-(+M66*T67)),IF(Q67="Probabilidad",AB66,""))),"")</f>
        <v/>
      </c>
      <c r="AC67" s="110"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1"/>
      <c r="AE67" s="112"/>
      <c r="AF67" s="113"/>
      <c r="AG67" s="114"/>
      <c r="AH67" s="114"/>
      <c r="AI67" s="114"/>
      <c r="AJ67" s="112"/>
      <c r="AK67" s="113"/>
    </row>
    <row r="68" spans="1:69" ht="18" hidden="1" customHeight="1">
      <c r="A68" s="347"/>
      <c r="B68" s="393"/>
      <c r="C68" s="393"/>
      <c r="D68" s="393"/>
      <c r="E68" s="396"/>
      <c r="F68" s="393"/>
      <c r="G68" s="399"/>
      <c r="H68" s="402"/>
      <c r="I68" s="405"/>
      <c r="J68" s="408"/>
      <c r="K68" s="405">
        <f>IF(NOT(ISERROR(MATCH(J68,_xlfn.ANCHORARRAY(E79),0))),I81&amp;"Por favor no seleccionar los criterios de impacto",J68)</f>
        <v>0</v>
      </c>
      <c r="L68" s="402"/>
      <c r="M68" s="405"/>
      <c r="N68" s="420"/>
      <c r="O68" s="103">
        <v>3</v>
      </c>
      <c r="P68" s="179"/>
      <c r="Q68" s="104" t="str">
        <f>IF(OR(R68="Preventivo",R68="Detectivo"),"Probabilidad",IF(R68="Correctivo","Impacto",""))</f>
        <v/>
      </c>
      <c r="R68" s="105"/>
      <c r="S68" s="105"/>
      <c r="T68" s="106" t="str">
        <f t="shared" si="64"/>
        <v/>
      </c>
      <c r="U68" s="105"/>
      <c r="V68" s="105"/>
      <c r="W68" s="105"/>
      <c r="X68" s="107" t="str">
        <f>IFERROR(IF(AND(Q67="Probabilidad",Q68="Probabilidad"),(Z67-(+Z67*T68)),IF(AND(Q67="Impacto",Q68="Probabilidad"),(Z66-(+Z66*T68)),IF(Q68="Impacto",Z67,""))),"")</f>
        <v/>
      </c>
      <c r="Y68" s="108" t="str">
        <f t="shared" si="1"/>
        <v/>
      </c>
      <c r="Z68" s="109" t="str">
        <f t="shared" si="65"/>
        <v/>
      </c>
      <c r="AA68" s="108" t="str">
        <f t="shared" si="3"/>
        <v/>
      </c>
      <c r="AB68" s="115" t="str">
        <f>IFERROR(IF(AND(Q67="Impacto",Q68="Impacto"),(AB67-(+AB67*T68)),IF(AND(Q67="Probabilidad",Q68="Impacto"),(AB66-(+AB66*T68)),IF(Q68="Probabilidad",AB67,""))),"")</f>
        <v/>
      </c>
      <c r="AC68" s="110" t="str">
        <f t="shared" si="66"/>
        <v/>
      </c>
      <c r="AD68" s="111"/>
      <c r="AE68" s="112"/>
      <c r="AF68" s="113"/>
      <c r="AG68" s="114"/>
      <c r="AH68" s="114"/>
      <c r="AI68" s="114"/>
      <c r="AJ68" s="112"/>
      <c r="AK68" s="113"/>
    </row>
    <row r="69" spans="1:69" ht="18" hidden="1" customHeight="1">
      <c r="A69" s="347"/>
      <c r="B69" s="393"/>
      <c r="C69" s="393"/>
      <c r="D69" s="393"/>
      <c r="E69" s="396"/>
      <c r="F69" s="393"/>
      <c r="G69" s="399"/>
      <c r="H69" s="402"/>
      <c r="I69" s="405"/>
      <c r="J69" s="408"/>
      <c r="K69" s="405">
        <f>IF(NOT(ISERROR(MATCH(J69,_xlfn.ANCHORARRAY(E80),0))),I82&amp;"Por favor no seleccionar los criterios de impacto",J69)</f>
        <v>0</v>
      </c>
      <c r="L69" s="402"/>
      <c r="M69" s="405"/>
      <c r="N69" s="420"/>
      <c r="O69" s="103">
        <v>4</v>
      </c>
      <c r="P69" s="178"/>
      <c r="Q69" s="104" t="str">
        <f t="shared" ref="Q69:Q71" si="67">IF(OR(R69="Preventivo",R69="Detectivo"),"Probabilidad",IF(R69="Correctivo","Impacto",""))</f>
        <v/>
      </c>
      <c r="R69" s="105"/>
      <c r="S69" s="105"/>
      <c r="T69" s="106" t="str">
        <f t="shared" si="64"/>
        <v/>
      </c>
      <c r="U69" s="105"/>
      <c r="V69" s="105"/>
      <c r="W69" s="105"/>
      <c r="X69" s="107" t="str">
        <f t="shared" ref="X69:X70" si="68">IFERROR(IF(AND(Q68="Probabilidad",Q69="Probabilidad"),(Z68-(+Z68*T69)),IF(AND(Q68="Impacto",Q69="Probabilidad"),(Z67-(+Z67*T69)),IF(Q69="Impacto",Z68,""))),"")</f>
        <v/>
      </c>
      <c r="Y69" s="108" t="str">
        <f t="shared" si="1"/>
        <v/>
      </c>
      <c r="Z69" s="109" t="str">
        <f t="shared" si="65"/>
        <v/>
      </c>
      <c r="AA69" s="108" t="str">
        <f t="shared" si="3"/>
        <v/>
      </c>
      <c r="AB69" s="115" t="str">
        <f t="shared" ref="AB69:AB70" si="69">IFERROR(IF(AND(Q68="Impacto",Q69="Impacto"),(AB68-(+AB68*T69)),IF(AND(Q68="Probabilidad",Q69="Impacto"),(AB67-(+AB67*T69)),IF(Q69="Probabilidad",AB68,""))),"")</f>
        <v/>
      </c>
      <c r="AC69" s="110"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1"/>
      <c r="AE69" s="112"/>
      <c r="AF69" s="113"/>
      <c r="AG69" s="114"/>
      <c r="AH69" s="114"/>
      <c r="AI69" s="114"/>
      <c r="AJ69" s="112"/>
      <c r="AK69" s="113"/>
    </row>
    <row r="70" spans="1:69" ht="18" hidden="1" customHeight="1">
      <c r="A70" s="347"/>
      <c r="B70" s="393"/>
      <c r="C70" s="393"/>
      <c r="D70" s="393"/>
      <c r="E70" s="396"/>
      <c r="F70" s="393"/>
      <c r="G70" s="399"/>
      <c r="H70" s="402"/>
      <c r="I70" s="405"/>
      <c r="J70" s="408"/>
      <c r="K70" s="405">
        <f>IF(NOT(ISERROR(MATCH(J70,_xlfn.ANCHORARRAY(E81),0))),I83&amp;"Por favor no seleccionar los criterios de impacto",J70)</f>
        <v>0</v>
      </c>
      <c r="L70" s="402"/>
      <c r="M70" s="405"/>
      <c r="N70" s="420"/>
      <c r="O70" s="103">
        <v>5</v>
      </c>
      <c r="P70" s="178"/>
      <c r="Q70" s="104" t="str">
        <f t="shared" si="67"/>
        <v/>
      </c>
      <c r="R70" s="105"/>
      <c r="S70" s="105"/>
      <c r="T70" s="106" t="str">
        <f t="shared" si="64"/>
        <v/>
      </c>
      <c r="U70" s="105"/>
      <c r="V70" s="105"/>
      <c r="W70" s="105"/>
      <c r="X70" s="107" t="str">
        <f t="shared" si="68"/>
        <v/>
      </c>
      <c r="Y70" s="108" t="str">
        <f t="shared" si="1"/>
        <v/>
      </c>
      <c r="Z70" s="109" t="str">
        <f t="shared" si="65"/>
        <v/>
      </c>
      <c r="AA70" s="108" t="str">
        <f t="shared" si="3"/>
        <v/>
      </c>
      <c r="AB70" s="115" t="str">
        <f t="shared" si="69"/>
        <v/>
      </c>
      <c r="AC70" s="110"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1"/>
      <c r="AE70" s="112"/>
      <c r="AF70" s="113"/>
      <c r="AG70" s="114"/>
      <c r="AH70" s="114"/>
      <c r="AI70" s="114"/>
      <c r="AJ70" s="112"/>
      <c r="AK70" s="113"/>
    </row>
    <row r="71" spans="1:69" ht="18" hidden="1" customHeight="1">
      <c r="A71" s="348"/>
      <c r="B71" s="394"/>
      <c r="C71" s="394"/>
      <c r="D71" s="394"/>
      <c r="E71" s="397"/>
      <c r="F71" s="394"/>
      <c r="G71" s="400"/>
      <c r="H71" s="403"/>
      <c r="I71" s="406"/>
      <c r="J71" s="409"/>
      <c r="K71" s="406">
        <f>IF(NOT(ISERROR(MATCH(J71,_xlfn.ANCHORARRAY(E82),0))),I84&amp;"Por favor no seleccionar los criterios de impacto",J71)</f>
        <v>0</v>
      </c>
      <c r="L71" s="403"/>
      <c r="M71" s="406"/>
      <c r="N71" s="421"/>
      <c r="O71" s="103">
        <v>6</v>
      </c>
      <c r="P71" s="178"/>
      <c r="Q71" s="104" t="str">
        <f t="shared" si="67"/>
        <v/>
      </c>
      <c r="R71" s="105"/>
      <c r="S71" s="105"/>
      <c r="T71" s="106" t="str">
        <f t="shared" si="64"/>
        <v/>
      </c>
      <c r="U71" s="105"/>
      <c r="V71" s="105"/>
      <c r="W71" s="105"/>
      <c r="X71" s="107" t="str">
        <f>IFERROR(IF(AND(Q70="Probabilidad",Q71="Probabilidad"),(Z70-(+Z70*T71)),IF(AND(Q70="Impacto",Q71="Probabilidad"),(Z69-(+Z69*T71)),IF(Q71="Impacto",Z70,""))),"")</f>
        <v/>
      </c>
      <c r="Y71" s="108" t="str">
        <f t="shared" si="1"/>
        <v/>
      </c>
      <c r="Z71" s="109" t="str">
        <f t="shared" si="65"/>
        <v/>
      </c>
      <c r="AA71" s="108" t="str">
        <f t="shared" si="3"/>
        <v/>
      </c>
      <c r="AB71" s="115" t="str">
        <f>IFERROR(IF(AND(Q70="Impacto",Q71="Impacto"),(AB70-(+AB70*T71)),IF(AND(Q70="Probabilidad",Q71="Impacto"),(AB69-(+AB69*T71)),IF(Q71="Probabilidad",AB70,""))),"")</f>
        <v/>
      </c>
      <c r="AC71" s="110" t="str">
        <f t="shared" si="70"/>
        <v/>
      </c>
      <c r="AD71" s="111"/>
      <c r="AE71" s="112"/>
      <c r="AF71" s="113"/>
      <c r="AG71" s="114"/>
      <c r="AH71" s="114"/>
      <c r="AI71" s="114"/>
      <c r="AJ71" s="112"/>
      <c r="AK71" s="113"/>
    </row>
    <row r="72" spans="1:69" ht="34.5" customHeight="1">
      <c r="A72" s="6"/>
      <c r="B72" s="422" t="s">
        <v>174</v>
      </c>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4"/>
    </row>
    <row r="74" spans="1:69">
      <c r="A74" s="1"/>
      <c r="B74" s="24" t="s">
        <v>175</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456" t="s">
        <v>176</v>
      </c>
      <c r="C2" s="456"/>
      <c r="D2" s="456"/>
      <c r="E2" s="456"/>
      <c r="F2" s="456"/>
      <c r="G2" s="456"/>
      <c r="H2" s="456"/>
      <c r="I2" s="456"/>
      <c r="J2" s="494" t="s">
        <v>23</v>
      </c>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456"/>
      <c r="C3" s="456"/>
      <c r="D3" s="456"/>
      <c r="E3" s="456"/>
      <c r="F3" s="456"/>
      <c r="G3" s="456"/>
      <c r="H3" s="456"/>
      <c r="I3" s="456"/>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456"/>
      <c r="C4" s="456"/>
      <c r="D4" s="456"/>
      <c r="E4" s="456"/>
      <c r="F4" s="456"/>
      <c r="G4" s="456"/>
      <c r="H4" s="456"/>
      <c r="I4" s="456"/>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506" t="s">
        <v>177</v>
      </c>
      <c r="C6" s="506"/>
      <c r="D6" s="507"/>
      <c r="E6" s="495" t="s">
        <v>178</v>
      </c>
      <c r="F6" s="496"/>
      <c r="G6" s="496"/>
      <c r="H6" s="496"/>
      <c r="I6" s="497"/>
      <c r="J6" s="491" t="str">
        <f>IF(AND('Mapa de Riesgos'!$H$12="Muy Alta",'Mapa de Riesgos'!$L$12="Leve"),CONCATENATE("R",'Mapa de Riesgos'!$A$12),"")</f>
        <v/>
      </c>
      <c r="K6" s="492"/>
      <c r="L6" s="492" t="str">
        <f>IF(AND('Mapa de Riesgos'!$H$18="Muy Alta",'Mapa de Riesgos'!$L$18="Leve"),CONCATENATE("R",'Mapa de Riesgos'!$A$18),"")</f>
        <v/>
      </c>
      <c r="M6" s="492"/>
      <c r="N6" s="492" t="str">
        <f>IF(AND('Mapa de Riesgos'!$H$24="Muy Alta",'Mapa de Riesgos'!$L$24="Leve"),CONCATENATE("R",'Mapa de Riesgos'!$A$24),"")</f>
        <v/>
      </c>
      <c r="O6" s="493"/>
      <c r="P6" s="491" t="str">
        <f>IF(AND('Mapa de Riesgos'!$H$12="Muy Alta",'Mapa de Riesgos'!$L$12="Menor"),CONCATENATE("R",'Mapa de Riesgos'!$A$12),"")</f>
        <v/>
      </c>
      <c r="Q6" s="492"/>
      <c r="R6" s="492" t="str">
        <f>IF(AND('Mapa de Riesgos'!$H$18="Muy Alta",'Mapa de Riesgos'!$L$18="Menor"),CONCATENATE("R",'Mapa de Riesgos'!$A$18),"")</f>
        <v/>
      </c>
      <c r="S6" s="492"/>
      <c r="T6" s="492" t="str">
        <f>IF(AND('Mapa de Riesgos'!$H$24="Muy Alta",'Mapa de Riesgos'!$L$24="Menor"),CONCATENATE("R",'Mapa de Riesgos'!$A$24),"")</f>
        <v/>
      </c>
      <c r="U6" s="493"/>
      <c r="V6" s="491" t="str">
        <f>IF(AND('Mapa de Riesgos'!$H$12="Muy Alta",'Mapa de Riesgos'!$L$12="Moderado"),CONCATENATE("R",'Mapa de Riesgos'!$A$12),"")</f>
        <v/>
      </c>
      <c r="W6" s="492"/>
      <c r="X6" s="492" t="str">
        <f>IF(AND('Mapa de Riesgos'!$H$18="Muy Alta",'Mapa de Riesgos'!$L$18="Moderado"),CONCATENATE("R",'Mapa de Riesgos'!$A$18),"")</f>
        <v/>
      </c>
      <c r="Y6" s="492"/>
      <c r="Z6" s="492" t="str">
        <f>IF(AND('Mapa de Riesgos'!$H$24="Muy Alta",'Mapa de Riesgos'!$L$24="Moderado"),CONCATENATE("R",'Mapa de Riesgos'!$A$24),"")</f>
        <v/>
      </c>
      <c r="AA6" s="493"/>
      <c r="AB6" s="491" t="str">
        <f>IF(AND('Mapa de Riesgos'!$H$12="Muy Alta",'Mapa de Riesgos'!$L$12="Mayor"),CONCATENATE("R",'Mapa de Riesgos'!$A$12),"")</f>
        <v/>
      </c>
      <c r="AC6" s="492"/>
      <c r="AD6" s="492" t="str">
        <f>IF(AND('Mapa de Riesgos'!$H$18="Muy Alta",'Mapa de Riesgos'!$L$18="Mayor"),CONCATENATE("R",'Mapa de Riesgos'!$A$18),"")</f>
        <v/>
      </c>
      <c r="AE6" s="492"/>
      <c r="AF6" s="492" t="str">
        <f>IF(AND('Mapa de Riesgos'!$H$24="Muy Alta",'Mapa de Riesgos'!$L$24="Mayor"),CONCATENATE("R",'Mapa de Riesgos'!$A$24),"")</f>
        <v/>
      </c>
      <c r="AG6" s="493"/>
      <c r="AH6" s="481" t="str">
        <f>IF(AND('Mapa de Riesgos'!$H$12="Muy Alta",'Mapa de Riesgos'!$L$12="Catastrófico"),CONCATENATE("R",'Mapa de Riesgos'!$A$12),"")</f>
        <v/>
      </c>
      <c r="AI6" s="482"/>
      <c r="AJ6" s="482" t="str">
        <f>IF(AND('Mapa de Riesgos'!$H$18="Muy Alta",'Mapa de Riesgos'!$L$18="Catastrófico"),CONCATENATE("R",'Mapa de Riesgos'!$A$18),"")</f>
        <v/>
      </c>
      <c r="AK6" s="482"/>
      <c r="AL6" s="482" t="str">
        <f>IF(AND('Mapa de Riesgos'!$H$24="Muy Alta",'Mapa de Riesgos'!$L$24="Catastrófico"),CONCATENATE("R",'Mapa de Riesgos'!$A$24),"")</f>
        <v/>
      </c>
      <c r="AM6" s="483"/>
      <c r="AO6" s="508" t="s">
        <v>179</v>
      </c>
      <c r="AP6" s="509"/>
      <c r="AQ6" s="509"/>
      <c r="AR6" s="509"/>
      <c r="AS6" s="509"/>
      <c r="AT6" s="510"/>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506"/>
      <c r="C7" s="506"/>
      <c r="D7" s="507"/>
      <c r="E7" s="498"/>
      <c r="F7" s="499"/>
      <c r="G7" s="499"/>
      <c r="H7" s="499"/>
      <c r="I7" s="500"/>
      <c r="J7" s="484"/>
      <c r="K7" s="485"/>
      <c r="L7" s="485"/>
      <c r="M7" s="485"/>
      <c r="N7" s="485"/>
      <c r="O7" s="487"/>
      <c r="P7" s="484"/>
      <c r="Q7" s="485"/>
      <c r="R7" s="485"/>
      <c r="S7" s="485"/>
      <c r="T7" s="485"/>
      <c r="U7" s="487"/>
      <c r="V7" s="484"/>
      <c r="W7" s="485"/>
      <c r="X7" s="485"/>
      <c r="Y7" s="485"/>
      <c r="Z7" s="485"/>
      <c r="AA7" s="487"/>
      <c r="AB7" s="484"/>
      <c r="AC7" s="485"/>
      <c r="AD7" s="485"/>
      <c r="AE7" s="485"/>
      <c r="AF7" s="485"/>
      <c r="AG7" s="487"/>
      <c r="AH7" s="475"/>
      <c r="AI7" s="476"/>
      <c r="AJ7" s="476"/>
      <c r="AK7" s="476"/>
      <c r="AL7" s="476"/>
      <c r="AM7" s="477"/>
      <c r="AN7" s="84"/>
      <c r="AO7" s="511"/>
      <c r="AP7" s="512"/>
      <c r="AQ7" s="512"/>
      <c r="AR7" s="512"/>
      <c r="AS7" s="512"/>
      <c r="AT7" s="513"/>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506"/>
      <c r="C8" s="506"/>
      <c r="D8" s="507"/>
      <c r="E8" s="498"/>
      <c r="F8" s="499"/>
      <c r="G8" s="499"/>
      <c r="H8" s="499"/>
      <c r="I8" s="500"/>
      <c r="J8" s="484" t="str">
        <f>IF(AND('Mapa de Riesgos'!$H$30="Muy Alta",'Mapa de Riesgos'!$L$30="Leve"),CONCATENATE("R",'Mapa de Riesgos'!$A$30),"")</f>
        <v/>
      </c>
      <c r="K8" s="485"/>
      <c r="L8" s="486" t="str">
        <f>IF(AND('Mapa de Riesgos'!$H$36="Muy Alta",'Mapa de Riesgos'!$L$36="Leve"),CONCATENATE("R",'Mapa de Riesgos'!$A$36),"")</f>
        <v/>
      </c>
      <c r="M8" s="486"/>
      <c r="N8" s="486" t="str">
        <f>IF(AND('Mapa de Riesgos'!$H$42="Muy Alta",'Mapa de Riesgos'!$L$42="Leve"),CONCATENATE("R",'Mapa de Riesgos'!$A$42),"")</f>
        <v/>
      </c>
      <c r="O8" s="487"/>
      <c r="P8" s="484" t="str">
        <f>IF(AND('Mapa de Riesgos'!$H$30="Muy Alta",'Mapa de Riesgos'!$L$30="Menor"),CONCATENATE("R",'Mapa de Riesgos'!$A$30),"")</f>
        <v/>
      </c>
      <c r="Q8" s="485"/>
      <c r="R8" s="486" t="str">
        <f>IF(AND('Mapa de Riesgos'!$H$36="Muy Alta",'Mapa de Riesgos'!$L$36="Menor"),CONCATENATE("R",'Mapa de Riesgos'!$A$36),"")</f>
        <v/>
      </c>
      <c r="S8" s="486"/>
      <c r="T8" s="486" t="str">
        <f>IF(AND('Mapa de Riesgos'!$H$42="Muy Alta",'Mapa de Riesgos'!$L$42="Menor"),CONCATENATE("R",'Mapa de Riesgos'!$A$42),"")</f>
        <v/>
      </c>
      <c r="U8" s="487"/>
      <c r="V8" s="484" t="str">
        <f>IF(AND('Mapa de Riesgos'!$H$30="Muy Alta",'Mapa de Riesgos'!$L$30="Moderado"),CONCATENATE("R",'Mapa de Riesgos'!$A$30),"")</f>
        <v/>
      </c>
      <c r="W8" s="485"/>
      <c r="X8" s="486" t="str">
        <f>IF(AND('Mapa de Riesgos'!$H$36="Muy Alta",'Mapa de Riesgos'!$L$36="Moderado"),CONCATENATE("R",'Mapa de Riesgos'!$A$36),"")</f>
        <v/>
      </c>
      <c r="Y8" s="486"/>
      <c r="Z8" s="486" t="str">
        <f>IF(AND('Mapa de Riesgos'!$H$42="Muy Alta",'Mapa de Riesgos'!$L$42="Moderado"),CONCATENATE("R",'Mapa de Riesgos'!$A$42),"")</f>
        <v/>
      </c>
      <c r="AA8" s="487"/>
      <c r="AB8" s="484" t="str">
        <f>IF(AND('Mapa de Riesgos'!$H$30="Muy Alta",'Mapa de Riesgos'!$L$30="Mayor"),CONCATENATE("R",'Mapa de Riesgos'!$A$30),"")</f>
        <v/>
      </c>
      <c r="AC8" s="485"/>
      <c r="AD8" s="486" t="str">
        <f>IF(AND('Mapa de Riesgos'!$H$36="Muy Alta",'Mapa de Riesgos'!$L$36="Mayor"),CONCATENATE("R",'Mapa de Riesgos'!$A$36),"")</f>
        <v/>
      </c>
      <c r="AE8" s="486"/>
      <c r="AF8" s="486" t="str">
        <f>IF(AND('Mapa de Riesgos'!$H$42="Muy Alta",'Mapa de Riesgos'!$L$42="Mayor"),CONCATENATE("R",'Mapa de Riesgos'!$A$42),"")</f>
        <v/>
      </c>
      <c r="AG8" s="487"/>
      <c r="AH8" s="475" t="str">
        <f>IF(AND('Mapa de Riesgos'!$H$30="Muy Alta",'Mapa de Riesgos'!$L$30="Catastrófico"),CONCATENATE("R",'Mapa de Riesgos'!$A$30),"")</f>
        <v/>
      </c>
      <c r="AI8" s="476"/>
      <c r="AJ8" s="476" t="str">
        <f>IF(AND('Mapa de Riesgos'!$H$36="Muy Alta",'Mapa de Riesgos'!$L$36="Catastrófico"),CONCATENATE("R",'Mapa de Riesgos'!$A$36),"")</f>
        <v/>
      </c>
      <c r="AK8" s="476"/>
      <c r="AL8" s="476" t="str">
        <f>IF(AND('Mapa de Riesgos'!$H$42="Muy Alta",'Mapa de Riesgos'!$L$42="Catastrófico"),CONCATENATE("R",'Mapa de Riesgos'!$A$42),"")</f>
        <v/>
      </c>
      <c r="AM8" s="477"/>
      <c r="AN8" s="84"/>
      <c r="AO8" s="511"/>
      <c r="AP8" s="512"/>
      <c r="AQ8" s="512"/>
      <c r="AR8" s="512"/>
      <c r="AS8" s="512"/>
      <c r="AT8" s="513"/>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506"/>
      <c r="C9" s="506"/>
      <c r="D9" s="507"/>
      <c r="E9" s="498"/>
      <c r="F9" s="499"/>
      <c r="G9" s="499"/>
      <c r="H9" s="499"/>
      <c r="I9" s="500"/>
      <c r="J9" s="484"/>
      <c r="K9" s="485"/>
      <c r="L9" s="486"/>
      <c r="M9" s="486"/>
      <c r="N9" s="486"/>
      <c r="O9" s="487"/>
      <c r="P9" s="484"/>
      <c r="Q9" s="485"/>
      <c r="R9" s="486"/>
      <c r="S9" s="486"/>
      <c r="T9" s="486"/>
      <c r="U9" s="487"/>
      <c r="V9" s="484"/>
      <c r="W9" s="485"/>
      <c r="X9" s="486"/>
      <c r="Y9" s="486"/>
      <c r="Z9" s="486"/>
      <c r="AA9" s="487"/>
      <c r="AB9" s="484"/>
      <c r="AC9" s="485"/>
      <c r="AD9" s="486"/>
      <c r="AE9" s="486"/>
      <c r="AF9" s="486"/>
      <c r="AG9" s="487"/>
      <c r="AH9" s="475"/>
      <c r="AI9" s="476"/>
      <c r="AJ9" s="476"/>
      <c r="AK9" s="476"/>
      <c r="AL9" s="476"/>
      <c r="AM9" s="477"/>
      <c r="AN9" s="84"/>
      <c r="AO9" s="511"/>
      <c r="AP9" s="512"/>
      <c r="AQ9" s="512"/>
      <c r="AR9" s="512"/>
      <c r="AS9" s="512"/>
      <c r="AT9" s="513"/>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506"/>
      <c r="C10" s="506"/>
      <c r="D10" s="507"/>
      <c r="E10" s="498"/>
      <c r="F10" s="499"/>
      <c r="G10" s="499"/>
      <c r="H10" s="499"/>
      <c r="I10" s="500"/>
      <c r="J10" s="484" t="str">
        <f>IF(AND('Mapa de Riesgos'!$H$48="Muy Alta",'Mapa de Riesgos'!$L$48="Leve"),CONCATENATE("R",'Mapa de Riesgos'!$A$48),"")</f>
        <v/>
      </c>
      <c r="K10" s="485"/>
      <c r="L10" s="486" t="str">
        <f>IF(AND('Mapa de Riesgos'!$H$54="Muy Alta",'Mapa de Riesgos'!$L$54="Leve"),CONCATENATE("R",'Mapa de Riesgos'!$A$54),"")</f>
        <v/>
      </c>
      <c r="M10" s="486"/>
      <c r="N10" s="486" t="str">
        <f>IF(AND('Mapa de Riesgos'!$H$60="Muy Alta",'Mapa de Riesgos'!$L$60="Leve"),CONCATENATE("R",'Mapa de Riesgos'!$A$60),"")</f>
        <v/>
      </c>
      <c r="O10" s="487"/>
      <c r="P10" s="484" t="str">
        <f>IF(AND('Mapa de Riesgos'!$H$48="Muy Alta",'Mapa de Riesgos'!$L$48="Menor"),CONCATENATE("R",'Mapa de Riesgos'!$A$48),"")</f>
        <v/>
      </c>
      <c r="Q10" s="485"/>
      <c r="R10" s="486" t="str">
        <f>IF(AND('Mapa de Riesgos'!$H$54="Muy Alta",'Mapa de Riesgos'!$L$54="Menor"),CONCATENATE("R",'Mapa de Riesgos'!$A$54),"")</f>
        <v/>
      </c>
      <c r="S10" s="486"/>
      <c r="T10" s="486" t="str">
        <f>IF(AND('Mapa de Riesgos'!$H$60="Muy Alta",'Mapa de Riesgos'!$L$60="Menor"),CONCATENATE("R",'Mapa de Riesgos'!$A$60),"")</f>
        <v/>
      </c>
      <c r="U10" s="487"/>
      <c r="V10" s="484" t="str">
        <f>IF(AND('Mapa de Riesgos'!$H$48="Muy Alta",'Mapa de Riesgos'!$L$48="Moderado"),CONCATENATE("R",'Mapa de Riesgos'!$A$48),"")</f>
        <v/>
      </c>
      <c r="W10" s="485"/>
      <c r="X10" s="486" t="str">
        <f>IF(AND('Mapa de Riesgos'!$H$54="Muy Alta",'Mapa de Riesgos'!$L$54="Moderado"),CONCATENATE("R",'Mapa de Riesgos'!$A$54),"")</f>
        <v/>
      </c>
      <c r="Y10" s="486"/>
      <c r="Z10" s="486" t="str">
        <f>IF(AND('Mapa de Riesgos'!$H$60="Muy Alta",'Mapa de Riesgos'!$L$60="Moderado"),CONCATENATE("R",'Mapa de Riesgos'!$A$60),"")</f>
        <v/>
      </c>
      <c r="AA10" s="487"/>
      <c r="AB10" s="484" t="str">
        <f>IF(AND('Mapa de Riesgos'!$H$48="Muy Alta",'Mapa de Riesgos'!$L$48="Mayor"),CONCATENATE("R",'Mapa de Riesgos'!$A$48),"")</f>
        <v/>
      </c>
      <c r="AC10" s="485"/>
      <c r="AD10" s="486" t="str">
        <f>IF(AND('Mapa de Riesgos'!$H$54="Muy Alta",'Mapa de Riesgos'!$L$54="Mayor"),CONCATENATE("R",'Mapa de Riesgos'!$A$54),"")</f>
        <v/>
      </c>
      <c r="AE10" s="486"/>
      <c r="AF10" s="486" t="str">
        <f>IF(AND('Mapa de Riesgos'!$H$60="Muy Alta",'Mapa de Riesgos'!$L$60="Mayor"),CONCATENATE("R",'Mapa de Riesgos'!$A$60),"")</f>
        <v/>
      </c>
      <c r="AG10" s="487"/>
      <c r="AH10" s="475" t="str">
        <f>IF(AND('Mapa de Riesgos'!$H$48="Muy Alta",'Mapa de Riesgos'!$L$48="Catastrófico"),CONCATENATE("R",'Mapa de Riesgos'!$A$48),"")</f>
        <v/>
      </c>
      <c r="AI10" s="476"/>
      <c r="AJ10" s="476" t="str">
        <f>IF(AND('Mapa de Riesgos'!$H$54="Muy Alta",'Mapa de Riesgos'!$L$54="Catastrófico"),CONCATENATE("R",'Mapa de Riesgos'!$A$54),"")</f>
        <v/>
      </c>
      <c r="AK10" s="476"/>
      <c r="AL10" s="476" t="str">
        <f>IF(AND('Mapa de Riesgos'!$H$60="Muy Alta",'Mapa de Riesgos'!$L$60="Catastrófico"),CONCATENATE("R",'Mapa de Riesgos'!$A$60),"")</f>
        <v/>
      </c>
      <c r="AM10" s="477"/>
      <c r="AN10" s="84"/>
      <c r="AO10" s="511"/>
      <c r="AP10" s="512"/>
      <c r="AQ10" s="512"/>
      <c r="AR10" s="512"/>
      <c r="AS10" s="512"/>
      <c r="AT10" s="513"/>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506"/>
      <c r="C11" s="506"/>
      <c r="D11" s="507"/>
      <c r="E11" s="498"/>
      <c r="F11" s="499"/>
      <c r="G11" s="499"/>
      <c r="H11" s="499"/>
      <c r="I11" s="500"/>
      <c r="J11" s="484"/>
      <c r="K11" s="485"/>
      <c r="L11" s="486"/>
      <c r="M11" s="486"/>
      <c r="N11" s="486"/>
      <c r="O11" s="487"/>
      <c r="P11" s="484"/>
      <c r="Q11" s="485"/>
      <c r="R11" s="486"/>
      <c r="S11" s="486"/>
      <c r="T11" s="486"/>
      <c r="U11" s="487"/>
      <c r="V11" s="484"/>
      <c r="W11" s="485"/>
      <c r="X11" s="486"/>
      <c r="Y11" s="486"/>
      <c r="Z11" s="486"/>
      <c r="AA11" s="487"/>
      <c r="AB11" s="484"/>
      <c r="AC11" s="485"/>
      <c r="AD11" s="486"/>
      <c r="AE11" s="486"/>
      <c r="AF11" s="486"/>
      <c r="AG11" s="487"/>
      <c r="AH11" s="475"/>
      <c r="AI11" s="476"/>
      <c r="AJ11" s="476"/>
      <c r="AK11" s="476"/>
      <c r="AL11" s="476"/>
      <c r="AM11" s="477"/>
      <c r="AN11" s="84"/>
      <c r="AO11" s="511"/>
      <c r="AP11" s="512"/>
      <c r="AQ11" s="512"/>
      <c r="AR11" s="512"/>
      <c r="AS11" s="512"/>
      <c r="AT11" s="513"/>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506"/>
      <c r="C12" s="506"/>
      <c r="D12" s="507"/>
      <c r="E12" s="498"/>
      <c r="F12" s="499"/>
      <c r="G12" s="499"/>
      <c r="H12" s="499"/>
      <c r="I12" s="500"/>
      <c r="J12" s="484" t="str">
        <f>IF(AND('Mapa de Riesgos'!$H$66="Muy Alta",'Mapa de Riesgos'!$L$66="Leve"),CONCATENATE("R",'Mapa de Riesgos'!$A$66),"")</f>
        <v/>
      </c>
      <c r="K12" s="485"/>
      <c r="L12" s="486" t="str">
        <f>IF(AND('Mapa de Riesgos'!$H$72="Muy Alta",'Mapa de Riesgos'!$L$72="Leve"),CONCATENATE("R",'Mapa de Riesgos'!$A$72),"")</f>
        <v/>
      </c>
      <c r="M12" s="486"/>
      <c r="N12" s="486" t="str">
        <f>IF(AND('Mapa de Riesgos'!$H$78="Muy Alta",'Mapa de Riesgos'!$L$78="Leve"),CONCATENATE("R",'Mapa de Riesgos'!$A$78),"")</f>
        <v/>
      </c>
      <c r="O12" s="487"/>
      <c r="P12" s="484" t="str">
        <f>IF(AND('Mapa de Riesgos'!$H$66="Muy Alta",'Mapa de Riesgos'!$L$66="Menor"),CONCATENATE("R",'Mapa de Riesgos'!$A$66),"")</f>
        <v/>
      </c>
      <c r="Q12" s="485"/>
      <c r="R12" s="486" t="str">
        <f>IF(AND('Mapa de Riesgos'!$H$72="Muy Alta",'Mapa de Riesgos'!$L$72="Menor"),CONCATENATE("R",'Mapa de Riesgos'!$A$72),"")</f>
        <v/>
      </c>
      <c r="S12" s="486"/>
      <c r="T12" s="486" t="str">
        <f>IF(AND('Mapa de Riesgos'!$H$78="Muy Alta",'Mapa de Riesgos'!$L$78="Menor"),CONCATENATE("R",'Mapa de Riesgos'!$A$78),"")</f>
        <v/>
      </c>
      <c r="U12" s="487"/>
      <c r="V12" s="484" t="str">
        <f>IF(AND('Mapa de Riesgos'!$H$66="Muy Alta",'Mapa de Riesgos'!$L$66="Moderado"),CONCATENATE("R",'Mapa de Riesgos'!$A$66),"")</f>
        <v/>
      </c>
      <c r="W12" s="485"/>
      <c r="X12" s="486" t="str">
        <f>IF(AND('Mapa de Riesgos'!$H$72="Muy Alta",'Mapa de Riesgos'!$L$72="Moderado"),CONCATENATE("R",'Mapa de Riesgos'!$A$72),"")</f>
        <v/>
      </c>
      <c r="Y12" s="486"/>
      <c r="Z12" s="486" t="str">
        <f>IF(AND('Mapa de Riesgos'!$H$78="Muy Alta",'Mapa de Riesgos'!$L$78="Moderado"),CONCATENATE("R",'Mapa de Riesgos'!$A$78),"")</f>
        <v/>
      </c>
      <c r="AA12" s="487"/>
      <c r="AB12" s="484" t="str">
        <f>IF(AND('Mapa de Riesgos'!$H$66="Muy Alta",'Mapa de Riesgos'!$L$66="Mayor"),CONCATENATE("R",'Mapa de Riesgos'!$A$66),"")</f>
        <v/>
      </c>
      <c r="AC12" s="485"/>
      <c r="AD12" s="486" t="str">
        <f>IF(AND('Mapa de Riesgos'!$H$72="Muy Alta",'Mapa de Riesgos'!$L$72="Mayor"),CONCATENATE("R",'Mapa de Riesgos'!$A$72),"")</f>
        <v/>
      </c>
      <c r="AE12" s="486"/>
      <c r="AF12" s="486" t="str">
        <f>IF(AND('Mapa de Riesgos'!$H$78="Muy Alta",'Mapa de Riesgos'!$L$78="Mayor"),CONCATENATE("R",'Mapa de Riesgos'!$A$78),"")</f>
        <v/>
      </c>
      <c r="AG12" s="487"/>
      <c r="AH12" s="475" t="str">
        <f>IF(AND('Mapa de Riesgos'!$H$66="Muy Alta",'Mapa de Riesgos'!$L$66="Catastrófico"),CONCATENATE("R",'Mapa de Riesgos'!$A$66),"")</f>
        <v/>
      </c>
      <c r="AI12" s="476"/>
      <c r="AJ12" s="476" t="str">
        <f>IF(AND('Mapa de Riesgos'!$H$72="Muy Alta",'Mapa de Riesgos'!$L$72="Catastrófico"),CONCATENATE("R",'Mapa de Riesgos'!$A$72),"")</f>
        <v/>
      </c>
      <c r="AK12" s="476"/>
      <c r="AL12" s="476" t="str">
        <f>IF(AND('Mapa de Riesgos'!$H$78="Muy Alta",'Mapa de Riesgos'!$L$78="Catastrófico"),CONCATENATE("R",'Mapa de Riesgos'!$A$78),"")</f>
        <v/>
      </c>
      <c r="AM12" s="477"/>
      <c r="AN12" s="84"/>
      <c r="AO12" s="511"/>
      <c r="AP12" s="512"/>
      <c r="AQ12" s="512"/>
      <c r="AR12" s="512"/>
      <c r="AS12" s="512"/>
      <c r="AT12" s="513"/>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506"/>
      <c r="C13" s="506"/>
      <c r="D13" s="507"/>
      <c r="E13" s="501"/>
      <c r="F13" s="502"/>
      <c r="G13" s="502"/>
      <c r="H13" s="502"/>
      <c r="I13" s="503"/>
      <c r="J13" s="484"/>
      <c r="K13" s="485"/>
      <c r="L13" s="485"/>
      <c r="M13" s="485"/>
      <c r="N13" s="485"/>
      <c r="O13" s="487"/>
      <c r="P13" s="484"/>
      <c r="Q13" s="485"/>
      <c r="R13" s="485"/>
      <c r="S13" s="485"/>
      <c r="T13" s="485"/>
      <c r="U13" s="487"/>
      <c r="V13" s="484"/>
      <c r="W13" s="485"/>
      <c r="X13" s="485"/>
      <c r="Y13" s="485"/>
      <c r="Z13" s="485"/>
      <c r="AA13" s="487"/>
      <c r="AB13" s="484"/>
      <c r="AC13" s="485"/>
      <c r="AD13" s="485"/>
      <c r="AE13" s="485"/>
      <c r="AF13" s="485"/>
      <c r="AG13" s="487"/>
      <c r="AH13" s="478"/>
      <c r="AI13" s="479"/>
      <c r="AJ13" s="479"/>
      <c r="AK13" s="479"/>
      <c r="AL13" s="479"/>
      <c r="AM13" s="480"/>
      <c r="AN13" s="84"/>
      <c r="AO13" s="514"/>
      <c r="AP13" s="515"/>
      <c r="AQ13" s="515"/>
      <c r="AR13" s="515"/>
      <c r="AS13" s="515"/>
      <c r="AT13" s="516"/>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506"/>
      <c r="C14" s="506"/>
      <c r="D14" s="507"/>
      <c r="E14" s="495" t="s">
        <v>180</v>
      </c>
      <c r="F14" s="496"/>
      <c r="G14" s="496"/>
      <c r="H14" s="496"/>
      <c r="I14" s="496"/>
      <c r="J14" s="472" t="str">
        <f>IF(AND('Mapa de Riesgos'!$H$12="Alta",'Mapa de Riesgos'!$L$12="Leve"),CONCATENATE("R",'Mapa de Riesgos'!$A$12),"")</f>
        <v/>
      </c>
      <c r="K14" s="473"/>
      <c r="L14" s="473" t="str">
        <f>IF(AND('Mapa de Riesgos'!$H$18="Alta",'Mapa de Riesgos'!$L$18="Leve"),CONCATENATE("R",'Mapa de Riesgos'!$A$18),"")</f>
        <v/>
      </c>
      <c r="M14" s="473"/>
      <c r="N14" s="473" t="str">
        <f>IF(AND('Mapa de Riesgos'!$H$24="Alta",'Mapa de Riesgos'!$L$24="Leve"),CONCATENATE("R",'Mapa de Riesgos'!$A$24),"")</f>
        <v/>
      </c>
      <c r="O14" s="474"/>
      <c r="P14" s="472" t="str">
        <f>IF(AND('Mapa de Riesgos'!$H$12="Alta",'Mapa de Riesgos'!$L$12="Menor"),CONCATENATE("R",'Mapa de Riesgos'!$A$12),"")</f>
        <v/>
      </c>
      <c r="Q14" s="473"/>
      <c r="R14" s="473" t="str">
        <f>IF(AND('Mapa de Riesgos'!$H$18="Alta",'Mapa de Riesgos'!$L$18="Menor"),CONCATENATE("R",'Mapa de Riesgos'!$A$18),"")</f>
        <v/>
      </c>
      <c r="S14" s="473"/>
      <c r="T14" s="473" t="str">
        <f>IF(AND('Mapa de Riesgos'!$H$24="Alta",'Mapa de Riesgos'!$L$24="Menor"),CONCATENATE("R",'Mapa de Riesgos'!$A$24),"")</f>
        <v/>
      </c>
      <c r="U14" s="474"/>
      <c r="V14" s="491" t="str">
        <f>IF(AND('Mapa de Riesgos'!$H$12="Alta",'Mapa de Riesgos'!$L$12="Moderado"),CONCATENATE("R",'Mapa de Riesgos'!$A$12),"")</f>
        <v/>
      </c>
      <c r="W14" s="492"/>
      <c r="X14" s="492" t="str">
        <f>IF(AND('Mapa de Riesgos'!$H$18="Alta",'Mapa de Riesgos'!$L$18="Moderado"),CONCATENATE("R",'Mapa de Riesgos'!$A$18),"")</f>
        <v/>
      </c>
      <c r="Y14" s="492"/>
      <c r="Z14" s="492" t="str">
        <f>IF(AND('Mapa de Riesgos'!$H$24="Alta",'Mapa de Riesgos'!$L$24="Moderado"),CONCATENATE("R",'Mapa de Riesgos'!$A$24),"")</f>
        <v/>
      </c>
      <c r="AA14" s="493"/>
      <c r="AB14" s="491" t="str">
        <f>IF(AND('Mapa de Riesgos'!$H$12="Alta",'Mapa de Riesgos'!$L$12="Mayor"),CONCATENATE("R",'Mapa de Riesgos'!$A$12),"")</f>
        <v/>
      </c>
      <c r="AC14" s="492"/>
      <c r="AD14" s="492" t="str">
        <f>IF(AND('Mapa de Riesgos'!$H$18="Alta",'Mapa de Riesgos'!$L$18="Mayor"),CONCATENATE("R",'Mapa de Riesgos'!$A$18),"")</f>
        <v/>
      </c>
      <c r="AE14" s="492"/>
      <c r="AF14" s="492" t="str">
        <f>IF(AND('Mapa de Riesgos'!$H$24="Alta",'Mapa de Riesgos'!$L$24="Mayor"),CONCATENATE("R",'Mapa de Riesgos'!$A$24),"")</f>
        <v/>
      </c>
      <c r="AG14" s="493"/>
      <c r="AH14" s="481" t="str">
        <f>IF(AND('Mapa de Riesgos'!$H$12="Alta",'Mapa de Riesgos'!$L$12="Catastrófico"),CONCATENATE("R",'Mapa de Riesgos'!$A$12),"")</f>
        <v/>
      </c>
      <c r="AI14" s="482"/>
      <c r="AJ14" s="482" t="str">
        <f>IF(AND('Mapa de Riesgos'!$H$18="Alta",'Mapa de Riesgos'!$L$18="Catastrófico"),CONCATENATE("R",'Mapa de Riesgos'!$A$18),"")</f>
        <v/>
      </c>
      <c r="AK14" s="482"/>
      <c r="AL14" s="482" t="str">
        <f>IF(AND('Mapa de Riesgos'!$H$24="Alta",'Mapa de Riesgos'!$L$24="Catastrófico"),CONCATENATE("R",'Mapa de Riesgos'!$A$24),"")</f>
        <v/>
      </c>
      <c r="AM14" s="483"/>
      <c r="AN14" s="84"/>
      <c r="AO14" s="517" t="s">
        <v>181</v>
      </c>
      <c r="AP14" s="518"/>
      <c r="AQ14" s="518"/>
      <c r="AR14" s="518"/>
      <c r="AS14" s="518"/>
      <c r="AT14" s="51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506"/>
      <c r="C15" s="506"/>
      <c r="D15" s="507"/>
      <c r="E15" s="498"/>
      <c r="F15" s="499"/>
      <c r="G15" s="499"/>
      <c r="H15" s="499"/>
      <c r="I15" s="504"/>
      <c r="J15" s="466"/>
      <c r="K15" s="467"/>
      <c r="L15" s="467"/>
      <c r="M15" s="467"/>
      <c r="N15" s="467"/>
      <c r="O15" s="468"/>
      <c r="P15" s="466"/>
      <c r="Q15" s="467"/>
      <c r="R15" s="467"/>
      <c r="S15" s="467"/>
      <c r="T15" s="467"/>
      <c r="U15" s="468"/>
      <c r="V15" s="484"/>
      <c r="W15" s="485"/>
      <c r="X15" s="485"/>
      <c r="Y15" s="485"/>
      <c r="Z15" s="485"/>
      <c r="AA15" s="487"/>
      <c r="AB15" s="484"/>
      <c r="AC15" s="485"/>
      <c r="AD15" s="485"/>
      <c r="AE15" s="485"/>
      <c r="AF15" s="485"/>
      <c r="AG15" s="487"/>
      <c r="AH15" s="475"/>
      <c r="AI15" s="476"/>
      <c r="AJ15" s="476"/>
      <c r="AK15" s="476"/>
      <c r="AL15" s="476"/>
      <c r="AM15" s="477"/>
      <c r="AN15" s="84"/>
      <c r="AO15" s="520"/>
      <c r="AP15" s="521"/>
      <c r="AQ15" s="521"/>
      <c r="AR15" s="521"/>
      <c r="AS15" s="521"/>
      <c r="AT15" s="52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506"/>
      <c r="C16" s="506"/>
      <c r="D16" s="507"/>
      <c r="E16" s="498"/>
      <c r="F16" s="499"/>
      <c r="G16" s="499"/>
      <c r="H16" s="499"/>
      <c r="I16" s="504"/>
      <c r="J16" s="466" t="str">
        <f>IF(AND('Mapa de Riesgos'!$H$30="Alta",'Mapa de Riesgos'!$L$30="Leve"),CONCATENATE("R",'Mapa de Riesgos'!$A$30),"")</f>
        <v/>
      </c>
      <c r="K16" s="467"/>
      <c r="L16" s="467" t="str">
        <f>IF(AND('Mapa de Riesgos'!$H$36="Alta",'Mapa de Riesgos'!$L$36="Leve"),CONCATENATE("R",'Mapa de Riesgos'!$A$36),"")</f>
        <v/>
      </c>
      <c r="M16" s="467"/>
      <c r="N16" s="467" t="str">
        <f>IF(AND('Mapa de Riesgos'!$H$42="Alta",'Mapa de Riesgos'!$L$42="Leve"),CONCATENATE("R",'Mapa de Riesgos'!$A$42),"")</f>
        <v/>
      </c>
      <c r="O16" s="468"/>
      <c r="P16" s="466" t="str">
        <f>IF(AND('Mapa de Riesgos'!$H$30="Alta",'Mapa de Riesgos'!$L$30="Menor"),CONCATENATE("R",'Mapa de Riesgos'!$A$30),"")</f>
        <v/>
      </c>
      <c r="Q16" s="467"/>
      <c r="R16" s="467" t="str">
        <f>IF(AND('Mapa de Riesgos'!$H$36="Alta",'Mapa de Riesgos'!$L$36="Menor"),CONCATENATE("R",'Mapa de Riesgos'!$A$36),"")</f>
        <v/>
      </c>
      <c r="S16" s="467"/>
      <c r="T16" s="467" t="str">
        <f>IF(AND('Mapa de Riesgos'!$H$42="Alta",'Mapa de Riesgos'!$L$42="Menor"),CONCATENATE("R",'Mapa de Riesgos'!$A$42),"")</f>
        <v/>
      </c>
      <c r="U16" s="468"/>
      <c r="V16" s="484" t="str">
        <f>IF(AND('Mapa de Riesgos'!$H$30="Alta",'Mapa de Riesgos'!$L$30="Moderado"),CONCATENATE("R",'Mapa de Riesgos'!$A$30),"")</f>
        <v/>
      </c>
      <c r="W16" s="485"/>
      <c r="X16" s="486" t="str">
        <f>IF(AND('Mapa de Riesgos'!$H$36="Alta",'Mapa de Riesgos'!$L$36="Moderado"),CONCATENATE("R",'Mapa de Riesgos'!$A$36),"")</f>
        <v/>
      </c>
      <c r="Y16" s="486"/>
      <c r="Z16" s="486" t="str">
        <f>IF(AND('Mapa de Riesgos'!$H$42="Alta",'Mapa de Riesgos'!$L$42="Moderado"),CONCATENATE("R",'Mapa de Riesgos'!$A$42),"")</f>
        <v/>
      </c>
      <c r="AA16" s="487"/>
      <c r="AB16" s="484" t="str">
        <f>IF(AND('Mapa de Riesgos'!$H$30="Alta",'Mapa de Riesgos'!$L$30="Mayor"),CONCATENATE("R",'Mapa de Riesgos'!$A$30),"")</f>
        <v/>
      </c>
      <c r="AC16" s="485"/>
      <c r="AD16" s="486" t="str">
        <f>IF(AND('Mapa de Riesgos'!$H$36="Alta",'Mapa de Riesgos'!$L$36="Mayor"),CONCATENATE("R",'Mapa de Riesgos'!$A$36),"")</f>
        <v/>
      </c>
      <c r="AE16" s="486"/>
      <c r="AF16" s="486" t="str">
        <f>IF(AND('Mapa de Riesgos'!$H$42="Alta",'Mapa de Riesgos'!$L$42="Mayor"),CONCATENATE("R",'Mapa de Riesgos'!$A$42),"")</f>
        <v/>
      </c>
      <c r="AG16" s="487"/>
      <c r="AH16" s="475" t="str">
        <f>IF(AND('Mapa de Riesgos'!$H$30="Alta",'Mapa de Riesgos'!$L$30="Catastrófico"),CONCATENATE("R",'Mapa de Riesgos'!$A$30),"")</f>
        <v/>
      </c>
      <c r="AI16" s="476"/>
      <c r="AJ16" s="476" t="str">
        <f>IF(AND('Mapa de Riesgos'!$H$36="Alta",'Mapa de Riesgos'!$L$36="Catastrófico"),CONCATENATE("R",'Mapa de Riesgos'!$A$36),"")</f>
        <v/>
      </c>
      <c r="AK16" s="476"/>
      <c r="AL16" s="476" t="str">
        <f>IF(AND('Mapa de Riesgos'!$H$42="Alta",'Mapa de Riesgos'!$L$42="Catastrófico"),CONCATENATE("R",'Mapa de Riesgos'!$A$42),"")</f>
        <v/>
      </c>
      <c r="AM16" s="477"/>
      <c r="AN16" s="84"/>
      <c r="AO16" s="520"/>
      <c r="AP16" s="521"/>
      <c r="AQ16" s="521"/>
      <c r="AR16" s="521"/>
      <c r="AS16" s="521"/>
      <c r="AT16" s="522"/>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506"/>
      <c r="C17" s="506"/>
      <c r="D17" s="507"/>
      <c r="E17" s="498"/>
      <c r="F17" s="499"/>
      <c r="G17" s="499"/>
      <c r="H17" s="499"/>
      <c r="I17" s="504"/>
      <c r="J17" s="466"/>
      <c r="K17" s="467"/>
      <c r="L17" s="467"/>
      <c r="M17" s="467"/>
      <c r="N17" s="467"/>
      <c r="O17" s="468"/>
      <c r="P17" s="466"/>
      <c r="Q17" s="467"/>
      <c r="R17" s="467"/>
      <c r="S17" s="467"/>
      <c r="T17" s="467"/>
      <c r="U17" s="468"/>
      <c r="V17" s="484"/>
      <c r="W17" s="485"/>
      <c r="X17" s="486"/>
      <c r="Y17" s="486"/>
      <c r="Z17" s="486"/>
      <c r="AA17" s="487"/>
      <c r="AB17" s="484"/>
      <c r="AC17" s="485"/>
      <c r="AD17" s="486"/>
      <c r="AE17" s="486"/>
      <c r="AF17" s="486"/>
      <c r="AG17" s="487"/>
      <c r="AH17" s="475"/>
      <c r="AI17" s="476"/>
      <c r="AJ17" s="476"/>
      <c r="AK17" s="476"/>
      <c r="AL17" s="476"/>
      <c r="AM17" s="477"/>
      <c r="AN17" s="84"/>
      <c r="AO17" s="520"/>
      <c r="AP17" s="521"/>
      <c r="AQ17" s="521"/>
      <c r="AR17" s="521"/>
      <c r="AS17" s="521"/>
      <c r="AT17" s="522"/>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506"/>
      <c r="C18" s="506"/>
      <c r="D18" s="507"/>
      <c r="E18" s="498"/>
      <c r="F18" s="499"/>
      <c r="G18" s="499"/>
      <c r="H18" s="499"/>
      <c r="I18" s="504"/>
      <c r="J18" s="466" t="str">
        <f>IF(AND('Mapa de Riesgos'!$H$48="Alta",'Mapa de Riesgos'!$L$48="Leve"),CONCATENATE("R",'Mapa de Riesgos'!$A$48),"")</f>
        <v/>
      </c>
      <c r="K18" s="467"/>
      <c r="L18" s="467" t="str">
        <f>IF(AND('Mapa de Riesgos'!$H$54="Alta",'Mapa de Riesgos'!$L$54="Leve"),CONCATENATE("R",'Mapa de Riesgos'!$A$54),"")</f>
        <v/>
      </c>
      <c r="M18" s="467"/>
      <c r="N18" s="467" t="str">
        <f>IF(AND('Mapa de Riesgos'!$H$60="Alta",'Mapa de Riesgos'!$L$60="Leve"),CONCATENATE("R",'Mapa de Riesgos'!$A$60),"")</f>
        <v/>
      </c>
      <c r="O18" s="468"/>
      <c r="P18" s="466" t="str">
        <f>IF(AND('Mapa de Riesgos'!$H$48="Alta",'Mapa de Riesgos'!$L$48="Menor"),CONCATENATE("R",'Mapa de Riesgos'!$A$48),"")</f>
        <v/>
      </c>
      <c r="Q18" s="467"/>
      <c r="R18" s="467" t="str">
        <f>IF(AND('Mapa de Riesgos'!$H$54="Alta",'Mapa de Riesgos'!$L$54="Menor"),CONCATENATE("R",'Mapa de Riesgos'!$A$54),"")</f>
        <v/>
      </c>
      <c r="S18" s="467"/>
      <c r="T18" s="467" t="str">
        <f>IF(AND('Mapa de Riesgos'!$H$60="Alta",'Mapa de Riesgos'!$L$60="Menor"),CONCATENATE("R",'Mapa de Riesgos'!$A$60),"")</f>
        <v/>
      </c>
      <c r="U18" s="468"/>
      <c r="V18" s="484" t="str">
        <f>IF(AND('Mapa de Riesgos'!$H$48="Alta",'Mapa de Riesgos'!$L$48="Moderado"),CONCATENATE("R",'Mapa de Riesgos'!$A$48),"")</f>
        <v/>
      </c>
      <c r="W18" s="485"/>
      <c r="X18" s="486" t="str">
        <f>IF(AND('Mapa de Riesgos'!$H$54="Alta",'Mapa de Riesgos'!$L$54="Moderado"),CONCATENATE("R",'Mapa de Riesgos'!$A$54),"")</f>
        <v/>
      </c>
      <c r="Y18" s="486"/>
      <c r="Z18" s="486" t="str">
        <f>IF(AND('Mapa de Riesgos'!$H$60="Alta",'Mapa de Riesgos'!$L$60="Moderado"),CONCATENATE("R",'Mapa de Riesgos'!$A$60),"")</f>
        <v/>
      </c>
      <c r="AA18" s="487"/>
      <c r="AB18" s="484" t="str">
        <f>IF(AND('Mapa de Riesgos'!$H$48="Alta",'Mapa de Riesgos'!$L$48="Mayor"),CONCATENATE("R",'Mapa de Riesgos'!$A$48),"")</f>
        <v/>
      </c>
      <c r="AC18" s="485"/>
      <c r="AD18" s="486" t="str">
        <f>IF(AND('Mapa de Riesgos'!$H$54="Alta",'Mapa de Riesgos'!$L$54="Mayor"),CONCATENATE("R",'Mapa de Riesgos'!$A$54),"")</f>
        <v/>
      </c>
      <c r="AE18" s="486"/>
      <c r="AF18" s="486" t="str">
        <f>IF(AND('Mapa de Riesgos'!$H$60="Alta",'Mapa de Riesgos'!$L$60="Mayor"),CONCATENATE("R",'Mapa de Riesgos'!$A$60),"")</f>
        <v/>
      </c>
      <c r="AG18" s="487"/>
      <c r="AH18" s="475" t="str">
        <f>IF(AND('Mapa de Riesgos'!$H$48="Alta",'Mapa de Riesgos'!$L$48="Catastrófico"),CONCATENATE("R",'Mapa de Riesgos'!$A$48),"")</f>
        <v/>
      </c>
      <c r="AI18" s="476"/>
      <c r="AJ18" s="476" t="str">
        <f>IF(AND('Mapa de Riesgos'!$H$54="Alta",'Mapa de Riesgos'!$L$54="Catastrófico"),CONCATENATE("R",'Mapa de Riesgos'!$A$54),"")</f>
        <v/>
      </c>
      <c r="AK18" s="476"/>
      <c r="AL18" s="476" t="str">
        <f>IF(AND('Mapa de Riesgos'!$H$60="Alta",'Mapa de Riesgos'!$L$60="Catastrófico"),CONCATENATE("R",'Mapa de Riesgos'!$A$60),"")</f>
        <v/>
      </c>
      <c r="AM18" s="477"/>
      <c r="AN18" s="84"/>
      <c r="AO18" s="520"/>
      <c r="AP18" s="521"/>
      <c r="AQ18" s="521"/>
      <c r="AR18" s="521"/>
      <c r="AS18" s="521"/>
      <c r="AT18" s="522"/>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506"/>
      <c r="C19" s="506"/>
      <c r="D19" s="507"/>
      <c r="E19" s="498"/>
      <c r="F19" s="499"/>
      <c r="G19" s="499"/>
      <c r="H19" s="499"/>
      <c r="I19" s="504"/>
      <c r="J19" s="466"/>
      <c r="K19" s="467"/>
      <c r="L19" s="467"/>
      <c r="M19" s="467"/>
      <c r="N19" s="467"/>
      <c r="O19" s="468"/>
      <c r="P19" s="466"/>
      <c r="Q19" s="467"/>
      <c r="R19" s="467"/>
      <c r="S19" s="467"/>
      <c r="T19" s="467"/>
      <c r="U19" s="468"/>
      <c r="V19" s="484"/>
      <c r="W19" s="485"/>
      <c r="X19" s="486"/>
      <c r="Y19" s="486"/>
      <c r="Z19" s="486"/>
      <c r="AA19" s="487"/>
      <c r="AB19" s="484"/>
      <c r="AC19" s="485"/>
      <c r="AD19" s="486"/>
      <c r="AE19" s="486"/>
      <c r="AF19" s="486"/>
      <c r="AG19" s="487"/>
      <c r="AH19" s="475"/>
      <c r="AI19" s="476"/>
      <c r="AJ19" s="476"/>
      <c r="AK19" s="476"/>
      <c r="AL19" s="476"/>
      <c r="AM19" s="477"/>
      <c r="AN19" s="84"/>
      <c r="AO19" s="520"/>
      <c r="AP19" s="521"/>
      <c r="AQ19" s="521"/>
      <c r="AR19" s="521"/>
      <c r="AS19" s="521"/>
      <c r="AT19" s="522"/>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506"/>
      <c r="C20" s="506"/>
      <c r="D20" s="507"/>
      <c r="E20" s="498"/>
      <c r="F20" s="499"/>
      <c r="G20" s="499"/>
      <c r="H20" s="499"/>
      <c r="I20" s="504"/>
      <c r="J20" s="466" t="str">
        <f>IF(AND('Mapa de Riesgos'!$H$66="Alta",'Mapa de Riesgos'!$L$66="Leve"),CONCATENATE("R",'Mapa de Riesgos'!$A$66),"")</f>
        <v/>
      </c>
      <c r="K20" s="467"/>
      <c r="L20" s="467" t="str">
        <f>IF(AND('Mapa de Riesgos'!$H$72="Alta",'Mapa de Riesgos'!$L$72="Leve"),CONCATENATE("R",'Mapa de Riesgos'!$A$72),"")</f>
        <v/>
      </c>
      <c r="M20" s="467"/>
      <c r="N20" s="467" t="str">
        <f>IF(AND('Mapa de Riesgos'!$H$78="Alta",'Mapa de Riesgos'!$L$78="Leve"),CONCATENATE("R",'Mapa de Riesgos'!$A$78),"")</f>
        <v/>
      </c>
      <c r="O20" s="468"/>
      <c r="P20" s="466" t="str">
        <f>IF(AND('Mapa de Riesgos'!$H$66="Alta",'Mapa de Riesgos'!$L$66="Menor"),CONCATENATE("R",'Mapa de Riesgos'!$A$66),"")</f>
        <v/>
      </c>
      <c r="Q20" s="467"/>
      <c r="R20" s="467" t="str">
        <f>IF(AND('Mapa de Riesgos'!$H$72="Alta",'Mapa de Riesgos'!$L$72="Menor"),CONCATENATE("R",'Mapa de Riesgos'!$A$72),"")</f>
        <v/>
      </c>
      <c r="S20" s="467"/>
      <c r="T20" s="467" t="str">
        <f>IF(AND('Mapa de Riesgos'!$H$78="Alta",'Mapa de Riesgos'!$L$78="Menor"),CONCATENATE("R",'Mapa de Riesgos'!$A$78),"")</f>
        <v/>
      </c>
      <c r="U20" s="468"/>
      <c r="V20" s="484" t="str">
        <f>IF(AND('Mapa de Riesgos'!$H$66="Alta",'Mapa de Riesgos'!$L$66="Moderado"),CONCATENATE("R",'Mapa de Riesgos'!$A$66),"")</f>
        <v/>
      </c>
      <c r="W20" s="485"/>
      <c r="X20" s="486" t="str">
        <f>IF(AND('Mapa de Riesgos'!$H$72="Alta",'Mapa de Riesgos'!$L$72="Moderado"),CONCATENATE("R",'Mapa de Riesgos'!$A$72),"")</f>
        <v/>
      </c>
      <c r="Y20" s="486"/>
      <c r="Z20" s="486" t="str">
        <f>IF(AND('Mapa de Riesgos'!$H$78="Alta",'Mapa de Riesgos'!$L$78="Moderado"),CONCATENATE("R",'Mapa de Riesgos'!$A$78),"")</f>
        <v/>
      </c>
      <c r="AA20" s="487"/>
      <c r="AB20" s="484" t="str">
        <f>IF(AND('Mapa de Riesgos'!$H$66="Alta",'Mapa de Riesgos'!$L$66="Mayor"),CONCATENATE("R",'Mapa de Riesgos'!$A$66),"")</f>
        <v/>
      </c>
      <c r="AC20" s="485"/>
      <c r="AD20" s="486" t="str">
        <f>IF(AND('Mapa de Riesgos'!$H$72="Alta",'Mapa de Riesgos'!$L$72="Mayor"),CONCATENATE("R",'Mapa de Riesgos'!$A$72),"")</f>
        <v/>
      </c>
      <c r="AE20" s="486"/>
      <c r="AF20" s="486" t="str">
        <f>IF(AND('Mapa de Riesgos'!$H$78="Alta",'Mapa de Riesgos'!$L$78="Mayor"),CONCATENATE("R",'Mapa de Riesgos'!$A$78),"")</f>
        <v/>
      </c>
      <c r="AG20" s="487"/>
      <c r="AH20" s="475" t="str">
        <f>IF(AND('Mapa de Riesgos'!$H$66="Alta",'Mapa de Riesgos'!$L$66="Catastrófico"),CONCATENATE("R",'Mapa de Riesgos'!$A$66),"")</f>
        <v/>
      </c>
      <c r="AI20" s="476"/>
      <c r="AJ20" s="476" t="str">
        <f>IF(AND('Mapa de Riesgos'!$H$72="Alta",'Mapa de Riesgos'!$L$72="Catastrófico"),CONCATENATE("R",'Mapa de Riesgos'!$A$72),"")</f>
        <v/>
      </c>
      <c r="AK20" s="476"/>
      <c r="AL20" s="476" t="str">
        <f>IF(AND('Mapa de Riesgos'!$H$78="Alta",'Mapa de Riesgos'!$L$78="Catastrófico"),CONCATENATE("R",'Mapa de Riesgos'!$A$78),"")</f>
        <v/>
      </c>
      <c r="AM20" s="477"/>
      <c r="AN20" s="84"/>
      <c r="AO20" s="520"/>
      <c r="AP20" s="521"/>
      <c r="AQ20" s="521"/>
      <c r="AR20" s="521"/>
      <c r="AS20" s="521"/>
      <c r="AT20" s="522"/>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506"/>
      <c r="C21" s="506"/>
      <c r="D21" s="507"/>
      <c r="E21" s="501"/>
      <c r="F21" s="502"/>
      <c r="G21" s="502"/>
      <c r="H21" s="502"/>
      <c r="I21" s="502"/>
      <c r="J21" s="469"/>
      <c r="K21" s="470"/>
      <c r="L21" s="470"/>
      <c r="M21" s="470"/>
      <c r="N21" s="470"/>
      <c r="O21" s="471"/>
      <c r="P21" s="469"/>
      <c r="Q21" s="470"/>
      <c r="R21" s="470"/>
      <c r="S21" s="470"/>
      <c r="T21" s="470"/>
      <c r="U21" s="471"/>
      <c r="V21" s="488"/>
      <c r="W21" s="489"/>
      <c r="X21" s="489"/>
      <c r="Y21" s="489"/>
      <c r="Z21" s="489"/>
      <c r="AA21" s="490"/>
      <c r="AB21" s="488"/>
      <c r="AC21" s="489"/>
      <c r="AD21" s="489"/>
      <c r="AE21" s="489"/>
      <c r="AF21" s="489"/>
      <c r="AG21" s="490"/>
      <c r="AH21" s="478"/>
      <c r="AI21" s="479"/>
      <c r="AJ21" s="479"/>
      <c r="AK21" s="479"/>
      <c r="AL21" s="479"/>
      <c r="AM21" s="480"/>
      <c r="AN21" s="84"/>
      <c r="AO21" s="523"/>
      <c r="AP21" s="524"/>
      <c r="AQ21" s="524"/>
      <c r="AR21" s="524"/>
      <c r="AS21" s="524"/>
      <c r="AT21" s="525"/>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c r="A22" s="84"/>
      <c r="B22" s="506"/>
      <c r="C22" s="506"/>
      <c r="D22" s="507"/>
      <c r="E22" s="495" t="s">
        <v>182</v>
      </c>
      <c r="F22" s="496"/>
      <c r="G22" s="496"/>
      <c r="H22" s="496"/>
      <c r="I22" s="497"/>
      <c r="J22" s="472" t="str">
        <f>IF(AND('Mapa de Riesgos'!$H$12="Media",'Mapa de Riesgos'!$L$12="Leve"),CONCATENATE("R",'Mapa de Riesgos'!$A$12),"")</f>
        <v/>
      </c>
      <c r="K22" s="473"/>
      <c r="L22" s="473" t="str">
        <f>IF(AND('Mapa de Riesgos'!$H$18="Media",'Mapa de Riesgos'!$L$18="Leve"),CONCATENATE("R",'Mapa de Riesgos'!$A$18),"")</f>
        <v/>
      </c>
      <c r="M22" s="473"/>
      <c r="N22" s="473" t="str">
        <f>IF(AND('Mapa de Riesgos'!$H$24="Media",'Mapa de Riesgos'!$L$24="Leve"),CONCATENATE("R",'Mapa de Riesgos'!$A$24),"")</f>
        <v/>
      </c>
      <c r="O22" s="474"/>
      <c r="P22" s="472" t="str">
        <f>IF(AND('Mapa de Riesgos'!$H$12="Media",'Mapa de Riesgos'!$L$12="Menor"),CONCATENATE("R",'Mapa de Riesgos'!$A$12),"")</f>
        <v/>
      </c>
      <c r="Q22" s="473"/>
      <c r="R22" s="473" t="str">
        <f>IF(AND('Mapa de Riesgos'!$H$18="Media",'Mapa de Riesgos'!$L$18="Menor"),CONCATENATE("R",'Mapa de Riesgos'!$A$18),"")</f>
        <v/>
      </c>
      <c r="S22" s="473"/>
      <c r="T22" s="473" t="str">
        <f>IF(AND('Mapa de Riesgos'!$H$24="Media",'Mapa de Riesgos'!$L$24="Menor"),CONCATENATE("R",'Mapa de Riesgos'!$A$24),"")</f>
        <v/>
      </c>
      <c r="U22" s="474"/>
      <c r="V22" s="472" t="str">
        <f>IF(AND('Mapa de Riesgos'!$H$12="Media",'Mapa de Riesgos'!$L$12="Moderado"),CONCATENATE("R",'Mapa de Riesgos'!$A$12),"")</f>
        <v/>
      </c>
      <c r="W22" s="473"/>
      <c r="X22" s="473" t="str">
        <f>IF(AND('Mapa de Riesgos'!$H$18="Media",'Mapa de Riesgos'!$L$18="Moderado"),CONCATENATE("R",'Mapa de Riesgos'!$A$18),"")</f>
        <v/>
      </c>
      <c r="Y22" s="473"/>
      <c r="Z22" s="473" t="str">
        <f>IF(AND('Mapa de Riesgos'!$H$24="Media",'Mapa de Riesgos'!$L$24="Moderado"),CONCATENATE("R",'Mapa de Riesgos'!$A$24),"")</f>
        <v/>
      </c>
      <c r="AA22" s="474"/>
      <c r="AB22" s="491" t="str">
        <f>IF(AND('Mapa de Riesgos'!$H$12="Media",'Mapa de Riesgos'!$L$12="Mayor"),CONCATENATE("R",'Mapa de Riesgos'!$A$12),"")</f>
        <v/>
      </c>
      <c r="AC22" s="492"/>
      <c r="AD22" s="492" t="str">
        <f>IF(AND('Mapa de Riesgos'!$H$18="Media",'Mapa de Riesgos'!$L$18="Mayor"),CONCATENATE("R",'Mapa de Riesgos'!$A$18),"")</f>
        <v/>
      </c>
      <c r="AE22" s="492"/>
      <c r="AF22" s="492" t="str">
        <f>IF(AND('Mapa de Riesgos'!$H$24="Media",'Mapa de Riesgos'!$L$24="Mayor"),CONCATENATE("R",'Mapa de Riesgos'!$A$24),"")</f>
        <v/>
      </c>
      <c r="AG22" s="493"/>
      <c r="AH22" s="481" t="str">
        <f>IF(AND('Mapa de Riesgos'!$H$12="Media",'Mapa de Riesgos'!$L$12="Catastrófico"),CONCATENATE("R",'Mapa de Riesgos'!$A$12),"")</f>
        <v/>
      </c>
      <c r="AI22" s="482"/>
      <c r="AJ22" s="482" t="str">
        <f>IF(AND('Mapa de Riesgos'!$H$18="Media",'Mapa de Riesgos'!$L$18="Catastrófico"),CONCATENATE("R",'Mapa de Riesgos'!$A$18),"")</f>
        <v/>
      </c>
      <c r="AK22" s="482"/>
      <c r="AL22" s="482" t="str">
        <f>IF(AND('Mapa de Riesgos'!$H$24="Media",'Mapa de Riesgos'!$L$24="Catastrófico"),CONCATENATE("R",'Mapa de Riesgos'!$A$24),"")</f>
        <v/>
      </c>
      <c r="AM22" s="483"/>
      <c r="AN22" s="84"/>
      <c r="AO22" s="526" t="s">
        <v>183</v>
      </c>
      <c r="AP22" s="527"/>
      <c r="AQ22" s="527"/>
      <c r="AR22" s="527"/>
      <c r="AS22" s="527"/>
      <c r="AT22" s="52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c r="A23" s="84"/>
      <c r="B23" s="506"/>
      <c r="C23" s="506"/>
      <c r="D23" s="507"/>
      <c r="E23" s="498"/>
      <c r="F23" s="499"/>
      <c r="G23" s="499"/>
      <c r="H23" s="499"/>
      <c r="I23" s="500"/>
      <c r="J23" s="466"/>
      <c r="K23" s="467"/>
      <c r="L23" s="467"/>
      <c r="M23" s="467"/>
      <c r="N23" s="467"/>
      <c r="O23" s="468"/>
      <c r="P23" s="466"/>
      <c r="Q23" s="467"/>
      <c r="R23" s="467"/>
      <c r="S23" s="467"/>
      <c r="T23" s="467"/>
      <c r="U23" s="468"/>
      <c r="V23" s="466"/>
      <c r="W23" s="467"/>
      <c r="X23" s="467"/>
      <c r="Y23" s="467"/>
      <c r="Z23" s="467"/>
      <c r="AA23" s="468"/>
      <c r="AB23" s="484"/>
      <c r="AC23" s="485"/>
      <c r="AD23" s="485"/>
      <c r="AE23" s="485"/>
      <c r="AF23" s="485"/>
      <c r="AG23" s="487"/>
      <c r="AH23" s="475"/>
      <c r="AI23" s="476"/>
      <c r="AJ23" s="476"/>
      <c r="AK23" s="476"/>
      <c r="AL23" s="476"/>
      <c r="AM23" s="477"/>
      <c r="AN23" s="84"/>
      <c r="AO23" s="529"/>
      <c r="AP23" s="530"/>
      <c r="AQ23" s="530"/>
      <c r="AR23" s="530"/>
      <c r="AS23" s="530"/>
      <c r="AT23" s="53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c r="A24" s="84"/>
      <c r="B24" s="506"/>
      <c r="C24" s="506"/>
      <c r="D24" s="507"/>
      <c r="E24" s="498"/>
      <c r="F24" s="499"/>
      <c r="G24" s="499"/>
      <c r="H24" s="499"/>
      <c r="I24" s="500"/>
      <c r="J24" s="466" t="str">
        <f>IF(AND('Mapa de Riesgos'!$H$30="Media",'Mapa de Riesgos'!$L$30="Leve"),CONCATENATE("R",'Mapa de Riesgos'!$A$30),"")</f>
        <v/>
      </c>
      <c r="K24" s="467"/>
      <c r="L24" s="467" t="str">
        <f>IF(AND('Mapa de Riesgos'!$H$36="Media",'Mapa de Riesgos'!$L$36="Leve"),CONCATENATE("R",'Mapa de Riesgos'!$A$36),"")</f>
        <v/>
      </c>
      <c r="M24" s="467"/>
      <c r="N24" s="467" t="str">
        <f>IF(AND('Mapa de Riesgos'!$H$42="Media",'Mapa de Riesgos'!$L$42="Leve"),CONCATENATE("R",'Mapa de Riesgos'!$A$42),"")</f>
        <v/>
      </c>
      <c r="O24" s="468"/>
      <c r="P24" s="466" t="str">
        <f>IF(AND('Mapa de Riesgos'!$H$30="Media",'Mapa de Riesgos'!$L$30="Menor"),CONCATENATE("R",'Mapa de Riesgos'!$A$30),"")</f>
        <v/>
      </c>
      <c r="Q24" s="467"/>
      <c r="R24" s="467" t="str">
        <f>IF(AND('Mapa de Riesgos'!$H$36="Media",'Mapa de Riesgos'!$L$36="Menor"),CONCATENATE("R",'Mapa de Riesgos'!$A$36),"")</f>
        <v/>
      </c>
      <c r="S24" s="467"/>
      <c r="T24" s="467" t="str">
        <f>IF(AND('Mapa de Riesgos'!$H$42="Media",'Mapa de Riesgos'!$L$42="Menor"),CONCATENATE("R",'Mapa de Riesgos'!$A$42),"")</f>
        <v/>
      </c>
      <c r="U24" s="468"/>
      <c r="V24" s="466" t="str">
        <f>IF(AND('Mapa de Riesgos'!$H$30="Media",'Mapa de Riesgos'!$L$30="Moderado"),CONCATENATE("R",'Mapa de Riesgos'!$A$30),"")</f>
        <v/>
      </c>
      <c r="W24" s="467"/>
      <c r="X24" s="467" t="str">
        <f>IF(AND('Mapa de Riesgos'!$H$36="Media",'Mapa de Riesgos'!$L$36="Moderado"),CONCATENATE("R",'Mapa de Riesgos'!$A$36),"")</f>
        <v/>
      </c>
      <c r="Y24" s="467"/>
      <c r="Z24" s="467" t="str">
        <f>IF(AND('Mapa de Riesgos'!$H$42="Media",'Mapa de Riesgos'!$L$42="Moderado"),CONCATENATE("R",'Mapa de Riesgos'!$A$42),"")</f>
        <v/>
      </c>
      <c r="AA24" s="468"/>
      <c r="AB24" s="484" t="str">
        <f>IF(AND('Mapa de Riesgos'!$H$30="Media",'Mapa de Riesgos'!$L$30="Mayor"),CONCATENATE("R",'Mapa de Riesgos'!$A$30),"")</f>
        <v/>
      </c>
      <c r="AC24" s="485"/>
      <c r="AD24" s="486" t="str">
        <f>IF(AND('Mapa de Riesgos'!$H$36="Media",'Mapa de Riesgos'!$L$36="Mayor"),CONCATENATE("R",'Mapa de Riesgos'!$A$36),"")</f>
        <v/>
      </c>
      <c r="AE24" s="486"/>
      <c r="AF24" s="486" t="str">
        <f>IF(AND('Mapa de Riesgos'!$H$42="Media",'Mapa de Riesgos'!$L$42="Mayor"),CONCATENATE("R",'Mapa de Riesgos'!$A$42),"")</f>
        <v/>
      </c>
      <c r="AG24" s="487"/>
      <c r="AH24" s="475" t="str">
        <f>IF(AND('Mapa de Riesgos'!$H$30="Media",'Mapa de Riesgos'!$L$30="Catastrófico"),CONCATENATE("R",'Mapa de Riesgos'!$A$30),"")</f>
        <v/>
      </c>
      <c r="AI24" s="476"/>
      <c r="AJ24" s="476" t="str">
        <f>IF(AND('Mapa de Riesgos'!$H$36="Media",'Mapa de Riesgos'!$L$36="Catastrófico"),CONCATENATE("R",'Mapa de Riesgos'!$A$36),"")</f>
        <v/>
      </c>
      <c r="AK24" s="476"/>
      <c r="AL24" s="476" t="str">
        <f>IF(AND('Mapa de Riesgos'!$H$42="Media",'Mapa de Riesgos'!$L$42="Catastrófico"),CONCATENATE("R",'Mapa de Riesgos'!$A$42),"")</f>
        <v/>
      </c>
      <c r="AM24" s="477"/>
      <c r="AN24" s="84"/>
      <c r="AO24" s="529"/>
      <c r="AP24" s="530"/>
      <c r="AQ24" s="530"/>
      <c r="AR24" s="530"/>
      <c r="AS24" s="530"/>
      <c r="AT24" s="53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c r="A25" s="84"/>
      <c r="B25" s="506"/>
      <c r="C25" s="506"/>
      <c r="D25" s="507"/>
      <c r="E25" s="498"/>
      <c r="F25" s="499"/>
      <c r="G25" s="499"/>
      <c r="H25" s="499"/>
      <c r="I25" s="500"/>
      <c r="J25" s="466"/>
      <c r="K25" s="467"/>
      <c r="L25" s="467"/>
      <c r="M25" s="467"/>
      <c r="N25" s="467"/>
      <c r="O25" s="468"/>
      <c r="P25" s="466"/>
      <c r="Q25" s="467"/>
      <c r="R25" s="467"/>
      <c r="S25" s="467"/>
      <c r="T25" s="467"/>
      <c r="U25" s="468"/>
      <c r="V25" s="466"/>
      <c r="W25" s="467"/>
      <c r="X25" s="467"/>
      <c r="Y25" s="467"/>
      <c r="Z25" s="467"/>
      <c r="AA25" s="468"/>
      <c r="AB25" s="484"/>
      <c r="AC25" s="485"/>
      <c r="AD25" s="486"/>
      <c r="AE25" s="486"/>
      <c r="AF25" s="486"/>
      <c r="AG25" s="487"/>
      <c r="AH25" s="475"/>
      <c r="AI25" s="476"/>
      <c r="AJ25" s="476"/>
      <c r="AK25" s="476"/>
      <c r="AL25" s="476"/>
      <c r="AM25" s="477"/>
      <c r="AN25" s="84"/>
      <c r="AO25" s="529"/>
      <c r="AP25" s="530"/>
      <c r="AQ25" s="530"/>
      <c r="AR25" s="530"/>
      <c r="AS25" s="530"/>
      <c r="AT25" s="53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c r="A26" s="84"/>
      <c r="B26" s="506"/>
      <c r="C26" s="506"/>
      <c r="D26" s="507"/>
      <c r="E26" s="498"/>
      <c r="F26" s="499"/>
      <c r="G26" s="499"/>
      <c r="H26" s="499"/>
      <c r="I26" s="500"/>
      <c r="J26" s="466" t="str">
        <f>IF(AND('Mapa de Riesgos'!$H$48="Media",'Mapa de Riesgos'!$L$48="Leve"),CONCATENATE("R",'Mapa de Riesgos'!$A$48),"")</f>
        <v/>
      </c>
      <c r="K26" s="467"/>
      <c r="L26" s="467" t="str">
        <f>IF(AND('Mapa de Riesgos'!$H$54="Media",'Mapa de Riesgos'!$L$54="Leve"),CONCATENATE("R",'Mapa de Riesgos'!$A$54),"")</f>
        <v/>
      </c>
      <c r="M26" s="467"/>
      <c r="N26" s="467" t="str">
        <f>IF(AND('Mapa de Riesgos'!$H$60="Media",'Mapa de Riesgos'!$L$60="Leve"),CONCATENATE("R",'Mapa de Riesgos'!$A$60),"")</f>
        <v/>
      </c>
      <c r="O26" s="468"/>
      <c r="P26" s="466" t="str">
        <f>IF(AND('Mapa de Riesgos'!$H$48="Media",'Mapa de Riesgos'!$L$48="Menor"),CONCATENATE("R",'Mapa de Riesgos'!$A$48),"")</f>
        <v/>
      </c>
      <c r="Q26" s="467"/>
      <c r="R26" s="467" t="str">
        <f>IF(AND('Mapa de Riesgos'!$H$54="Media",'Mapa de Riesgos'!$L$54="Menor"),CONCATENATE("R",'Mapa de Riesgos'!$A$54),"")</f>
        <v/>
      </c>
      <c r="S26" s="467"/>
      <c r="T26" s="467" t="str">
        <f>IF(AND('Mapa de Riesgos'!$H$60="Media",'Mapa de Riesgos'!$L$60="Menor"),CONCATENATE("R",'Mapa de Riesgos'!$A$60),"")</f>
        <v/>
      </c>
      <c r="U26" s="468"/>
      <c r="V26" s="466" t="str">
        <f>IF(AND('Mapa de Riesgos'!$H$48="Media",'Mapa de Riesgos'!$L$48="Moderado"),CONCATENATE("R",'Mapa de Riesgos'!$A$48),"")</f>
        <v/>
      </c>
      <c r="W26" s="467"/>
      <c r="X26" s="467" t="str">
        <f>IF(AND('Mapa de Riesgos'!$H$54="Media",'Mapa de Riesgos'!$L$54="Moderado"),CONCATENATE("R",'Mapa de Riesgos'!$A$54),"")</f>
        <v/>
      </c>
      <c r="Y26" s="467"/>
      <c r="Z26" s="467" t="str">
        <f>IF(AND('Mapa de Riesgos'!$H$60="Media",'Mapa de Riesgos'!$L$60="Moderado"),CONCATENATE("R",'Mapa de Riesgos'!$A$60),"")</f>
        <v/>
      </c>
      <c r="AA26" s="468"/>
      <c r="AB26" s="484" t="str">
        <f>IF(AND('Mapa de Riesgos'!$H$48="Media",'Mapa de Riesgos'!$L$48="Mayor"),CONCATENATE("R",'Mapa de Riesgos'!$A$48),"")</f>
        <v/>
      </c>
      <c r="AC26" s="485"/>
      <c r="AD26" s="486" t="str">
        <f>IF(AND('Mapa de Riesgos'!$H$54="Media",'Mapa de Riesgos'!$L$54="Mayor"),CONCATENATE("R",'Mapa de Riesgos'!$A$54),"")</f>
        <v/>
      </c>
      <c r="AE26" s="486"/>
      <c r="AF26" s="486" t="str">
        <f>IF(AND('Mapa de Riesgos'!$H$60="Media",'Mapa de Riesgos'!$L$60="Mayor"),CONCATENATE("R",'Mapa de Riesgos'!$A$60),"")</f>
        <v/>
      </c>
      <c r="AG26" s="487"/>
      <c r="AH26" s="475" t="str">
        <f>IF(AND('Mapa de Riesgos'!$H$48="Media",'Mapa de Riesgos'!$L$48="Catastrófico"),CONCATENATE("R",'Mapa de Riesgos'!$A$48),"")</f>
        <v/>
      </c>
      <c r="AI26" s="476"/>
      <c r="AJ26" s="476" t="str">
        <f>IF(AND('Mapa de Riesgos'!$H$54="Media",'Mapa de Riesgos'!$L$54="Catastrófico"),CONCATENATE("R",'Mapa de Riesgos'!$A$54),"")</f>
        <v/>
      </c>
      <c r="AK26" s="476"/>
      <c r="AL26" s="476" t="str">
        <f>IF(AND('Mapa de Riesgos'!$H$60="Media",'Mapa de Riesgos'!$L$60="Catastrófico"),CONCATENATE("R",'Mapa de Riesgos'!$A$60),"")</f>
        <v/>
      </c>
      <c r="AM26" s="477"/>
      <c r="AN26" s="84"/>
      <c r="AO26" s="529"/>
      <c r="AP26" s="530"/>
      <c r="AQ26" s="530"/>
      <c r="AR26" s="530"/>
      <c r="AS26" s="530"/>
      <c r="AT26" s="531"/>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c r="A27" s="84"/>
      <c r="B27" s="506"/>
      <c r="C27" s="506"/>
      <c r="D27" s="507"/>
      <c r="E27" s="498"/>
      <c r="F27" s="499"/>
      <c r="G27" s="499"/>
      <c r="H27" s="499"/>
      <c r="I27" s="500"/>
      <c r="J27" s="466"/>
      <c r="K27" s="467"/>
      <c r="L27" s="467"/>
      <c r="M27" s="467"/>
      <c r="N27" s="467"/>
      <c r="O27" s="468"/>
      <c r="P27" s="466"/>
      <c r="Q27" s="467"/>
      <c r="R27" s="467"/>
      <c r="S27" s="467"/>
      <c r="T27" s="467"/>
      <c r="U27" s="468"/>
      <c r="V27" s="466"/>
      <c r="W27" s="467"/>
      <c r="X27" s="467"/>
      <c r="Y27" s="467"/>
      <c r="Z27" s="467"/>
      <c r="AA27" s="468"/>
      <c r="AB27" s="484"/>
      <c r="AC27" s="485"/>
      <c r="AD27" s="486"/>
      <c r="AE27" s="486"/>
      <c r="AF27" s="486"/>
      <c r="AG27" s="487"/>
      <c r="AH27" s="475"/>
      <c r="AI27" s="476"/>
      <c r="AJ27" s="476"/>
      <c r="AK27" s="476"/>
      <c r="AL27" s="476"/>
      <c r="AM27" s="477"/>
      <c r="AN27" s="84"/>
      <c r="AO27" s="529"/>
      <c r="AP27" s="530"/>
      <c r="AQ27" s="530"/>
      <c r="AR27" s="530"/>
      <c r="AS27" s="530"/>
      <c r="AT27" s="53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506"/>
      <c r="C28" s="506"/>
      <c r="D28" s="507"/>
      <c r="E28" s="498"/>
      <c r="F28" s="499"/>
      <c r="G28" s="499"/>
      <c r="H28" s="499"/>
      <c r="I28" s="500"/>
      <c r="J28" s="466" t="str">
        <f>IF(AND('Mapa de Riesgos'!$H$66="Media",'Mapa de Riesgos'!$L$66="Leve"),CONCATENATE("R",'Mapa de Riesgos'!$A$66),"")</f>
        <v/>
      </c>
      <c r="K28" s="467"/>
      <c r="L28" s="467" t="str">
        <f>IF(AND('Mapa de Riesgos'!$H$72="Media",'Mapa de Riesgos'!$L$72="Leve"),CONCATENATE("R",'Mapa de Riesgos'!$A$72),"")</f>
        <v/>
      </c>
      <c r="M28" s="467"/>
      <c r="N28" s="467" t="str">
        <f>IF(AND('Mapa de Riesgos'!$H$78="Media",'Mapa de Riesgos'!$L$78="Leve"),CONCATENATE("R",'Mapa de Riesgos'!$A$78),"")</f>
        <v/>
      </c>
      <c r="O28" s="468"/>
      <c r="P28" s="466" t="str">
        <f>IF(AND('Mapa de Riesgos'!$H$66="Media",'Mapa de Riesgos'!$L$66="Menor"),CONCATENATE("R",'Mapa de Riesgos'!$A$66),"")</f>
        <v/>
      </c>
      <c r="Q28" s="467"/>
      <c r="R28" s="467" t="str">
        <f>IF(AND('Mapa de Riesgos'!$H$72="Media",'Mapa de Riesgos'!$L$72="Menor"),CONCATENATE("R",'Mapa de Riesgos'!$A$72),"")</f>
        <v/>
      </c>
      <c r="S28" s="467"/>
      <c r="T28" s="467" t="str">
        <f>IF(AND('Mapa de Riesgos'!$H$78="Media",'Mapa de Riesgos'!$L$78="Menor"),CONCATENATE("R",'Mapa de Riesgos'!$A$78),"")</f>
        <v/>
      </c>
      <c r="U28" s="468"/>
      <c r="V28" s="466" t="str">
        <f>IF(AND('Mapa de Riesgos'!$H$66="Media",'Mapa de Riesgos'!$L$66="Moderado"),CONCATENATE("R",'Mapa de Riesgos'!$A$66),"")</f>
        <v/>
      </c>
      <c r="W28" s="467"/>
      <c r="X28" s="467" t="str">
        <f>IF(AND('Mapa de Riesgos'!$H$72="Media",'Mapa de Riesgos'!$L$72="Moderado"),CONCATENATE("R",'Mapa de Riesgos'!$A$72),"")</f>
        <v/>
      </c>
      <c r="Y28" s="467"/>
      <c r="Z28" s="467" t="str">
        <f>IF(AND('Mapa de Riesgos'!$H$78="Media",'Mapa de Riesgos'!$L$78="Moderado"),CONCATENATE("R",'Mapa de Riesgos'!$A$78),"")</f>
        <v/>
      </c>
      <c r="AA28" s="468"/>
      <c r="AB28" s="484" t="str">
        <f>IF(AND('Mapa de Riesgos'!$H$66="Media",'Mapa de Riesgos'!$L$66="Mayor"),CONCATENATE("R",'Mapa de Riesgos'!$A$66),"")</f>
        <v/>
      </c>
      <c r="AC28" s="485"/>
      <c r="AD28" s="486" t="str">
        <f>IF(AND('Mapa de Riesgos'!$H$72="Media",'Mapa de Riesgos'!$L$72="Mayor"),CONCATENATE("R",'Mapa de Riesgos'!$A$72),"")</f>
        <v/>
      </c>
      <c r="AE28" s="486"/>
      <c r="AF28" s="486" t="str">
        <f>IF(AND('Mapa de Riesgos'!$H$78="Media",'Mapa de Riesgos'!$L$78="Mayor"),CONCATENATE("R",'Mapa de Riesgos'!$A$78),"")</f>
        <v/>
      </c>
      <c r="AG28" s="487"/>
      <c r="AH28" s="475" t="str">
        <f>IF(AND('Mapa de Riesgos'!$H$66="Media",'Mapa de Riesgos'!$L$66="Catastrófico"),CONCATENATE("R",'Mapa de Riesgos'!$A$66),"")</f>
        <v/>
      </c>
      <c r="AI28" s="476"/>
      <c r="AJ28" s="476" t="str">
        <f>IF(AND('Mapa de Riesgos'!$H$72="Media",'Mapa de Riesgos'!$L$72="Catastrófico"),CONCATENATE("R",'Mapa de Riesgos'!$A$72),"")</f>
        <v/>
      </c>
      <c r="AK28" s="476"/>
      <c r="AL28" s="476" t="str">
        <f>IF(AND('Mapa de Riesgos'!$H$78="Media",'Mapa de Riesgos'!$L$78="Catastrófico"),CONCATENATE("R",'Mapa de Riesgos'!$A$78),"")</f>
        <v/>
      </c>
      <c r="AM28" s="477"/>
      <c r="AN28" s="84"/>
      <c r="AO28" s="529"/>
      <c r="AP28" s="530"/>
      <c r="AQ28" s="530"/>
      <c r="AR28" s="530"/>
      <c r="AS28" s="530"/>
      <c r="AT28" s="53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506"/>
      <c r="C29" s="506"/>
      <c r="D29" s="507"/>
      <c r="E29" s="501"/>
      <c r="F29" s="502"/>
      <c r="G29" s="502"/>
      <c r="H29" s="502"/>
      <c r="I29" s="503"/>
      <c r="J29" s="466"/>
      <c r="K29" s="467"/>
      <c r="L29" s="467"/>
      <c r="M29" s="467"/>
      <c r="N29" s="467"/>
      <c r="O29" s="468"/>
      <c r="P29" s="469"/>
      <c r="Q29" s="470"/>
      <c r="R29" s="470"/>
      <c r="S29" s="470"/>
      <c r="T29" s="470"/>
      <c r="U29" s="471"/>
      <c r="V29" s="469"/>
      <c r="W29" s="470"/>
      <c r="X29" s="470"/>
      <c r="Y29" s="470"/>
      <c r="Z29" s="470"/>
      <c r="AA29" s="471"/>
      <c r="AB29" s="488"/>
      <c r="AC29" s="489"/>
      <c r="AD29" s="489"/>
      <c r="AE29" s="489"/>
      <c r="AF29" s="489"/>
      <c r="AG29" s="490"/>
      <c r="AH29" s="478"/>
      <c r="AI29" s="479"/>
      <c r="AJ29" s="479"/>
      <c r="AK29" s="479"/>
      <c r="AL29" s="479"/>
      <c r="AM29" s="480"/>
      <c r="AN29" s="84"/>
      <c r="AO29" s="532"/>
      <c r="AP29" s="533"/>
      <c r="AQ29" s="533"/>
      <c r="AR29" s="533"/>
      <c r="AS29" s="533"/>
      <c r="AT29" s="53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c r="A30" s="84"/>
      <c r="B30" s="506"/>
      <c r="C30" s="506"/>
      <c r="D30" s="507"/>
      <c r="E30" s="495" t="s">
        <v>184</v>
      </c>
      <c r="F30" s="496"/>
      <c r="G30" s="496"/>
      <c r="H30" s="496"/>
      <c r="I30" s="496"/>
      <c r="J30" s="463" t="str">
        <f>IF(AND('Mapa de Riesgos'!$H$12="Baja",'Mapa de Riesgos'!$L$12="Leve"),CONCATENATE("R",'Mapa de Riesgos'!$A$12),"")</f>
        <v/>
      </c>
      <c r="K30" s="464"/>
      <c r="L30" s="464" t="str">
        <f>IF(AND('Mapa de Riesgos'!$H$18="Baja",'Mapa de Riesgos'!$L$18="Leve"),CONCATENATE("R",'Mapa de Riesgos'!$A$18),"")</f>
        <v/>
      </c>
      <c r="M30" s="464"/>
      <c r="N30" s="464" t="str">
        <f>IF(AND('Mapa de Riesgos'!$H$24="Baja",'Mapa de Riesgos'!$L$24="Leve"),CONCATENATE("R",'Mapa de Riesgos'!$A$24),"")</f>
        <v/>
      </c>
      <c r="O30" s="465"/>
      <c r="P30" s="473" t="str">
        <f>IF(AND('Mapa de Riesgos'!$H$12="Baja",'Mapa de Riesgos'!$L$12="Menor"),CONCATENATE("R",'Mapa de Riesgos'!$A$12),"")</f>
        <v/>
      </c>
      <c r="Q30" s="473"/>
      <c r="R30" s="473" t="str">
        <f>IF(AND('Mapa de Riesgos'!$H$18="Baja",'Mapa de Riesgos'!$L$18="Menor"),CONCATENATE("R",'Mapa de Riesgos'!$A$18),"")</f>
        <v/>
      </c>
      <c r="S30" s="473"/>
      <c r="T30" s="473" t="str">
        <f>IF(AND('Mapa de Riesgos'!$H$24="Baja",'Mapa de Riesgos'!$L$24="Menor"),CONCATENATE("R",'Mapa de Riesgos'!$A$24),"")</f>
        <v/>
      </c>
      <c r="U30" s="474"/>
      <c r="V30" s="472" t="str">
        <f>IF(AND('Mapa de Riesgos'!$H$12="Baja",'Mapa de Riesgos'!$L$12="Moderado"),CONCATENATE("R",'Mapa de Riesgos'!$A$12),"")</f>
        <v/>
      </c>
      <c r="W30" s="473"/>
      <c r="X30" s="473" t="str">
        <f>IF(AND('Mapa de Riesgos'!$H$18="Baja",'Mapa de Riesgos'!$L$18="Moderado"),CONCATENATE("R",'Mapa de Riesgos'!$A$18),"")</f>
        <v/>
      </c>
      <c r="Y30" s="473"/>
      <c r="Z30" s="473" t="str">
        <f>IF(AND('Mapa de Riesgos'!$H$24="Baja",'Mapa de Riesgos'!$L$24="Moderado"),CONCATENATE("R",'Mapa de Riesgos'!$A$24),"")</f>
        <v/>
      </c>
      <c r="AA30" s="474"/>
      <c r="AB30" s="491" t="str">
        <f>IF(AND('Mapa de Riesgos'!$H$12="Baja",'Mapa de Riesgos'!$L$12="Mayor"),CONCATENATE("R",'Mapa de Riesgos'!$A$12),"")</f>
        <v/>
      </c>
      <c r="AC30" s="492"/>
      <c r="AD30" s="492" t="str">
        <f>IF(AND('Mapa de Riesgos'!$H$18="Baja",'Mapa de Riesgos'!$L$18="Mayor"),CONCATENATE("R",'Mapa de Riesgos'!$A$18),"")</f>
        <v/>
      </c>
      <c r="AE30" s="492"/>
      <c r="AF30" s="492" t="str">
        <f>IF(AND('Mapa de Riesgos'!$H$24="Baja",'Mapa de Riesgos'!$L$24="Mayor"),CONCATENATE("R",'Mapa de Riesgos'!$A$24),"")</f>
        <v/>
      </c>
      <c r="AG30" s="493"/>
      <c r="AH30" s="481" t="str">
        <f>IF(AND('Mapa de Riesgos'!$H$12="Baja",'Mapa de Riesgos'!$L$12="Catastrófico"),CONCATENATE("R",'Mapa de Riesgos'!$A$12),"")</f>
        <v/>
      </c>
      <c r="AI30" s="482"/>
      <c r="AJ30" s="482" t="str">
        <f>IF(AND('Mapa de Riesgos'!$H$18="Baja",'Mapa de Riesgos'!$L$18="Catastrófico"),CONCATENATE("R",'Mapa de Riesgos'!$A$18),"")</f>
        <v/>
      </c>
      <c r="AK30" s="482"/>
      <c r="AL30" s="482" t="str">
        <f>IF(AND('Mapa de Riesgos'!$H$24="Baja",'Mapa de Riesgos'!$L$24="Catastrófico"),CONCATENATE("R",'Mapa de Riesgos'!$A$24),"")</f>
        <v/>
      </c>
      <c r="AM30" s="483"/>
      <c r="AN30" s="84"/>
      <c r="AO30" s="535" t="s">
        <v>185</v>
      </c>
      <c r="AP30" s="536"/>
      <c r="AQ30" s="536"/>
      <c r="AR30" s="536"/>
      <c r="AS30" s="536"/>
      <c r="AT30" s="537"/>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c r="A31" s="84"/>
      <c r="B31" s="506"/>
      <c r="C31" s="506"/>
      <c r="D31" s="507"/>
      <c r="E31" s="498"/>
      <c r="F31" s="499"/>
      <c r="G31" s="499"/>
      <c r="H31" s="499"/>
      <c r="I31" s="504"/>
      <c r="J31" s="457"/>
      <c r="K31" s="458"/>
      <c r="L31" s="458"/>
      <c r="M31" s="458"/>
      <c r="N31" s="458"/>
      <c r="O31" s="459"/>
      <c r="P31" s="467"/>
      <c r="Q31" s="467"/>
      <c r="R31" s="467"/>
      <c r="S31" s="467"/>
      <c r="T31" s="467"/>
      <c r="U31" s="468"/>
      <c r="V31" s="466"/>
      <c r="W31" s="467"/>
      <c r="X31" s="467"/>
      <c r="Y31" s="467"/>
      <c r="Z31" s="467"/>
      <c r="AA31" s="468"/>
      <c r="AB31" s="484"/>
      <c r="AC31" s="485"/>
      <c r="AD31" s="485"/>
      <c r="AE31" s="485"/>
      <c r="AF31" s="485"/>
      <c r="AG31" s="487"/>
      <c r="AH31" s="475"/>
      <c r="AI31" s="476"/>
      <c r="AJ31" s="476"/>
      <c r="AK31" s="476"/>
      <c r="AL31" s="476"/>
      <c r="AM31" s="477"/>
      <c r="AN31" s="84"/>
      <c r="AO31" s="538"/>
      <c r="AP31" s="539"/>
      <c r="AQ31" s="539"/>
      <c r="AR31" s="539"/>
      <c r="AS31" s="539"/>
      <c r="AT31" s="540"/>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c r="A32" s="84"/>
      <c r="B32" s="506"/>
      <c r="C32" s="506"/>
      <c r="D32" s="507"/>
      <c r="E32" s="498"/>
      <c r="F32" s="499"/>
      <c r="G32" s="499"/>
      <c r="H32" s="499"/>
      <c r="I32" s="504"/>
      <c r="J32" s="457" t="str">
        <f>IF(AND('Mapa de Riesgos'!$H$30="Baja",'Mapa de Riesgos'!$L$30="Leve"),CONCATENATE("R",'Mapa de Riesgos'!$A$30),"")</f>
        <v/>
      </c>
      <c r="K32" s="458"/>
      <c r="L32" s="458" t="str">
        <f>IF(AND('Mapa de Riesgos'!$H$36="Baja",'Mapa de Riesgos'!$L$36="Leve"),CONCATENATE("R",'Mapa de Riesgos'!$A$36),"")</f>
        <v/>
      </c>
      <c r="M32" s="458"/>
      <c r="N32" s="458" t="str">
        <f>IF(AND('Mapa de Riesgos'!$H$42="Baja",'Mapa de Riesgos'!$L$42="Leve"),CONCATENATE("R",'Mapa de Riesgos'!$A$42),"")</f>
        <v/>
      </c>
      <c r="O32" s="459"/>
      <c r="P32" s="467" t="str">
        <f>IF(AND('Mapa de Riesgos'!$H$30="Baja",'Mapa de Riesgos'!$L$30="Menor"),CONCATENATE("R",'Mapa de Riesgos'!$A$30),"")</f>
        <v/>
      </c>
      <c r="Q32" s="467"/>
      <c r="R32" s="467" t="str">
        <f>IF(AND('Mapa de Riesgos'!$H$36="Baja",'Mapa de Riesgos'!$L$36="Menor"),CONCATENATE("R",'Mapa de Riesgos'!$A$36),"")</f>
        <v/>
      </c>
      <c r="S32" s="467"/>
      <c r="T32" s="467" t="str">
        <f>IF(AND('Mapa de Riesgos'!$H$42="Baja",'Mapa de Riesgos'!$L$42="Menor"),CONCATENATE("R",'Mapa de Riesgos'!$A$42),"")</f>
        <v/>
      </c>
      <c r="U32" s="468"/>
      <c r="V32" s="466" t="str">
        <f>IF(AND('Mapa de Riesgos'!$H$30="Baja",'Mapa de Riesgos'!$L$30="Moderado"),CONCATENATE("R",'Mapa de Riesgos'!$A$30),"")</f>
        <v/>
      </c>
      <c r="W32" s="467"/>
      <c r="X32" s="467" t="str">
        <f>IF(AND('Mapa de Riesgos'!$H$36="Baja",'Mapa de Riesgos'!$L$36="Moderado"),CONCATENATE("R",'Mapa de Riesgos'!$A$36),"")</f>
        <v/>
      </c>
      <c r="Y32" s="467"/>
      <c r="Z32" s="467" t="str">
        <f>IF(AND('Mapa de Riesgos'!$H$42="Baja",'Mapa de Riesgos'!$L$42="Moderado"),CONCATENATE("R",'Mapa de Riesgos'!$A$42),"")</f>
        <v/>
      </c>
      <c r="AA32" s="468"/>
      <c r="AB32" s="484" t="str">
        <f>IF(AND('Mapa de Riesgos'!$H$30="Baja",'Mapa de Riesgos'!$L$30="Mayor"),CONCATENATE("R",'Mapa de Riesgos'!$A$30),"")</f>
        <v/>
      </c>
      <c r="AC32" s="485"/>
      <c r="AD32" s="486" t="str">
        <f>IF(AND('Mapa de Riesgos'!$H$36="Baja",'Mapa de Riesgos'!$L$36="Mayor"),CONCATENATE("R",'Mapa de Riesgos'!$A$36),"")</f>
        <v/>
      </c>
      <c r="AE32" s="486"/>
      <c r="AF32" s="486" t="str">
        <f>IF(AND('Mapa de Riesgos'!$H$42="Baja",'Mapa de Riesgos'!$L$42="Mayor"),CONCATENATE("R",'Mapa de Riesgos'!$A$42),"")</f>
        <v/>
      </c>
      <c r="AG32" s="487"/>
      <c r="AH32" s="475" t="str">
        <f>IF(AND('Mapa de Riesgos'!$H$30="Baja",'Mapa de Riesgos'!$L$30="Catastrófico"),CONCATENATE("R",'Mapa de Riesgos'!$A$30),"")</f>
        <v/>
      </c>
      <c r="AI32" s="476"/>
      <c r="AJ32" s="476" t="str">
        <f>IF(AND('Mapa de Riesgos'!$H$36="Baja",'Mapa de Riesgos'!$L$36="Catastrófico"),CONCATENATE("R",'Mapa de Riesgos'!$A$36),"")</f>
        <v/>
      </c>
      <c r="AK32" s="476"/>
      <c r="AL32" s="476" t="str">
        <f>IF(AND('Mapa de Riesgos'!$H$42="Baja",'Mapa de Riesgos'!$L$42="Catastrófico"),CONCATENATE("R",'Mapa de Riesgos'!$A$42),"")</f>
        <v/>
      </c>
      <c r="AM32" s="477"/>
      <c r="AN32" s="84"/>
      <c r="AO32" s="538"/>
      <c r="AP32" s="539"/>
      <c r="AQ32" s="539"/>
      <c r="AR32" s="539"/>
      <c r="AS32" s="539"/>
      <c r="AT32" s="540"/>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c r="A33" s="84"/>
      <c r="B33" s="506"/>
      <c r="C33" s="506"/>
      <c r="D33" s="507"/>
      <c r="E33" s="498"/>
      <c r="F33" s="499"/>
      <c r="G33" s="499"/>
      <c r="H33" s="499"/>
      <c r="I33" s="504"/>
      <c r="J33" s="457"/>
      <c r="K33" s="458"/>
      <c r="L33" s="458"/>
      <c r="M33" s="458"/>
      <c r="N33" s="458"/>
      <c r="O33" s="459"/>
      <c r="P33" s="467"/>
      <c r="Q33" s="467"/>
      <c r="R33" s="467"/>
      <c r="S33" s="467"/>
      <c r="T33" s="467"/>
      <c r="U33" s="468"/>
      <c r="V33" s="466"/>
      <c r="W33" s="467"/>
      <c r="X33" s="467"/>
      <c r="Y33" s="467"/>
      <c r="Z33" s="467"/>
      <c r="AA33" s="468"/>
      <c r="AB33" s="484"/>
      <c r="AC33" s="485"/>
      <c r="AD33" s="486"/>
      <c r="AE33" s="486"/>
      <c r="AF33" s="486"/>
      <c r="AG33" s="487"/>
      <c r="AH33" s="475"/>
      <c r="AI33" s="476"/>
      <c r="AJ33" s="476"/>
      <c r="AK33" s="476"/>
      <c r="AL33" s="476"/>
      <c r="AM33" s="477"/>
      <c r="AN33" s="84"/>
      <c r="AO33" s="538"/>
      <c r="AP33" s="539"/>
      <c r="AQ33" s="539"/>
      <c r="AR33" s="539"/>
      <c r="AS33" s="539"/>
      <c r="AT33" s="540"/>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c r="A34" s="84"/>
      <c r="B34" s="506"/>
      <c r="C34" s="506"/>
      <c r="D34" s="507"/>
      <c r="E34" s="498"/>
      <c r="F34" s="499"/>
      <c r="G34" s="499"/>
      <c r="H34" s="499"/>
      <c r="I34" s="504"/>
      <c r="J34" s="457" t="str">
        <f>IF(AND('Mapa de Riesgos'!$H$48="Baja",'Mapa de Riesgos'!$L$48="Leve"),CONCATENATE("R",'Mapa de Riesgos'!$A$48),"")</f>
        <v/>
      </c>
      <c r="K34" s="458"/>
      <c r="L34" s="458" t="str">
        <f>IF(AND('Mapa de Riesgos'!$H$54="Baja",'Mapa de Riesgos'!$L$54="Leve"),CONCATENATE("R",'Mapa de Riesgos'!$A$54),"")</f>
        <v/>
      </c>
      <c r="M34" s="458"/>
      <c r="N34" s="458" t="str">
        <f>IF(AND('Mapa de Riesgos'!$H$60="Baja",'Mapa de Riesgos'!$L$60="Leve"),CONCATENATE("R",'Mapa de Riesgos'!$A$60),"")</f>
        <v/>
      </c>
      <c r="O34" s="459"/>
      <c r="P34" s="467" t="str">
        <f>IF(AND('Mapa de Riesgos'!$H$48="Baja",'Mapa de Riesgos'!$L$48="Menor"),CONCATENATE("R",'Mapa de Riesgos'!$A$48),"")</f>
        <v/>
      </c>
      <c r="Q34" s="467"/>
      <c r="R34" s="467" t="str">
        <f>IF(AND('Mapa de Riesgos'!$H$54="Baja",'Mapa de Riesgos'!$L$54="Menor"),CONCATENATE("R",'Mapa de Riesgos'!$A$54),"")</f>
        <v/>
      </c>
      <c r="S34" s="467"/>
      <c r="T34" s="467" t="str">
        <f>IF(AND('Mapa de Riesgos'!$H$60="Baja",'Mapa de Riesgos'!$L$60="Menor"),CONCATENATE("R",'Mapa de Riesgos'!$A$60),"")</f>
        <v/>
      </c>
      <c r="U34" s="468"/>
      <c r="V34" s="466" t="str">
        <f>IF(AND('Mapa de Riesgos'!$H$48="Baja",'Mapa de Riesgos'!$L$48="Moderado"),CONCATENATE("R",'Mapa de Riesgos'!$A$48),"")</f>
        <v/>
      </c>
      <c r="W34" s="467"/>
      <c r="X34" s="467" t="str">
        <f>IF(AND('Mapa de Riesgos'!$H$54="Baja",'Mapa de Riesgos'!$L$54="Moderado"),CONCATENATE("R",'Mapa de Riesgos'!$A$54),"")</f>
        <v/>
      </c>
      <c r="Y34" s="467"/>
      <c r="Z34" s="467" t="str">
        <f>IF(AND('Mapa de Riesgos'!$H$60="Baja",'Mapa de Riesgos'!$L$60="Moderado"),CONCATENATE("R",'Mapa de Riesgos'!$A$60),"")</f>
        <v/>
      </c>
      <c r="AA34" s="468"/>
      <c r="AB34" s="484" t="str">
        <f>IF(AND('Mapa de Riesgos'!$H$48="Baja",'Mapa de Riesgos'!$L$48="Mayor"),CONCATENATE("R",'Mapa de Riesgos'!$A$48),"")</f>
        <v/>
      </c>
      <c r="AC34" s="485"/>
      <c r="AD34" s="486" t="str">
        <f>IF(AND('Mapa de Riesgos'!$H$54="Baja",'Mapa de Riesgos'!$L$54="Mayor"),CONCATENATE("R",'Mapa de Riesgos'!$A$54),"")</f>
        <v/>
      </c>
      <c r="AE34" s="486"/>
      <c r="AF34" s="486" t="str">
        <f>IF(AND('Mapa de Riesgos'!$H$60="Baja",'Mapa de Riesgos'!$L$60="Mayor"),CONCATENATE("R",'Mapa de Riesgos'!$A$60),"")</f>
        <v/>
      </c>
      <c r="AG34" s="487"/>
      <c r="AH34" s="475" t="str">
        <f>IF(AND('Mapa de Riesgos'!$H$48="Baja",'Mapa de Riesgos'!$L$48="Catastrófico"),CONCATENATE("R",'Mapa de Riesgos'!$A$48),"")</f>
        <v/>
      </c>
      <c r="AI34" s="476"/>
      <c r="AJ34" s="476" t="str">
        <f>IF(AND('Mapa de Riesgos'!$H$54="Baja",'Mapa de Riesgos'!$L$54="Catastrófico"),CONCATENATE("R",'Mapa de Riesgos'!$A$54),"")</f>
        <v/>
      </c>
      <c r="AK34" s="476"/>
      <c r="AL34" s="476" t="str">
        <f>IF(AND('Mapa de Riesgos'!$H$60="Baja",'Mapa de Riesgos'!$L$60="Catastrófico"),CONCATENATE("R",'Mapa de Riesgos'!$A$60),"")</f>
        <v/>
      </c>
      <c r="AM34" s="477"/>
      <c r="AN34" s="84"/>
      <c r="AO34" s="538"/>
      <c r="AP34" s="539"/>
      <c r="AQ34" s="539"/>
      <c r="AR34" s="539"/>
      <c r="AS34" s="539"/>
      <c r="AT34" s="540"/>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c r="A35" s="84"/>
      <c r="B35" s="506"/>
      <c r="C35" s="506"/>
      <c r="D35" s="507"/>
      <c r="E35" s="498"/>
      <c r="F35" s="499"/>
      <c r="G35" s="499"/>
      <c r="H35" s="499"/>
      <c r="I35" s="504"/>
      <c r="J35" s="457"/>
      <c r="K35" s="458"/>
      <c r="L35" s="458"/>
      <c r="M35" s="458"/>
      <c r="N35" s="458"/>
      <c r="O35" s="459"/>
      <c r="P35" s="467"/>
      <c r="Q35" s="467"/>
      <c r="R35" s="467"/>
      <c r="S35" s="467"/>
      <c r="T35" s="467"/>
      <c r="U35" s="468"/>
      <c r="V35" s="466"/>
      <c r="W35" s="467"/>
      <c r="X35" s="467"/>
      <c r="Y35" s="467"/>
      <c r="Z35" s="467"/>
      <c r="AA35" s="468"/>
      <c r="AB35" s="484"/>
      <c r="AC35" s="485"/>
      <c r="AD35" s="486"/>
      <c r="AE35" s="486"/>
      <c r="AF35" s="486"/>
      <c r="AG35" s="487"/>
      <c r="AH35" s="475"/>
      <c r="AI35" s="476"/>
      <c r="AJ35" s="476"/>
      <c r="AK35" s="476"/>
      <c r="AL35" s="476"/>
      <c r="AM35" s="477"/>
      <c r="AN35" s="84"/>
      <c r="AO35" s="538"/>
      <c r="AP35" s="539"/>
      <c r="AQ35" s="539"/>
      <c r="AR35" s="539"/>
      <c r="AS35" s="539"/>
      <c r="AT35" s="540"/>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506"/>
      <c r="C36" s="506"/>
      <c r="D36" s="507"/>
      <c r="E36" s="498"/>
      <c r="F36" s="499"/>
      <c r="G36" s="499"/>
      <c r="H36" s="499"/>
      <c r="I36" s="504"/>
      <c r="J36" s="457" t="str">
        <f>IF(AND('Mapa de Riesgos'!$H$66="Baja",'Mapa de Riesgos'!$L$66="Leve"),CONCATENATE("R",'Mapa de Riesgos'!$A$66),"")</f>
        <v/>
      </c>
      <c r="K36" s="458"/>
      <c r="L36" s="458" t="str">
        <f>IF(AND('Mapa de Riesgos'!$H$72="Baja",'Mapa de Riesgos'!$L$72="Leve"),CONCATENATE("R",'Mapa de Riesgos'!$A$72),"")</f>
        <v/>
      </c>
      <c r="M36" s="458"/>
      <c r="N36" s="458" t="str">
        <f>IF(AND('Mapa de Riesgos'!$H$78="Baja",'Mapa de Riesgos'!$L$78="Leve"),CONCATENATE("R",'Mapa de Riesgos'!$A$78),"")</f>
        <v/>
      </c>
      <c r="O36" s="459"/>
      <c r="P36" s="467" t="str">
        <f>IF(AND('Mapa de Riesgos'!$H$66="Baja",'Mapa de Riesgos'!$L$66="Menor"),CONCATENATE("R",'Mapa de Riesgos'!$A$66),"")</f>
        <v/>
      </c>
      <c r="Q36" s="467"/>
      <c r="R36" s="467" t="str">
        <f>IF(AND('Mapa de Riesgos'!$H$72="Baja",'Mapa de Riesgos'!$L$72="Menor"),CONCATENATE("R",'Mapa de Riesgos'!$A$72),"")</f>
        <v/>
      </c>
      <c r="S36" s="467"/>
      <c r="T36" s="467" t="str">
        <f>IF(AND('Mapa de Riesgos'!$H$78="Baja",'Mapa de Riesgos'!$L$78="Menor"),CONCATENATE("R",'Mapa de Riesgos'!$A$78),"")</f>
        <v/>
      </c>
      <c r="U36" s="468"/>
      <c r="V36" s="466" t="str">
        <f>IF(AND('Mapa de Riesgos'!$H$66="Baja",'Mapa de Riesgos'!$L$66="Moderado"),CONCATENATE("R",'Mapa de Riesgos'!$A$66),"")</f>
        <v/>
      </c>
      <c r="W36" s="467"/>
      <c r="X36" s="467" t="str">
        <f>IF(AND('Mapa de Riesgos'!$H$72="Baja",'Mapa de Riesgos'!$L$72="Moderado"),CONCATENATE("R",'Mapa de Riesgos'!$A$72),"")</f>
        <v/>
      </c>
      <c r="Y36" s="467"/>
      <c r="Z36" s="467" t="str">
        <f>IF(AND('Mapa de Riesgos'!$H$78="Baja",'Mapa de Riesgos'!$L$78="Moderado"),CONCATENATE("R",'Mapa de Riesgos'!$A$78),"")</f>
        <v/>
      </c>
      <c r="AA36" s="468"/>
      <c r="AB36" s="484" t="str">
        <f>IF(AND('Mapa de Riesgos'!$H$66="Baja",'Mapa de Riesgos'!$L$66="Mayor"),CONCATENATE("R",'Mapa de Riesgos'!$A$66),"")</f>
        <v/>
      </c>
      <c r="AC36" s="485"/>
      <c r="AD36" s="486" t="str">
        <f>IF(AND('Mapa de Riesgos'!$H$72="Baja",'Mapa de Riesgos'!$L$72="Mayor"),CONCATENATE("R",'Mapa de Riesgos'!$A$72),"")</f>
        <v/>
      </c>
      <c r="AE36" s="486"/>
      <c r="AF36" s="486" t="str">
        <f>IF(AND('Mapa de Riesgos'!$H$78="Baja",'Mapa de Riesgos'!$L$78="Mayor"),CONCATENATE("R",'Mapa de Riesgos'!$A$78),"")</f>
        <v/>
      </c>
      <c r="AG36" s="487"/>
      <c r="AH36" s="475" t="str">
        <f>IF(AND('Mapa de Riesgos'!$H$66="Baja",'Mapa de Riesgos'!$L$66="Catastrófico"),CONCATENATE("R",'Mapa de Riesgos'!$A$66),"")</f>
        <v/>
      </c>
      <c r="AI36" s="476"/>
      <c r="AJ36" s="476" t="str">
        <f>IF(AND('Mapa de Riesgos'!$H$72="Baja",'Mapa de Riesgos'!$L$72="Catastrófico"),CONCATENATE("R",'Mapa de Riesgos'!$A$72),"")</f>
        <v/>
      </c>
      <c r="AK36" s="476"/>
      <c r="AL36" s="476" t="str">
        <f>IF(AND('Mapa de Riesgos'!$H$78="Baja",'Mapa de Riesgos'!$L$78="Catastrófico"),CONCATENATE("R",'Mapa de Riesgos'!$A$78),"")</f>
        <v/>
      </c>
      <c r="AM36" s="477"/>
      <c r="AN36" s="84"/>
      <c r="AO36" s="538"/>
      <c r="AP36" s="539"/>
      <c r="AQ36" s="539"/>
      <c r="AR36" s="539"/>
      <c r="AS36" s="539"/>
      <c r="AT36" s="54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506"/>
      <c r="C37" s="506"/>
      <c r="D37" s="507"/>
      <c r="E37" s="501"/>
      <c r="F37" s="502"/>
      <c r="G37" s="502"/>
      <c r="H37" s="502"/>
      <c r="I37" s="502"/>
      <c r="J37" s="460"/>
      <c r="K37" s="461"/>
      <c r="L37" s="461"/>
      <c r="M37" s="461"/>
      <c r="N37" s="461"/>
      <c r="O37" s="462"/>
      <c r="P37" s="470"/>
      <c r="Q37" s="470"/>
      <c r="R37" s="470"/>
      <c r="S37" s="470"/>
      <c r="T37" s="470"/>
      <c r="U37" s="471"/>
      <c r="V37" s="469"/>
      <c r="W37" s="470"/>
      <c r="X37" s="470"/>
      <c r="Y37" s="470"/>
      <c r="Z37" s="470"/>
      <c r="AA37" s="471"/>
      <c r="AB37" s="488"/>
      <c r="AC37" s="489"/>
      <c r="AD37" s="489"/>
      <c r="AE37" s="489"/>
      <c r="AF37" s="489"/>
      <c r="AG37" s="490"/>
      <c r="AH37" s="478"/>
      <c r="AI37" s="479"/>
      <c r="AJ37" s="479"/>
      <c r="AK37" s="479"/>
      <c r="AL37" s="479"/>
      <c r="AM37" s="480"/>
      <c r="AN37" s="84"/>
      <c r="AO37" s="541"/>
      <c r="AP37" s="542"/>
      <c r="AQ37" s="542"/>
      <c r="AR37" s="542"/>
      <c r="AS37" s="542"/>
      <c r="AT37" s="54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c r="A38" s="84"/>
      <c r="B38" s="506"/>
      <c r="C38" s="506"/>
      <c r="D38" s="507"/>
      <c r="E38" s="495" t="s">
        <v>186</v>
      </c>
      <c r="F38" s="496"/>
      <c r="G38" s="496"/>
      <c r="H38" s="496"/>
      <c r="I38" s="497"/>
      <c r="J38" s="463" t="str">
        <f>IF(AND('Mapa de Riesgos'!$H$12="Muy Baja",'Mapa de Riesgos'!$L$12="Leve"),CONCATENATE("R",'Mapa de Riesgos'!$A$12),"")</f>
        <v/>
      </c>
      <c r="K38" s="464"/>
      <c r="L38" s="464" t="str">
        <f>IF(AND('Mapa de Riesgos'!$H$18="Muy Baja",'Mapa de Riesgos'!$L$18="Leve"),CONCATENATE("R",'Mapa de Riesgos'!$A$18),"")</f>
        <v/>
      </c>
      <c r="M38" s="464"/>
      <c r="N38" s="464" t="str">
        <f>IF(AND('Mapa de Riesgos'!$H$24="Muy Baja",'Mapa de Riesgos'!$L$24="Leve"),CONCATENATE("R",'Mapa de Riesgos'!$A$24),"")</f>
        <v/>
      </c>
      <c r="O38" s="465"/>
      <c r="P38" s="463" t="str">
        <f>IF(AND('Mapa de Riesgos'!$H$12="Muy Baja",'Mapa de Riesgos'!$L$12="Menor"),CONCATENATE("R",'Mapa de Riesgos'!$A$12),"")</f>
        <v/>
      </c>
      <c r="Q38" s="464"/>
      <c r="R38" s="464" t="str">
        <f>IF(AND('Mapa de Riesgos'!$H$18="Muy Baja",'Mapa de Riesgos'!$L$18="Menor"),CONCATENATE("R",'Mapa de Riesgos'!$A$18),"")</f>
        <v/>
      </c>
      <c r="S38" s="464"/>
      <c r="T38" s="464" t="str">
        <f>IF(AND('Mapa de Riesgos'!$H$24="Muy Baja",'Mapa de Riesgos'!$L$24="Menor"),CONCATENATE("R",'Mapa de Riesgos'!$A$24),"")</f>
        <v/>
      </c>
      <c r="U38" s="465"/>
      <c r="V38" s="472" t="str">
        <f>IF(AND('Mapa de Riesgos'!$H$12="Muy Baja",'Mapa de Riesgos'!$L$12="Moderado"),CONCATENATE("R",'Mapa de Riesgos'!$A$12),"")</f>
        <v>R1</v>
      </c>
      <c r="W38" s="473"/>
      <c r="X38" s="473" t="str">
        <f>IF(AND('Mapa de Riesgos'!$H$18="Muy Baja",'Mapa de Riesgos'!$L$18="Moderado"),CONCATENATE("R",'Mapa de Riesgos'!$A$18),"")</f>
        <v/>
      </c>
      <c r="Y38" s="473"/>
      <c r="Z38" s="473" t="str">
        <f>IF(AND('Mapa de Riesgos'!$H$24="Muy Baja",'Mapa de Riesgos'!$L$24="Moderado"),CONCATENATE("R",'Mapa de Riesgos'!$A$24),"")</f>
        <v/>
      </c>
      <c r="AA38" s="474"/>
      <c r="AB38" s="491" t="str">
        <f>IF(AND('Mapa de Riesgos'!$H$12="Muy Baja",'Mapa de Riesgos'!$L$12="Mayor"),CONCATENATE("R",'Mapa de Riesgos'!$A$12),"")</f>
        <v/>
      </c>
      <c r="AC38" s="492"/>
      <c r="AD38" s="492" t="str">
        <f>IF(AND('Mapa de Riesgos'!$H$18="Muy Baja",'Mapa de Riesgos'!$L$18="Mayor"),CONCATENATE("R",'Mapa de Riesgos'!$A$18),"")</f>
        <v/>
      </c>
      <c r="AE38" s="492"/>
      <c r="AF38" s="492" t="str">
        <f>IF(AND('Mapa de Riesgos'!$H$24="Muy Baja",'Mapa de Riesgos'!$L$24="Mayor"),CONCATENATE("R",'Mapa de Riesgos'!$A$24),"")</f>
        <v/>
      </c>
      <c r="AG38" s="493"/>
      <c r="AH38" s="481" t="str">
        <f>IF(AND('Mapa de Riesgos'!$H$12="Muy Baja",'Mapa de Riesgos'!$L$12="Catastrófico"),CONCATENATE("R",'Mapa de Riesgos'!$A$12),"")</f>
        <v/>
      </c>
      <c r="AI38" s="482"/>
      <c r="AJ38" s="482" t="str">
        <f>IF(AND('Mapa de Riesgos'!$H$18="Muy Baja",'Mapa de Riesgos'!$L$18="Catastrófico"),CONCATENATE("R",'Mapa de Riesgos'!$A$18),"")</f>
        <v/>
      </c>
      <c r="AK38" s="482"/>
      <c r="AL38" s="482" t="str">
        <f>IF(AND('Mapa de Riesgos'!$H$24="Muy Baja",'Mapa de Riesgos'!$L$24="Catastrófico"),CONCATENATE("R",'Mapa de Riesgos'!$A$24),"")</f>
        <v/>
      </c>
      <c r="AM38" s="483"/>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c r="A39" s="84"/>
      <c r="B39" s="506"/>
      <c r="C39" s="506"/>
      <c r="D39" s="507"/>
      <c r="E39" s="498"/>
      <c r="F39" s="499"/>
      <c r="G39" s="499"/>
      <c r="H39" s="499"/>
      <c r="I39" s="500"/>
      <c r="J39" s="457"/>
      <c r="K39" s="458"/>
      <c r="L39" s="458"/>
      <c r="M39" s="458"/>
      <c r="N39" s="458"/>
      <c r="O39" s="459"/>
      <c r="P39" s="457"/>
      <c r="Q39" s="458"/>
      <c r="R39" s="458"/>
      <c r="S39" s="458"/>
      <c r="T39" s="458"/>
      <c r="U39" s="459"/>
      <c r="V39" s="466"/>
      <c r="W39" s="467"/>
      <c r="X39" s="467"/>
      <c r="Y39" s="467"/>
      <c r="Z39" s="467"/>
      <c r="AA39" s="468"/>
      <c r="AB39" s="484"/>
      <c r="AC39" s="485"/>
      <c r="AD39" s="485"/>
      <c r="AE39" s="485"/>
      <c r="AF39" s="485"/>
      <c r="AG39" s="487"/>
      <c r="AH39" s="475"/>
      <c r="AI39" s="476"/>
      <c r="AJ39" s="476"/>
      <c r="AK39" s="476"/>
      <c r="AL39" s="476"/>
      <c r="AM39" s="477"/>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c r="A40" s="84"/>
      <c r="B40" s="506"/>
      <c r="C40" s="506"/>
      <c r="D40" s="507"/>
      <c r="E40" s="498"/>
      <c r="F40" s="499"/>
      <c r="G40" s="499"/>
      <c r="H40" s="499"/>
      <c r="I40" s="500"/>
      <c r="J40" s="457" t="str">
        <f>IF(AND('Mapa de Riesgos'!$H$30="Muy Baja",'Mapa de Riesgos'!$L$30="Leve"),CONCATENATE("R",'Mapa de Riesgos'!$A$30),"")</f>
        <v/>
      </c>
      <c r="K40" s="458"/>
      <c r="L40" s="458" t="str">
        <f>IF(AND('Mapa de Riesgos'!$H$36="Muy Baja",'Mapa de Riesgos'!$L$36="Leve"),CONCATENATE("R",'Mapa de Riesgos'!$A$36),"")</f>
        <v/>
      </c>
      <c r="M40" s="458"/>
      <c r="N40" s="458" t="str">
        <f>IF(AND('Mapa de Riesgos'!$H$42="Muy Baja",'Mapa de Riesgos'!$L$42="Leve"),CONCATENATE("R",'Mapa de Riesgos'!$A$42),"")</f>
        <v/>
      </c>
      <c r="O40" s="459"/>
      <c r="P40" s="457" t="str">
        <f>IF(AND('Mapa de Riesgos'!$H$30="Muy Baja",'Mapa de Riesgos'!$L$30="Menor"),CONCATENATE("R",'Mapa de Riesgos'!$A$30),"")</f>
        <v/>
      </c>
      <c r="Q40" s="458"/>
      <c r="R40" s="458" t="str">
        <f>IF(AND('Mapa de Riesgos'!$H$36="Muy Baja",'Mapa de Riesgos'!$L$36="Menor"),CONCATENATE("R",'Mapa de Riesgos'!$A$36),"")</f>
        <v/>
      </c>
      <c r="S40" s="458"/>
      <c r="T40" s="458" t="str">
        <f>IF(AND('Mapa de Riesgos'!$H$42="Muy Baja",'Mapa de Riesgos'!$L$42="Menor"),CONCATENATE("R",'Mapa de Riesgos'!$A$42),"")</f>
        <v/>
      </c>
      <c r="U40" s="459"/>
      <c r="V40" s="466" t="str">
        <f>IF(AND('Mapa de Riesgos'!$H$30="Muy Baja",'Mapa de Riesgos'!$L$30="Moderado"),CONCATENATE("R",'Mapa de Riesgos'!$A$30),"")</f>
        <v/>
      </c>
      <c r="W40" s="467"/>
      <c r="X40" s="467" t="str">
        <f>IF(AND('Mapa de Riesgos'!$H$36="Muy Baja",'Mapa de Riesgos'!$L$36="Moderado"),CONCATENATE("R",'Mapa de Riesgos'!$A$36),"")</f>
        <v/>
      </c>
      <c r="Y40" s="467"/>
      <c r="Z40" s="467" t="str">
        <f>IF(AND('Mapa de Riesgos'!$H$42="Muy Baja",'Mapa de Riesgos'!$L$42="Moderado"),CONCATENATE("R",'Mapa de Riesgos'!$A$42),"")</f>
        <v/>
      </c>
      <c r="AA40" s="468"/>
      <c r="AB40" s="484" t="str">
        <f>IF(AND('Mapa de Riesgos'!$H$30="Muy Baja",'Mapa de Riesgos'!$L$30="Mayor"),CONCATENATE("R",'Mapa de Riesgos'!$A$30),"")</f>
        <v/>
      </c>
      <c r="AC40" s="485"/>
      <c r="AD40" s="486" t="str">
        <f>IF(AND('Mapa de Riesgos'!$H$36="Muy Baja",'Mapa de Riesgos'!$L$36="Mayor"),CONCATENATE("R",'Mapa de Riesgos'!$A$36),"")</f>
        <v/>
      </c>
      <c r="AE40" s="486"/>
      <c r="AF40" s="486" t="str">
        <f>IF(AND('Mapa de Riesgos'!$H$42="Muy Baja",'Mapa de Riesgos'!$L$42="Mayor"),CONCATENATE("R",'Mapa de Riesgos'!$A$42),"")</f>
        <v/>
      </c>
      <c r="AG40" s="487"/>
      <c r="AH40" s="475" t="str">
        <f>IF(AND('Mapa de Riesgos'!$H$30="Muy Baja",'Mapa de Riesgos'!$L$30="Catastrófico"),CONCATENATE("R",'Mapa de Riesgos'!$A$30),"")</f>
        <v/>
      </c>
      <c r="AI40" s="476"/>
      <c r="AJ40" s="476" t="str">
        <f>IF(AND('Mapa de Riesgos'!$H$36="Muy Baja",'Mapa de Riesgos'!$L$36="Catastrófico"),CONCATENATE("R",'Mapa de Riesgos'!$A$36),"")</f>
        <v/>
      </c>
      <c r="AK40" s="476"/>
      <c r="AL40" s="476" t="str">
        <f>IF(AND('Mapa de Riesgos'!$H$42="Muy Baja",'Mapa de Riesgos'!$L$42="Catastrófico"),CONCATENATE("R",'Mapa de Riesgos'!$A$42),"")</f>
        <v/>
      </c>
      <c r="AM40" s="477"/>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c r="A41" s="84"/>
      <c r="B41" s="506"/>
      <c r="C41" s="506"/>
      <c r="D41" s="507"/>
      <c r="E41" s="498"/>
      <c r="F41" s="499"/>
      <c r="G41" s="499"/>
      <c r="H41" s="499"/>
      <c r="I41" s="500"/>
      <c r="J41" s="457"/>
      <c r="K41" s="458"/>
      <c r="L41" s="458"/>
      <c r="M41" s="458"/>
      <c r="N41" s="458"/>
      <c r="O41" s="459"/>
      <c r="P41" s="457"/>
      <c r="Q41" s="458"/>
      <c r="R41" s="458"/>
      <c r="S41" s="458"/>
      <c r="T41" s="458"/>
      <c r="U41" s="459"/>
      <c r="V41" s="466"/>
      <c r="W41" s="467"/>
      <c r="X41" s="467"/>
      <c r="Y41" s="467"/>
      <c r="Z41" s="467"/>
      <c r="AA41" s="468"/>
      <c r="AB41" s="484"/>
      <c r="AC41" s="485"/>
      <c r="AD41" s="486"/>
      <c r="AE41" s="486"/>
      <c r="AF41" s="486"/>
      <c r="AG41" s="487"/>
      <c r="AH41" s="475"/>
      <c r="AI41" s="476"/>
      <c r="AJ41" s="476"/>
      <c r="AK41" s="476"/>
      <c r="AL41" s="476"/>
      <c r="AM41" s="477"/>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c r="A42" s="84"/>
      <c r="B42" s="506"/>
      <c r="C42" s="506"/>
      <c r="D42" s="507"/>
      <c r="E42" s="498"/>
      <c r="F42" s="499"/>
      <c r="G42" s="499"/>
      <c r="H42" s="499"/>
      <c r="I42" s="500"/>
      <c r="J42" s="457" t="str">
        <f>IF(AND('Mapa de Riesgos'!$H$48="Muy Baja",'Mapa de Riesgos'!$L$48="Leve"),CONCATENATE("R",'Mapa de Riesgos'!$A$48),"")</f>
        <v/>
      </c>
      <c r="K42" s="458"/>
      <c r="L42" s="458" t="str">
        <f>IF(AND('Mapa de Riesgos'!$H$54="Muy Baja",'Mapa de Riesgos'!$L$54="Leve"),CONCATENATE("R",'Mapa de Riesgos'!$A$54),"")</f>
        <v/>
      </c>
      <c r="M42" s="458"/>
      <c r="N42" s="458" t="str">
        <f>IF(AND('Mapa de Riesgos'!$H$60="Muy Baja",'Mapa de Riesgos'!$L$60="Leve"),CONCATENATE("R",'Mapa de Riesgos'!$A$60),"")</f>
        <v/>
      </c>
      <c r="O42" s="459"/>
      <c r="P42" s="457" t="str">
        <f>IF(AND('Mapa de Riesgos'!$H$48="Muy Baja",'Mapa de Riesgos'!$L$48="Menor"),CONCATENATE("R",'Mapa de Riesgos'!$A$48),"")</f>
        <v/>
      </c>
      <c r="Q42" s="458"/>
      <c r="R42" s="458" t="str">
        <f>IF(AND('Mapa de Riesgos'!$H$54="Muy Baja",'Mapa de Riesgos'!$L$54="Menor"),CONCATENATE("R",'Mapa de Riesgos'!$A$54),"")</f>
        <v/>
      </c>
      <c r="S42" s="458"/>
      <c r="T42" s="458" t="str">
        <f>IF(AND('Mapa de Riesgos'!$H$60="Muy Baja",'Mapa de Riesgos'!$L$60="Menor"),CONCATENATE("R",'Mapa de Riesgos'!$A$60),"")</f>
        <v/>
      </c>
      <c r="U42" s="459"/>
      <c r="V42" s="466" t="str">
        <f>IF(AND('Mapa de Riesgos'!$H$48="Muy Baja",'Mapa de Riesgos'!$L$48="Moderado"),CONCATENATE("R",'Mapa de Riesgos'!$A$48),"")</f>
        <v/>
      </c>
      <c r="W42" s="467"/>
      <c r="X42" s="467" t="str">
        <f>IF(AND('Mapa de Riesgos'!$H$54="Muy Baja",'Mapa de Riesgos'!$L$54="Moderado"),CONCATENATE("R",'Mapa de Riesgos'!$A$54),"")</f>
        <v/>
      </c>
      <c r="Y42" s="467"/>
      <c r="Z42" s="467" t="str">
        <f>IF(AND('Mapa de Riesgos'!$H$60="Muy Baja",'Mapa de Riesgos'!$L$60="Moderado"),CONCATENATE("R",'Mapa de Riesgos'!$A$60),"")</f>
        <v/>
      </c>
      <c r="AA42" s="468"/>
      <c r="AB42" s="484" t="str">
        <f>IF(AND('Mapa de Riesgos'!$H$48="Muy Baja",'Mapa de Riesgos'!$L$48="Mayor"),CONCATENATE("R",'Mapa de Riesgos'!$A$48),"")</f>
        <v/>
      </c>
      <c r="AC42" s="485"/>
      <c r="AD42" s="486" t="str">
        <f>IF(AND('Mapa de Riesgos'!$H$54="Muy Baja",'Mapa de Riesgos'!$L$54="Mayor"),CONCATENATE("R",'Mapa de Riesgos'!$A$54),"")</f>
        <v/>
      </c>
      <c r="AE42" s="486"/>
      <c r="AF42" s="486" t="str">
        <f>IF(AND('Mapa de Riesgos'!$H$60="Muy Baja",'Mapa de Riesgos'!$L$60="Mayor"),CONCATENATE("R",'Mapa de Riesgos'!$A$60),"")</f>
        <v/>
      </c>
      <c r="AG42" s="487"/>
      <c r="AH42" s="475" t="str">
        <f>IF(AND('Mapa de Riesgos'!$H$48="Muy Baja",'Mapa de Riesgos'!$L$48="Catastrófico"),CONCATENATE("R",'Mapa de Riesgos'!$A$48),"")</f>
        <v/>
      </c>
      <c r="AI42" s="476"/>
      <c r="AJ42" s="476" t="str">
        <f>IF(AND('Mapa de Riesgos'!$H$54="Muy Baja",'Mapa de Riesgos'!$L$54="Catastrófico"),CONCATENATE("R",'Mapa de Riesgos'!$A$54),"")</f>
        <v/>
      </c>
      <c r="AK42" s="476"/>
      <c r="AL42" s="476" t="str">
        <f>IF(AND('Mapa de Riesgos'!$H$60="Muy Baja",'Mapa de Riesgos'!$L$60="Catastrófico"),CONCATENATE("R",'Mapa de Riesgos'!$A$60),"")</f>
        <v/>
      </c>
      <c r="AM42" s="477"/>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c r="A43" s="84"/>
      <c r="B43" s="506"/>
      <c r="C43" s="506"/>
      <c r="D43" s="507"/>
      <c r="E43" s="498"/>
      <c r="F43" s="499"/>
      <c r="G43" s="499"/>
      <c r="H43" s="499"/>
      <c r="I43" s="500"/>
      <c r="J43" s="457"/>
      <c r="K43" s="458"/>
      <c r="L43" s="458"/>
      <c r="M43" s="458"/>
      <c r="N43" s="458"/>
      <c r="O43" s="459"/>
      <c r="P43" s="457"/>
      <c r="Q43" s="458"/>
      <c r="R43" s="458"/>
      <c r="S43" s="458"/>
      <c r="T43" s="458"/>
      <c r="U43" s="459"/>
      <c r="V43" s="466"/>
      <c r="W43" s="467"/>
      <c r="X43" s="467"/>
      <c r="Y43" s="467"/>
      <c r="Z43" s="467"/>
      <c r="AA43" s="468"/>
      <c r="AB43" s="484"/>
      <c r="AC43" s="485"/>
      <c r="AD43" s="486"/>
      <c r="AE43" s="486"/>
      <c r="AF43" s="486"/>
      <c r="AG43" s="487"/>
      <c r="AH43" s="475"/>
      <c r="AI43" s="476"/>
      <c r="AJ43" s="476"/>
      <c r="AK43" s="476"/>
      <c r="AL43" s="476"/>
      <c r="AM43" s="477"/>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506"/>
      <c r="C44" s="506"/>
      <c r="D44" s="507"/>
      <c r="E44" s="498"/>
      <c r="F44" s="499"/>
      <c r="G44" s="499"/>
      <c r="H44" s="499"/>
      <c r="I44" s="500"/>
      <c r="J44" s="457" t="str">
        <f>IF(AND('Mapa de Riesgos'!$H$66="Muy Baja",'Mapa de Riesgos'!$L$66="Leve"),CONCATENATE("R",'Mapa de Riesgos'!$A$66),"")</f>
        <v/>
      </c>
      <c r="K44" s="458"/>
      <c r="L44" s="458" t="str">
        <f>IF(AND('Mapa de Riesgos'!$H$72="Muy Baja",'Mapa de Riesgos'!$L$72="Leve"),CONCATENATE("R",'Mapa de Riesgos'!$A$72),"")</f>
        <v/>
      </c>
      <c r="M44" s="458"/>
      <c r="N44" s="458" t="str">
        <f>IF(AND('Mapa de Riesgos'!$H$78="Muy Baja",'Mapa de Riesgos'!$L$78="Leve"),CONCATENATE("R",'Mapa de Riesgos'!$A$78),"")</f>
        <v/>
      </c>
      <c r="O44" s="459"/>
      <c r="P44" s="457" t="str">
        <f>IF(AND('Mapa de Riesgos'!$H$66="Muy Baja",'Mapa de Riesgos'!$L$66="Menor"),CONCATENATE("R",'Mapa de Riesgos'!$A$66),"")</f>
        <v/>
      </c>
      <c r="Q44" s="458"/>
      <c r="R44" s="458" t="str">
        <f>IF(AND('Mapa de Riesgos'!$H$72="Muy Baja",'Mapa de Riesgos'!$L$72="Menor"),CONCATENATE("R",'Mapa de Riesgos'!$A$72),"")</f>
        <v/>
      </c>
      <c r="S44" s="458"/>
      <c r="T44" s="458" t="str">
        <f>IF(AND('Mapa de Riesgos'!$H$78="Muy Baja",'Mapa de Riesgos'!$L$78="Menor"),CONCATENATE("R",'Mapa de Riesgos'!$A$78),"")</f>
        <v/>
      </c>
      <c r="U44" s="459"/>
      <c r="V44" s="466" t="str">
        <f>IF(AND('Mapa de Riesgos'!$H$66="Muy Baja",'Mapa de Riesgos'!$L$66="Moderado"),CONCATENATE("R",'Mapa de Riesgos'!$A$66),"")</f>
        <v/>
      </c>
      <c r="W44" s="467"/>
      <c r="X44" s="467" t="str">
        <f>IF(AND('Mapa de Riesgos'!$H$72="Muy Baja",'Mapa de Riesgos'!$L$72="Moderado"),CONCATENATE("R",'Mapa de Riesgos'!$A$72),"")</f>
        <v/>
      </c>
      <c r="Y44" s="467"/>
      <c r="Z44" s="467" t="str">
        <f>IF(AND('Mapa de Riesgos'!$H$78="Muy Baja",'Mapa de Riesgos'!$L$78="Moderado"),CONCATENATE("R",'Mapa de Riesgos'!$A$78),"")</f>
        <v/>
      </c>
      <c r="AA44" s="468"/>
      <c r="AB44" s="484" t="str">
        <f>IF(AND('Mapa de Riesgos'!$H$66="Muy Baja",'Mapa de Riesgos'!$L$66="Mayor"),CONCATENATE("R",'Mapa de Riesgos'!$A$66),"")</f>
        <v/>
      </c>
      <c r="AC44" s="485"/>
      <c r="AD44" s="486" t="str">
        <f>IF(AND('Mapa de Riesgos'!$H$72="Muy Baja",'Mapa de Riesgos'!$L$72="Mayor"),CONCATENATE("R",'Mapa de Riesgos'!$A$72),"")</f>
        <v/>
      </c>
      <c r="AE44" s="486"/>
      <c r="AF44" s="486" t="str">
        <f>IF(AND('Mapa de Riesgos'!$H$78="Muy Baja",'Mapa de Riesgos'!$L$78="Mayor"),CONCATENATE("R",'Mapa de Riesgos'!$A$78),"")</f>
        <v/>
      </c>
      <c r="AG44" s="487"/>
      <c r="AH44" s="475" t="str">
        <f>IF(AND('Mapa de Riesgos'!$H$66="Muy Baja",'Mapa de Riesgos'!$L$66="Catastrófico"),CONCATENATE("R",'Mapa de Riesgos'!$A$66),"")</f>
        <v/>
      </c>
      <c r="AI44" s="476"/>
      <c r="AJ44" s="476" t="str">
        <f>IF(AND('Mapa de Riesgos'!$H$72="Muy Baja",'Mapa de Riesgos'!$L$72="Catastrófico"),CONCATENATE("R",'Mapa de Riesgos'!$A$72),"")</f>
        <v/>
      </c>
      <c r="AK44" s="476"/>
      <c r="AL44" s="476" t="str">
        <f>IF(AND('Mapa de Riesgos'!$H$78="Muy Baja",'Mapa de Riesgos'!$L$78="Catastrófico"),CONCATENATE("R",'Mapa de Riesgos'!$A$78),"")</f>
        <v/>
      </c>
      <c r="AM44" s="477"/>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506"/>
      <c r="C45" s="506"/>
      <c r="D45" s="507"/>
      <c r="E45" s="501"/>
      <c r="F45" s="502"/>
      <c r="G45" s="502"/>
      <c r="H45" s="502"/>
      <c r="I45" s="503"/>
      <c r="J45" s="460"/>
      <c r="K45" s="461"/>
      <c r="L45" s="461"/>
      <c r="M45" s="461"/>
      <c r="N45" s="461"/>
      <c r="O45" s="462"/>
      <c r="P45" s="460"/>
      <c r="Q45" s="461"/>
      <c r="R45" s="461"/>
      <c r="S45" s="461"/>
      <c r="T45" s="461"/>
      <c r="U45" s="462"/>
      <c r="V45" s="469"/>
      <c r="W45" s="470"/>
      <c r="X45" s="470"/>
      <c r="Y45" s="470"/>
      <c r="Z45" s="470"/>
      <c r="AA45" s="471"/>
      <c r="AB45" s="488"/>
      <c r="AC45" s="489"/>
      <c r="AD45" s="489"/>
      <c r="AE45" s="489"/>
      <c r="AF45" s="489"/>
      <c r="AG45" s="490"/>
      <c r="AH45" s="478"/>
      <c r="AI45" s="479"/>
      <c r="AJ45" s="479"/>
      <c r="AK45" s="479"/>
      <c r="AL45" s="479"/>
      <c r="AM45" s="480"/>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495" t="s">
        <v>187</v>
      </c>
      <c r="K46" s="496"/>
      <c r="L46" s="496"/>
      <c r="M46" s="496"/>
      <c r="N46" s="496"/>
      <c r="O46" s="497"/>
      <c r="P46" s="495" t="s">
        <v>188</v>
      </c>
      <c r="Q46" s="496"/>
      <c r="R46" s="496"/>
      <c r="S46" s="496"/>
      <c r="T46" s="496"/>
      <c r="U46" s="497"/>
      <c r="V46" s="495" t="s">
        <v>189</v>
      </c>
      <c r="W46" s="496"/>
      <c r="X46" s="496"/>
      <c r="Y46" s="496"/>
      <c r="Z46" s="496"/>
      <c r="AA46" s="497"/>
      <c r="AB46" s="495" t="s">
        <v>190</v>
      </c>
      <c r="AC46" s="505"/>
      <c r="AD46" s="496"/>
      <c r="AE46" s="496"/>
      <c r="AF46" s="496"/>
      <c r="AG46" s="497"/>
      <c r="AH46" s="495" t="s">
        <v>191</v>
      </c>
      <c r="AI46" s="496"/>
      <c r="AJ46" s="496"/>
      <c r="AK46" s="496"/>
      <c r="AL46" s="496"/>
      <c r="AM46" s="497"/>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498"/>
      <c r="K47" s="499"/>
      <c r="L47" s="499"/>
      <c r="M47" s="499"/>
      <c r="N47" s="499"/>
      <c r="O47" s="500"/>
      <c r="P47" s="498"/>
      <c r="Q47" s="499"/>
      <c r="R47" s="499"/>
      <c r="S47" s="499"/>
      <c r="T47" s="499"/>
      <c r="U47" s="500"/>
      <c r="V47" s="498"/>
      <c r="W47" s="499"/>
      <c r="X47" s="499"/>
      <c r="Y47" s="499"/>
      <c r="Z47" s="499"/>
      <c r="AA47" s="500"/>
      <c r="AB47" s="498"/>
      <c r="AC47" s="499"/>
      <c r="AD47" s="499"/>
      <c r="AE47" s="499"/>
      <c r="AF47" s="499"/>
      <c r="AG47" s="500"/>
      <c r="AH47" s="498"/>
      <c r="AI47" s="499"/>
      <c r="AJ47" s="499"/>
      <c r="AK47" s="499"/>
      <c r="AL47" s="499"/>
      <c r="AM47" s="500"/>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498"/>
      <c r="K48" s="499"/>
      <c r="L48" s="499"/>
      <c r="M48" s="499"/>
      <c r="N48" s="499"/>
      <c r="O48" s="500"/>
      <c r="P48" s="498"/>
      <c r="Q48" s="499"/>
      <c r="R48" s="499"/>
      <c r="S48" s="499"/>
      <c r="T48" s="499"/>
      <c r="U48" s="500"/>
      <c r="V48" s="498"/>
      <c r="W48" s="499"/>
      <c r="X48" s="499"/>
      <c r="Y48" s="499"/>
      <c r="Z48" s="499"/>
      <c r="AA48" s="500"/>
      <c r="AB48" s="498"/>
      <c r="AC48" s="499"/>
      <c r="AD48" s="499"/>
      <c r="AE48" s="499"/>
      <c r="AF48" s="499"/>
      <c r="AG48" s="500"/>
      <c r="AH48" s="498"/>
      <c r="AI48" s="499"/>
      <c r="AJ48" s="499"/>
      <c r="AK48" s="499"/>
      <c r="AL48" s="499"/>
      <c r="AM48" s="500"/>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498"/>
      <c r="K49" s="499"/>
      <c r="L49" s="499"/>
      <c r="M49" s="499"/>
      <c r="N49" s="499"/>
      <c r="O49" s="500"/>
      <c r="P49" s="498"/>
      <c r="Q49" s="499"/>
      <c r="R49" s="499"/>
      <c r="S49" s="499"/>
      <c r="T49" s="499"/>
      <c r="U49" s="500"/>
      <c r="V49" s="498"/>
      <c r="W49" s="499"/>
      <c r="X49" s="499"/>
      <c r="Y49" s="499"/>
      <c r="Z49" s="499"/>
      <c r="AA49" s="500"/>
      <c r="AB49" s="498"/>
      <c r="AC49" s="499"/>
      <c r="AD49" s="499"/>
      <c r="AE49" s="499"/>
      <c r="AF49" s="499"/>
      <c r="AG49" s="500"/>
      <c r="AH49" s="498"/>
      <c r="AI49" s="499"/>
      <c r="AJ49" s="499"/>
      <c r="AK49" s="499"/>
      <c r="AL49" s="499"/>
      <c r="AM49" s="500"/>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498"/>
      <c r="K50" s="499"/>
      <c r="L50" s="499"/>
      <c r="M50" s="499"/>
      <c r="N50" s="499"/>
      <c r="O50" s="500"/>
      <c r="P50" s="498"/>
      <c r="Q50" s="499"/>
      <c r="R50" s="499"/>
      <c r="S50" s="499"/>
      <c r="T50" s="499"/>
      <c r="U50" s="500"/>
      <c r="V50" s="498"/>
      <c r="W50" s="499"/>
      <c r="X50" s="499"/>
      <c r="Y50" s="499"/>
      <c r="Z50" s="499"/>
      <c r="AA50" s="500"/>
      <c r="AB50" s="498"/>
      <c r="AC50" s="499"/>
      <c r="AD50" s="499"/>
      <c r="AE50" s="499"/>
      <c r="AF50" s="499"/>
      <c r="AG50" s="500"/>
      <c r="AH50" s="498"/>
      <c r="AI50" s="499"/>
      <c r="AJ50" s="499"/>
      <c r="AK50" s="499"/>
      <c r="AL50" s="499"/>
      <c r="AM50" s="500"/>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501"/>
      <c r="K51" s="502"/>
      <c r="L51" s="502"/>
      <c r="M51" s="502"/>
      <c r="N51" s="502"/>
      <c r="O51" s="503"/>
      <c r="P51" s="501"/>
      <c r="Q51" s="502"/>
      <c r="R51" s="502"/>
      <c r="S51" s="502"/>
      <c r="T51" s="502"/>
      <c r="U51" s="503"/>
      <c r="V51" s="501"/>
      <c r="W51" s="502"/>
      <c r="X51" s="502"/>
      <c r="Y51" s="502"/>
      <c r="Z51" s="502"/>
      <c r="AA51" s="503"/>
      <c r="AB51" s="501"/>
      <c r="AC51" s="502"/>
      <c r="AD51" s="502"/>
      <c r="AE51" s="502"/>
      <c r="AF51" s="502"/>
      <c r="AG51" s="503"/>
      <c r="AH51" s="501"/>
      <c r="AI51" s="502"/>
      <c r="AJ51" s="502"/>
      <c r="AK51" s="502"/>
      <c r="AL51" s="502"/>
      <c r="AM51" s="50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574" t="s">
        <v>192</v>
      </c>
      <c r="C2" s="575"/>
      <c r="D2" s="575"/>
      <c r="E2" s="575"/>
      <c r="F2" s="575"/>
      <c r="G2" s="575"/>
      <c r="H2" s="575"/>
      <c r="I2" s="575"/>
      <c r="J2" s="494" t="s">
        <v>23</v>
      </c>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575"/>
      <c r="C3" s="575"/>
      <c r="D3" s="575"/>
      <c r="E3" s="575"/>
      <c r="F3" s="575"/>
      <c r="G3" s="575"/>
      <c r="H3" s="575"/>
      <c r="I3" s="575"/>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575"/>
      <c r="C4" s="575"/>
      <c r="D4" s="575"/>
      <c r="E4" s="575"/>
      <c r="F4" s="575"/>
      <c r="G4" s="575"/>
      <c r="H4" s="575"/>
      <c r="I4" s="575"/>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506" t="s">
        <v>177</v>
      </c>
      <c r="C6" s="506"/>
      <c r="D6" s="507"/>
      <c r="E6" s="544" t="s">
        <v>178</v>
      </c>
      <c r="F6" s="545"/>
      <c r="G6" s="545"/>
      <c r="H6" s="545"/>
      <c r="I6" s="546"/>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65" t="s">
        <v>179</v>
      </c>
      <c r="AP6" s="566"/>
      <c r="AQ6" s="566"/>
      <c r="AR6" s="566"/>
      <c r="AS6" s="566"/>
      <c r="AT6" s="567"/>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506"/>
      <c r="C7" s="506"/>
      <c r="D7" s="507"/>
      <c r="E7" s="547"/>
      <c r="F7" s="548"/>
      <c r="G7" s="548"/>
      <c r="H7" s="548"/>
      <c r="I7" s="549"/>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68"/>
      <c r="AP7" s="569"/>
      <c r="AQ7" s="569"/>
      <c r="AR7" s="569"/>
      <c r="AS7" s="569"/>
      <c r="AT7" s="570"/>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506"/>
      <c r="C8" s="506"/>
      <c r="D8" s="507"/>
      <c r="E8" s="547"/>
      <c r="F8" s="548"/>
      <c r="G8" s="548"/>
      <c r="H8" s="548"/>
      <c r="I8" s="549"/>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68"/>
      <c r="AP8" s="569"/>
      <c r="AQ8" s="569"/>
      <c r="AR8" s="569"/>
      <c r="AS8" s="569"/>
      <c r="AT8" s="570"/>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506"/>
      <c r="C9" s="506"/>
      <c r="D9" s="507"/>
      <c r="E9" s="547"/>
      <c r="F9" s="548"/>
      <c r="G9" s="548"/>
      <c r="H9" s="548"/>
      <c r="I9" s="549"/>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68"/>
      <c r="AP9" s="569"/>
      <c r="AQ9" s="569"/>
      <c r="AR9" s="569"/>
      <c r="AS9" s="569"/>
      <c r="AT9" s="570"/>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506"/>
      <c r="C10" s="506"/>
      <c r="D10" s="507"/>
      <c r="E10" s="547"/>
      <c r="F10" s="548"/>
      <c r="G10" s="548"/>
      <c r="H10" s="548"/>
      <c r="I10" s="549"/>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68"/>
      <c r="AP10" s="569"/>
      <c r="AQ10" s="569"/>
      <c r="AR10" s="569"/>
      <c r="AS10" s="569"/>
      <c r="AT10" s="570"/>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506"/>
      <c r="C11" s="506"/>
      <c r="D11" s="507"/>
      <c r="E11" s="547"/>
      <c r="F11" s="548"/>
      <c r="G11" s="548"/>
      <c r="H11" s="548"/>
      <c r="I11" s="549"/>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68"/>
      <c r="AP11" s="569"/>
      <c r="AQ11" s="569"/>
      <c r="AR11" s="569"/>
      <c r="AS11" s="569"/>
      <c r="AT11" s="570"/>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506"/>
      <c r="C12" s="506"/>
      <c r="D12" s="507"/>
      <c r="E12" s="547"/>
      <c r="F12" s="548"/>
      <c r="G12" s="548"/>
      <c r="H12" s="548"/>
      <c r="I12" s="549"/>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68"/>
      <c r="AP12" s="569"/>
      <c r="AQ12" s="569"/>
      <c r="AR12" s="569"/>
      <c r="AS12" s="569"/>
      <c r="AT12" s="570"/>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506"/>
      <c r="C13" s="506"/>
      <c r="D13" s="507"/>
      <c r="E13" s="547"/>
      <c r="F13" s="548"/>
      <c r="G13" s="548"/>
      <c r="H13" s="548"/>
      <c r="I13" s="549"/>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68"/>
      <c r="AP13" s="569"/>
      <c r="AQ13" s="569"/>
      <c r="AR13" s="569"/>
      <c r="AS13" s="569"/>
      <c r="AT13" s="57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506"/>
      <c r="C14" s="506"/>
      <c r="D14" s="507"/>
      <c r="E14" s="547"/>
      <c r="F14" s="548"/>
      <c r="G14" s="548"/>
      <c r="H14" s="548"/>
      <c r="I14" s="549"/>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68"/>
      <c r="AP14" s="569"/>
      <c r="AQ14" s="569"/>
      <c r="AR14" s="569"/>
      <c r="AS14" s="569"/>
      <c r="AT14" s="570"/>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506"/>
      <c r="C15" s="506"/>
      <c r="D15" s="507"/>
      <c r="E15" s="550"/>
      <c r="F15" s="551"/>
      <c r="G15" s="551"/>
      <c r="H15" s="551"/>
      <c r="I15" s="552"/>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71"/>
      <c r="AP15" s="572"/>
      <c r="AQ15" s="572"/>
      <c r="AR15" s="572"/>
      <c r="AS15" s="572"/>
      <c r="AT15" s="573"/>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506"/>
      <c r="C16" s="506"/>
      <c r="D16" s="507"/>
      <c r="E16" s="544" t="s">
        <v>180</v>
      </c>
      <c r="F16" s="545"/>
      <c r="G16" s="545"/>
      <c r="H16" s="545"/>
      <c r="I16" s="545"/>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54" t="s">
        <v>181</v>
      </c>
      <c r="AP16" s="555"/>
      <c r="AQ16" s="555"/>
      <c r="AR16" s="555"/>
      <c r="AS16" s="555"/>
      <c r="AT16" s="556"/>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506"/>
      <c r="C17" s="506"/>
      <c r="D17" s="507"/>
      <c r="E17" s="563"/>
      <c r="F17" s="564"/>
      <c r="G17" s="564"/>
      <c r="H17" s="564"/>
      <c r="I17" s="564"/>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57"/>
      <c r="AP17" s="558"/>
      <c r="AQ17" s="558"/>
      <c r="AR17" s="558"/>
      <c r="AS17" s="558"/>
      <c r="AT17" s="559"/>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506"/>
      <c r="C18" s="506"/>
      <c r="D18" s="507"/>
      <c r="E18" s="547"/>
      <c r="F18" s="548"/>
      <c r="G18" s="548"/>
      <c r="H18" s="548"/>
      <c r="I18" s="564"/>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57"/>
      <c r="AP18" s="558"/>
      <c r="AQ18" s="558"/>
      <c r="AR18" s="558"/>
      <c r="AS18" s="558"/>
      <c r="AT18" s="559"/>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506"/>
      <c r="C19" s="506"/>
      <c r="D19" s="507"/>
      <c r="E19" s="547"/>
      <c r="F19" s="548"/>
      <c r="G19" s="548"/>
      <c r="H19" s="548"/>
      <c r="I19" s="564"/>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57"/>
      <c r="AP19" s="558"/>
      <c r="AQ19" s="558"/>
      <c r="AR19" s="558"/>
      <c r="AS19" s="558"/>
      <c r="AT19" s="559"/>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506"/>
      <c r="C20" s="506"/>
      <c r="D20" s="507"/>
      <c r="E20" s="547"/>
      <c r="F20" s="548"/>
      <c r="G20" s="548"/>
      <c r="H20" s="548"/>
      <c r="I20" s="564"/>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57"/>
      <c r="AP20" s="558"/>
      <c r="AQ20" s="558"/>
      <c r="AR20" s="558"/>
      <c r="AS20" s="558"/>
      <c r="AT20" s="559"/>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506"/>
      <c r="C21" s="506"/>
      <c r="D21" s="507"/>
      <c r="E21" s="547"/>
      <c r="F21" s="548"/>
      <c r="G21" s="548"/>
      <c r="H21" s="548"/>
      <c r="I21" s="564"/>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57"/>
      <c r="AP21" s="558"/>
      <c r="AQ21" s="558"/>
      <c r="AR21" s="558"/>
      <c r="AS21" s="558"/>
      <c r="AT21" s="559"/>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506"/>
      <c r="C22" s="506"/>
      <c r="D22" s="507"/>
      <c r="E22" s="547"/>
      <c r="F22" s="548"/>
      <c r="G22" s="548"/>
      <c r="H22" s="548"/>
      <c r="I22" s="564"/>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57"/>
      <c r="AP22" s="558"/>
      <c r="AQ22" s="558"/>
      <c r="AR22" s="558"/>
      <c r="AS22" s="558"/>
      <c r="AT22" s="559"/>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506"/>
      <c r="C23" s="506"/>
      <c r="D23" s="507"/>
      <c r="E23" s="547"/>
      <c r="F23" s="548"/>
      <c r="G23" s="548"/>
      <c r="H23" s="548"/>
      <c r="I23" s="564"/>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57"/>
      <c r="AP23" s="558"/>
      <c r="AQ23" s="558"/>
      <c r="AR23" s="558"/>
      <c r="AS23" s="558"/>
      <c r="AT23" s="559"/>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506"/>
      <c r="C24" s="506"/>
      <c r="D24" s="507"/>
      <c r="E24" s="547"/>
      <c r="F24" s="548"/>
      <c r="G24" s="548"/>
      <c r="H24" s="548"/>
      <c r="I24" s="564"/>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57"/>
      <c r="AP24" s="558"/>
      <c r="AQ24" s="558"/>
      <c r="AR24" s="558"/>
      <c r="AS24" s="558"/>
      <c r="AT24" s="559"/>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506"/>
      <c r="C25" s="506"/>
      <c r="D25" s="507"/>
      <c r="E25" s="550"/>
      <c r="F25" s="551"/>
      <c r="G25" s="551"/>
      <c r="H25" s="551"/>
      <c r="I25" s="551"/>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60"/>
      <c r="AP25" s="561"/>
      <c r="AQ25" s="561"/>
      <c r="AR25" s="561"/>
      <c r="AS25" s="561"/>
      <c r="AT25" s="562"/>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506"/>
      <c r="C26" s="506"/>
      <c r="D26" s="507"/>
      <c r="E26" s="544" t="s">
        <v>182</v>
      </c>
      <c r="F26" s="545"/>
      <c r="G26" s="545"/>
      <c r="H26" s="545"/>
      <c r="I26" s="546"/>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85" t="s">
        <v>183</v>
      </c>
      <c r="AP26" s="586"/>
      <c r="AQ26" s="586"/>
      <c r="AR26" s="586"/>
      <c r="AS26" s="586"/>
      <c r="AT26" s="587"/>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506"/>
      <c r="C27" s="506"/>
      <c r="D27" s="507"/>
      <c r="E27" s="563"/>
      <c r="F27" s="564"/>
      <c r="G27" s="564"/>
      <c r="H27" s="564"/>
      <c r="I27" s="549"/>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88"/>
      <c r="AP27" s="589"/>
      <c r="AQ27" s="589"/>
      <c r="AR27" s="589"/>
      <c r="AS27" s="589"/>
      <c r="AT27" s="590"/>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506"/>
      <c r="C28" s="506"/>
      <c r="D28" s="507"/>
      <c r="E28" s="547"/>
      <c r="F28" s="548"/>
      <c r="G28" s="548"/>
      <c r="H28" s="548"/>
      <c r="I28" s="549"/>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88"/>
      <c r="AP28" s="589"/>
      <c r="AQ28" s="589"/>
      <c r="AR28" s="589"/>
      <c r="AS28" s="589"/>
      <c r="AT28" s="590"/>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506"/>
      <c r="C29" s="506"/>
      <c r="D29" s="507"/>
      <c r="E29" s="547"/>
      <c r="F29" s="548"/>
      <c r="G29" s="548"/>
      <c r="H29" s="548"/>
      <c r="I29" s="549"/>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88"/>
      <c r="AP29" s="589"/>
      <c r="AQ29" s="589"/>
      <c r="AR29" s="589"/>
      <c r="AS29" s="589"/>
      <c r="AT29" s="590"/>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506"/>
      <c r="C30" s="506"/>
      <c r="D30" s="507"/>
      <c r="E30" s="547"/>
      <c r="F30" s="548"/>
      <c r="G30" s="548"/>
      <c r="H30" s="548"/>
      <c r="I30" s="549"/>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88"/>
      <c r="AP30" s="589"/>
      <c r="AQ30" s="589"/>
      <c r="AR30" s="589"/>
      <c r="AS30" s="589"/>
      <c r="AT30" s="590"/>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506"/>
      <c r="C31" s="506"/>
      <c r="D31" s="507"/>
      <c r="E31" s="547"/>
      <c r="F31" s="548"/>
      <c r="G31" s="548"/>
      <c r="H31" s="548"/>
      <c r="I31" s="549"/>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88"/>
      <c r="AP31" s="589"/>
      <c r="AQ31" s="589"/>
      <c r="AR31" s="589"/>
      <c r="AS31" s="589"/>
      <c r="AT31" s="590"/>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506"/>
      <c r="C32" s="506"/>
      <c r="D32" s="507"/>
      <c r="E32" s="547"/>
      <c r="F32" s="548"/>
      <c r="G32" s="548"/>
      <c r="H32" s="548"/>
      <c r="I32" s="549"/>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88"/>
      <c r="AP32" s="589"/>
      <c r="AQ32" s="589"/>
      <c r="AR32" s="589"/>
      <c r="AS32" s="589"/>
      <c r="AT32" s="590"/>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506"/>
      <c r="C33" s="506"/>
      <c r="D33" s="507"/>
      <c r="E33" s="547"/>
      <c r="F33" s="548"/>
      <c r="G33" s="548"/>
      <c r="H33" s="548"/>
      <c r="I33" s="549"/>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88"/>
      <c r="AP33" s="589"/>
      <c r="AQ33" s="589"/>
      <c r="AR33" s="589"/>
      <c r="AS33" s="589"/>
      <c r="AT33" s="590"/>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506"/>
      <c r="C34" s="506"/>
      <c r="D34" s="507"/>
      <c r="E34" s="547"/>
      <c r="F34" s="548"/>
      <c r="G34" s="548"/>
      <c r="H34" s="548"/>
      <c r="I34" s="549"/>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88"/>
      <c r="AP34" s="589"/>
      <c r="AQ34" s="589"/>
      <c r="AR34" s="589"/>
      <c r="AS34" s="589"/>
      <c r="AT34" s="590"/>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c r="A35" s="84"/>
      <c r="B35" s="506"/>
      <c r="C35" s="506"/>
      <c r="D35" s="507"/>
      <c r="E35" s="550"/>
      <c r="F35" s="551"/>
      <c r="G35" s="551"/>
      <c r="H35" s="551"/>
      <c r="I35" s="552"/>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91"/>
      <c r="AP35" s="592"/>
      <c r="AQ35" s="592"/>
      <c r="AR35" s="592"/>
      <c r="AS35" s="592"/>
      <c r="AT35" s="593"/>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c r="A36" s="84"/>
      <c r="B36" s="506"/>
      <c r="C36" s="506"/>
      <c r="D36" s="507"/>
      <c r="E36" s="544" t="s">
        <v>184</v>
      </c>
      <c r="F36" s="545"/>
      <c r="G36" s="545"/>
      <c r="H36" s="545"/>
      <c r="I36" s="545"/>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76" t="s">
        <v>185</v>
      </c>
      <c r="AP36" s="577"/>
      <c r="AQ36" s="577"/>
      <c r="AR36" s="577"/>
      <c r="AS36" s="577"/>
      <c r="AT36" s="578"/>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506"/>
      <c r="C37" s="506"/>
      <c r="D37" s="507"/>
      <c r="E37" s="563"/>
      <c r="F37" s="564"/>
      <c r="G37" s="564"/>
      <c r="H37" s="564"/>
      <c r="I37" s="564"/>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79"/>
      <c r="AP37" s="580"/>
      <c r="AQ37" s="580"/>
      <c r="AR37" s="580"/>
      <c r="AS37" s="580"/>
      <c r="AT37" s="581"/>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506"/>
      <c r="C38" s="506"/>
      <c r="D38" s="507"/>
      <c r="E38" s="547"/>
      <c r="F38" s="548"/>
      <c r="G38" s="548"/>
      <c r="H38" s="548"/>
      <c r="I38" s="564"/>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79"/>
      <c r="AP38" s="580"/>
      <c r="AQ38" s="580"/>
      <c r="AR38" s="580"/>
      <c r="AS38" s="580"/>
      <c r="AT38" s="581"/>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506"/>
      <c r="C39" s="506"/>
      <c r="D39" s="507"/>
      <c r="E39" s="547"/>
      <c r="F39" s="548"/>
      <c r="G39" s="548"/>
      <c r="H39" s="548"/>
      <c r="I39" s="564"/>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79"/>
      <c r="AP39" s="580"/>
      <c r="AQ39" s="580"/>
      <c r="AR39" s="580"/>
      <c r="AS39" s="580"/>
      <c r="AT39" s="581"/>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506"/>
      <c r="C40" s="506"/>
      <c r="D40" s="507"/>
      <c r="E40" s="547"/>
      <c r="F40" s="548"/>
      <c r="G40" s="548"/>
      <c r="H40" s="548"/>
      <c r="I40" s="564"/>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79"/>
      <c r="AP40" s="580"/>
      <c r="AQ40" s="580"/>
      <c r="AR40" s="580"/>
      <c r="AS40" s="580"/>
      <c r="AT40" s="581"/>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506"/>
      <c r="C41" s="506"/>
      <c r="D41" s="507"/>
      <c r="E41" s="547"/>
      <c r="F41" s="548"/>
      <c r="G41" s="548"/>
      <c r="H41" s="548"/>
      <c r="I41" s="564"/>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79"/>
      <c r="AP41" s="580"/>
      <c r="AQ41" s="580"/>
      <c r="AR41" s="580"/>
      <c r="AS41" s="580"/>
      <c r="AT41" s="581"/>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506"/>
      <c r="C42" s="506"/>
      <c r="D42" s="507"/>
      <c r="E42" s="547"/>
      <c r="F42" s="548"/>
      <c r="G42" s="548"/>
      <c r="H42" s="548"/>
      <c r="I42" s="564"/>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79"/>
      <c r="AP42" s="580"/>
      <c r="AQ42" s="580"/>
      <c r="AR42" s="580"/>
      <c r="AS42" s="580"/>
      <c r="AT42" s="581"/>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506"/>
      <c r="C43" s="506"/>
      <c r="D43" s="507"/>
      <c r="E43" s="547"/>
      <c r="F43" s="548"/>
      <c r="G43" s="548"/>
      <c r="H43" s="548"/>
      <c r="I43" s="564"/>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79"/>
      <c r="AP43" s="580"/>
      <c r="AQ43" s="580"/>
      <c r="AR43" s="580"/>
      <c r="AS43" s="580"/>
      <c r="AT43" s="581"/>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506"/>
      <c r="C44" s="506"/>
      <c r="D44" s="507"/>
      <c r="E44" s="547"/>
      <c r="F44" s="548"/>
      <c r="G44" s="548"/>
      <c r="H44" s="548"/>
      <c r="I44" s="564"/>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79"/>
      <c r="AP44" s="580"/>
      <c r="AQ44" s="580"/>
      <c r="AR44" s="580"/>
      <c r="AS44" s="580"/>
      <c r="AT44" s="581"/>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c r="A45" s="84"/>
      <c r="B45" s="506"/>
      <c r="C45" s="506"/>
      <c r="D45" s="507"/>
      <c r="E45" s="550"/>
      <c r="F45" s="551"/>
      <c r="G45" s="551"/>
      <c r="H45" s="551"/>
      <c r="I45" s="551"/>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82"/>
      <c r="AP45" s="583"/>
      <c r="AQ45" s="583"/>
      <c r="AR45" s="583"/>
      <c r="AS45" s="583"/>
      <c r="AT45" s="584"/>
    </row>
    <row r="46" spans="1:80" ht="46.5" customHeight="1">
      <c r="A46" s="84"/>
      <c r="B46" s="506"/>
      <c r="C46" s="506"/>
      <c r="D46" s="507"/>
      <c r="E46" s="544" t="s">
        <v>186</v>
      </c>
      <c r="F46" s="545"/>
      <c r="G46" s="545"/>
      <c r="H46" s="545"/>
      <c r="I46" s="546"/>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R1C1</v>
      </c>
      <c r="W46" s="83" t="str">
        <f>IF(AND('Mapa de Riesgos'!$Y$13="Muy Baja",'Mapa de Riesgos'!$AA$13="Moderado"),CONCATENATE("R1C",'Mapa de Riesgos'!$O$13),"")</f>
        <v>R1C2</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c r="A47" s="84"/>
      <c r="B47" s="506"/>
      <c r="C47" s="506"/>
      <c r="D47" s="507"/>
      <c r="E47" s="563"/>
      <c r="F47" s="564"/>
      <c r="G47" s="564"/>
      <c r="H47" s="564"/>
      <c r="I47" s="549"/>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c r="A48" s="84"/>
      <c r="B48" s="506"/>
      <c r="C48" s="506"/>
      <c r="D48" s="507"/>
      <c r="E48" s="563"/>
      <c r="F48" s="564"/>
      <c r="G48" s="564"/>
      <c r="H48" s="564"/>
      <c r="I48" s="549"/>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c r="A49" s="84"/>
      <c r="B49" s="506"/>
      <c r="C49" s="506"/>
      <c r="D49" s="507"/>
      <c r="E49" s="547"/>
      <c r="F49" s="548"/>
      <c r="G49" s="548"/>
      <c r="H49" s="548"/>
      <c r="I49" s="549"/>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506"/>
      <c r="C50" s="506"/>
      <c r="D50" s="507"/>
      <c r="E50" s="547"/>
      <c r="F50" s="548"/>
      <c r="G50" s="548"/>
      <c r="H50" s="548"/>
      <c r="I50" s="549"/>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506"/>
      <c r="C51" s="506"/>
      <c r="D51" s="507"/>
      <c r="E51" s="547"/>
      <c r="F51" s="548"/>
      <c r="G51" s="548"/>
      <c r="H51" s="548"/>
      <c r="I51" s="549"/>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506"/>
      <c r="C52" s="506"/>
      <c r="D52" s="507"/>
      <c r="E52" s="547"/>
      <c r="F52" s="548"/>
      <c r="G52" s="548"/>
      <c r="H52" s="548"/>
      <c r="I52" s="549"/>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506"/>
      <c r="C53" s="506"/>
      <c r="D53" s="507"/>
      <c r="E53" s="547"/>
      <c r="F53" s="548"/>
      <c r="G53" s="548"/>
      <c r="H53" s="548"/>
      <c r="I53" s="549"/>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506"/>
      <c r="C54" s="506"/>
      <c r="D54" s="507"/>
      <c r="E54" s="547"/>
      <c r="F54" s="548"/>
      <c r="G54" s="548"/>
      <c r="H54" s="548"/>
      <c r="I54" s="549"/>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c r="A55" s="84"/>
      <c r="B55" s="506"/>
      <c r="C55" s="506"/>
      <c r="D55" s="507"/>
      <c r="E55" s="550"/>
      <c r="F55" s="551"/>
      <c r="G55" s="551"/>
      <c r="H55" s="551"/>
      <c r="I55" s="552"/>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544" t="s">
        <v>187</v>
      </c>
      <c r="K56" s="545"/>
      <c r="L56" s="545"/>
      <c r="M56" s="545"/>
      <c r="N56" s="545"/>
      <c r="O56" s="546"/>
      <c r="P56" s="544" t="s">
        <v>188</v>
      </c>
      <c r="Q56" s="545"/>
      <c r="R56" s="545"/>
      <c r="S56" s="545"/>
      <c r="T56" s="545"/>
      <c r="U56" s="546"/>
      <c r="V56" s="544" t="s">
        <v>189</v>
      </c>
      <c r="W56" s="545"/>
      <c r="X56" s="545"/>
      <c r="Y56" s="545"/>
      <c r="Z56" s="545"/>
      <c r="AA56" s="546"/>
      <c r="AB56" s="544" t="s">
        <v>190</v>
      </c>
      <c r="AC56" s="553"/>
      <c r="AD56" s="545"/>
      <c r="AE56" s="545"/>
      <c r="AF56" s="545"/>
      <c r="AG56" s="546"/>
      <c r="AH56" s="544" t="s">
        <v>191</v>
      </c>
      <c r="AI56" s="545"/>
      <c r="AJ56" s="545"/>
      <c r="AK56" s="545"/>
      <c r="AL56" s="545"/>
      <c r="AM56" s="546"/>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547"/>
      <c r="K57" s="548"/>
      <c r="L57" s="548"/>
      <c r="M57" s="548"/>
      <c r="N57" s="548"/>
      <c r="O57" s="549"/>
      <c r="P57" s="547"/>
      <c r="Q57" s="548"/>
      <c r="R57" s="548"/>
      <c r="S57" s="548"/>
      <c r="T57" s="548"/>
      <c r="U57" s="549"/>
      <c r="V57" s="547"/>
      <c r="W57" s="548"/>
      <c r="X57" s="548"/>
      <c r="Y57" s="548"/>
      <c r="Z57" s="548"/>
      <c r="AA57" s="549"/>
      <c r="AB57" s="547"/>
      <c r="AC57" s="548"/>
      <c r="AD57" s="548"/>
      <c r="AE57" s="548"/>
      <c r="AF57" s="548"/>
      <c r="AG57" s="549"/>
      <c r="AH57" s="547"/>
      <c r="AI57" s="548"/>
      <c r="AJ57" s="548"/>
      <c r="AK57" s="548"/>
      <c r="AL57" s="548"/>
      <c r="AM57" s="549"/>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547"/>
      <c r="K58" s="548"/>
      <c r="L58" s="548"/>
      <c r="M58" s="548"/>
      <c r="N58" s="548"/>
      <c r="O58" s="549"/>
      <c r="P58" s="547"/>
      <c r="Q58" s="548"/>
      <c r="R58" s="548"/>
      <c r="S58" s="548"/>
      <c r="T58" s="548"/>
      <c r="U58" s="549"/>
      <c r="V58" s="547"/>
      <c r="W58" s="548"/>
      <c r="X58" s="548"/>
      <c r="Y58" s="548"/>
      <c r="Z58" s="548"/>
      <c r="AA58" s="549"/>
      <c r="AB58" s="547"/>
      <c r="AC58" s="548"/>
      <c r="AD58" s="548"/>
      <c r="AE58" s="548"/>
      <c r="AF58" s="548"/>
      <c r="AG58" s="549"/>
      <c r="AH58" s="547"/>
      <c r="AI58" s="548"/>
      <c r="AJ58" s="548"/>
      <c r="AK58" s="548"/>
      <c r="AL58" s="548"/>
      <c r="AM58" s="549"/>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547"/>
      <c r="K59" s="548"/>
      <c r="L59" s="548"/>
      <c r="M59" s="548"/>
      <c r="N59" s="548"/>
      <c r="O59" s="549"/>
      <c r="P59" s="547"/>
      <c r="Q59" s="548"/>
      <c r="R59" s="548"/>
      <c r="S59" s="548"/>
      <c r="T59" s="548"/>
      <c r="U59" s="549"/>
      <c r="V59" s="547"/>
      <c r="W59" s="548"/>
      <c r="X59" s="548"/>
      <c r="Y59" s="548"/>
      <c r="Z59" s="548"/>
      <c r="AA59" s="549"/>
      <c r="AB59" s="547"/>
      <c r="AC59" s="548"/>
      <c r="AD59" s="548"/>
      <c r="AE59" s="548"/>
      <c r="AF59" s="548"/>
      <c r="AG59" s="549"/>
      <c r="AH59" s="547"/>
      <c r="AI59" s="548"/>
      <c r="AJ59" s="548"/>
      <c r="AK59" s="548"/>
      <c r="AL59" s="548"/>
      <c r="AM59" s="549"/>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547"/>
      <c r="K60" s="548"/>
      <c r="L60" s="548"/>
      <c r="M60" s="548"/>
      <c r="N60" s="548"/>
      <c r="O60" s="549"/>
      <c r="P60" s="547"/>
      <c r="Q60" s="548"/>
      <c r="R60" s="548"/>
      <c r="S60" s="548"/>
      <c r="T60" s="548"/>
      <c r="U60" s="549"/>
      <c r="V60" s="547"/>
      <c r="W60" s="548"/>
      <c r="X60" s="548"/>
      <c r="Y60" s="548"/>
      <c r="Z60" s="548"/>
      <c r="AA60" s="549"/>
      <c r="AB60" s="547"/>
      <c r="AC60" s="548"/>
      <c r="AD60" s="548"/>
      <c r="AE60" s="548"/>
      <c r="AF60" s="548"/>
      <c r="AG60" s="549"/>
      <c r="AH60" s="547"/>
      <c r="AI60" s="548"/>
      <c r="AJ60" s="548"/>
      <c r="AK60" s="548"/>
      <c r="AL60" s="548"/>
      <c r="AM60" s="549"/>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c r="A61" s="84"/>
      <c r="B61" s="84"/>
      <c r="C61" s="84"/>
      <c r="D61" s="84"/>
      <c r="E61" s="84"/>
      <c r="F61" s="84"/>
      <c r="G61" s="84"/>
      <c r="H61" s="84"/>
      <c r="I61" s="84"/>
      <c r="J61" s="550"/>
      <c r="K61" s="551"/>
      <c r="L61" s="551"/>
      <c r="M61" s="551"/>
      <c r="N61" s="551"/>
      <c r="O61" s="552"/>
      <c r="P61" s="550"/>
      <c r="Q61" s="551"/>
      <c r="R61" s="551"/>
      <c r="S61" s="551"/>
      <c r="T61" s="551"/>
      <c r="U61" s="552"/>
      <c r="V61" s="550"/>
      <c r="W61" s="551"/>
      <c r="X61" s="551"/>
      <c r="Y61" s="551"/>
      <c r="Z61" s="551"/>
      <c r="AA61" s="552"/>
      <c r="AB61" s="550"/>
      <c r="AC61" s="551"/>
      <c r="AD61" s="551"/>
      <c r="AE61" s="551"/>
      <c r="AF61" s="551"/>
      <c r="AG61" s="552"/>
      <c r="AH61" s="550"/>
      <c r="AI61" s="551"/>
      <c r="AJ61" s="551"/>
      <c r="AK61" s="551"/>
      <c r="AL61" s="551"/>
      <c r="AM61" s="552"/>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row>
    <row r="246" spans="1:60">
      <c r="A246" s="84"/>
    </row>
    <row r="247" spans="1:60">
      <c r="A247" s="84"/>
    </row>
    <row r="248" spans="1:60">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4"/>
      <c r="B1" s="594" t="s">
        <v>193</v>
      </c>
      <c r="C1" s="594"/>
      <c r="D1" s="594"/>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194</v>
      </c>
      <c r="D3" s="12" t="s">
        <v>177</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195</v>
      </c>
      <c r="C4" s="14" t="s">
        <v>196</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197</v>
      </c>
      <c r="C5" s="17" t="s">
        <v>198</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199</v>
      </c>
      <c r="C6" s="17" t="s">
        <v>200</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201</v>
      </c>
      <c r="C7" s="17" t="s">
        <v>202</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203</v>
      </c>
      <c r="C8" s="17" t="s">
        <v>204</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4"/>
      <c r="B1" s="595" t="s">
        <v>205</v>
      </c>
      <c r="C1" s="595"/>
      <c r="D1" s="595"/>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98"/>
      <c r="C3" s="36" t="s">
        <v>206</v>
      </c>
      <c r="D3" s="36" t="s">
        <v>207</v>
      </c>
      <c r="E3" s="84"/>
      <c r="F3" s="84"/>
      <c r="G3" s="84"/>
      <c r="H3" s="84"/>
      <c r="I3" s="84"/>
      <c r="J3" s="84"/>
      <c r="K3" s="84"/>
      <c r="L3" s="84"/>
      <c r="M3" s="84"/>
      <c r="N3" s="84"/>
      <c r="O3" s="84"/>
      <c r="P3" s="84"/>
      <c r="Q3" s="84"/>
      <c r="R3" s="84"/>
      <c r="S3" s="84"/>
      <c r="T3" s="84"/>
      <c r="U3" s="84"/>
    </row>
    <row r="4" spans="1:21" ht="33.75">
      <c r="A4" s="97" t="s">
        <v>208</v>
      </c>
      <c r="B4" s="39" t="s">
        <v>209</v>
      </c>
      <c r="C4" s="44" t="s">
        <v>210</v>
      </c>
      <c r="D4" s="37" t="s">
        <v>211</v>
      </c>
      <c r="E4" s="84"/>
      <c r="F4" s="84"/>
      <c r="G4" s="84"/>
      <c r="H4" s="84"/>
      <c r="I4" s="84"/>
      <c r="J4" s="84"/>
      <c r="K4" s="84"/>
      <c r="L4" s="84"/>
      <c r="M4" s="84"/>
      <c r="N4" s="84"/>
      <c r="O4" s="84"/>
      <c r="P4" s="84"/>
      <c r="Q4" s="84"/>
      <c r="R4" s="84"/>
      <c r="S4" s="84"/>
      <c r="T4" s="84"/>
      <c r="U4" s="84"/>
    </row>
    <row r="5" spans="1:21" ht="67.5">
      <c r="A5" s="97" t="s">
        <v>212</v>
      </c>
      <c r="B5" s="40" t="s">
        <v>213</v>
      </c>
      <c r="C5" s="45" t="s">
        <v>214</v>
      </c>
      <c r="D5" s="38" t="s">
        <v>215</v>
      </c>
      <c r="E5" s="84"/>
      <c r="F5" s="84"/>
      <c r="G5" s="84"/>
      <c r="H5" s="84"/>
      <c r="I5" s="84"/>
      <c r="J5" s="84"/>
      <c r="K5" s="84"/>
      <c r="L5" s="84"/>
      <c r="M5" s="84"/>
      <c r="N5" s="84"/>
      <c r="O5" s="84"/>
      <c r="P5" s="84"/>
      <c r="Q5" s="84"/>
      <c r="R5" s="84"/>
      <c r="S5" s="84"/>
      <c r="T5" s="84"/>
      <c r="U5" s="84"/>
    </row>
    <row r="6" spans="1:21" ht="67.5">
      <c r="A6" s="97" t="s">
        <v>183</v>
      </c>
      <c r="B6" s="41" t="s">
        <v>216</v>
      </c>
      <c r="C6" s="45" t="s">
        <v>217</v>
      </c>
      <c r="D6" s="38" t="s">
        <v>218</v>
      </c>
      <c r="E6" s="84"/>
      <c r="F6" s="84"/>
      <c r="G6" s="84"/>
      <c r="H6" s="84"/>
      <c r="I6" s="84"/>
      <c r="J6" s="84"/>
      <c r="K6" s="84"/>
      <c r="L6" s="84"/>
      <c r="M6" s="84"/>
      <c r="N6" s="84"/>
      <c r="O6" s="84"/>
      <c r="P6" s="84"/>
      <c r="Q6" s="84"/>
      <c r="R6" s="84"/>
      <c r="S6" s="84"/>
      <c r="T6" s="84"/>
      <c r="U6" s="84"/>
    </row>
    <row r="7" spans="1:21" ht="101.25">
      <c r="A7" s="97" t="s">
        <v>219</v>
      </c>
      <c r="B7" s="42" t="s">
        <v>220</v>
      </c>
      <c r="C7" s="45" t="s">
        <v>221</v>
      </c>
      <c r="D7" s="38" t="s">
        <v>222</v>
      </c>
      <c r="E7" s="84"/>
      <c r="F7" s="84"/>
      <c r="G7" s="84"/>
      <c r="H7" s="84"/>
      <c r="I7" s="84"/>
      <c r="J7" s="84"/>
      <c r="K7" s="84"/>
      <c r="L7" s="84"/>
      <c r="M7" s="84"/>
      <c r="N7" s="84"/>
      <c r="O7" s="84"/>
      <c r="P7" s="84"/>
      <c r="Q7" s="84"/>
      <c r="R7" s="84"/>
      <c r="S7" s="84"/>
      <c r="T7" s="84"/>
      <c r="U7" s="84"/>
    </row>
    <row r="8" spans="1:21" ht="67.5">
      <c r="A8" s="97" t="s">
        <v>223</v>
      </c>
      <c r="B8" s="43" t="s">
        <v>224</v>
      </c>
      <c r="C8" s="45" t="s">
        <v>225</v>
      </c>
      <c r="D8" s="38" t="s">
        <v>226</v>
      </c>
      <c r="E8" s="84"/>
      <c r="F8" s="84"/>
      <c r="G8" s="84"/>
      <c r="H8" s="84"/>
      <c r="I8" s="84"/>
      <c r="J8" s="84"/>
      <c r="K8" s="84"/>
      <c r="L8" s="84"/>
      <c r="M8" s="84"/>
      <c r="N8" s="84"/>
      <c r="O8" s="84"/>
      <c r="P8" s="84"/>
      <c r="Q8" s="84"/>
      <c r="R8" s="84"/>
      <c r="S8" s="84"/>
      <c r="T8" s="84"/>
      <c r="U8" s="84"/>
    </row>
    <row r="9" spans="1:21" ht="20.25">
      <c r="A9" s="97"/>
      <c r="B9" s="97"/>
      <c r="C9" s="99"/>
      <c r="D9" s="99"/>
      <c r="E9" s="84"/>
      <c r="F9" s="84"/>
      <c r="G9" s="84"/>
      <c r="H9" s="84"/>
      <c r="I9" s="84"/>
      <c r="J9" s="84"/>
      <c r="K9" s="84"/>
      <c r="L9" s="84"/>
      <c r="M9" s="84"/>
      <c r="N9" s="84"/>
      <c r="O9" s="84"/>
      <c r="P9" s="84"/>
      <c r="Q9" s="84"/>
      <c r="R9" s="84"/>
      <c r="S9" s="84"/>
      <c r="T9" s="84"/>
      <c r="U9" s="84"/>
    </row>
    <row r="10" spans="1:21" ht="16.5">
      <c r="A10" s="97"/>
      <c r="B10" s="100"/>
      <c r="C10" s="100"/>
      <c r="D10" s="100"/>
      <c r="E10" s="84"/>
      <c r="F10" s="84"/>
      <c r="G10" s="84"/>
      <c r="H10" s="84"/>
      <c r="I10" s="84"/>
      <c r="J10" s="84"/>
      <c r="K10" s="84"/>
      <c r="L10" s="84"/>
      <c r="M10" s="84"/>
      <c r="N10" s="84"/>
      <c r="O10" s="84"/>
      <c r="P10" s="84"/>
      <c r="Q10" s="84"/>
      <c r="R10" s="84"/>
      <c r="S10" s="84"/>
      <c r="T10" s="84"/>
      <c r="U10" s="84"/>
    </row>
    <row r="11" spans="1:21">
      <c r="A11" s="97"/>
      <c r="B11" s="97" t="s">
        <v>227</v>
      </c>
      <c r="C11" s="97" t="s">
        <v>228</v>
      </c>
      <c r="D11" s="97" t="s">
        <v>229</v>
      </c>
      <c r="E11" s="84"/>
      <c r="F11" s="84"/>
      <c r="G11" s="84"/>
      <c r="H11" s="84"/>
      <c r="I11" s="84"/>
      <c r="J11" s="84"/>
      <c r="K11" s="84"/>
      <c r="L11" s="84"/>
      <c r="M11" s="84"/>
      <c r="N11" s="84"/>
      <c r="O11" s="84"/>
      <c r="P11" s="84"/>
      <c r="Q11" s="84"/>
      <c r="R11" s="84"/>
      <c r="S11" s="84"/>
      <c r="T11" s="84"/>
      <c r="U11" s="84"/>
    </row>
    <row r="12" spans="1:21">
      <c r="A12" s="97"/>
      <c r="B12" s="97" t="s">
        <v>230</v>
      </c>
      <c r="C12" s="97" t="s">
        <v>231</v>
      </c>
      <c r="D12" s="97" t="s">
        <v>232</v>
      </c>
      <c r="E12" s="84"/>
      <c r="F12" s="84"/>
      <c r="G12" s="84"/>
      <c r="H12" s="84"/>
      <c r="I12" s="84"/>
      <c r="J12" s="84"/>
      <c r="K12" s="84"/>
      <c r="L12" s="84"/>
      <c r="M12" s="84"/>
      <c r="N12" s="84"/>
      <c r="O12" s="84"/>
      <c r="P12" s="84"/>
      <c r="Q12" s="84"/>
      <c r="R12" s="84"/>
      <c r="S12" s="84"/>
      <c r="T12" s="84"/>
      <c r="U12" s="84"/>
    </row>
    <row r="13" spans="1:21">
      <c r="A13" s="97"/>
      <c r="B13" s="97"/>
      <c r="C13" s="97" t="s">
        <v>233</v>
      </c>
      <c r="D13" s="97" t="s">
        <v>161</v>
      </c>
      <c r="E13" s="84"/>
      <c r="F13" s="84"/>
      <c r="G13" s="84"/>
      <c r="H13" s="84"/>
      <c r="I13" s="84"/>
      <c r="J13" s="84"/>
      <c r="K13" s="84"/>
      <c r="L13" s="84"/>
      <c r="M13" s="84"/>
      <c r="N13" s="84"/>
      <c r="O13" s="84"/>
      <c r="P13" s="84"/>
      <c r="Q13" s="84"/>
      <c r="R13" s="84"/>
      <c r="S13" s="84"/>
      <c r="T13" s="84"/>
      <c r="U13" s="84"/>
    </row>
    <row r="14" spans="1:21">
      <c r="A14" s="97"/>
      <c r="B14" s="97"/>
      <c r="C14" s="97" t="s">
        <v>234</v>
      </c>
      <c r="D14" s="97" t="s">
        <v>235</v>
      </c>
      <c r="E14" s="84"/>
      <c r="F14" s="84"/>
      <c r="G14" s="84"/>
      <c r="H14" s="84"/>
      <c r="I14" s="84"/>
      <c r="J14" s="84"/>
      <c r="K14" s="84"/>
      <c r="L14" s="84"/>
      <c r="M14" s="84"/>
      <c r="N14" s="84"/>
      <c r="O14" s="84"/>
      <c r="P14" s="84"/>
      <c r="Q14" s="84"/>
      <c r="R14" s="84"/>
      <c r="S14" s="84"/>
      <c r="T14" s="84"/>
      <c r="U14" s="84"/>
    </row>
    <row r="15" spans="1:21">
      <c r="A15" s="97"/>
      <c r="B15" s="97"/>
      <c r="C15" s="97" t="s">
        <v>236</v>
      </c>
      <c r="D15" s="97" t="s">
        <v>237</v>
      </c>
      <c r="E15" s="84"/>
      <c r="F15" s="84"/>
      <c r="G15" s="84"/>
      <c r="H15" s="84"/>
      <c r="I15" s="84"/>
      <c r="J15" s="84"/>
      <c r="K15" s="84"/>
      <c r="L15" s="84"/>
      <c r="M15" s="84"/>
      <c r="N15" s="84"/>
      <c r="O15" s="84"/>
      <c r="P15" s="84"/>
      <c r="Q15" s="84"/>
      <c r="R15" s="84"/>
      <c r="S15" s="84"/>
      <c r="T15" s="84"/>
      <c r="U15" s="84"/>
    </row>
    <row r="16" spans="1:21">
      <c r="A16" s="97"/>
      <c r="B16" s="97"/>
      <c r="C16" s="97"/>
      <c r="D16" s="97"/>
      <c r="E16" s="84"/>
      <c r="F16" s="84"/>
      <c r="G16" s="84"/>
      <c r="H16" s="84"/>
      <c r="I16" s="84"/>
      <c r="J16" s="84"/>
      <c r="K16" s="84"/>
      <c r="L16" s="84"/>
      <c r="M16" s="84"/>
      <c r="N16" s="84"/>
      <c r="O16" s="84"/>
    </row>
    <row r="17" spans="1:15">
      <c r="A17" s="97"/>
      <c r="B17" s="97"/>
      <c r="C17" s="97"/>
      <c r="D17" s="97"/>
      <c r="E17" s="84"/>
      <c r="F17" s="84"/>
      <c r="G17" s="84"/>
      <c r="H17" s="84"/>
      <c r="I17" s="84"/>
      <c r="J17" s="84"/>
      <c r="K17" s="84"/>
      <c r="L17" s="84"/>
      <c r="M17" s="84"/>
      <c r="N17" s="84"/>
      <c r="O17" s="84"/>
    </row>
    <row r="18" spans="1:15">
      <c r="A18" s="97"/>
      <c r="B18" s="101"/>
      <c r="C18" s="101"/>
      <c r="D18" s="101"/>
      <c r="E18" s="84"/>
      <c r="F18" s="84"/>
      <c r="G18" s="84"/>
      <c r="H18" s="84"/>
      <c r="I18" s="84"/>
      <c r="J18" s="84"/>
      <c r="K18" s="84"/>
      <c r="L18" s="84"/>
      <c r="M18" s="84"/>
      <c r="N18" s="84"/>
      <c r="O18" s="84"/>
    </row>
    <row r="19" spans="1:15">
      <c r="A19" s="97"/>
      <c r="B19" s="101"/>
      <c r="C19" s="101"/>
      <c r="D19" s="101"/>
      <c r="E19" s="84"/>
      <c r="F19" s="84"/>
      <c r="G19" s="84"/>
      <c r="H19" s="84"/>
      <c r="I19" s="84"/>
      <c r="J19" s="84"/>
      <c r="K19" s="84"/>
      <c r="L19" s="84"/>
      <c r="M19" s="84"/>
      <c r="N19" s="84"/>
      <c r="O19" s="84"/>
    </row>
    <row r="20" spans="1:15">
      <c r="A20" s="97"/>
      <c r="B20" s="101"/>
      <c r="C20" s="101"/>
      <c r="D20" s="101"/>
      <c r="E20" s="84"/>
      <c r="F20" s="84"/>
      <c r="G20" s="84"/>
      <c r="H20" s="84"/>
      <c r="I20" s="84"/>
      <c r="J20" s="84"/>
      <c r="K20" s="84"/>
      <c r="L20" s="84"/>
      <c r="M20" s="84"/>
      <c r="N20" s="84"/>
      <c r="O20" s="84"/>
    </row>
    <row r="21" spans="1:15">
      <c r="A21" s="97"/>
      <c r="B21" s="101"/>
      <c r="C21" s="101"/>
      <c r="D21" s="101"/>
      <c r="E21" s="84"/>
      <c r="F21" s="84"/>
      <c r="G21" s="84"/>
      <c r="H21" s="84"/>
      <c r="I21" s="84"/>
      <c r="J21" s="84"/>
      <c r="K21" s="84"/>
      <c r="L21" s="84"/>
      <c r="M21" s="84"/>
      <c r="N21" s="84"/>
      <c r="O21" s="84"/>
    </row>
    <row r="22" spans="1:15" ht="20.25">
      <c r="A22" s="97"/>
      <c r="B22" s="97"/>
      <c r="C22" s="99"/>
      <c r="D22" s="99"/>
      <c r="E22" s="84"/>
      <c r="F22" s="84"/>
      <c r="G22" s="84"/>
      <c r="H22" s="84"/>
      <c r="I22" s="84"/>
      <c r="J22" s="84"/>
      <c r="K22" s="84"/>
      <c r="L22" s="84"/>
      <c r="M22" s="84"/>
      <c r="N22" s="84"/>
      <c r="O22" s="84"/>
    </row>
    <row r="23" spans="1:15" ht="20.25">
      <c r="A23" s="97"/>
      <c r="B23" s="97"/>
      <c r="C23" s="99"/>
      <c r="D23" s="99"/>
      <c r="E23" s="84"/>
      <c r="F23" s="84"/>
      <c r="G23" s="84"/>
      <c r="H23" s="84"/>
      <c r="I23" s="84"/>
      <c r="J23" s="84"/>
      <c r="K23" s="84"/>
      <c r="L23" s="84"/>
      <c r="M23" s="84"/>
      <c r="N23" s="84"/>
      <c r="O23" s="84"/>
    </row>
    <row r="24" spans="1:15" ht="20.25">
      <c r="A24" s="97"/>
      <c r="B24" s="97"/>
      <c r="C24" s="99"/>
      <c r="D24" s="99"/>
      <c r="E24" s="84"/>
      <c r="F24" s="84"/>
      <c r="G24" s="84"/>
      <c r="H24" s="84"/>
      <c r="I24" s="84"/>
      <c r="J24" s="84"/>
      <c r="K24" s="84"/>
      <c r="L24" s="84"/>
      <c r="M24" s="84"/>
      <c r="N24" s="84"/>
      <c r="O24" s="84"/>
    </row>
    <row r="25" spans="1:15" ht="20.25">
      <c r="A25" s="97"/>
      <c r="B25" s="97"/>
      <c r="C25" s="99"/>
      <c r="D25" s="99"/>
      <c r="E25" s="84"/>
      <c r="F25" s="84"/>
      <c r="G25" s="84"/>
      <c r="H25" s="84"/>
      <c r="I25" s="84"/>
      <c r="J25" s="84"/>
      <c r="K25" s="84"/>
      <c r="L25" s="84"/>
      <c r="M25" s="84"/>
      <c r="N25" s="84"/>
      <c r="O25" s="84"/>
    </row>
    <row r="26" spans="1:15" ht="20.25">
      <c r="A26" s="97"/>
      <c r="B26" s="97"/>
      <c r="C26" s="99"/>
      <c r="D26" s="99"/>
      <c r="E26" s="84"/>
      <c r="F26" s="84"/>
      <c r="G26" s="84"/>
      <c r="H26" s="84"/>
      <c r="I26" s="84"/>
      <c r="J26" s="84"/>
      <c r="K26" s="84"/>
      <c r="L26" s="84"/>
      <c r="M26" s="84"/>
      <c r="N26" s="84"/>
      <c r="O26" s="84"/>
    </row>
    <row r="27" spans="1:15" ht="20.25">
      <c r="A27" s="97"/>
      <c r="B27" s="97"/>
      <c r="C27" s="99"/>
      <c r="D27" s="99"/>
      <c r="E27" s="84"/>
      <c r="F27" s="84"/>
      <c r="G27" s="84"/>
      <c r="H27" s="84"/>
      <c r="I27" s="84"/>
      <c r="J27" s="84"/>
      <c r="K27" s="84"/>
      <c r="L27" s="84"/>
      <c r="M27" s="84"/>
      <c r="N27" s="84"/>
      <c r="O27" s="84"/>
    </row>
    <row r="28" spans="1:15" ht="20.25">
      <c r="A28" s="97"/>
      <c r="B28" s="97"/>
      <c r="C28" s="99"/>
      <c r="D28" s="99"/>
      <c r="E28" s="84"/>
      <c r="F28" s="84"/>
      <c r="G28" s="84"/>
      <c r="H28" s="84"/>
      <c r="I28" s="84"/>
      <c r="J28" s="84"/>
      <c r="K28" s="84"/>
      <c r="L28" s="84"/>
      <c r="M28" s="84"/>
      <c r="N28" s="84"/>
      <c r="O28" s="84"/>
    </row>
    <row r="29" spans="1:15" ht="20.25">
      <c r="A29" s="97"/>
      <c r="B29" s="97"/>
      <c r="C29" s="99"/>
      <c r="D29" s="99"/>
      <c r="E29" s="84"/>
      <c r="F29" s="84"/>
      <c r="G29" s="84"/>
      <c r="H29" s="84"/>
      <c r="I29" s="84"/>
      <c r="J29" s="84"/>
      <c r="K29" s="84"/>
      <c r="L29" s="84"/>
      <c r="M29" s="84"/>
      <c r="N29" s="84"/>
      <c r="O29" s="84"/>
    </row>
    <row r="30" spans="1:15" ht="20.25">
      <c r="A30" s="97"/>
      <c r="B30" s="97"/>
      <c r="C30" s="99"/>
      <c r="D30" s="99"/>
      <c r="E30" s="84"/>
      <c r="F30" s="84"/>
      <c r="G30" s="84"/>
      <c r="H30" s="84"/>
      <c r="I30" s="84"/>
      <c r="J30" s="84"/>
      <c r="K30" s="84"/>
      <c r="L30" s="84"/>
      <c r="M30" s="84"/>
      <c r="N30" s="84"/>
      <c r="O30" s="84"/>
    </row>
    <row r="31" spans="1:15" ht="20.25">
      <c r="A31" s="97"/>
      <c r="B31" s="97"/>
      <c r="C31" s="99"/>
      <c r="D31" s="99"/>
      <c r="E31" s="84"/>
      <c r="F31" s="84"/>
      <c r="G31" s="84"/>
      <c r="H31" s="84"/>
      <c r="I31" s="84"/>
      <c r="J31" s="84"/>
      <c r="K31" s="84"/>
      <c r="L31" s="84"/>
      <c r="M31" s="84"/>
      <c r="N31" s="84"/>
      <c r="O31" s="84"/>
    </row>
    <row r="32" spans="1:15" ht="20.25">
      <c r="A32" s="97"/>
      <c r="B32" s="97"/>
      <c r="C32" s="99"/>
      <c r="D32" s="99"/>
      <c r="E32" s="84"/>
      <c r="F32" s="84"/>
      <c r="G32" s="84"/>
      <c r="H32" s="84"/>
      <c r="I32" s="84"/>
      <c r="J32" s="84"/>
      <c r="K32" s="84"/>
      <c r="L32" s="84"/>
      <c r="M32" s="84"/>
      <c r="N32" s="84"/>
      <c r="O32" s="84"/>
    </row>
    <row r="33" spans="1:15" ht="20.25">
      <c r="A33" s="97"/>
      <c r="B33" s="97"/>
      <c r="C33" s="99"/>
      <c r="D33" s="99"/>
      <c r="E33" s="84"/>
      <c r="F33" s="84"/>
      <c r="G33" s="84"/>
      <c r="H33" s="84"/>
      <c r="I33" s="84"/>
      <c r="J33" s="84"/>
      <c r="K33" s="84"/>
      <c r="L33" s="84"/>
      <c r="M33" s="84"/>
      <c r="N33" s="84"/>
      <c r="O33" s="84"/>
    </row>
    <row r="34" spans="1:15" ht="20.25">
      <c r="A34" s="97"/>
      <c r="B34" s="97"/>
      <c r="C34" s="99"/>
      <c r="D34" s="99"/>
      <c r="E34" s="84"/>
      <c r="F34" s="84"/>
      <c r="G34" s="84"/>
      <c r="H34" s="84"/>
      <c r="I34" s="84"/>
      <c r="J34" s="84"/>
      <c r="K34" s="84"/>
      <c r="L34" s="84"/>
      <c r="M34" s="84"/>
      <c r="N34" s="84"/>
      <c r="O34" s="84"/>
    </row>
    <row r="35" spans="1:15" ht="20.25">
      <c r="A35" s="97"/>
      <c r="B35" s="97"/>
      <c r="C35" s="99"/>
      <c r="D35" s="99"/>
      <c r="E35" s="84"/>
      <c r="F35" s="84"/>
      <c r="G35" s="84"/>
      <c r="H35" s="84"/>
      <c r="I35" s="84"/>
      <c r="J35" s="84"/>
      <c r="K35" s="84"/>
      <c r="L35" s="84"/>
      <c r="M35" s="84"/>
      <c r="N35" s="84"/>
      <c r="O35" s="84"/>
    </row>
    <row r="36" spans="1:15" ht="20.25">
      <c r="A36" s="97"/>
      <c r="B36" s="97"/>
      <c r="C36" s="99"/>
      <c r="D36" s="99"/>
      <c r="E36" s="84"/>
      <c r="F36" s="84"/>
      <c r="G36" s="84"/>
      <c r="H36" s="84"/>
      <c r="I36" s="84"/>
      <c r="J36" s="84"/>
      <c r="K36" s="84"/>
      <c r="L36" s="84"/>
      <c r="M36" s="84"/>
      <c r="N36" s="84"/>
      <c r="O36" s="84"/>
    </row>
    <row r="37" spans="1:15" ht="20.25">
      <c r="A37" s="97"/>
      <c r="B37" s="97"/>
      <c r="C37" s="99"/>
      <c r="D37" s="99"/>
      <c r="E37" s="84"/>
      <c r="F37" s="84"/>
      <c r="G37" s="84"/>
      <c r="H37" s="84"/>
      <c r="I37" s="84"/>
      <c r="J37" s="84"/>
      <c r="K37" s="84"/>
      <c r="L37" s="84"/>
      <c r="M37" s="84"/>
      <c r="N37" s="84"/>
      <c r="O37" s="84"/>
    </row>
    <row r="38" spans="1:15" ht="20.25">
      <c r="A38" s="97"/>
      <c r="B38" s="97"/>
      <c r="C38" s="99"/>
      <c r="D38" s="99"/>
      <c r="E38" s="84"/>
      <c r="F38" s="84"/>
      <c r="G38" s="84"/>
      <c r="H38" s="84"/>
      <c r="I38" s="84"/>
      <c r="J38" s="84"/>
      <c r="K38" s="84"/>
      <c r="L38" s="84"/>
      <c r="M38" s="84"/>
      <c r="N38" s="84"/>
      <c r="O38" s="84"/>
    </row>
    <row r="39" spans="1:15" ht="20.25">
      <c r="A39" s="97"/>
      <c r="B39" s="97"/>
      <c r="C39" s="99"/>
      <c r="D39" s="99"/>
      <c r="E39" s="84"/>
      <c r="F39" s="84"/>
      <c r="G39" s="84"/>
      <c r="H39" s="84"/>
      <c r="I39" s="84"/>
      <c r="J39" s="84"/>
      <c r="K39" s="84"/>
      <c r="L39" s="84"/>
      <c r="M39" s="84"/>
      <c r="N39" s="84"/>
      <c r="O39" s="84"/>
    </row>
    <row r="40" spans="1:15" ht="20.25">
      <c r="A40" s="97"/>
      <c r="B40" s="97"/>
      <c r="C40" s="99"/>
      <c r="D40" s="99"/>
      <c r="E40" s="84"/>
      <c r="F40" s="84"/>
      <c r="G40" s="84"/>
      <c r="H40" s="84"/>
      <c r="I40" s="84"/>
      <c r="J40" s="84"/>
      <c r="K40" s="84"/>
      <c r="L40" s="84"/>
      <c r="M40" s="84"/>
      <c r="N40" s="84"/>
      <c r="O40" s="84"/>
    </row>
    <row r="41" spans="1:15" ht="20.25">
      <c r="A41" s="97"/>
      <c r="B41" s="97"/>
      <c r="C41" s="99"/>
      <c r="D41" s="99"/>
      <c r="E41" s="84"/>
      <c r="F41" s="84"/>
      <c r="G41" s="84"/>
      <c r="H41" s="84"/>
      <c r="I41" s="84"/>
      <c r="J41" s="84"/>
      <c r="K41" s="84"/>
      <c r="L41" s="84"/>
      <c r="M41" s="84"/>
      <c r="N41" s="84"/>
      <c r="O41" s="84"/>
    </row>
    <row r="42" spans="1:15" ht="20.25">
      <c r="A42" s="97"/>
      <c r="B42" s="97"/>
      <c r="C42" s="99"/>
      <c r="D42" s="99"/>
      <c r="E42" s="84"/>
      <c r="F42" s="84"/>
      <c r="G42" s="84"/>
      <c r="H42" s="84"/>
      <c r="I42" s="84"/>
      <c r="J42" s="84"/>
      <c r="K42" s="84"/>
      <c r="L42" s="84"/>
      <c r="M42" s="84"/>
      <c r="N42" s="84"/>
      <c r="O42" s="84"/>
    </row>
    <row r="43" spans="1:15" ht="20.25">
      <c r="A43" s="97"/>
      <c r="B43" s="97"/>
      <c r="C43" s="99"/>
      <c r="D43" s="99"/>
      <c r="E43" s="84"/>
      <c r="F43" s="84"/>
      <c r="G43" s="84"/>
      <c r="H43" s="84"/>
      <c r="I43" s="84"/>
      <c r="J43" s="84"/>
      <c r="K43" s="84"/>
      <c r="L43" s="84"/>
      <c r="M43" s="84"/>
      <c r="N43" s="84"/>
      <c r="O43" s="84"/>
    </row>
    <row r="44" spans="1:15" ht="20.25">
      <c r="A44" s="97"/>
      <c r="B44" s="97"/>
      <c r="C44" s="99"/>
      <c r="D44" s="99"/>
      <c r="E44" s="84"/>
      <c r="F44" s="84"/>
      <c r="G44" s="84"/>
      <c r="H44" s="84"/>
      <c r="I44" s="84"/>
      <c r="J44" s="84"/>
      <c r="K44" s="84"/>
      <c r="L44" s="84"/>
      <c r="M44" s="84"/>
      <c r="N44" s="84"/>
      <c r="O44" s="84"/>
    </row>
    <row r="45" spans="1:15" ht="20.25">
      <c r="A45" s="97"/>
      <c r="B45" s="97"/>
      <c r="C45" s="99"/>
      <c r="D45" s="99"/>
      <c r="E45" s="84"/>
      <c r="F45" s="84"/>
      <c r="G45" s="84"/>
      <c r="H45" s="84"/>
      <c r="I45" s="84"/>
      <c r="J45" s="84"/>
      <c r="K45" s="84"/>
      <c r="L45" s="84"/>
      <c r="M45" s="84"/>
      <c r="N45" s="84"/>
      <c r="O45" s="84"/>
    </row>
    <row r="46" spans="1:15" ht="20.25">
      <c r="A46" s="97"/>
      <c r="B46" s="97"/>
      <c r="C46" s="99"/>
      <c r="D46" s="99"/>
      <c r="E46" s="84"/>
      <c r="F46" s="84"/>
      <c r="G46" s="84"/>
      <c r="H46" s="84"/>
      <c r="I46" s="84"/>
      <c r="J46" s="84"/>
      <c r="K46" s="84"/>
      <c r="L46" s="84"/>
      <c r="M46" s="84"/>
      <c r="N46" s="84"/>
      <c r="O46" s="84"/>
    </row>
    <row r="47" spans="1:15" ht="20.25">
      <c r="A47" s="97"/>
      <c r="B47" s="97"/>
      <c r="C47" s="99"/>
      <c r="D47" s="99"/>
      <c r="E47" s="84"/>
      <c r="F47" s="84"/>
      <c r="G47" s="84"/>
      <c r="H47" s="84"/>
      <c r="I47" s="84"/>
      <c r="J47" s="84"/>
      <c r="K47" s="84"/>
      <c r="L47" s="84"/>
      <c r="M47" s="84"/>
      <c r="N47" s="84"/>
      <c r="O47" s="84"/>
    </row>
    <row r="48" spans="1:15" ht="20.25">
      <c r="A48" s="97"/>
      <c r="B48" s="97"/>
      <c r="C48" s="99"/>
      <c r="D48" s="99"/>
      <c r="E48" s="84"/>
      <c r="F48" s="84"/>
      <c r="G48" s="84"/>
      <c r="H48" s="84"/>
      <c r="I48" s="84"/>
      <c r="J48" s="84"/>
      <c r="K48" s="84"/>
      <c r="L48" s="84"/>
      <c r="M48" s="84"/>
      <c r="N48" s="84"/>
      <c r="O48" s="84"/>
    </row>
    <row r="49" spans="1:15" ht="20.25">
      <c r="A49" s="97"/>
      <c r="B49" s="97"/>
      <c r="C49" s="99"/>
      <c r="D49" s="99"/>
      <c r="E49" s="84"/>
      <c r="F49" s="84"/>
      <c r="G49" s="84"/>
      <c r="H49" s="84"/>
      <c r="I49" s="84"/>
      <c r="J49" s="84"/>
      <c r="K49" s="84"/>
      <c r="L49" s="84"/>
      <c r="M49" s="84"/>
      <c r="N49" s="84"/>
      <c r="O49" s="84"/>
    </row>
    <row r="50" spans="1:15" ht="20.25">
      <c r="A50" s="97"/>
      <c r="B50" s="97"/>
      <c r="C50" s="99"/>
      <c r="D50" s="99"/>
      <c r="E50" s="84"/>
      <c r="F50" s="84"/>
      <c r="G50" s="84"/>
      <c r="H50" s="84"/>
      <c r="I50" s="84"/>
      <c r="J50" s="84"/>
      <c r="K50" s="84"/>
      <c r="L50" s="84"/>
      <c r="M50" s="84"/>
      <c r="N50" s="84"/>
      <c r="O50" s="84"/>
    </row>
    <row r="51" spans="1:15" ht="20.25">
      <c r="A51" s="97"/>
      <c r="B51" s="97"/>
      <c r="C51" s="99"/>
      <c r="D51" s="99"/>
      <c r="E51" s="84"/>
      <c r="F51" s="84"/>
      <c r="G51" s="84"/>
      <c r="H51" s="84"/>
      <c r="I51" s="84"/>
      <c r="J51" s="84"/>
      <c r="K51" s="84"/>
      <c r="L51" s="84"/>
      <c r="M51" s="84"/>
      <c r="N51" s="84"/>
      <c r="O51" s="84"/>
    </row>
    <row r="52" spans="1:15" ht="20.25">
      <c r="A52" s="97"/>
      <c r="B52" s="23"/>
      <c r="C52" s="34"/>
      <c r="D52" s="34"/>
    </row>
    <row r="53" spans="1:15" ht="20.25">
      <c r="A53" s="97"/>
      <c r="B53" s="23"/>
      <c r="C53" s="34"/>
      <c r="D53" s="34"/>
    </row>
    <row r="54" spans="1:15" ht="20.25">
      <c r="A54" s="97"/>
      <c r="B54" s="23"/>
      <c r="C54" s="34"/>
      <c r="D54" s="34"/>
    </row>
    <row r="55" spans="1:15" ht="20.25">
      <c r="A55" s="97"/>
      <c r="B55" s="23"/>
      <c r="C55" s="34"/>
      <c r="D55" s="34"/>
    </row>
    <row r="56" spans="1:15" ht="20.25">
      <c r="A56" s="97"/>
      <c r="B56" s="23"/>
      <c r="C56" s="34"/>
      <c r="D56" s="34"/>
    </row>
    <row r="57" spans="1:15" ht="20.25">
      <c r="A57" s="97"/>
      <c r="B57" s="23"/>
      <c r="C57" s="34"/>
      <c r="D57" s="34"/>
    </row>
    <row r="58" spans="1:15" ht="20.25">
      <c r="A58" s="97"/>
      <c r="B58" s="23"/>
      <c r="C58" s="34"/>
      <c r="D58" s="34"/>
    </row>
    <row r="59" spans="1:15" ht="20.25">
      <c r="A59" s="97"/>
      <c r="B59" s="23"/>
      <c r="C59" s="34"/>
      <c r="D59" s="34"/>
    </row>
    <row r="60" spans="1:15" ht="20.25">
      <c r="A60" s="97"/>
      <c r="B60" s="23"/>
      <c r="C60" s="34"/>
      <c r="D60" s="34"/>
    </row>
    <row r="61" spans="1:15" ht="20.25">
      <c r="A61" s="97"/>
      <c r="B61" s="23"/>
      <c r="C61" s="34"/>
      <c r="D61" s="34"/>
    </row>
    <row r="62" spans="1:15" ht="20.25">
      <c r="A62" s="97"/>
      <c r="B62" s="23"/>
      <c r="C62" s="34"/>
      <c r="D62" s="34"/>
    </row>
    <row r="63" spans="1:15" ht="20.25">
      <c r="A63" s="97"/>
      <c r="B63" s="23"/>
      <c r="C63" s="34"/>
      <c r="D63" s="34"/>
    </row>
    <row r="64" spans="1:15" ht="20.25">
      <c r="A64" s="97"/>
      <c r="B64" s="23"/>
      <c r="C64" s="34"/>
      <c r="D64" s="34"/>
    </row>
    <row r="65" spans="1:4" ht="20.25">
      <c r="A65" s="97"/>
      <c r="B65" s="23"/>
      <c r="C65" s="34"/>
      <c r="D65" s="34"/>
    </row>
    <row r="66" spans="1:4" ht="20.25">
      <c r="A66" s="97"/>
      <c r="B66" s="23"/>
      <c r="C66" s="34"/>
      <c r="D66" s="34"/>
    </row>
    <row r="67" spans="1:4" ht="20.25">
      <c r="A67" s="97"/>
      <c r="B67" s="23"/>
      <c r="C67" s="34"/>
      <c r="D67" s="34"/>
    </row>
    <row r="68" spans="1:4" ht="20.25">
      <c r="A68" s="97"/>
      <c r="B68" s="23"/>
      <c r="C68" s="34"/>
      <c r="D68" s="34"/>
    </row>
    <row r="69" spans="1:4" ht="20.25">
      <c r="A69" s="97"/>
      <c r="B69" s="23"/>
      <c r="C69" s="34"/>
      <c r="D69" s="34"/>
    </row>
    <row r="70" spans="1:4" ht="20.25">
      <c r="A70" s="97"/>
      <c r="B70" s="23"/>
      <c r="C70" s="34"/>
      <c r="D70" s="34"/>
    </row>
    <row r="71" spans="1:4" ht="20.25">
      <c r="A71" s="97"/>
      <c r="B71" s="23"/>
      <c r="C71" s="34"/>
      <c r="D71" s="34"/>
    </row>
    <row r="72" spans="1:4" ht="20.25">
      <c r="A72" s="97"/>
      <c r="B72" s="23"/>
      <c r="C72" s="34"/>
      <c r="D72" s="34"/>
    </row>
    <row r="73" spans="1:4" ht="20.25">
      <c r="A73" s="97"/>
      <c r="B73" s="23"/>
      <c r="C73" s="34"/>
      <c r="D73" s="34"/>
    </row>
    <row r="74" spans="1:4" ht="20.25">
      <c r="A74" s="97"/>
      <c r="B74" s="23"/>
      <c r="C74" s="34"/>
      <c r="D74" s="34"/>
    </row>
    <row r="75" spans="1:4" ht="20.25">
      <c r="A75" s="97"/>
      <c r="B75" s="23"/>
      <c r="C75" s="34"/>
      <c r="D75" s="34"/>
    </row>
    <row r="76" spans="1:4" ht="20.25">
      <c r="A76" s="97"/>
      <c r="B76" s="23"/>
      <c r="C76" s="34"/>
      <c r="D76" s="34"/>
    </row>
    <row r="77" spans="1:4" ht="20.25">
      <c r="A77" s="97"/>
      <c r="B77" s="23"/>
      <c r="C77" s="34"/>
      <c r="D77" s="34"/>
    </row>
    <row r="78" spans="1:4" ht="20.25">
      <c r="A78" s="97"/>
      <c r="B78" s="23"/>
      <c r="C78" s="34"/>
      <c r="D78" s="34"/>
    </row>
    <row r="79" spans="1:4" ht="20.25">
      <c r="A79" s="97"/>
      <c r="B79" s="23"/>
      <c r="C79" s="34"/>
      <c r="D79" s="34"/>
    </row>
    <row r="80" spans="1:4" ht="20.25">
      <c r="A80" s="97"/>
      <c r="B80" s="23"/>
      <c r="C80" s="34"/>
      <c r="D80" s="34"/>
    </row>
    <row r="81" spans="1:4" ht="20.25">
      <c r="A81" s="97"/>
      <c r="B81" s="23"/>
      <c r="C81" s="34"/>
      <c r="D81" s="34"/>
    </row>
    <row r="82" spans="1:4" ht="20.25">
      <c r="A82" s="97"/>
      <c r="B82" s="23"/>
      <c r="C82" s="34"/>
      <c r="D82" s="34"/>
    </row>
    <row r="83" spans="1:4" ht="20.25">
      <c r="A83" s="97"/>
      <c r="B83" s="23"/>
      <c r="C83" s="34"/>
      <c r="D83" s="34"/>
    </row>
    <row r="84" spans="1:4" ht="20.25">
      <c r="A84" s="97"/>
      <c r="B84" s="23"/>
      <c r="C84" s="34"/>
      <c r="D84" s="34"/>
    </row>
    <row r="85" spans="1:4" ht="20.25">
      <c r="A85" s="97"/>
      <c r="B85" s="23"/>
      <c r="C85" s="34"/>
      <c r="D85" s="34"/>
    </row>
    <row r="86" spans="1:4" ht="20.25">
      <c r="A86" s="97"/>
      <c r="B86" s="23"/>
      <c r="C86" s="34"/>
      <c r="D86" s="34"/>
    </row>
    <row r="87" spans="1:4" ht="20.25">
      <c r="A87" s="97"/>
      <c r="B87" s="23"/>
      <c r="C87" s="34"/>
      <c r="D87" s="34"/>
    </row>
    <row r="88" spans="1:4" ht="20.25">
      <c r="A88" s="97"/>
      <c r="B88" s="23"/>
      <c r="C88" s="34"/>
      <c r="D88" s="34"/>
    </row>
    <row r="89" spans="1:4" ht="20.25">
      <c r="A89" s="97"/>
      <c r="B89" s="23"/>
      <c r="C89" s="34"/>
      <c r="D89" s="34"/>
    </row>
    <row r="90" spans="1:4" ht="20.25">
      <c r="A90" s="97"/>
      <c r="B90" s="23"/>
      <c r="C90" s="34"/>
      <c r="D90" s="34"/>
    </row>
    <row r="91" spans="1:4" ht="20.25">
      <c r="A91" s="97"/>
      <c r="B91" s="23"/>
      <c r="C91" s="34"/>
      <c r="D91" s="34"/>
    </row>
    <row r="92" spans="1:4" ht="20.25">
      <c r="A92" s="97"/>
      <c r="B92" s="23"/>
      <c r="C92" s="34"/>
      <c r="D92" s="34"/>
    </row>
    <row r="93" spans="1:4" ht="20.25">
      <c r="A93" s="97"/>
      <c r="B93" s="23"/>
      <c r="C93" s="34"/>
      <c r="D93" s="34"/>
    </row>
    <row r="94" spans="1:4" ht="20.25">
      <c r="A94" s="97"/>
      <c r="B94" s="23"/>
      <c r="C94" s="34"/>
      <c r="D94" s="34"/>
    </row>
    <row r="95" spans="1:4" ht="20.25">
      <c r="A95" s="97"/>
      <c r="B95" s="23"/>
      <c r="C95" s="34"/>
      <c r="D95" s="34"/>
    </row>
    <row r="96" spans="1:4" ht="20.25">
      <c r="A96" s="97"/>
      <c r="B96" s="23"/>
      <c r="C96" s="34"/>
      <c r="D96" s="34"/>
    </row>
    <row r="97" spans="1:4" ht="20.25">
      <c r="A97" s="97"/>
      <c r="B97" s="23"/>
      <c r="C97" s="34"/>
      <c r="D97" s="34"/>
    </row>
    <row r="98" spans="1:4" ht="20.25">
      <c r="A98" s="97"/>
      <c r="B98" s="23"/>
      <c r="C98" s="34"/>
      <c r="D98" s="34"/>
    </row>
    <row r="99" spans="1:4" ht="20.25">
      <c r="A99" s="97"/>
      <c r="B99" s="23"/>
      <c r="C99" s="34"/>
      <c r="D99" s="34"/>
    </row>
    <row r="100" spans="1:4" ht="20.25">
      <c r="A100" s="97"/>
      <c r="B100" s="23"/>
      <c r="C100" s="34"/>
      <c r="D100" s="34"/>
    </row>
    <row r="101" spans="1:4" ht="20.25">
      <c r="A101" s="97"/>
      <c r="B101" s="23"/>
      <c r="C101" s="34"/>
      <c r="D101" s="34"/>
    </row>
    <row r="102" spans="1:4" ht="20.25">
      <c r="A102" s="97"/>
      <c r="B102" s="23"/>
      <c r="C102" s="34"/>
      <c r="D102" s="34"/>
    </row>
    <row r="103" spans="1:4" ht="20.25">
      <c r="A103" s="97"/>
      <c r="B103" s="23"/>
      <c r="C103" s="34"/>
      <c r="D103" s="34"/>
    </row>
    <row r="104" spans="1:4" ht="20.25">
      <c r="A104" s="97"/>
      <c r="B104" s="23"/>
      <c r="C104" s="34"/>
      <c r="D104" s="34"/>
    </row>
    <row r="105" spans="1:4" ht="20.25">
      <c r="A105" s="97"/>
      <c r="B105" s="23"/>
      <c r="C105" s="34"/>
      <c r="D105" s="34"/>
    </row>
    <row r="106" spans="1:4" ht="20.25">
      <c r="A106" s="97"/>
      <c r="B106" s="23"/>
      <c r="C106" s="34"/>
      <c r="D106" s="34"/>
    </row>
    <row r="107" spans="1:4" ht="20.25">
      <c r="A107" s="97"/>
      <c r="B107" s="23"/>
      <c r="C107" s="34"/>
      <c r="D107" s="34"/>
    </row>
    <row r="108" spans="1:4" ht="20.25">
      <c r="A108" s="97"/>
      <c r="B108" s="23"/>
      <c r="C108" s="34"/>
      <c r="D108" s="34"/>
    </row>
    <row r="109" spans="1:4" ht="20.25">
      <c r="A109" s="97"/>
      <c r="B109" s="23"/>
      <c r="C109" s="34"/>
      <c r="D109" s="34"/>
    </row>
    <row r="110" spans="1:4" ht="20.25">
      <c r="A110" s="97"/>
      <c r="B110" s="23"/>
      <c r="C110" s="34"/>
      <c r="D110" s="34"/>
    </row>
    <row r="111" spans="1:4" ht="20.25">
      <c r="A111" s="97"/>
      <c r="B111" s="23"/>
      <c r="C111" s="34"/>
      <c r="D111" s="34"/>
    </row>
    <row r="112" spans="1:4" ht="20.25">
      <c r="A112" s="97"/>
      <c r="B112" s="23"/>
      <c r="C112" s="34"/>
      <c r="D112" s="34"/>
    </row>
    <row r="113" spans="1:4" ht="20.25">
      <c r="A113" s="97"/>
      <c r="B113" s="23"/>
      <c r="C113" s="34"/>
      <c r="D113" s="34"/>
    </row>
    <row r="114" spans="1:4" ht="20.25">
      <c r="A114" s="97"/>
      <c r="B114" s="23"/>
      <c r="C114" s="34"/>
      <c r="D114" s="34"/>
    </row>
    <row r="115" spans="1:4" ht="20.25">
      <c r="A115" s="97"/>
      <c r="B115" s="23"/>
      <c r="C115" s="34"/>
      <c r="D115" s="34"/>
    </row>
    <row r="116" spans="1:4" ht="20.25">
      <c r="A116" s="97"/>
      <c r="B116" s="23"/>
      <c r="C116" s="34"/>
      <c r="D116" s="34"/>
    </row>
    <row r="117" spans="1:4" ht="20.25">
      <c r="A117" s="97"/>
      <c r="B117" s="23"/>
      <c r="C117" s="34"/>
      <c r="D117" s="34"/>
    </row>
    <row r="118" spans="1:4" ht="20.25">
      <c r="A118" s="97"/>
      <c r="B118" s="23"/>
      <c r="C118" s="34"/>
      <c r="D118" s="34"/>
    </row>
    <row r="119" spans="1:4" ht="20.25">
      <c r="A119" s="97"/>
      <c r="B119" s="23"/>
      <c r="C119" s="34"/>
      <c r="D119" s="34"/>
    </row>
    <row r="120" spans="1:4" ht="20.25">
      <c r="A120" s="97"/>
      <c r="B120" s="23"/>
      <c r="C120" s="34"/>
      <c r="D120" s="34"/>
    </row>
    <row r="121" spans="1:4" ht="20.25">
      <c r="A121" s="97"/>
      <c r="B121" s="23"/>
      <c r="C121" s="34"/>
      <c r="D121" s="34"/>
    </row>
    <row r="122" spans="1:4" ht="20.25">
      <c r="A122" s="97"/>
      <c r="B122" s="23"/>
      <c r="C122" s="34"/>
      <c r="D122" s="34"/>
    </row>
    <row r="123" spans="1:4" ht="20.25">
      <c r="A123" s="97"/>
      <c r="B123" s="23"/>
      <c r="C123" s="34"/>
      <c r="D123" s="34"/>
    </row>
    <row r="124" spans="1:4" ht="20.25">
      <c r="A124" s="97"/>
      <c r="B124" s="23"/>
      <c r="C124" s="34"/>
      <c r="D124" s="34"/>
    </row>
    <row r="125" spans="1:4" ht="20.25">
      <c r="A125" s="97"/>
      <c r="B125" s="23"/>
      <c r="C125" s="34"/>
      <c r="D125" s="34"/>
    </row>
    <row r="126" spans="1:4" ht="20.25">
      <c r="A126" s="97"/>
      <c r="B126" s="23"/>
      <c r="C126" s="34"/>
      <c r="D126" s="34"/>
    </row>
    <row r="127" spans="1:4" ht="20.25">
      <c r="A127" s="97"/>
      <c r="B127" s="23"/>
      <c r="C127" s="34"/>
      <c r="D127" s="34"/>
    </row>
    <row r="128" spans="1:4" ht="20.25">
      <c r="A128" s="97"/>
      <c r="B128" s="23"/>
      <c r="C128" s="34"/>
      <c r="D128" s="34"/>
    </row>
    <row r="129" spans="1:4" ht="20.25">
      <c r="A129" s="97"/>
      <c r="B129" s="23"/>
      <c r="C129" s="34"/>
      <c r="D129" s="34"/>
    </row>
    <row r="130" spans="1:4" ht="20.25">
      <c r="A130" s="97"/>
      <c r="B130" s="23"/>
      <c r="C130" s="34"/>
      <c r="D130" s="34"/>
    </row>
    <row r="131" spans="1:4" ht="20.25">
      <c r="A131" s="97"/>
      <c r="B131" s="23"/>
      <c r="C131" s="34"/>
      <c r="D131" s="34"/>
    </row>
    <row r="132" spans="1:4" ht="20.25">
      <c r="A132" s="97"/>
      <c r="B132" s="23"/>
      <c r="C132" s="34"/>
      <c r="D132" s="34"/>
    </row>
    <row r="133" spans="1:4" ht="20.25">
      <c r="A133" s="97"/>
      <c r="B133" s="23"/>
      <c r="C133" s="34"/>
      <c r="D133" s="34"/>
    </row>
    <row r="134" spans="1:4" ht="20.25">
      <c r="A134" s="97"/>
      <c r="B134" s="23"/>
      <c r="C134" s="34"/>
      <c r="D134" s="34"/>
    </row>
    <row r="135" spans="1:4" ht="20.25">
      <c r="A135" s="97"/>
      <c r="B135" s="23"/>
      <c r="C135" s="34"/>
      <c r="D135" s="34"/>
    </row>
    <row r="136" spans="1:4" ht="20.25">
      <c r="A136" s="97"/>
      <c r="B136" s="23"/>
      <c r="C136" s="34"/>
      <c r="D136" s="34"/>
    </row>
    <row r="137" spans="1:4" ht="20.25">
      <c r="A137" s="97"/>
      <c r="B137" s="23"/>
      <c r="C137" s="34"/>
      <c r="D137" s="34"/>
    </row>
    <row r="138" spans="1:4" ht="20.25">
      <c r="A138" s="97"/>
      <c r="B138" s="23"/>
      <c r="C138" s="34"/>
      <c r="D138" s="34"/>
    </row>
    <row r="139" spans="1:4" ht="20.25">
      <c r="A139" s="97"/>
      <c r="B139" s="23"/>
      <c r="C139" s="34"/>
      <c r="D139" s="34"/>
    </row>
    <row r="140" spans="1:4" ht="20.25">
      <c r="A140" s="97"/>
      <c r="B140" s="23"/>
      <c r="C140" s="34"/>
      <c r="D140" s="34"/>
    </row>
    <row r="141" spans="1:4" ht="20.25">
      <c r="A141" s="97"/>
      <c r="B141" s="23"/>
      <c r="C141" s="34"/>
      <c r="D141" s="34"/>
    </row>
    <row r="142" spans="1:4" ht="20.25">
      <c r="A142" s="97"/>
      <c r="B142" s="23"/>
      <c r="C142" s="34"/>
      <c r="D142" s="34"/>
    </row>
    <row r="143" spans="1:4" ht="20.25">
      <c r="A143" s="97"/>
      <c r="B143" s="23"/>
      <c r="C143" s="34"/>
      <c r="D143" s="34"/>
    </row>
    <row r="144" spans="1:4" ht="20.25">
      <c r="A144" s="97"/>
      <c r="B144" s="23"/>
      <c r="C144" s="34"/>
      <c r="D144" s="34"/>
    </row>
    <row r="145" spans="1:4" ht="20.25">
      <c r="A145" s="97"/>
      <c r="B145" s="23"/>
      <c r="C145" s="34"/>
      <c r="D145" s="34"/>
    </row>
    <row r="146" spans="1:4" ht="20.25">
      <c r="A146" s="97"/>
      <c r="B146" s="23"/>
      <c r="C146" s="34"/>
      <c r="D146" s="34"/>
    </row>
    <row r="147" spans="1:4" ht="20.25">
      <c r="A147" s="97"/>
      <c r="B147" s="23"/>
      <c r="C147" s="34"/>
      <c r="D147" s="34"/>
    </row>
    <row r="148" spans="1:4" ht="20.25">
      <c r="A148" s="97"/>
      <c r="B148" s="23"/>
      <c r="C148" s="34"/>
      <c r="D148" s="34"/>
    </row>
    <row r="149" spans="1:4" ht="20.25">
      <c r="A149" s="97"/>
      <c r="B149" s="23"/>
      <c r="C149" s="34"/>
      <c r="D149" s="34"/>
    </row>
    <row r="150" spans="1:4" ht="20.25">
      <c r="A150" s="97"/>
      <c r="B150" s="23"/>
      <c r="C150" s="34"/>
      <c r="D150" s="34"/>
    </row>
    <row r="151" spans="1:4" ht="20.25">
      <c r="A151" s="97"/>
      <c r="B151" s="23"/>
      <c r="C151" s="34"/>
      <c r="D151" s="34"/>
    </row>
    <row r="152" spans="1:4" ht="20.25">
      <c r="A152" s="97"/>
      <c r="B152" s="23"/>
      <c r="C152" s="34"/>
      <c r="D152" s="34"/>
    </row>
    <row r="153" spans="1:4" ht="20.25">
      <c r="A153" s="97"/>
      <c r="B153" s="23"/>
      <c r="C153" s="34"/>
      <c r="D153" s="34"/>
    </row>
    <row r="154" spans="1:4" ht="20.25">
      <c r="A154" s="97"/>
      <c r="B154" s="23"/>
      <c r="C154" s="34"/>
      <c r="D154" s="34"/>
    </row>
    <row r="155" spans="1:4" ht="20.25">
      <c r="A155" s="97"/>
      <c r="B155" s="23"/>
      <c r="C155" s="34"/>
      <c r="D155" s="34"/>
    </row>
    <row r="156" spans="1:4" ht="20.25">
      <c r="A156" s="97"/>
      <c r="B156" s="23"/>
      <c r="C156" s="34"/>
      <c r="D156" s="34"/>
    </row>
    <row r="157" spans="1:4" ht="20.25">
      <c r="A157" s="97"/>
      <c r="B157" s="23"/>
      <c r="C157" s="34"/>
      <c r="D157" s="34"/>
    </row>
    <row r="158" spans="1:4" ht="20.25">
      <c r="A158" s="97"/>
      <c r="B158" s="23"/>
      <c r="C158" s="34"/>
      <c r="D158" s="34"/>
    </row>
    <row r="159" spans="1:4" ht="20.25">
      <c r="A159" s="97"/>
      <c r="B159" s="23"/>
      <c r="C159" s="34"/>
      <c r="D159" s="34"/>
    </row>
    <row r="160" spans="1:4" ht="20.25">
      <c r="A160" s="97"/>
      <c r="B160" s="23"/>
      <c r="C160" s="34"/>
      <c r="D160" s="34"/>
    </row>
    <row r="161" spans="1:4" ht="20.25">
      <c r="A161" s="97"/>
      <c r="B161" s="23"/>
      <c r="C161" s="34"/>
      <c r="D161" s="34"/>
    </row>
    <row r="162" spans="1:4" ht="20.25">
      <c r="A162" s="97"/>
      <c r="B162" s="23"/>
      <c r="C162" s="34"/>
      <c r="D162" s="34"/>
    </row>
    <row r="163" spans="1:4" ht="20.25">
      <c r="A163" s="97"/>
      <c r="B163" s="23"/>
      <c r="C163" s="34"/>
      <c r="D163" s="34"/>
    </row>
    <row r="164" spans="1:4" ht="20.25">
      <c r="A164" s="97"/>
      <c r="B164" s="23"/>
      <c r="C164" s="34"/>
      <c r="D164" s="34"/>
    </row>
    <row r="165" spans="1:4" ht="20.25">
      <c r="A165" s="97"/>
      <c r="B165" s="23"/>
      <c r="C165" s="34"/>
      <c r="D165" s="34"/>
    </row>
    <row r="166" spans="1:4" ht="20.25">
      <c r="A166" s="97"/>
      <c r="B166" s="23"/>
      <c r="C166" s="34"/>
      <c r="D166" s="34"/>
    </row>
    <row r="167" spans="1:4" ht="20.25">
      <c r="A167" s="97"/>
      <c r="B167" s="23"/>
      <c r="C167" s="34"/>
      <c r="D167" s="34"/>
    </row>
    <row r="168" spans="1:4" ht="20.25">
      <c r="A168" s="97"/>
      <c r="B168" s="23"/>
      <c r="C168" s="34"/>
      <c r="D168" s="34"/>
    </row>
    <row r="169" spans="1:4" ht="20.25">
      <c r="A169" s="97"/>
      <c r="B169" s="23"/>
      <c r="C169" s="34"/>
      <c r="D169" s="34"/>
    </row>
    <row r="170" spans="1:4" ht="20.25">
      <c r="A170" s="97"/>
      <c r="B170" s="23"/>
      <c r="C170" s="34"/>
      <c r="D170" s="34"/>
    </row>
    <row r="171" spans="1:4" ht="20.25">
      <c r="A171" s="97"/>
      <c r="B171" s="23"/>
      <c r="C171" s="34"/>
      <c r="D171" s="34"/>
    </row>
    <row r="172" spans="1:4" ht="20.25">
      <c r="A172" s="97"/>
      <c r="B172" s="23"/>
      <c r="C172" s="34"/>
      <c r="D172" s="34"/>
    </row>
    <row r="173" spans="1:4" ht="20.25">
      <c r="A173" s="97"/>
      <c r="B173" s="23"/>
      <c r="C173" s="34"/>
      <c r="D173" s="34"/>
    </row>
    <row r="174" spans="1:4" ht="20.25">
      <c r="A174" s="97"/>
      <c r="B174" s="23"/>
      <c r="C174" s="34"/>
      <c r="D174" s="34"/>
    </row>
    <row r="175" spans="1:4" ht="20.25">
      <c r="A175" s="97"/>
      <c r="B175" s="23"/>
      <c r="C175" s="34"/>
      <c r="D175" s="34"/>
    </row>
    <row r="176" spans="1:4" ht="20.25">
      <c r="A176" s="97"/>
      <c r="B176" s="23"/>
      <c r="C176" s="34"/>
      <c r="D176" s="34"/>
    </row>
    <row r="177" spans="1:4" ht="20.25">
      <c r="A177" s="97"/>
      <c r="B177" s="23"/>
      <c r="C177" s="34"/>
      <c r="D177" s="34"/>
    </row>
    <row r="178" spans="1:4" ht="20.25">
      <c r="A178" s="97"/>
      <c r="B178" s="23"/>
      <c r="C178" s="34"/>
      <c r="D178" s="34"/>
    </row>
    <row r="179" spans="1:4" ht="20.25">
      <c r="A179" s="97"/>
      <c r="B179" s="23"/>
      <c r="C179" s="34"/>
      <c r="D179" s="34"/>
    </row>
    <row r="180" spans="1:4" ht="20.25">
      <c r="A180" s="97"/>
      <c r="B180" s="23"/>
      <c r="C180" s="34"/>
      <c r="D180" s="34"/>
    </row>
    <row r="181" spans="1:4" ht="20.25">
      <c r="A181" s="97"/>
      <c r="B181" s="23"/>
      <c r="C181" s="34"/>
      <c r="D181" s="34"/>
    </row>
    <row r="182" spans="1:4" ht="20.25">
      <c r="A182" s="97"/>
      <c r="B182" s="23"/>
      <c r="C182" s="34"/>
      <c r="D182" s="34"/>
    </row>
    <row r="183" spans="1:4" ht="20.25">
      <c r="A183" s="97"/>
      <c r="B183" s="23"/>
      <c r="C183" s="34"/>
      <c r="D183" s="34"/>
    </row>
    <row r="184" spans="1:4" ht="20.25">
      <c r="A184" s="97"/>
      <c r="B184" s="23"/>
      <c r="C184" s="34"/>
      <c r="D184" s="34"/>
    </row>
    <row r="185" spans="1:4" ht="20.25">
      <c r="A185" s="97"/>
      <c r="B185" s="23"/>
      <c r="C185" s="34"/>
      <c r="D185" s="34"/>
    </row>
    <row r="186" spans="1:4" ht="20.25">
      <c r="A186" s="97"/>
      <c r="B186" s="23"/>
      <c r="C186" s="34"/>
      <c r="D186" s="34"/>
    </row>
    <row r="187" spans="1:4" ht="20.25">
      <c r="A187" s="97"/>
      <c r="B187" s="23"/>
      <c r="C187" s="34"/>
      <c r="D187" s="34"/>
    </row>
    <row r="188" spans="1:4" ht="20.25">
      <c r="A188" s="97"/>
      <c r="B188" s="23"/>
      <c r="C188" s="34"/>
      <c r="D188" s="34"/>
    </row>
    <row r="189" spans="1:4" ht="20.25">
      <c r="A189" s="97"/>
      <c r="B189" s="23"/>
      <c r="C189" s="34"/>
      <c r="D189" s="34"/>
    </row>
    <row r="190" spans="1:4" ht="20.25">
      <c r="A190" s="97"/>
      <c r="B190" s="23"/>
      <c r="C190" s="34"/>
      <c r="D190" s="34"/>
    </row>
    <row r="191" spans="1:4" ht="20.25">
      <c r="A191" s="97"/>
      <c r="B191" s="23"/>
      <c r="C191" s="34"/>
      <c r="D191" s="34"/>
    </row>
    <row r="192" spans="1:4" ht="20.25">
      <c r="A192" s="97"/>
      <c r="B192" s="23"/>
      <c r="C192" s="34"/>
      <c r="D192" s="34"/>
    </row>
    <row r="193" spans="1:4" ht="20.25">
      <c r="A193" s="97"/>
      <c r="B193" s="23"/>
      <c r="C193" s="34"/>
      <c r="D193" s="34"/>
    </row>
    <row r="194" spans="1:4" ht="20.25">
      <c r="A194" s="97"/>
      <c r="B194" s="23"/>
      <c r="C194" s="34"/>
      <c r="D194" s="34"/>
    </row>
    <row r="195" spans="1:4" ht="20.25">
      <c r="A195" s="97"/>
      <c r="B195" s="23"/>
      <c r="C195" s="34"/>
      <c r="D195" s="34"/>
    </row>
    <row r="196" spans="1:4" ht="20.25">
      <c r="A196" s="97"/>
      <c r="B196" s="23"/>
      <c r="C196" s="34"/>
      <c r="D196" s="34"/>
    </row>
    <row r="197" spans="1:4" ht="20.25">
      <c r="A197" s="97"/>
      <c r="B197" s="23"/>
      <c r="C197" s="34"/>
      <c r="D197" s="34"/>
    </row>
    <row r="198" spans="1:4" ht="20.25">
      <c r="A198" s="97"/>
      <c r="B198" s="23"/>
      <c r="C198" s="34"/>
      <c r="D198" s="34"/>
    </row>
    <row r="199" spans="1:4" ht="20.25">
      <c r="A199" s="97"/>
      <c r="B199" s="23"/>
      <c r="C199" s="34"/>
      <c r="D199" s="34"/>
    </row>
    <row r="200" spans="1:4" ht="20.25">
      <c r="A200" s="97"/>
      <c r="B200" s="23"/>
      <c r="C200" s="34"/>
      <c r="D200" s="34"/>
    </row>
    <row r="201" spans="1:4" ht="20.25">
      <c r="A201" s="97"/>
      <c r="B201" s="23"/>
      <c r="C201" s="34"/>
      <c r="D201" s="34"/>
    </row>
    <row r="202" spans="1:4" ht="20.25">
      <c r="A202" s="97"/>
      <c r="B202" s="23"/>
      <c r="C202" s="34"/>
      <c r="D202" s="34"/>
    </row>
    <row r="203" spans="1:4" ht="20.25">
      <c r="A203" s="97"/>
      <c r="B203" s="23"/>
      <c r="C203" s="34"/>
      <c r="D203" s="34"/>
    </row>
    <row r="204" spans="1:4" ht="20.25">
      <c r="A204" s="97"/>
      <c r="B204" s="23"/>
      <c r="C204" s="34"/>
      <c r="D204" s="34"/>
    </row>
    <row r="205" spans="1:4" ht="20.25">
      <c r="A205" s="97"/>
      <c r="B205" s="23"/>
      <c r="C205" s="34"/>
      <c r="D205" s="34"/>
    </row>
    <row r="206" spans="1:4" ht="20.25">
      <c r="A206" s="97"/>
      <c r="B206" s="23"/>
      <c r="C206" s="34"/>
      <c r="D206" s="34"/>
    </row>
    <row r="207" spans="1:4" ht="20.25">
      <c r="A207" s="97"/>
      <c r="B207" s="23"/>
      <c r="C207" s="34"/>
      <c r="D207" s="34"/>
    </row>
    <row r="208" spans="1:4">
      <c r="A208" s="84"/>
      <c r="B208" s="23"/>
      <c r="C208" s="23"/>
      <c r="D208" s="23"/>
    </row>
    <row r="209" spans="1:8" ht="20.25">
      <c r="A209" s="84"/>
      <c r="B209" s="30" t="s">
        <v>238</v>
      </c>
      <c r="C209" s="30" t="s">
        <v>239</v>
      </c>
      <c r="D209" s="33" t="s">
        <v>238</v>
      </c>
      <c r="E209" s="33" t="s">
        <v>239</v>
      </c>
    </row>
    <row r="210" spans="1:8" ht="21">
      <c r="A210" s="84"/>
      <c r="B210" s="31" t="s">
        <v>240</v>
      </c>
      <c r="C210" s="31" t="s">
        <v>241</v>
      </c>
      <c r="D210" t="s">
        <v>240</v>
      </c>
      <c r="F210" t="str">
        <f>IF(NOT(ISBLANK(D210)),D210,IF(NOT(ISBLANK(E210)),"     "&amp;E210,FALSE))</f>
        <v>Afectación Económica o presupuestal</v>
      </c>
      <c r="G210" t="s">
        <v>240</v>
      </c>
      <c r="H210" t="str">
        <f>IF(NOT(ISERROR(MATCH(G210,_xlfn.ANCHORARRAY(B221),0))),F223&amp;"Por favor no seleccionar los criterios de impacto",G210)</f>
        <v>❌Por favor no seleccionar los criterios de impacto</v>
      </c>
    </row>
    <row r="211" spans="1:8" ht="21">
      <c r="A211" s="84"/>
      <c r="B211" s="31" t="s">
        <v>240</v>
      </c>
      <c r="C211" s="31" t="s">
        <v>214</v>
      </c>
      <c r="E211" t="s">
        <v>241</v>
      </c>
      <c r="F211" t="str">
        <f t="shared" ref="F211:F221" si="0">IF(NOT(ISBLANK(D211)),D211,IF(NOT(ISBLANK(E211)),"     "&amp;E211,FALSE))</f>
        <v xml:space="preserve">     Afectación menor a 10 SMLMV .</v>
      </c>
    </row>
    <row r="212" spans="1:8" ht="21">
      <c r="A212" s="84"/>
      <c r="B212" s="31" t="s">
        <v>240</v>
      </c>
      <c r="C212" s="31" t="s">
        <v>217</v>
      </c>
      <c r="E212" t="s">
        <v>214</v>
      </c>
      <c r="F212" t="str">
        <f t="shared" si="0"/>
        <v xml:space="preserve">     Entre 10 y 50 SMLMV </v>
      </c>
    </row>
    <row r="213" spans="1:8" ht="21">
      <c r="A213" s="84"/>
      <c r="B213" s="31" t="s">
        <v>240</v>
      </c>
      <c r="C213" s="31" t="s">
        <v>221</v>
      </c>
      <c r="E213" t="s">
        <v>217</v>
      </c>
      <c r="F213" t="str">
        <f t="shared" si="0"/>
        <v xml:space="preserve">     Entre 50 y 100 SMLMV </v>
      </c>
    </row>
    <row r="214" spans="1:8" ht="21">
      <c r="A214" s="84"/>
      <c r="B214" s="31" t="s">
        <v>240</v>
      </c>
      <c r="C214" s="31" t="s">
        <v>225</v>
      </c>
      <c r="E214" t="s">
        <v>221</v>
      </c>
      <c r="F214" t="str">
        <f t="shared" si="0"/>
        <v xml:space="preserve">     Entre 100 y 500 SMLMV </v>
      </c>
    </row>
    <row r="215" spans="1:8" ht="21">
      <c r="A215" s="84"/>
      <c r="B215" s="31" t="s">
        <v>207</v>
      </c>
      <c r="C215" s="31" t="s">
        <v>211</v>
      </c>
      <c r="E215" t="s">
        <v>225</v>
      </c>
      <c r="F215" t="str">
        <f t="shared" si="0"/>
        <v xml:space="preserve">     Mayor a 500 SMLMV </v>
      </c>
    </row>
    <row r="216" spans="1:8" ht="21">
      <c r="A216" s="84"/>
      <c r="B216" s="31" t="s">
        <v>207</v>
      </c>
      <c r="C216" s="31" t="s">
        <v>215</v>
      </c>
      <c r="D216" t="s">
        <v>207</v>
      </c>
      <c r="F216" t="str">
        <f t="shared" si="0"/>
        <v>Pérdida Reputacional</v>
      </c>
    </row>
    <row r="217" spans="1:8" ht="21">
      <c r="A217" s="84"/>
      <c r="B217" s="31" t="s">
        <v>207</v>
      </c>
      <c r="C217" s="31" t="s">
        <v>218</v>
      </c>
      <c r="E217" t="s">
        <v>211</v>
      </c>
      <c r="F217" t="str">
        <f t="shared" si="0"/>
        <v xml:space="preserve">     El riesgo afecta la imagen de alguna área de la organización</v>
      </c>
    </row>
    <row r="218" spans="1:8" ht="21">
      <c r="A218" s="84"/>
      <c r="B218" s="31" t="s">
        <v>207</v>
      </c>
      <c r="C218" s="31" t="s">
        <v>222</v>
      </c>
      <c r="E218" t="s">
        <v>215</v>
      </c>
      <c r="F218" t="str">
        <f t="shared" si="0"/>
        <v xml:space="preserve">     El riesgo afecta la imagen de la entidad internamente, de conocimiento general, nivel interno, de junta dircetiva y accionistas y/o de provedores</v>
      </c>
    </row>
    <row r="219" spans="1:8" ht="21">
      <c r="A219" s="84"/>
      <c r="B219" s="31" t="s">
        <v>207</v>
      </c>
      <c r="C219" s="31" t="s">
        <v>226</v>
      </c>
      <c r="E219" t="s">
        <v>218</v>
      </c>
      <c r="F219" t="str">
        <f t="shared" si="0"/>
        <v xml:space="preserve">     El riesgo afecta la imagen de la entidad con algunos usuarios de relevancia frente al logro de los objetivos</v>
      </c>
    </row>
    <row r="220" spans="1:8">
      <c r="A220" s="84"/>
      <c r="B220" s="32"/>
      <c r="C220" s="32"/>
      <c r="E220" t="s">
        <v>222</v>
      </c>
      <c r="F220" t="str">
        <f t="shared" si="0"/>
        <v xml:space="preserve">     El riesgo afecta la imagen de de la entidad con efecto publicitario sostenido a nivel de sector administrativo, nivel departamental o municipal</v>
      </c>
    </row>
    <row r="221" spans="1:8">
      <c r="A221" s="84"/>
      <c r="B221" s="32" t="str" cm="1">
        <f t="array" ref="B221:B223">_xlfn.UNIQUE(Tabla1[[#All],[Criterios]])</f>
        <v>Criterios</v>
      </c>
      <c r="C221" s="32"/>
      <c r="E221" t="s">
        <v>226</v>
      </c>
      <c r="F221" t="str">
        <f t="shared" si="0"/>
        <v xml:space="preserve">     El riesgo afecta la imagen de la entidad a nivel nacional, con efecto publicitarios sostenible a nivel país</v>
      </c>
    </row>
    <row r="222" spans="1:8">
      <c r="A222" s="84"/>
      <c r="B222" s="32" t="str">
        <v>Afectación Económica o presupuestal</v>
      </c>
      <c r="C222" s="32"/>
    </row>
    <row r="223" spans="1:8">
      <c r="B223" s="32" t="str">
        <v>Pérdida Reputacional</v>
      </c>
      <c r="C223" s="32"/>
      <c r="F223" s="35" t="s">
        <v>242</v>
      </c>
    </row>
    <row r="224" spans="1:8">
      <c r="B224" s="22"/>
      <c r="C224" s="22"/>
      <c r="F224" s="35" t="s">
        <v>243</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6"/>
    <col min="3" max="3" width="17" style="86" customWidth="1"/>
    <col min="4" max="4" width="14.28515625" style="86"/>
    <col min="5" max="5" width="46" style="86" customWidth="1"/>
    <col min="6" max="16384" width="14.28515625" style="86"/>
  </cols>
  <sheetData>
    <row r="1" spans="2:6" ht="24" customHeight="1" thickBot="1">
      <c r="B1" s="596" t="s">
        <v>244</v>
      </c>
      <c r="C1" s="597"/>
      <c r="D1" s="597"/>
      <c r="E1" s="597"/>
      <c r="F1" s="598"/>
    </row>
    <row r="2" spans="2:6" ht="16.5" thickBot="1">
      <c r="B2" s="87"/>
      <c r="C2" s="87"/>
      <c r="D2" s="87"/>
      <c r="E2" s="87"/>
      <c r="F2" s="87"/>
    </row>
    <row r="3" spans="2:6" ht="16.5" thickBot="1">
      <c r="B3" s="600" t="s">
        <v>245</v>
      </c>
      <c r="C3" s="601"/>
      <c r="D3" s="601"/>
      <c r="E3" s="193" t="s">
        <v>246</v>
      </c>
      <c r="F3" s="96" t="s">
        <v>247</v>
      </c>
    </row>
    <row r="4" spans="2:6" ht="31.5">
      <c r="B4" s="602" t="s">
        <v>248</v>
      </c>
      <c r="C4" s="604" t="s">
        <v>150</v>
      </c>
      <c r="D4" s="194" t="s">
        <v>163</v>
      </c>
      <c r="E4" s="88" t="s">
        <v>249</v>
      </c>
      <c r="F4" s="89">
        <v>0.25</v>
      </c>
    </row>
    <row r="5" spans="2:6" ht="47.25">
      <c r="B5" s="603"/>
      <c r="C5" s="605"/>
      <c r="D5" s="195" t="s">
        <v>250</v>
      </c>
      <c r="E5" s="90" t="s">
        <v>251</v>
      </c>
      <c r="F5" s="91">
        <v>0.15</v>
      </c>
    </row>
    <row r="6" spans="2:6" ht="47.25">
      <c r="B6" s="603"/>
      <c r="C6" s="605"/>
      <c r="D6" s="195" t="s">
        <v>252</v>
      </c>
      <c r="E6" s="90" t="s">
        <v>253</v>
      </c>
      <c r="F6" s="91">
        <v>0.1</v>
      </c>
    </row>
    <row r="7" spans="2:6" ht="63">
      <c r="B7" s="603"/>
      <c r="C7" s="605" t="s">
        <v>151</v>
      </c>
      <c r="D7" s="195" t="s">
        <v>254</v>
      </c>
      <c r="E7" s="90" t="s">
        <v>255</v>
      </c>
      <c r="F7" s="91">
        <v>0.25</v>
      </c>
    </row>
    <row r="8" spans="2:6" ht="31.5">
      <c r="B8" s="603"/>
      <c r="C8" s="605"/>
      <c r="D8" s="195" t="s">
        <v>164</v>
      </c>
      <c r="E8" s="90" t="s">
        <v>256</v>
      </c>
      <c r="F8" s="91">
        <v>0.15</v>
      </c>
    </row>
    <row r="9" spans="2:6" ht="47.25">
      <c r="B9" s="603" t="s">
        <v>257</v>
      </c>
      <c r="C9" s="605" t="s">
        <v>153</v>
      </c>
      <c r="D9" s="195" t="s">
        <v>165</v>
      </c>
      <c r="E9" s="90" t="s">
        <v>258</v>
      </c>
      <c r="F9" s="92" t="s">
        <v>259</v>
      </c>
    </row>
    <row r="10" spans="2:6" ht="63">
      <c r="B10" s="603"/>
      <c r="C10" s="605"/>
      <c r="D10" s="195" t="s">
        <v>260</v>
      </c>
      <c r="E10" s="90" t="s">
        <v>261</v>
      </c>
      <c r="F10" s="92" t="s">
        <v>259</v>
      </c>
    </row>
    <row r="11" spans="2:6" ht="47.25">
      <c r="B11" s="603"/>
      <c r="C11" s="605" t="s">
        <v>154</v>
      </c>
      <c r="D11" s="195" t="s">
        <v>166</v>
      </c>
      <c r="E11" s="90" t="s">
        <v>262</v>
      </c>
      <c r="F11" s="92" t="s">
        <v>259</v>
      </c>
    </row>
    <row r="12" spans="2:6" ht="47.25">
      <c r="B12" s="603"/>
      <c r="C12" s="605"/>
      <c r="D12" s="195" t="s">
        <v>263</v>
      </c>
      <c r="E12" s="90" t="s">
        <v>264</v>
      </c>
      <c r="F12" s="92" t="s">
        <v>259</v>
      </c>
    </row>
    <row r="13" spans="2:6" ht="31.5">
      <c r="B13" s="603"/>
      <c r="C13" s="605" t="s">
        <v>155</v>
      </c>
      <c r="D13" s="195" t="s">
        <v>167</v>
      </c>
      <c r="E13" s="90" t="s">
        <v>265</v>
      </c>
      <c r="F13" s="92" t="s">
        <v>259</v>
      </c>
    </row>
    <row r="14" spans="2:6" ht="32.25" thickBot="1">
      <c r="B14" s="606"/>
      <c r="C14" s="607"/>
      <c r="D14" s="196" t="s">
        <v>266</v>
      </c>
      <c r="E14" s="93" t="s">
        <v>267</v>
      </c>
      <c r="F14" s="94" t="s">
        <v>259</v>
      </c>
    </row>
    <row r="15" spans="2:6" ht="49.5" customHeight="1">
      <c r="B15" s="599" t="s">
        <v>268</v>
      </c>
      <c r="C15" s="599"/>
      <c r="D15" s="599"/>
      <c r="E15" s="599"/>
      <c r="F15" s="599"/>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269</v>
      </c>
      <c r="E2" t="s">
        <v>270</v>
      </c>
    </row>
    <row r="3" spans="2:5">
      <c r="B3" t="s">
        <v>271</v>
      </c>
      <c r="E3" t="s">
        <v>272</v>
      </c>
    </row>
    <row r="4" spans="2:5">
      <c r="B4" t="s">
        <v>273</v>
      </c>
      <c r="E4" t="s">
        <v>156</v>
      </c>
    </row>
    <row r="5" spans="2:5">
      <c r="B5" t="s">
        <v>168</v>
      </c>
    </row>
    <row r="8" spans="2:5">
      <c r="B8" t="s">
        <v>274</v>
      </c>
    </row>
    <row r="9" spans="2:5">
      <c r="B9" t="s">
        <v>275</v>
      </c>
    </row>
    <row r="10" spans="2:5">
      <c r="B10" t="s">
        <v>276</v>
      </c>
    </row>
    <row r="13" spans="2:5">
      <c r="B13" t="s">
        <v>277</v>
      </c>
    </row>
    <row r="14" spans="2:5">
      <c r="B14" t="s">
        <v>160</v>
      </c>
    </row>
    <row r="15" spans="2:5">
      <c r="B15" t="s">
        <v>278</v>
      </c>
    </row>
    <row r="16" spans="2:5">
      <c r="B16" t="s">
        <v>279</v>
      </c>
    </row>
    <row r="17" spans="2:2">
      <c r="B17" t="s">
        <v>280</v>
      </c>
    </row>
    <row r="18" spans="2:2">
      <c r="B18" t="s">
        <v>281</v>
      </c>
    </row>
    <row r="19" spans="2:2">
      <c r="B19" t="s">
        <v>282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163</v>
      </c>
    </row>
    <row r="4" spans="1:1">
      <c r="A4" s="10" t="s">
        <v>250</v>
      </c>
    </row>
    <row r="5" spans="1:1">
      <c r="A5" s="10" t="s">
        <v>252</v>
      </c>
    </row>
    <row r="6" spans="1:1">
      <c r="A6" s="10" t="s">
        <v>254</v>
      </c>
    </row>
    <row r="7" spans="1:1">
      <c r="A7" s="10" t="s">
        <v>164</v>
      </c>
    </row>
    <row r="8" spans="1:1">
      <c r="A8" s="10" t="s">
        <v>165</v>
      </c>
    </row>
    <row r="9" spans="1:1">
      <c r="A9" s="10" t="s">
        <v>260</v>
      </c>
    </row>
    <row r="10" spans="1:1">
      <c r="A10" s="10" t="s">
        <v>166</v>
      </c>
    </row>
    <row r="11" spans="1:1">
      <c r="A11" s="10" t="s">
        <v>263</v>
      </c>
    </row>
    <row r="12" spans="1:1">
      <c r="A12" s="10" t="s">
        <v>283</v>
      </c>
    </row>
    <row r="13" spans="1:1">
      <c r="A13" s="10" t="s">
        <v>284</v>
      </c>
    </row>
    <row r="14" spans="1:1">
      <c r="A14" s="10" t="s">
        <v>285</v>
      </c>
    </row>
    <row r="16" spans="1:1">
      <c r="A16" s="10" t="s">
        <v>286</v>
      </c>
    </row>
    <row r="17" spans="1:1">
      <c r="A17" s="10" t="s">
        <v>269</v>
      </c>
    </row>
    <row r="18" spans="1:1">
      <c r="A18" s="10" t="s">
        <v>271</v>
      </c>
    </row>
    <row r="20" spans="1:1">
      <c r="A20" s="10" t="s">
        <v>275</v>
      </c>
    </row>
    <row r="21" spans="1:1">
      <c r="A21" s="10"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2021-10-20T15:21:53Z</dcterms:modified>
  <cp:category/>
  <cp:contentStatus/>
</cp:coreProperties>
</file>