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Desktop\MRG Nuevos\"/>
    </mc:Choice>
  </mc:AlternateContent>
  <xr:revisionPtr revIDLastSave="9" documentId="13_ncr:1_{978DBE82-8393-46BD-BDF2-C8030B8DC327}" xr6:coauthVersionLast="47" xr6:coauthVersionMax="47" xr10:uidLastSave="{E7C926F9-20B7-4A33-A252-6D12BC66F420}"/>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82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Q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6" i="1"/>
  <c r="T17" i="1"/>
  <c r="X12" i="1" l="1"/>
  <c r="Y12" i="1" s="1"/>
  <c r="Z12" i="1" l="1"/>
  <c r="X16" i="1" l="1"/>
  <c r="Y16" i="1" l="1"/>
  <c r="Z16" i="1"/>
  <c r="X17" i="1" s="1"/>
  <c r="Y17" i="1" l="1"/>
  <c r="Z17" i="1"/>
  <c r="K12"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<sst xmlns="http://schemas.openxmlformats.org/spreadsheetml/2006/main" count="382" uniqueCount="271">
  <si>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</si>
  <si>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</si>
  <si>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</si>
  <si>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</si>
  <si>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</si>
  <si>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</si>
  <si>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</si>
  <si>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</si>
  <si>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</si>
  <si>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</si>
  <si>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</si>
  <si>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</si>
  <si>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</si>
  <si>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</si>
  <si>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</si>
  <si>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</si>
  <si>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</si>
  <si>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</si>
  <si>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</si>
  <si>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</si>
  <si>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</si>
  <si>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</si>
  <si>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</si>
  <si>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</si>
  <si>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</si>
  <si>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</si>
  <si>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</si>
  <si>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</si>
  <si>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</si>
  <si>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</si>
  <si>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</si>
  <si>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</si>
  <si>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</si>
  <si>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</si>
  <si>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</si>
  <si>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</si>
  <si>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</si>
  <si>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</si>
  <si>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</si>
  <si>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</si>
  <si>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</si>
  <si>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</si>
  <si>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</si>
  <si>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</si>
  <si>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</si>
  <si>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</si>
  <si>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</si>
  <si>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</si>
  <si>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</si>
  <si>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</si>
  <si>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</si>
  <si>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</si>
  <si>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</si>
  <si>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</si>
  <si>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</si>
  <si>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</si>
  <si>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</si>
  <si>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</si>
  <si>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</si>
  <si>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</si>
  <si>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</si>
  <si>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</si>
  <si>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</si>
  <si>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</si>
  <si>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</si>
  <si>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</si>
  <si>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</si>
  <si>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</si>
  <si>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</si>
  <si>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</si>
  <si>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</si>
  <si>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</si>
  <si>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</si>
  <si>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</si>
  <si>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</si>
  <si>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</si>
  <si>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</si>
  <si>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</si>
  <si>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  PROCESO DE ADQUISICIONES</t>
  </si>
  <si>
    <t>ALCANCE:</t>
  </si>
  <si>
    <t>Consolidar las necesidades  de bienes, servicios y obra publica a adquirirse durante cada vigencia, por las distintas dependencias que conforman la Alcaldía Municipal de Bucaramanga, para la elaboración del plan anual de adquisiciones.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</si>
  <si>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</si>
  <si>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</si>
  <si>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</si>
  <si>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</si>
  <si>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</si>
  <si>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Consolidar  las  necesidades  de  bienes,  servicios  y  obra  pública, estableciendo  actividades  para  la  programación,  elaboración, ejecución, actualización, seguimiento y control del Plan Anual de Adquisiciones acorde al presupuesto.</t>
  </si>
  <si>
    <t>Plan anual de adquisiciones  consolidado y publicado
Certifcados del plan anual
Actualizaciones del Plan anual de adquisiciones
Plan anual de adquisiciones publicado  en el SECOP II</t>
  </si>
  <si>
    <t xml:space="preserve">En la planeación de las necesidades de plan anual de adquisiciones por parte de las oficinas gestoras.
</t>
  </si>
  <si>
    <t>MATRIZ DOFA</t>
  </si>
  <si>
    <t>DEBILIDADES</t>
  </si>
  <si>
    <t>AMENAZAS</t>
  </si>
  <si>
    <t xml:space="preserve">Carencia de compromiso por el Ordenador del gasto. </t>
  </si>
  <si>
    <t>Modificaciones (disminución del recaudo de impuestos) en el presupuesto asignado a las actividades a ejecutarse dentro del PAA.</t>
  </si>
  <si>
    <t xml:space="preserve">Modificaciones y traslados en el presupuesto se deben realizar los ajustes o modificaciones correspondientes en el PAA. </t>
  </si>
  <si>
    <t>Emergencia sanitaria por el COVID-19</t>
  </si>
  <si>
    <t xml:space="preserve">Falta de planeación en el presupuesto y en la elaboración del PAA por parte del ordenador del gasto. </t>
  </si>
  <si>
    <t>Alteraciones en el orden público</t>
  </si>
  <si>
    <t>FORTALEZAS</t>
  </si>
  <si>
    <t>OPORTUNIDADES</t>
  </si>
  <si>
    <t xml:space="preserve">Se realiza el seguimiento del Plan Anual de Adquisiciones trimestralmente por parte de la Subsecretaria </t>
  </si>
  <si>
    <t>La utilización de la plataforma del SECOP II, en los procesos de contratación.</t>
  </si>
  <si>
    <t xml:space="preserve">Administrativa de Bienes y servicios. </t>
  </si>
  <si>
    <t>Desarrollo e implementacion de plataformas tecnológicas que facilitan las actividades laborales y promueven la transparencia en la contratación.</t>
  </si>
  <si>
    <t xml:space="preserve">Se cuenta con un Sistema Integrado de Gestión de Calidad, que permite generar controles a los procesos de contratación. </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</si>
  <si>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</si>
  <si>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</si>
  <si>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</si>
  <si>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</si>
  <si>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</si>
  <si>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</si>
  <si>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</si>
  <si>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</si>
  <si>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</si>
  <si>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</si>
  <si>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</si>
  <si>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</si>
  <si>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</si>
  <si>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</si>
  <si>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</si>
  <si>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</si>
  <si>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</si>
  <si>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</si>
  <si>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</si>
  <si>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</si>
  <si>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</si>
  <si>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</si>
  <si>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</si>
  <si>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</si>
  <si>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</si>
  <si>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</si>
  <si>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</si>
  <si>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</si>
  <si>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</si>
  <si>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</si>
  <si>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</si>
  <si>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</si>
  <si>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</si>
  <si>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</si>
  <si>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</si>
  <si>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</si>
  <si>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</si>
  <si>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</si>
  <si>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</si>
  <si>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Deficiente planeación de las necesidades de plan anual de adquisiciones por parte de las oficinas gestoras.</t>
  </si>
  <si>
    <t>Posibilidad de afectacion reputacional por investigaciones disciplinarias y sanciones por entes de control  por deficiente planeación de las necesidades de plan anual de adquisiciones por parte de las oficinas gestoras.</t>
  </si>
  <si>
    <t>Ejecución y administración de procesos</t>
  </si>
  <si>
    <t xml:space="preserve">     El riesgo afecta la imagen de la entidad con algunos usuarios de relevancia frente al logro de los objetivos</t>
  </si>
  <si>
    <t>El Subsecretario de Bienes y Servicios verifica y actualiza el Plan Anual de Adquisiciones, teniendo en cuenta las solicitudes presentadas por las oficinas gestoras.</t>
  </si>
  <si>
    <t>Preventivo</t>
  </si>
  <si>
    <t>Manual</t>
  </si>
  <si>
    <t>Documentado</t>
  </si>
  <si>
    <t>Continua</t>
  </si>
  <si>
    <t>Con Registro</t>
  </si>
  <si>
    <t>Reducir (mitigar)</t>
  </si>
  <si>
    <t>Realizar (01) una mesa de trabajo con las diferentes dependencias para asesorar la formulación del PAA 2022 acorde a las necesidades del Municipio, evidenciada en actas de reunion.</t>
  </si>
  <si>
    <t>Subsecretario Administrativo de Bienes y Servicios.</t>
  </si>
  <si>
    <t>En curso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</si>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</sst>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rgb="FFFCD5B4"/>
        <bgColor rgb="FF00000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dashed">
        <color rgb="FFE26B0A"/>
      </left>
      <right/>
      <top style="dashed">
        <color rgb="FFE26B0A"/>
      </top>
      <bottom style="dashed">
        <color rgb="FFE26B0A"/>
      </bottom>
      <diagonal/>
    </border>
    <border>
      <left/>
      <right style="dashed">
        <color rgb="FFE26B0A"/>
      </right>
      <top style="dashed">
        <color rgb="FFE26B0A"/>
      </top>
      <bottom style="dashed">
        <color rgb="FFE26B0A"/>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1" fillId="0" borderId="10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45" fillId="22" borderId="114" xfId="0" applyFont="1" applyFill="1" applyBorder="1" applyAlignment="1"/>
    <xf numFmtId="0" fontId="45" fillId="22" borderId="115" xfId="0" applyFont="1" applyFill="1" applyBorder="1" applyAlignment="1"/>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82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row r="2" spans="1:8" ht="18">
      <c r="B2" s="199" t="s">
        <v>0</v>
      </c>
      <c r="C2" s="200"/>
      <c r="D2" s="200"/>
      <c r="E2" s="200"/>
      <c r="F2" s="200"/>
      <c r="G2" s="200"/>
      <c r="H2" s="201"/>
    </row>
    <row r="3" spans="1:8">
      <c r="B3" s="118"/>
      <c r="C3" s="119"/>
      <c r="D3" s="119"/>
      <c r="E3" s="119"/>
      <c r="F3" s="119"/>
      <c r="G3" s="119"/>
      <c r="H3" s="120"/>
    </row>
    <row r="4" spans="1:8" ht="63" customHeight="1">
      <c r="B4" s="202" t="s">
        <v>1</v>
      </c>
      <c r="C4" s="203"/>
      <c r="D4" s="203"/>
      <c r="E4" s="203"/>
      <c r="F4" s="203"/>
      <c r="G4" s="203"/>
      <c r="H4" s="204"/>
    </row>
    <row r="5" spans="1:8" ht="63" customHeight="1">
      <c r="B5" s="205"/>
      <c r="C5" s="206"/>
      <c r="D5" s="206"/>
      <c r="E5" s="206"/>
      <c r="F5" s="206"/>
      <c r="G5" s="206"/>
      <c r="H5" s="207"/>
    </row>
    <row r="6" spans="1:8" ht="16.5">
      <c r="A6" s="121"/>
      <c r="B6" s="208" t="s">
        <v>2</v>
      </c>
      <c r="C6" s="209"/>
      <c r="D6" s="209"/>
      <c r="E6" s="209"/>
      <c r="F6" s="209"/>
      <c r="G6" s="209"/>
      <c r="H6" s="210"/>
    </row>
    <row r="7" spans="1:8" ht="95.25" customHeight="1">
      <c r="A7" s="121"/>
      <c r="B7" s="211" t="s">
        <v>3</v>
      </c>
      <c r="C7" s="211"/>
      <c r="D7" s="211"/>
      <c r="E7" s="211"/>
      <c r="F7" s="211"/>
      <c r="G7" s="211"/>
      <c r="H7" s="212"/>
    </row>
    <row r="8" spans="1:8" ht="16.5">
      <c r="A8" s="121"/>
      <c r="B8" s="122"/>
      <c r="C8" s="123"/>
      <c r="D8" s="123"/>
      <c r="E8" s="123"/>
      <c r="F8" s="123"/>
      <c r="G8" s="123"/>
      <c r="H8" s="124"/>
    </row>
    <row r="9" spans="1:8" ht="16.5" customHeight="1">
      <c r="A9" s="121"/>
      <c r="B9" s="213" t="s">
        <v>4</v>
      </c>
      <c r="C9" s="213"/>
      <c r="D9" s="213"/>
      <c r="E9" s="213"/>
      <c r="F9" s="213"/>
      <c r="G9" s="213"/>
      <c r="H9" s="214"/>
    </row>
    <row r="10" spans="1:8" ht="16.5" customHeight="1">
      <c r="A10" s="121"/>
      <c r="B10" s="213"/>
      <c r="C10" s="213"/>
      <c r="D10" s="213"/>
      <c r="E10" s="213"/>
      <c r="F10" s="213"/>
      <c r="G10" s="213"/>
      <c r="H10" s="214"/>
    </row>
    <row r="11" spans="1:8" ht="11.65" customHeight="1">
      <c r="A11" s="121"/>
      <c r="B11" s="213"/>
      <c r="C11" s="213"/>
      <c r="D11" s="213"/>
      <c r="E11" s="213"/>
      <c r="F11" s="213"/>
      <c r="G11" s="213"/>
      <c r="H11" s="214"/>
    </row>
    <row r="12" spans="1:8" ht="11.65" customHeight="1" thickBot="1">
      <c r="A12" s="121"/>
      <c r="B12" s="188"/>
      <c r="C12" s="188"/>
      <c r="D12" s="188"/>
      <c r="E12" s="188"/>
      <c r="F12" s="188"/>
      <c r="G12" s="188"/>
      <c r="H12" s="189"/>
    </row>
    <row r="13" spans="1:8" ht="15.4" customHeight="1" thickTop="1">
      <c r="A13" s="121"/>
      <c r="B13" s="188"/>
      <c r="C13" s="195" t="s">
        <v>5</v>
      </c>
      <c r="D13" s="196"/>
      <c r="E13" s="197" t="s">
        <v>6</v>
      </c>
      <c r="F13" s="198"/>
      <c r="G13" s="188"/>
      <c r="H13" s="189"/>
    </row>
    <row r="14" spans="1:8" ht="11.65" customHeight="1">
      <c r="A14" s="121"/>
      <c r="B14" s="188"/>
      <c r="C14" s="215" t="s">
        <v>7</v>
      </c>
      <c r="D14" s="216"/>
      <c r="E14" s="217" t="s">
        <v>8</v>
      </c>
      <c r="F14" s="218"/>
      <c r="G14" s="188"/>
      <c r="H14" s="189"/>
    </row>
    <row r="15" spans="1:8" ht="11.65" customHeight="1">
      <c r="A15" s="121"/>
      <c r="B15" s="188"/>
      <c r="C15" s="215" t="s">
        <v>9</v>
      </c>
      <c r="D15" s="216"/>
      <c r="E15" s="217" t="s">
        <v>10</v>
      </c>
      <c r="F15" s="218"/>
      <c r="G15" s="188"/>
      <c r="H15" s="189"/>
    </row>
    <row r="16" spans="1:8" ht="11.65" customHeight="1">
      <c r="A16" s="121"/>
      <c r="B16" s="188"/>
      <c r="C16" s="215" t="s">
        <v>11</v>
      </c>
      <c r="D16" s="216"/>
      <c r="E16" s="217" t="s">
        <v>12</v>
      </c>
      <c r="F16" s="218"/>
      <c r="G16" s="188"/>
      <c r="H16" s="189"/>
    </row>
    <row r="17" spans="1:8" ht="13.5" customHeight="1">
      <c r="A17" s="121"/>
      <c r="B17" s="188"/>
      <c r="C17" s="215" t="s">
        <v>13</v>
      </c>
      <c r="D17" s="216"/>
      <c r="E17" s="217" t="s">
        <v>14</v>
      </c>
      <c r="F17" s="218"/>
      <c r="G17" s="188"/>
      <c r="H17" s="125"/>
    </row>
    <row r="18" spans="1:8" ht="12.4" customHeight="1">
      <c r="A18" s="121"/>
      <c r="B18" s="188"/>
      <c r="C18" s="215" t="s">
        <v>15</v>
      </c>
      <c r="D18" s="216"/>
      <c r="E18" s="222" t="s">
        <v>16</v>
      </c>
      <c r="F18" s="218"/>
      <c r="G18" s="188"/>
      <c r="H18" s="189"/>
    </row>
    <row r="19" spans="1:8" ht="24" customHeight="1" thickBot="1">
      <c r="A19" s="121"/>
      <c r="B19" s="188"/>
      <c r="C19" s="223" t="s">
        <v>17</v>
      </c>
      <c r="D19" s="224"/>
      <c r="E19" s="225" t="s">
        <v>18</v>
      </c>
      <c r="F19" s="226"/>
      <c r="G19" s="188"/>
      <c r="H19" s="189"/>
    </row>
    <row r="20" spans="1:8" ht="11.65" customHeight="1" thickTop="1">
      <c r="A20" s="121"/>
      <c r="B20" s="188"/>
      <c r="C20" s="126"/>
      <c r="D20" s="126"/>
      <c r="E20" s="126"/>
      <c r="F20" s="126"/>
      <c r="G20" s="188"/>
      <c r="H20" s="189"/>
    </row>
    <row r="21" spans="1:8" ht="27.4" customHeight="1" thickBot="1">
      <c r="A21" s="121"/>
      <c r="B21" s="227" t="s">
        <v>19</v>
      </c>
      <c r="C21" s="228"/>
      <c r="D21" s="228"/>
      <c r="E21" s="228"/>
      <c r="F21" s="228"/>
      <c r="G21" s="228"/>
      <c r="H21" s="229"/>
    </row>
    <row r="22" spans="1:8" ht="15.75" thickTop="1">
      <c r="A22" s="121"/>
      <c r="B22" s="127"/>
      <c r="C22" s="230" t="s">
        <v>5</v>
      </c>
      <c r="D22" s="196"/>
      <c r="E22" s="197" t="s">
        <v>6</v>
      </c>
      <c r="F22" s="198"/>
      <c r="G22" s="126"/>
      <c r="H22" s="128"/>
    </row>
    <row r="23" spans="1:8" ht="13.5" customHeight="1">
      <c r="A23" s="121"/>
      <c r="B23" s="129"/>
      <c r="C23" s="231" t="s">
        <v>7</v>
      </c>
      <c r="D23" s="232"/>
      <c r="E23" s="233" t="s">
        <v>8</v>
      </c>
      <c r="F23" s="234"/>
      <c r="G23" s="130"/>
      <c r="H23" s="131"/>
    </row>
    <row r="24" spans="1:8" ht="13.5" customHeight="1">
      <c r="A24" s="121"/>
      <c r="B24" s="129"/>
      <c r="C24" s="219" t="s">
        <v>20</v>
      </c>
      <c r="D24" s="220"/>
      <c r="E24" s="221" t="s">
        <v>14</v>
      </c>
      <c r="F24" s="218"/>
      <c r="G24" s="130"/>
      <c r="H24" s="131"/>
    </row>
    <row r="25" spans="1:8" ht="13.5" customHeight="1">
      <c r="A25" s="121"/>
      <c r="B25" s="129"/>
      <c r="C25" s="219" t="s">
        <v>9</v>
      </c>
      <c r="D25" s="220"/>
      <c r="E25" s="221" t="s">
        <v>10</v>
      </c>
      <c r="F25" s="218"/>
      <c r="G25" s="130"/>
      <c r="H25" s="131"/>
    </row>
    <row r="26" spans="1:8" ht="22.9" customHeight="1">
      <c r="A26" s="121"/>
      <c r="B26" s="129"/>
      <c r="C26" s="219" t="s">
        <v>21</v>
      </c>
      <c r="D26" s="220"/>
      <c r="E26" s="235" t="s">
        <v>22</v>
      </c>
      <c r="F26" s="236"/>
      <c r="G26" s="130"/>
      <c r="H26" s="131"/>
    </row>
    <row r="27" spans="1:8" ht="69.75" customHeight="1">
      <c r="A27" s="121"/>
      <c r="B27" s="129"/>
      <c r="C27" s="237" t="s">
        <v>23</v>
      </c>
      <c r="D27" s="238"/>
      <c r="E27" s="239" t="s">
        <v>24</v>
      </c>
      <c r="F27" s="240"/>
      <c r="G27" s="130"/>
      <c r="H27" s="132"/>
    </row>
    <row r="28" spans="1:8" ht="34.5" customHeight="1">
      <c r="B28" s="133"/>
      <c r="C28" s="241" t="s">
        <v>25</v>
      </c>
      <c r="D28" s="238"/>
      <c r="E28" s="239" t="s">
        <v>26</v>
      </c>
      <c r="F28" s="240"/>
      <c r="G28" s="130"/>
      <c r="H28" s="132"/>
    </row>
    <row r="29" spans="1:8" ht="27.75" customHeight="1">
      <c r="B29" s="133"/>
      <c r="C29" s="241" t="s">
        <v>27</v>
      </c>
      <c r="D29" s="238"/>
      <c r="E29" s="239" t="s">
        <v>28</v>
      </c>
      <c r="F29" s="240"/>
      <c r="G29" s="130"/>
      <c r="H29" s="132"/>
    </row>
    <row r="30" spans="1:8" ht="28.5" customHeight="1">
      <c r="B30" s="133"/>
      <c r="C30" s="241" t="s">
        <v>29</v>
      </c>
      <c r="D30" s="238"/>
      <c r="E30" s="239" t="s">
        <v>30</v>
      </c>
      <c r="F30" s="240"/>
      <c r="G30" s="130"/>
      <c r="H30" s="132"/>
    </row>
    <row r="31" spans="1:8" ht="72.75" customHeight="1">
      <c r="B31" s="133"/>
      <c r="C31" s="241" t="s">
        <v>31</v>
      </c>
      <c r="D31" s="238"/>
      <c r="E31" s="239" t="s">
        <v>32</v>
      </c>
      <c r="F31" s="240"/>
      <c r="G31" s="130"/>
      <c r="H31" s="132"/>
    </row>
    <row r="32" spans="1:8" ht="64.5" customHeight="1">
      <c r="B32" s="133"/>
      <c r="C32" s="241" t="s">
        <v>33</v>
      </c>
      <c r="D32" s="238"/>
      <c r="E32" s="239" t="s">
        <v>34</v>
      </c>
      <c r="F32" s="240"/>
      <c r="G32" s="130"/>
      <c r="H32" s="132"/>
    </row>
    <row r="33" spans="2:8" ht="71.25" customHeight="1">
      <c r="B33" s="133"/>
      <c r="C33" s="242" t="s">
        <v>35</v>
      </c>
      <c r="D33" s="237"/>
      <c r="E33" s="239" t="s">
        <v>36</v>
      </c>
      <c r="F33" s="240"/>
      <c r="G33" s="130"/>
      <c r="H33" s="132"/>
    </row>
    <row r="34" spans="2:8" ht="55.5" customHeight="1">
      <c r="B34" s="133"/>
      <c r="C34" s="242" t="s">
        <v>37</v>
      </c>
      <c r="D34" s="237"/>
      <c r="E34" s="239" t="s">
        <v>38</v>
      </c>
      <c r="F34" s="240"/>
      <c r="G34" s="130"/>
      <c r="H34" s="132"/>
    </row>
    <row r="35" spans="2:8" ht="42" customHeight="1">
      <c r="B35" s="133"/>
      <c r="C35" s="242" t="s">
        <v>39</v>
      </c>
      <c r="D35" s="237"/>
      <c r="E35" s="239" t="s">
        <v>40</v>
      </c>
      <c r="F35" s="240"/>
      <c r="G35" s="130"/>
      <c r="H35" s="132"/>
    </row>
    <row r="36" spans="2:8" ht="59.25" customHeight="1">
      <c r="B36" s="133"/>
      <c r="C36" s="242" t="s">
        <v>41</v>
      </c>
      <c r="D36" s="237"/>
      <c r="E36" s="239" t="s">
        <v>42</v>
      </c>
      <c r="F36" s="240"/>
      <c r="G36" s="130"/>
      <c r="H36" s="132"/>
    </row>
    <row r="37" spans="2:8" ht="23.25" customHeight="1">
      <c r="B37" s="133"/>
      <c r="C37" s="242" t="s">
        <v>43</v>
      </c>
      <c r="D37" s="237"/>
      <c r="E37" s="239" t="s">
        <v>44</v>
      </c>
      <c r="F37" s="240"/>
      <c r="G37" s="130"/>
      <c r="H37" s="132"/>
    </row>
    <row r="38" spans="2:8" ht="30.75" customHeight="1">
      <c r="B38" s="133"/>
      <c r="C38" s="242" t="s">
        <v>45</v>
      </c>
      <c r="D38" s="237"/>
      <c r="E38" s="239" t="s">
        <v>46</v>
      </c>
      <c r="F38" s="240"/>
      <c r="G38" s="130"/>
      <c r="H38" s="132"/>
    </row>
    <row r="39" spans="2:8" ht="35.25" customHeight="1">
      <c r="B39" s="133"/>
      <c r="C39" s="242" t="s">
        <v>45</v>
      </c>
      <c r="D39" s="237"/>
      <c r="E39" s="239" t="s">
        <v>46</v>
      </c>
      <c r="F39" s="240"/>
      <c r="G39" s="130"/>
      <c r="H39" s="132"/>
    </row>
    <row r="40" spans="2:8" ht="33" customHeight="1">
      <c r="B40" s="133"/>
      <c r="C40" s="242" t="s">
        <v>47</v>
      </c>
      <c r="D40" s="237"/>
      <c r="E40" s="239" t="s">
        <v>48</v>
      </c>
      <c r="F40" s="240"/>
      <c r="G40" s="130"/>
      <c r="H40" s="132"/>
    </row>
    <row r="41" spans="2:8" ht="30" customHeight="1">
      <c r="B41" s="133"/>
      <c r="C41" s="242" t="s">
        <v>49</v>
      </c>
      <c r="D41" s="237"/>
      <c r="E41" s="239" t="s">
        <v>50</v>
      </c>
      <c r="F41" s="240"/>
      <c r="G41" s="130"/>
      <c r="H41" s="132"/>
    </row>
    <row r="42" spans="2:8" ht="35.25" customHeight="1">
      <c r="B42" s="133"/>
      <c r="C42" s="242" t="s">
        <v>51</v>
      </c>
      <c r="D42" s="237"/>
      <c r="E42" s="239" t="s">
        <v>52</v>
      </c>
      <c r="F42" s="240"/>
      <c r="G42" s="130"/>
      <c r="H42" s="132"/>
    </row>
    <row r="43" spans="2:8" ht="31.5" customHeight="1">
      <c r="B43" s="133"/>
      <c r="C43" s="242" t="s">
        <v>53</v>
      </c>
      <c r="D43" s="237"/>
      <c r="E43" s="239" t="s">
        <v>54</v>
      </c>
      <c r="F43" s="240"/>
      <c r="G43" s="130"/>
      <c r="H43" s="132"/>
    </row>
    <row r="44" spans="2:8" ht="35.25" customHeight="1">
      <c r="B44" s="133"/>
      <c r="C44" s="242" t="s">
        <v>55</v>
      </c>
      <c r="D44" s="237"/>
      <c r="E44" s="239" t="s">
        <v>56</v>
      </c>
      <c r="F44" s="240"/>
      <c r="G44" s="130"/>
      <c r="H44" s="132"/>
    </row>
    <row r="45" spans="2:8" ht="59.25" customHeight="1">
      <c r="B45" s="133"/>
      <c r="C45" s="242" t="s">
        <v>57</v>
      </c>
      <c r="D45" s="237"/>
      <c r="E45" s="239" t="s">
        <v>58</v>
      </c>
      <c r="F45" s="240"/>
      <c r="G45" s="130"/>
      <c r="H45" s="132"/>
    </row>
    <row r="46" spans="2:8" ht="59.25" customHeight="1">
      <c r="B46" s="133"/>
      <c r="C46" s="242" t="s">
        <v>59</v>
      </c>
      <c r="D46" s="237"/>
      <c r="E46" s="239" t="s">
        <v>60</v>
      </c>
      <c r="F46" s="240"/>
      <c r="G46" s="130"/>
      <c r="H46" s="132"/>
    </row>
    <row r="47" spans="2:8" ht="82.5" customHeight="1">
      <c r="B47" s="133"/>
      <c r="C47" s="242" t="s">
        <v>61</v>
      </c>
      <c r="D47" s="237"/>
      <c r="E47" s="239" t="s">
        <v>62</v>
      </c>
      <c r="F47" s="240"/>
      <c r="G47" s="130"/>
      <c r="H47" s="132"/>
    </row>
    <row r="48" spans="2:8" ht="46.5" customHeight="1" thickBot="1">
      <c r="B48" s="133"/>
      <c r="C48" s="243"/>
      <c r="D48" s="244"/>
      <c r="E48" s="245"/>
      <c r="F48" s="246"/>
      <c r="G48" s="130"/>
      <c r="H48" s="132"/>
    </row>
    <row r="49" spans="2:8" ht="6.75" customHeight="1" thickTop="1">
      <c r="B49" s="133"/>
      <c r="C49" s="134"/>
      <c r="D49" s="134"/>
      <c r="E49" s="135"/>
      <c r="F49" s="135"/>
      <c r="G49" s="130"/>
      <c r="H49" s="132"/>
    </row>
    <row r="50" spans="2:8">
      <c r="B50" s="133"/>
      <c r="C50" s="136"/>
      <c r="D50" s="136"/>
      <c r="E50" s="136"/>
      <c r="F50" s="136"/>
      <c r="G50" s="130"/>
      <c r="H50" s="132"/>
    </row>
    <row r="51" spans="2:8" ht="21" customHeight="1">
      <c r="B51" s="137" t="s">
        <v>63</v>
      </c>
      <c r="C51" s="136"/>
      <c r="D51" s="136"/>
      <c r="E51" s="136"/>
      <c r="F51" s="136"/>
      <c r="G51" s="136"/>
      <c r="H51" s="138"/>
    </row>
    <row r="52" spans="2:8" ht="20.25" customHeight="1">
      <c r="B52" s="137" t="s">
        <v>64</v>
      </c>
      <c r="C52" s="136"/>
      <c r="D52" s="136"/>
      <c r="E52" s="136"/>
      <c r="F52" s="136"/>
      <c r="G52" s="136"/>
      <c r="H52" s="138"/>
    </row>
    <row r="53" spans="2:8" ht="20.25" customHeight="1">
      <c r="B53" s="137" t="s">
        <v>65</v>
      </c>
      <c r="C53" s="136"/>
      <c r="D53" s="136"/>
      <c r="E53" s="136"/>
      <c r="F53" s="136"/>
      <c r="G53" s="136"/>
      <c r="H53" s="138"/>
    </row>
    <row r="54" spans="2:8" ht="20.25" customHeight="1">
      <c r="B54" s="137" t="s">
        <v>66</v>
      </c>
      <c r="C54" s="136"/>
      <c r="D54" s="136"/>
      <c r="E54" s="136"/>
      <c r="F54" s="136"/>
      <c r="G54" s="136"/>
      <c r="H54" s="138"/>
    </row>
    <row r="55" spans="2:8" ht="14.65" customHeight="1">
      <c r="B55" s="137" t="s">
        <v>67</v>
      </c>
      <c r="C55" s="136"/>
      <c r="D55" s="136"/>
      <c r="E55" s="136"/>
      <c r="F55" s="136"/>
      <c r="G55" s="136"/>
      <c r="H55" s="138"/>
    </row>
    <row r="56" spans="2:8" ht="15.75" thickBot="1">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149</v>
      </c>
    </row>
    <row r="4" spans="1:1">
      <c r="A4" s="10" t="s">
        <v>234</v>
      </c>
    </row>
    <row r="5" spans="1:1">
      <c r="A5" s="10" t="s">
        <v>236</v>
      </c>
    </row>
    <row r="6" spans="1:1">
      <c r="A6" s="10" t="s">
        <v>238</v>
      </c>
    </row>
    <row r="7" spans="1:1">
      <c r="A7" s="10" t="s">
        <v>150</v>
      </c>
    </row>
    <row r="8" spans="1:1">
      <c r="A8" s="10" t="s">
        <v>151</v>
      </c>
    </row>
    <row r="9" spans="1:1">
      <c r="A9" s="10" t="s">
        <v>244</v>
      </c>
    </row>
    <row r="10" spans="1:1">
      <c r="A10" s="10" t="s">
        <v>152</v>
      </c>
    </row>
    <row r="11" spans="1:1">
      <c r="A11" s="10" t="s">
        <v>247</v>
      </c>
    </row>
    <row r="12" spans="1:1">
      <c r="A12" s="10" t="s">
        <v>267</v>
      </c>
    </row>
    <row r="13" spans="1:1">
      <c r="A13" s="10" t="s">
        <v>268</v>
      </c>
    </row>
    <row r="14" spans="1:1">
      <c r="A14" s="10" t="s">
        <v>269</v>
      </c>
    </row>
    <row r="16" spans="1:1">
      <c r="A16" s="10" t="s">
        <v>270</v>
      </c>
    </row>
    <row r="17" spans="1:1">
      <c r="A17" s="10" t="s">
        <v>253</v>
      </c>
    </row>
    <row r="18" spans="1:1">
      <c r="A18" s="10" t="s">
        <v>255</v>
      </c>
    </row>
    <row r="20" spans="1:1">
      <c r="A20" s="10" t="s">
        <v>259</v>
      </c>
    </row>
    <row r="21" spans="1:1">
      <c r="A21" s="10"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29" zoomScale="60" zoomScaleNormal="60" workbookViewId="0">
      <selection activeCell="C7" sqref="C7:F7"/>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2" t="s">
        <v>68</v>
      </c>
    </row>
    <row r="2" spans="2:52" ht="18" customHeight="1" thickBot="1">
      <c r="B2" s="252"/>
      <c r="C2" s="255" t="s">
        <v>69</v>
      </c>
      <c r="D2" s="256"/>
      <c r="E2" s="256"/>
      <c r="F2" s="143" t="s">
        <v>70</v>
      </c>
      <c r="AZ2" s="142" t="s">
        <v>71</v>
      </c>
    </row>
    <row r="3" spans="2:52" ht="18" customHeight="1" thickBot="1">
      <c r="B3" s="253"/>
      <c r="C3" s="257"/>
      <c r="D3" s="258"/>
      <c r="E3" s="258"/>
      <c r="F3" s="144" t="s">
        <v>72</v>
      </c>
      <c r="AZ3" s="142" t="s">
        <v>73</v>
      </c>
    </row>
    <row r="4" spans="2:52" ht="18" customHeight="1" thickBot="1">
      <c r="B4" s="253"/>
      <c r="C4" s="257"/>
      <c r="D4" s="258"/>
      <c r="E4" s="258"/>
      <c r="F4" s="144" t="s">
        <v>74</v>
      </c>
      <c r="AZ4" s="142" t="s">
        <v>75</v>
      </c>
    </row>
    <row r="5" spans="2:52" ht="18" customHeight="1" thickBot="1">
      <c r="B5" s="254"/>
      <c r="C5" s="259"/>
      <c r="D5" s="260"/>
      <c r="E5" s="260"/>
      <c r="F5" s="144" t="s">
        <v>76</v>
      </c>
      <c r="AZ5" s="145"/>
    </row>
    <row r="6" spans="2:52" ht="18" customHeight="1" thickBot="1">
      <c r="B6" s="146"/>
      <c r="C6" s="147"/>
      <c r="D6" s="147"/>
      <c r="E6" s="147"/>
      <c r="F6" s="148"/>
      <c r="AZ6" s="145"/>
    </row>
    <row r="7" spans="2:52" ht="33.4" customHeight="1">
      <c r="B7" s="149" t="s">
        <v>77</v>
      </c>
      <c r="C7" s="261" t="s">
        <v>78</v>
      </c>
      <c r="D7" s="262"/>
      <c r="E7" s="262"/>
      <c r="F7" s="263"/>
      <c r="AZ7" s="145"/>
    </row>
    <row r="8" spans="2:52" ht="40.5" customHeight="1" thickBot="1">
      <c r="B8" s="150" t="s">
        <v>79</v>
      </c>
      <c r="C8" s="264" t="s">
        <v>80</v>
      </c>
      <c r="D8" s="265"/>
      <c r="E8" s="265"/>
      <c r="F8" s="266"/>
      <c r="AZ8" s="145"/>
    </row>
    <row r="9" spans="2:52" ht="16.5" thickBot="1">
      <c r="B9" s="267"/>
      <c r="C9" s="267"/>
      <c r="D9" s="267"/>
      <c r="E9" s="267"/>
      <c r="F9" s="267"/>
    </row>
    <row r="10" spans="2:52" ht="15.6" customHeight="1" thickBot="1">
      <c r="B10" s="268" t="s">
        <v>69</v>
      </c>
      <c r="C10" s="269"/>
      <c r="D10" s="269"/>
      <c r="E10" s="269"/>
      <c r="F10" s="270"/>
    </row>
    <row r="11" spans="2:52" ht="32.25" thickBot="1">
      <c r="B11" s="271" t="s">
        <v>81</v>
      </c>
      <c r="C11" s="272"/>
      <c r="D11" s="190" t="s">
        <v>82</v>
      </c>
      <c r="E11" s="190" t="s">
        <v>83</v>
      </c>
      <c r="F11" s="151" t="s">
        <v>84</v>
      </c>
    </row>
    <row r="12" spans="2:52" ht="188.25" customHeight="1" thickBot="1">
      <c r="B12" s="273" t="s">
        <v>85</v>
      </c>
      <c r="C12" s="274"/>
      <c r="D12" s="152" t="s">
        <v>86</v>
      </c>
      <c r="E12" s="153" t="s">
        <v>87</v>
      </c>
      <c r="F12" s="154" t="s">
        <v>88</v>
      </c>
    </row>
    <row r="14" spans="2:52" ht="18">
      <c r="B14" s="275" t="s">
        <v>89</v>
      </c>
      <c r="C14" s="275"/>
      <c r="D14" s="275"/>
      <c r="E14" s="275"/>
      <c r="F14" s="275"/>
    </row>
    <row r="15" spans="2:52" ht="15.75">
      <c r="B15" s="155"/>
    </row>
    <row r="16" spans="2:52" ht="15.75" thickBot="1">
      <c r="B16" s="156"/>
    </row>
    <row r="17" spans="2:6" ht="16.5" thickBot="1">
      <c r="B17" s="276" t="s">
        <v>90</v>
      </c>
      <c r="C17" s="277"/>
      <c r="D17" s="278"/>
      <c r="E17" s="276" t="s">
        <v>91</v>
      </c>
      <c r="F17" s="278"/>
    </row>
    <row r="18" spans="2:6" ht="39" customHeight="1">
      <c r="B18" s="247" t="s">
        <v>92</v>
      </c>
      <c r="C18" s="248"/>
      <c r="D18" s="249"/>
      <c r="E18" s="250" t="s">
        <v>93</v>
      </c>
      <c r="F18" s="251"/>
    </row>
    <row r="19" spans="2:6" ht="36" customHeight="1">
      <c r="B19" s="279" t="s">
        <v>94</v>
      </c>
      <c r="C19" s="280"/>
      <c r="D19" s="281"/>
      <c r="E19" s="282" t="s">
        <v>95</v>
      </c>
      <c r="F19" s="283"/>
    </row>
    <row r="20" spans="2:6" ht="32.25" customHeight="1">
      <c r="B20" s="284" t="s">
        <v>96</v>
      </c>
      <c r="C20" s="285"/>
      <c r="D20" s="286"/>
      <c r="E20" s="282" t="s">
        <v>97</v>
      </c>
      <c r="F20" s="283"/>
    </row>
    <row r="21" spans="2:6" ht="15" customHeight="1">
      <c r="B21" s="284"/>
      <c r="C21" s="285"/>
      <c r="D21" s="286"/>
      <c r="E21" s="287"/>
      <c r="F21" s="288"/>
    </row>
    <row r="22" spans="2:6" ht="15" customHeight="1">
      <c r="B22" s="289"/>
      <c r="C22" s="290"/>
      <c r="D22" s="291"/>
      <c r="E22" s="292"/>
      <c r="F22" s="293"/>
    </row>
    <row r="23" spans="2:6" ht="15" customHeight="1">
      <c r="B23" s="289"/>
      <c r="C23" s="290"/>
      <c r="D23" s="291"/>
      <c r="E23" s="292"/>
      <c r="F23" s="293"/>
    </row>
    <row r="24" spans="2:6" ht="15" customHeight="1">
      <c r="B24" s="294"/>
      <c r="C24" s="295"/>
      <c r="D24" s="296"/>
      <c r="E24" s="282"/>
      <c r="F24" s="283"/>
    </row>
    <row r="25" spans="2:6" ht="15.75" customHeight="1">
      <c r="B25" s="297"/>
      <c r="C25" s="298"/>
      <c r="D25" s="293"/>
      <c r="E25" s="292"/>
      <c r="F25" s="293"/>
    </row>
    <row r="26" spans="2:6" ht="16.5">
      <c r="B26" s="294"/>
      <c r="C26" s="295"/>
      <c r="D26" s="296"/>
      <c r="E26" s="287"/>
      <c r="F26" s="288"/>
    </row>
    <row r="27" spans="2:6" ht="15" customHeight="1">
      <c r="B27" s="284"/>
      <c r="C27" s="285"/>
      <c r="D27" s="286"/>
      <c r="E27" s="299"/>
      <c r="F27" s="300"/>
    </row>
    <row r="28" spans="2:6" ht="15" customHeight="1">
      <c r="B28" s="294"/>
      <c r="C28" s="295"/>
      <c r="D28" s="296"/>
      <c r="E28" s="299"/>
      <c r="F28" s="300"/>
    </row>
    <row r="29" spans="2:6" ht="15" customHeight="1">
      <c r="B29" s="294"/>
      <c r="C29" s="295"/>
      <c r="D29" s="296"/>
      <c r="E29" s="299"/>
      <c r="F29" s="300"/>
    </row>
    <row r="30" spans="2:6" ht="15" customHeight="1">
      <c r="B30" s="294"/>
      <c r="C30" s="295"/>
      <c r="D30" s="296"/>
      <c r="E30" s="301"/>
      <c r="F30" s="302"/>
    </row>
    <row r="31" spans="2:6" ht="15" customHeight="1" thickBot="1">
      <c r="B31" s="303"/>
      <c r="C31" s="304"/>
      <c r="D31" s="305"/>
      <c r="E31" s="306"/>
      <c r="F31" s="307"/>
    </row>
    <row r="32" spans="2:6" ht="15" customHeight="1" thickBot="1">
      <c r="B32" s="308" t="s">
        <v>98</v>
      </c>
      <c r="C32" s="309"/>
      <c r="D32" s="309"/>
      <c r="E32" s="310" t="s">
        <v>99</v>
      </c>
      <c r="F32" s="311"/>
    </row>
    <row r="33" spans="2:6" ht="36.75" customHeight="1">
      <c r="B33" s="312" t="s">
        <v>100</v>
      </c>
      <c r="C33" s="313"/>
      <c r="D33" s="251"/>
      <c r="E33" s="314" t="s">
        <v>101</v>
      </c>
      <c r="F33" s="315"/>
    </row>
    <row r="34" spans="2:6" ht="36.75" customHeight="1">
      <c r="B34" s="297" t="s">
        <v>102</v>
      </c>
      <c r="C34" s="298"/>
      <c r="D34" s="293"/>
      <c r="E34" s="297" t="s">
        <v>103</v>
      </c>
      <c r="F34" s="293"/>
    </row>
    <row r="35" spans="2:6" ht="37.5" customHeight="1">
      <c r="B35" s="297" t="s">
        <v>104</v>
      </c>
      <c r="C35" s="298"/>
      <c r="D35" s="293"/>
      <c r="E35" s="316"/>
      <c r="F35" s="283"/>
    </row>
    <row r="36" spans="2:6" ht="16.5">
      <c r="B36" s="316"/>
      <c r="C36" s="317"/>
      <c r="D36" s="283"/>
      <c r="E36" s="318"/>
      <c r="F36" s="319"/>
    </row>
    <row r="37" spans="2:6" ht="16.5">
      <c r="B37" s="316"/>
      <c r="C37" s="317"/>
      <c r="D37" s="283"/>
      <c r="E37" s="320"/>
      <c r="F37" s="321"/>
    </row>
    <row r="38" spans="2:6" ht="16.5">
      <c r="B38" s="316"/>
      <c r="C38" s="317"/>
      <c r="D38" s="283"/>
      <c r="E38" s="316"/>
      <c r="F38" s="283"/>
    </row>
    <row r="39" spans="2:6" ht="16.5">
      <c r="B39" s="316"/>
      <c r="C39" s="317"/>
      <c r="D39" s="283"/>
      <c r="E39" s="297"/>
      <c r="F39" s="293"/>
    </row>
    <row r="40" spans="2:6" ht="16.5">
      <c r="B40" s="316"/>
      <c r="C40" s="317"/>
      <c r="D40" s="283"/>
      <c r="E40" s="297"/>
      <c r="F40" s="293"/>
    </row>
    <row r="41" spans="2:6" ht="16.5">
      <c r="B41" s="297"/>
      <c r="C41" s="298"/>
      <c r="D41" s="293"/>
      <c r="E41" s="297"/>
      <c r="F41" s="293"/>
    </row>
    <row r="42" spans="2:6" ht="16.5">
      <c r="B42" s="327"/>
      <c r="C42" s="328"/>
      <c r="D42" s="329"/>
      <c r="E42" s="327"/>
      <c r="F42" s="329"/>
    </row>
    <row r="43" spans="2:6" ht="17.25" thickBot="1">
      <c r="B43" s="322"/>
      <c r="C43" s="323"/>
      <c r="D43" s="324"/>
      <c r="E43" s="325"/>
      <c r="F43" s="326"/>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20" zoomScale="60" zoomScaleNormal="60" workbookViewId="0">
      <selection activeCell="A18" sqref="A18:XFD22"/>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7"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421"/>
      <c r="B1" s="422"/>
      <c r="C1" s="422"/>
      <c r="D1" s="423"/>
      <c r="E1" s="442" t="s">
        <v>105</v>
      </c>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4"/>
      <c r="AJ1" s="436" t="s">
        <v>106</v>
      </c>
      <c r="AK1" s="437"/>
    </row>
    <row r="2" spans="1:69" ht="15" customHeight="1">
      <c r="A2" s="424"/>
      <c r="B2" s="425"/>
      <c r="C2" s="425"/>
      <c r="D2" s="426"/>
      <c r="E2" s="445"/>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7"/>
      <c r="AJ2" s="438" t="s">
        <v>107</v>
      </c>
      <c r="AK2" s="439"/>
    </row>
    <row r="3" spans="1:69" ht="15" customHeight="1">
      <c r="A3" s="424"/>
      <c r="B3" s="425"/>
      <c r="C3" s="425"/>
      <c r="D3" s="426"/>
      <c r="E3" s="445"/>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7"/>
      <c r="AJ3" s="604" t="s">
        <v>108</v>
      </c>
      <c r="AK3" s="605"/>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27"/>
      <c r="B4" s="428"/>
      <c r="C4" s="428"/>
      <c r="D4" s="429"/>
      <c r="E4" s="448"/>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50"/>
      <c r="AJ4" s="440" t="s">
        <v>109</v>
      </c>
      <c r="AK4" s="441"/>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6"/>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66" t="s">
        <v>110</v>
      </c>
      <c r="B6" s="367"/>
      <c r="C6" s="430" t="s">
        <v>78</v>
      </c>
      <c r="D6" s="431"/>
      <c r="E6" s="431"/>
      <c r="F6" s="431"/>
      <c r="G6" s="431"/>
      <c r="H6" s="431"/>
      <c r="I6" s="431"/>
      <c r="J6" s="431"/>
      <c r="K6" s="431"/>
      <c r="L6" s="431"/>
      <c r="M6" s="431"/>
      <c r="N6" s="432"/>
      <c r="O6" s="451"/>
      <c r="P6" s="451"/>
      <c r="Q6" s="451"/>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366" t="s">
        <v>111</v>
      </c>
      <c r="B7" s="367"/>
      <c r="C7" s="373" t="s">
        <v>86</v>
      </c>
      <c r="D7" s="374"/>
      <c r="E7" s="374"/>
      <c r="F7" s="374"/>
      <c r="G7" s="374"/>
      <c r="H7" s="374"/>
      <c r="I7" s="374"/>
      <c r="J7" s="374"/>
      <c r="K7" s="374"/>
      <c r="L7" s="374"/>
      <c r="M7" s="374"/>
      <c r="N7" s="375"/>
      <c r="O7" s="8"/>
      <c r="P7" s="186"/>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66" t="s">
        <v>112</v>
      </c>
      <c r="B8" s="367"/>
      <c r="C8" s="373" t="s">
        <v>80</v>
      </c>
      <c r="D8" s="374"/>
      <c r="E8" s="374"/>
      <c r="F8" s="374"/>
      <c r="G8" s="374"/>
      <c r="H8" s="374"/>
      <c r="I8" s="374"/>
      <c r="J8" s="374"/>
      <c r="K8" s="374"/>
      <c r="L8" s="374"/>
      <c r="M8" s="374"/>
      <c r="N8" s="375"/>
      <c r="O8" s="8"/>
      <c r="P8" s="186"/>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33" t="s">
        <v>113</v>
      </c>
      <c r="B9" s="434"/>
      <c r="C9" s="434"/>
      <c r="D9" s="434"/>
      <c r="E9" s="434"/>
      <c r="F9" s="434"/>
      <c r="G9" s="435"/>
      <c r="H9" s="433" t="s">
        <v>114</v>
      </c>
      <c r="I9" s="434"/>
      <c r="J9" s="434"/>
      <c r="K9" s="434"/>
      <c r="L9" s="434"/>
      <c r="M9" s="434"/>
      <c r="N9" s="435"/>
      <c r="O9" s="433" t="s">
        <v>115</v>
      </c>
      <c r="P9" s="434"/>
      <c r="Q9" s="434"/>
      <c r="R9" s="434"/>
      <c r="S9" s="434"/>
      <c r="T9" s="434"/>
      <c r="U9" s="434"/>
      <c r="V9" s="434"/>
      <c r="W9" s="435"/>
      <c r="X9" s="433" t="s">
        <v>116</v>
      </c>
      <c r="Y9" s="434"/>
      <c r="Z9" s="434"/>
      <c r="AA9" s="434"/>
      <c r="AB9" s="434"/>
      <c r="AC9" s="434"/>
      <c r="AD9" s="435"/>
      <c r="AE9" s="433" t="s">
        <v>117</v>
      </c>
      <c r="AF9" s="434"/>
      <c r="AG9" s="434"/>
      <c r="AH9" s="434"/>
      <c r="AI9" s="434"/>
      <c r="AJ9" s="434"/>
      <c r="AK9" s="43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68" t="s">
        <v>118</v>
      </c>
      <c r="B10" s="361" t="s">
        <v>23</v>
      </c>
      <c r="C10" s="355" t="s">
        <v>25</v>
      </c>
      <c r="D10" s="355" t="s">
        <v>27</v>
      </c>
      <c r="E10" s="370" t="s">
        <v>29</v>
      </c>
      <c r="F10" s="362" t="s">
        <v>31</v>
      </c>
      <c r="G10" s="355" t="s">
        <v>119</v>
      </c>
      <c r="H10" s="357" t="s">
        <v>120</v>
      </c>
      <c r="I10" s="358" t="s">
        <v>121</v>
      </c>
      <c r="J10" s="362" t="s">
        <v>122</v>
      </c>
      <c r="K10" s="362" t="s">
        <v>123</v>
      </c>
      <c r="L10" s="360" t="s">
        <v>124</v>
      </c>
      <c r="M10" s="358" t="s">
        <v>121</v>
      </c>
      <c r="N10" s="355" t="s">
        <v>37</v>
      </c>
      <c r="O10" s="371" t="s">
        <v>125</v>
      </c>
      <c r="P10" s="356" t="s">
        <v>39</v>
      </c>
      <c r="Q10" s="362" t="s">
        <v>41</v>
      </c>
      <c r="R10" s="356" t="s">
        <v>126</v>
      </c>
      <c r="S10" s="356"/>
      <c r="T10" s="356"/>
      <c r="U10" s="356"/>
      <c r="V10" s="356"/>
      <c r="W10" s="356"/>
      <c r="X10" s="354" t="s">
        <v>127</v>
      </c>
      <c r="Y10" s="354" t="s">
        <v>128</v>
      </c>
      <c r="Z10" s="354" t="s">
        <v>121</v>
      </c>
      <c r="AA10" s="354" t="s">
        <v>129</v>
      </c>
      <c r="AB10" s="354" t="s">
        <v>121</v>
      </c>
      <c r="AC10" s="354" t="s">
        <v>130</v>
      </c>
      <c r="AD10" s="371" t="s">
        <v>57</v>
      </c>
      <c r="AE10" s="356" t="s">
        <v>117</v>
      </c>
      <c r="AF10" s="356" t="s">
        <v>131</v>
      </c>
      <c r="AG10" s="356" t="s">
        <v>132</v>
      </c>
      <c r="AH10" s="356" t="s">
        <v>133</v>
      </c>
      <c r="AI10" s="356" t="s">
        <v>134</v>
      </c>
      <c r="AJ10" s="356" t="s">
        <v>135</v>
      </c>
      <c r="AK10" s="356"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69"/>
      <c r="B11" s="361"/>
      <c r="C11" s="356"/>
      <c r="D11" s="356"/>
      <c r="E11" s="361"/>
      <c r="F11" s="355"/>
      <c r="G11" s="356"/>
      <c r="H11" s="355"/>
      <c r="I11" s="359"/>
      <c r="J11" s="355"/>
      <c r="K11" s="355"/>
      <c r="L11" s="359"/>
      <c r="M11" s="359"/>
      <c r="N11" s="356"/>
      <c r="O11" s="372"/>
      <c r="P11" s="356"/>
      <c r="Q11" s="355"/>
      <c r="R11" s="7" t="s">
        <v>136</v>
      </c>
      <c r="S11" s="7" t="s">
        <v>137</v>
      </c>
      <c r="T11" s="7" t="s">
        <v>138</v>
      </c>
      <c r="U11" s="7" t="s">
        <v>139</v>
      </c>
      <c r="V11" s="7" t="s">
        <v>140</v>
      </c>
      <c r="W11" s="7" t="s">
        <v>141</v>
      </c>
      <c r="X11" s="354"/>
      <c r="Y11" s="354"/>
      <c r="Z11" s="354"/>
      <c r="AA11" s="354"/>
      <c r="AB11" s="354"/>
      <c r="AC11" s="354"/>
      <c r="AD11" s="372"/>
      <c r="AE11" s="356"/>
      <c r="AF11" s="356"/>
      <c r="AG11" s="356"/>
      <c r="AH11" s="356"/>
      <c r="AI11" s="356"/>
      <c r="AJ11" s="356"/>
      <c r="AK11" s="356"/>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c r="A12" s="339">
        <v>1</v>
      </c>
      <c r="B12" s="330" t="s">
        <v>142</v>
      </c>
      <c r="C12" s="330" t="s">
        <v>143</v>
      </c>
      <c r="D12" s="330" t="s">
        <v>144</v>
      </c>
      <c r="E12" s="342" t="s">
        <v>145</v>
      </c>
      <c r="F12" s="330" t="s">
        <v>146</v>
      </c>
      <c r="G12" s="333">
        <v>100</v>
      </c>
      <c r="H12" s="336" t="str">
        <f>IF(G12&lt;=0,"",IF(G12&lt;=2,"Muy Baja",IF(G12&lt;=24,"Baja",IF(G12&lt;=500,"Media",IF(G12&lt;=5000,"Alta","Muy Alta")))))</f>
        <v>Media</v>
      </c>
      <c r="I12" s="348">
        <f>IF(H12="","",IF(H12="Muy Baja",0.2,IF(H12="Baja",0.4,IF(H12="Media",0.6,IF(H12="Alta",0.8,IF(H12="Muy Alta",1,))))))</f>
        <v>0.6</v>
      </c>
      <c r="J12" s="351" t="s">
        <v>147</v>
      </c>
      <c r="K12" s="348"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6" t="str">
        <f>IF(OR(K12='Tabla Impacto'!$C$11,K12='Tabla Impacto'!$D$11),"Leve",IF(OR(K12='Tabla Impacto'!$C$12,K12='Tabla Impacto'!$D$12),"Menor",IF(OR(K12='Tabla Impacto'!$C$13,K12='Tabla Impacto'!$D$13),"Moderado",IF(OR(K12='Tabla Impacto'!$C$14,K12='Tabla Impacto'!$D$14),"Mayor",IF(OR(K12='Tabla Impacto'!$C$15,K12='Tabla Impacto'!$D$15),"Catastrófico","")))))</f>
        <v>Moderado</v>
      </c>
      <c r="M12" s="348">
        <f>IF(L12="","",IF(L12="Leve",0.2,IF(L12="Menor",0.4,IF(L12="Moderado",0.6,IF(L12="Mayor",0.8,IF(L12="Catastrófico",1,))))))</f>
        <v>0.6</v>
      </c>
      <c r="N12" s="345"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5">
        <v>1</v>
      </c>
      <c r="P12" s="182" t="s">
        <v>148</v>
      </c>
      <c r="Q12" s="162" t="str">
        <f>IF(OR(R12="Preventivo",R12="Detectivo"),"Probabilidad",IF(R12="Correctivo","Impacto",""))</f>
        <v>Probabilidad</v>
      </c>
      <c r="R12" s="157" t="s">
        <v>149</v>
      </c>
      <c r="S12" s="157" t="s">
        <v>150</v>
      </c>
      <c r="T12" s="158" t="str">
        <f>IF(AND(R12="Preventivo",S12="Automático"),"50%",IF(AND(R12="Preventivo",S12="Manual"),"40%",IF(AND(R12="Detectivo",S12="Automático"),"40%",IF(AND(R12="Detectivo",S12="Manual"),"30%",IF(AND(R12="Correctivo",S12="Automático"),"35%",IF(AND(R12="Correctivo",S12="Manual"),"25%",""))))))</f>
        <v>40%</v>
      </c>
      <c r="U12" s="157" t="s">
        <v>151</v>
      </c>
      <c r="V12" s="157" t="s">
        <v>152</v>
      </c>
      <c r="W12" s="157" t="s">
        <v>153</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Moderado</v>
      </c>
      <c r="AB12" s="161">
        <f>IFERROR(IF(Q12="Impacto",(M12-(+M12*T12)),IF(Q12="Probabilidad",M12,"")),"")</f>
        <v>0.6</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3" t="s">
        <v>154</v>
      </c>
      <c r="AE12" s="179" t="s">
        <v>155</v>
      </c>
      <c r="AF12" s="179" t="s">
        <v>156</v>
      </c>
      <c r="AG12" s="180">
        <v>44530</v>
      </c>
      <c r="AH12" s="180">
        <v>44560</v>
      </c>
      <c r="AI12" s="165">
        <v>44483</v>
      </c>
      <c r="AJ12" s="117"/>
      <c r="AK12" s="164" t="s">
        <v>157</v>
      </c>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7" customHeight="1">
      <c r="A13" s="340"/>
      <c r="B13" s="331"/>
      <c r="C13" s="331"/>
      <c r="D13" s="331"/>
      <c r="E13" s="343"/>
      <c r="F13" s="331"/>
      <c r="G13" s="334"/>
      <c r="H13" s="337"/>
      <c r="I13" s="349"/>
      <c r="J13" s="352"/>
      <c r="K13" s="349">
        <f>IF(NOT(ISERROR(MATCH(J13,_xlfn.ANCHORARRAY(E24),0))),I26&amp;"Por favor no seleccionar los criterios de impacto",J13)</f>
        <v>0</v>
      </c>
      <c r="L13" s="337"/>
      <c r="M13" s="349"/>
      <c r="N13" s="346"/>
      <c r="O13" s="185">
        <v>2</v>
      </c>
      <c r="P13" s="182"/>
      <c r="Q13" s="162"/>
      <c r="R13" s="157"/>
      <c r="S13" s="157"/>
      <c r="T13" s="158"/>
      <c r="U13" s="157"/>
      <c r="V13" s="157"/>
      <c r="W13" s="157"/>
      <c r="X13" s="159"/>
      <c r="Y13" s="160"/>
      <c r="Z13" s="161"/>
      <c r="AA13" s="160"/>
      <c r="AB13" s="167"/>
      <c r="AC13" s="166"/>
      <c r="AD13" s="163"/>
      <c r="AE13" s="179"/>
      <c r="AF13" s="179"/>
      <c r="AG13" s="180"/>
      <c r="AH13" s="180"/>
      <c r="AI13" s="170"/>
      <c r="AJ13" s="112"/>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c r="A14" s="340"/>
      <c r="B14" s="331"/>
      <c r="C14" s="331"/>
      <c r="D14" s="331"/>
      <c r="E14" s="343"/>
      <c r="F14" s="331"/>
      <c r="G14" s="334"/>
      <c r="H14" s="337"/>
      <c r="I14" s="349"/>
      <c r="J14" s="352"/>
      <c r="K14" s="349">
        <f>IF(NOT(ISERROR(MATCH(J14,_xlfn.ANCHORARRAY(E25),0))),I27&amp;"Por favor no seleccionar los criterios de impacto",J14)</f>
        <v>0</v>
      </c>
      <c r="L14" s="337"/>
      <c r="M14" s="349"/>
      <c r="N14" s="346"/>
      <c r="O14" s="103">
        <v>3</v>
      </c>
      <c r="P14" s="183"/>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c r="A15" s="340"/>
      <c r="B15" s="331"/>
      <c r="C15" s="331"/>
      <c r="D15" s="331"/>
      <c r="E15" s="343"/>
      <c r="F15" s="331"/>
      <c r="G15" s="334"/>
      <c r="H15" s="337"/>
      <c r="I15" s="349"/>
      <c r="J15" s="352"/>
      <c r="K15" s="349">
        <f>IF(NOT(ISERROR(MATCH(J15,_xlfn.ANCHORARRAY(E26),0))),I28&amp;"Por favor no seleccionar los criterios de impacto",J15)</f>
        <v>0</v>
      </c>
      <c r="L15" s="337"/>
      <c r="M15" s="349"/>
      <c r="N15" s="346"/>
      <c r="O15" s="103">
        <v>4</v>
      </c>
      <c r="P15" s="182"/>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c r="A16" s="340"/>
      <c r="B16" s="331"/>
      <c r="C16" s="331"/>
      <c r="D16" s="331"/>
      <c r="E16" s="343"/>
      <c r="F16" s="331"/>
      <c r="G16" s="334"/>
      <c r="H16" s="337"/>
      <c r="I16" s="349"/>
      <c r="J16" s="352"/>
      <c r="K16" s="349">
        <f>IF(NOT(ISERROR(MATCH(J16,_xlfn.ANCHORARRAY(E27),0))),I29&amp;"Por favor no seleccionar los criterios de impacto",J16)</f>
        <v>0</v>
      </c>
      <c r="L16" s="337"/>
      <c r="M16" s="349"/>
      <c r="N16" s="346"/>
      <c r="O16" s="103">
        <v>5</v>
      </c>
      <c r="P16" s="182"/>
      <c r="Q16" s="104" t="str">
        <f t="shared" ref="Q16:Q17" si="0">IF(OR(R16="Preventivo",R16="Detectivo"),"Probabilidad",IF(R16="Correctivo","Impacto",""))</f>
        <v/>
      </c>
      <c r="R16" s="105"/>
      <c r="S16" s="105"/>
      <c r="T16" s="106" t="str">
        <f t="shared" ref="T13:T17" si="1">IF(AND(R16="Preventivo",S16="Automático"),"50%",IF(AND(R16="Preventivo",S16="Manual"),"40%",IF(AND(R16="Detectivo",S16="Automático"),"40%",IF(AND(R16="Detectivo",S16="Manual"),"30%",IF(AND(R16="Correctivo",S16="Automático"),"35%",IF(AND(R16="Correctivo",S16="Manual"),"25%",""))))))</f>
        <v/>
      </c>
      <c r="U16" s="105"/>
      <c r="V16" s="105"/>
      <c r="W16" s="105"/>
      <c r="X16" s="107" t="str">
        <f t="shared" ref="X16:X17" si="2">IFERROR(IF(AND(Q15="Probabilidad",Q16="Probabilidad"),(Z15-(+Z15*T16)),IF(AND(Q15="Impacto",Q16="Probabilidad"),(Z14-(+Z14*T16)),IF(Q16="Impacto",Z15,""))),"")</f>
        <v/>
      </c>
      <c r="Y16" s="108" t="str">
        <f t="shared" ref="Y13:Y71" si="3">IFERROR(IF(X16="","",IF(X16&lt;=0.2,"Muy Baja",IF(X16&lt;=0.4,"Baja",IF(X16&lt;=0.6,"Media",IF(X16&lt;=0.8,"Alta","Muy Alta"))))),"")</f>
        <v/>
      </c>
      <c r="Z16" s="109" t="str">
        <f t="shared" ref="Z13:Z17" si="4">+X16</f>
        <v/>
      </c>
      <c r="AA16" s="108" t="str">
        <f t="shared" ref="AA13:AA71" si="5">IFERROR(IF(AB16="","",IF(AB16&lt;=0.2,"Leve",IF(AB16&lt;=0.4,"Menor",IF(AB16&lt;=0.6,"Moderado",IF(AB16&lt;=0.8,"Mayor","Catastrófico"))))),"")</f>
        <v/>
      </c>
      <c r="AB16" s="115" t="str">
        <f t="shared" ref="AB16:AB17" si="6">IFERROR(IF(AND(Q15="Impacto",Q16="Impacto"),(AB15-(+AB15*T16)),IF(AND(Q15="Probabilidad",Q16="Impacto"),(AB14-(+AB14*T16)),IF(Q16="Probabilidad",AB15,""))),"")</f>
        <v/>
      </c>
      <c r="AC16" s="110" t="str">
        <f t="shared" ref="AC13: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c r="A17" s="341"/>
      <c r="B17" s="332"/>
      <c r="C17" s="332"/>
      <c r="D17" s="332"/>
      <c r="E17" s="344"/>
      <c r="F17" s="332"/>
      <c r="G17" s="335"/>
      <c r="H17" s="338"/>
      <c r="I17" s="350"/>
      <c r="J17" s="353"/>
      <c r="K17" s="350">
        <f>IF(NOT(ISERROR(MATCH(J17,_xlfn.ANCHORARRAY(E28),0))),I30&amp;"Por favor no seleccionar los criterios de impacto",J17)</f>
        <v>0</v>
      </c>
      <c r="L17" s="338"/>
      <c r="M17" s="350"/>
      <c r="N17" s="347"/>
      <c r="O17" s="103">
        <v>6</v>
      </c>
      <c r="P17" s="182"/>
      <c r="Q17" s="104" t="str">
        <f t="shared" si="0"/>
        <v/>
      </c>
      <c r="R17" s="105"/>
      <c r="S17" s="105"/>
      <c r="T17" s="106" t="str">
        <f t="shared" si="1"/>
        <v/>
      </c>
      <c r="U17" s="105"/>
      <c r="V17" s="105"/>
      <c r="W17" s="105"/>
      <c r="X17" s="107" t="str">
        <f t="shared" si="2"/>
        <v/>
      </c>
      <c r="Y17" s="108" t="str">
        <f t="shared" si="3"/>
        <v/>
      </c>
      <c r="Z17" s="109" t="str">
        <f t="shared" si="4"/>
        <v/>
      </c>
      <c r="AA17" s="108" t="str">
        <f t="shared" si="5"/>
        <v/>
      </c>
      <c r="AB17" s="115" t="str">
        <f t="shared" si="6"/>
        <v/>
      </c>
      <c r="AC17" s="110" t="str">
        <f t="shared" si="7"/>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hidden="1" customHeight="1">
      <c r="A18" s="339">
        <v>2</v>
      </c>
      <c r="B18" s="406"/>
      <c r="C18" s="406"/>
      <c r="D18" s="406"/>
      <c r="E18" s="363"/>
      <c r="F18" s="406"/>
      <c r="G18" s="409"/>
      <c r="H18" s="376"/>
      <c r="I18" s="379"/>
      <c r="J18" s="412"/>
      <c r="K18" s="379"/>
      <c r="L18" s="376"/>
      <c r="M18" s="379"/>
      <c r="N18" s="382"/>
      <c r="O18" s="103"/>
      <c r="P18" s="182"/>
      <c r="Q18" s="162"/>
      <c r="R18" s="171"/>
      <c r="S18" s="171"/>
      <c r="T18" s="172"/>
      <c r="U18" s="171"/>
      <c r="V18" s="171"/>
      <c r="W18" s="171"/>
      <c r="X18" s="159"/>
      <c r="Y18" s="173"/>
      <c r="Z18" s="174"/>
      <c r="AA18" s="173"/>
      <c r="AB18" s="175"/>
      <c r="AC18" s="176"/>
      <c r="AD18" s="177"/>
      <c r="AE18" s="179"/>
      <c r="AF18" s="179"/>
      <c r="AG18" s="180"/>
      <c r="AH18" s="180"/>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hidden="1" customHeight="1">
      <c r="A19" s="340"/>
      <c r="B19" s="407"/>
      <c r="C19" s="407"/>
      <c r="D19" s="407"/>
      <c r="E19" s="364"/>
      <c r="F19" s="407"/>
      <c r="G19" s="410"/>
      <c r="H19" s="377"/>
      <c r="I19" s="380"/>
      <c r="J19" s="413"/>
      <c r="K19" s="380"/>
      <c r="L19" s="377"/>
      <c r="M19" s="380"/>
      <c r="N19" s="383"/>
      <c r="O19" s="103"/>
      <c r="P19" s="182"/>
      <c r="Q19" s="162"/>
      <c r="R19" s="171"/>
      <c r="S19" s="171"/>
      <c r="T19" s="172"/>
      <c r="U19" s="171"/>
      <c r="V19" s="171"/>
      <c r="W19" s="171"/>
      <c r="X19" s="159"/>
      <c r="Y19" s="173"/>
      <c r="Z19" s="174"/>
      <c r="AA19" s="173"/>
      <c r="AB19" s="175"/>
      <c r="AC19" s="176"/>
      <c r="AD19" s="177"/>
      <c r="AE19" s="179"/>
      <c r="AF19" s="179"/>
      <c r="AG19" s="180"/>
      <c r="AH19" s="180"/>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hidden="1" customHeight="1">
      <c r="A20" s="340"/>
      <c r="B20" s="407"/>
      <c r="C20" s="407"/>
      <c r="D20" s="407"/>
      <c r="E20" s="364"/>
      <c r="F20" s="407"/>
      <c r="G20" s="410"/>
      <c r="H20" s="377"/>
      <c r="I20" s="380"/>
      <c r="J20" s="413"/>
      <c r="K20" s="380"/>
      <c r="L20" s="377"/>
      <c r="M20" s="380"/>
      <c r="N20" s="383"/>
      <c r="O20" s="103"/>
      <c r="P20" s="184"/>
      <c r="Q20" s="162"/>
      <c r="R20" s="171"/>
      <c r="S20" s="171"/>
      <c r="T20" s="172"/>
      <c r="U20" s="171"/>
      <c r="V20" s="171"/>
      <c r="W20" s="171"/>
      <c r="X20" s="159"/>
      <c r="Y20" s="173"/>
      <c r="Z20" s="174"/>
      <c r="AA20" s="173"/>
      <c r="AB20" s="175"/>
      <c r="AC20" s="176"/>
      <c r="AD20" s="177"/>
      <c r="AE20" s="179"/>
      <c r="AF20" s="181"/>
      <c r="AG20" s="180"/>
      <c r="AH20" s="180"/>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hidden="1" customHeight="1">
      <c r="A21" s="340"/>
      <c r="B21" s="407"/>
      <c r="C21" s="407"/>
      <c r="D21" s="407"/>
      <c r="E21" s="364"/>
      <c r="F21" s="407"/>
      <c r="G21" s="410"/>
      <c r="H21" s="377"/>
      <c r="I21" s="380"/>
      <c r="J21" s="413"/>
      <c r="K21" s="380"/>
      <c r="L21" s="377"/>
      <c r="M21" s="380"/>
      <c r="N21" s="383"/>
      <c r="O21" s="103"/>
      <c r="P21" s="182"/>
      <c r="Q21" s="104"/>
      <c r="R21" s="105"/>
      <c r="S21" s="105"/>
      <c r="T21" s="106"/>
      <c r="U21" s="105"/>
      <c r="V21" s="105"/>
      <c r="W21" s="105"/>
      <c r="X21" s="107"/>
      <c r="Y21" s="108"/>
      <c r="Z21" s="109"/>
      <c r="AA21" s="108"/>
      <c r="AB21" s="115"/>
      <c r="AC21" s="110"/>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hidden="1" customHeight="1">
      <c r="A22" s="340"/>
      <c r="B22" s="407"/>
      <c r="C22" s="407"/>
      <c r="D22" s="407"/>
      <c r="E22" s="364"/>
      <c r="F22" s="407"/>
      <c r="G22" s="410"/>
      <c r="H22" s="377"/>
      <c r="I22" s="380"/>
      <c r="J22" s="413"/>
      <c r="K22" s="380"/>
      <c r="L22" s="377"/>
      <c r="M22" s="380"/>
      <c r="N22" s="383"/>
      <c r="O22" s="103"/>
      <c r="P22" s="182"/>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c r="A23" s="341"/>
      <c r="B23" s="408"/>
      <c r="C23" s="408"/>
      <c r="D23" s="408"/>
      <c r="E23" s="365"/>
      <c r="F23" s="408"/>
      <c r="G23" s="411"/>
      <c r="H23" s="378"/>
      <c r="I23" s="381"/>
      <c r="J23" s="414"/>
      <c r="K23" s="381"/>
      <c r="L23" s="378"/>
      <c r="M23" s="381"/>
      <c r="N23" s="384"/>
      <c r="O23" s="103"/>
      <c r="P23" s="182"/>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c r="A24" s="385">
        <v>3</v>
      </c>
      <c r="B24" s="388"/>
      <c r="C24" s="388"/>
      <c r="D24" s="388"/>
      <c r="E24" s="391"/>
      <c r="F24" s="388"/>
      <c r="G24" s="394"/>
      <c r="H24" s="397"/>
      <c r="I24" s="400"/>
      <c r="J24" s="403"/>
      <c r="K24" s="400"/>
      <c r="L24" s="397"/>
      <c r="M24" s="400"/>
      <c r="N24" s="415"/>
      <c r="O24" s="103"/>
      <c r="P24" s="182"/>
      <c r="Q24" s="162"/>
      <c r="R24" s="171"/>
      <c r="S24" s="171"/>
      <c r="T24" s="172"/>
      <c r="U24" s="171"/>
      <c r="V24" s="171"/>
      <c r="W24" s="171"/>
      <c r="X24" s="159"/>
      <c r="Y24" s="173"/>
      <c r="Z24" s="174"/>
      <c r="AA24" s="173"/>
      <c r="AB24" s="175"/>
      <c r="AC24" s="176"/>
      <c r="AD24" s="177"/>
      <c r="AE24" s="179"/>
      <c r="AF24" s="178"/>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c r="A25" s="386"/>
      <c r="B25" s="389"/>
      <c r="C25" s="389"/>
      <c r="D25" s="389"/>
      <c r="E25" s="392"/>
      <c r="F25" s="389"/>
      <c r="G25" s="395"/>
      <c r="H25" s="398"/>
      <c r="I25" s="401"/>
      <c r="J25" s="404"/>
      <c r="K25" s="401"/>
      <c r="L25" s="398"/>
      <c r="M25" s="401"/>
      <c r="N25" s="416"/>
      <c r="O25" s="103"/>
      <c r="P25" s="182"/>
      <c r="Q25" s="104"/>
      <c r="R25" s="171"/>
      <c r="S25" s="171"/>
      <c r="T25" s="172"/>
      <c r="U25" s="171"/>
      <c r="V25" s="171"/>
      <c r="W25" s="171"/>
      <c r="X25" s="159"/>
      <c r="Y25" s="173"/>
      <c r="Z25" s="174"/>
      <c r="AA25" s="173"/>
      <c r="AB25" s="175"/>
      <c r="AC25" s="176"/>
      <c r="AD25" s="177"/>
      <c r="AE25" s="179"/>
      <c r="AF25" s="178"/>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c r="A26" s="386"/>
      <c r="B26" s="389"/>
      <c r="C26" s="389"/>
      <c r="D26" s="389"/>
      <c r="E26" s="392"/>
      <c r="F26" s="389"/>
      <c r="G26" s="395"/>
      <c r="H26" s="398"/>
      <c r="I26" s="401"/>
      <c r="J26" s="404"/>
      <c r="K26" s="401"/>
      <c r="L26" s="398"/>
      <c r="M26" s="401"/>
      <c r="N26" s="416"/>
      <c r="O26" s="103"/>
      <c r="P26" s="183"/>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c r="A27" s="386"/>
      <c r="B27" s="389"/>
      <c r="C27" s="389"/>
      <c r="D27" s="389"/>
      <c r="E27" s="392"/>
      <c r="F27" s="389"/>
      <c r="G27" s="395"/>
      <c r="H27" s="398"/>
      <c r="I27" s="401"/>
      <c r="J27" s="404"/>
      <c r="K27" s="401"/>
      <c r="L27" s="398"/>
      <c r="M27" s="401"/>
      <c r="N27" s="416"/>
      <c r="O27" s="103"/>
      <c r="P27" s="182"/>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c r="A28" s="386"/>
      <c r="B28" s="389"/>
      <c r="C28" s="389"/>
      <c r="D28" s="389"/>
      <c r="E28" s="392"/>
      <c r="F28" s="389"/>
      <c r="G28" s="395"/>
      <c r="H28" s="398"/>
      <c r="I28" s="401"/>
      <c r="J28" s="404"/>
      <c r="K28" s="401"/>
      <c r="L28" s="398"/>
      <c r="M28" s="401"/>
      <c r="N28" s="416"/>
      <c r="O28" s="103"/>
      <c r="P28" s="182"/>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c r="A29" s="387"/>
      <c r="B29" s="390"/>
      <c r="C29" s="390"/>
      <c r="D29" s="390"/>
      <c r="E29" s="393"/>
      <c r="F29" s="390"/>
      <c r="G29" s="396"/>
      <c r="H29" s="399"/>
      <c r="I29" s="402"/>
      <c r="J29" s="405"/>
      <c r="K29" s="402"/>
      <c r="L29" s="399"/>
      <c r="M29" s="402"/>
      <c r="N29" s="417"/>
      <c r="O29" s="103"/>
      <c r="P29" s="182"/>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c r="A30" s="385">
        <v>4</v>
      </c>
      <c r="B30" s="388"/>
      <c r="C30" s="388"/>
      <c r="D30" s="388"/>
      <c r="E30" s="391"/>
      <c r="F30" s="388"/>
      <c r="G30" s="394"/>
      <c r="H30" s="397"/>
      <c r="I30" s="400"/>
      <c r="J30" s="403"/>
      <c r="K30" s="400"/>
      <c r="L30" s="397"/>
      <c r="M30" s="400"/>
      <c r="N30" s="415"/>
      <c r="O30" s="103"/>
      <c r="P30" s="182"/>
      <c r="Q30" s="162"/>
      <c r="R30" s="171"/>
      <c r="S30" s="171"/>
      <c r="T30" s="172"/>
      <c r="U30" s="171"/>
      <c r="V30" s="171"/>
      <c r="W30" s="171"/>
      <c r="X30" s="159"/>
      <c r="Y30" s="173"/>
      <c r="Z30" s="174"/>
      <c r="AA30" s="173"/>
      <c r="AB30" s="175"/>
      <c r="AC30" s="176"/>
      <c r="AD30" s="177"/>
      <c r="AE30" s="168"/>
      <c r="AF30" s="168"/>
      <c r="AG30" s="170"/>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c r="A31" s="386"/>
      <c r="B31" s="389"/>
      <c r="C31" s="389"/>
      <c r="D31" s="389"/>
      <c r="E31" s="392"/>
      <c r="F31" s="389"/>
      <c r="G31" s="395"/>
      <c r="H31" s="398"/>
      <c r="I31" s="401"/>
      <c r="J31" s="404"/>
      <c r="K31" s="401"/>
      <c r="L31" s="398"/>
      <c r="M31" s="401"/>
      <c r="N31" s="416"/>
      <c r="O31" s="103"/>
      <c r="P31" s="182"/>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c r="A32" s="386"/>
      <c r="B32" s="389"/>
      <c r="C32" s="389"/>
      <c r="D32" s="389"/>
      <c r="E32" s="392"/>
      <c r="F32" s="389"/>
      <c r="G32" s="395"/>
      <c r="H32" s="398"/>
      <c r="I32" s="401"/>
      <c r="J32" s="404"/>
      <c r="K32" s="401"/>
      <c r="L32" s="398"/>
      <c r="M32" s="401"/>
      <c r="N32" s="416"/>
      <c r="O32" s="103"/>
      <c r="P32" s="183"/>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c r="A33" s="386"/>
      <c r="B33" s="389"/>
      <c r="C33" s="389"/>
      <c r="D33" s="389"/>
      <c r="E33" s="392"/>
      <c r="F33" s="389"/>
      <c r="G33" s="395"/>
      <c r="H33" s="398"/>
      <c r="I33" s="401"/>
      <c r="J33" s="404"/>
      <c r="K33" s="401"/>
      <c r="L33" s="398"/>
      <c r="M33" s="401"/>
      <c r="N33" s="416"/>
      <c r="O33" s="103"/>
      <c r="P33" s="182"/>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c r="A34" s="386"/>
      <c r="B34" s="389"/>
      <c r="C34" s="389"/>
      <c r="D34" s="389"/>
      <c r="E34" s="392"/>
      <c r="F34" s="389"/>
      <c r="G34" s="395"/>
      <c r="H34" s="398"/>
      <c r="I34" s="401"/>
      <c r="J34" s="404"/>
      <c r="K34" s="401"/>
      <c r="L34" s="398"/>
      <c r="M34" s="401"/>
      <c r="N34" s="416"/>
      <c r="O34" s="103"/>
      <c r="P34" s="182"/>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c r="A35" s="387"/>
      <c r="B35" s="390"/>
      <c r="C35" s="390"/>
      <c r="D35" s="390"/>
      <c r="E35" s="393"/>
      <c r="F35" s="390"/>
      <c r="G35" s="396"/>
      <c r="H35" s="399"/>
      <c r="I35" s="402"/>
      <c r="J35" s="405"/>
      <c r="K35" s="402"/>
      <c r="L35" s="399"/>
      <c r="M35" s="402"/>
      <c r="N35" s="417"/>
      <c r="O35" s="103"/>
      <c r="P35" s="182"/>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c r="A36" s="385">
        <v>5</v>
      </c>
      <c r="B36" s="388"/>
      <c r="C36" s="388"/>
      <c r="D36" s="388"/>
      <c r="E36" s="391"/>
      <c r="F36" s="388"/>
      <c r="G36" s="394"/>
      <c r="H36" s="397"/>
      <c r="I36" s="400"/>
      <c r="J36" s="403"/>
      <c r="K36" s="400"/>
      <c r="L36" s="397"/>
      <c r="M36" s="400"/>
      <c r="N36" s="415"/>
      <c r="O36" s="103"/>
      <c r="P36" s="182"/>
      <c r="Q36" s="162"/>
      <c r="R36" s="171"/>
      <c r="S36" s="171"/>
      <c r="T36" s="172"/>
      <c r="U36" s="171"/>
      <c r="V36" s="171"/>
      <c r="W36" s="171"/>
      <c r="X36" s="159"/>
      <c r="Y36" s="173"/>
      <c r="Z36" s="174"/>
      <c r="AA36" s="173"/>
      <c r="AB36" s="175"/>
      <c r="AC36" s="176"/>
      <c r="AD36" s="177"/>
      <c r="AE36" s="178"/>
      <c r="AF36" s="179"/>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c r="A37" s="386"/>
      <c r="B37" s="389"/>
      <c r="C37" s="389"/>
      <c r="D37" s="389"/>
      <c r="E37" s="392"/>
      <c r="F37" s="389"/>
      <c r="G37" s="395"/>
      <c r="H37" s="398"/>
      <c r="I37" s="401"/>
      <c r="J37" s="404"/>
      <c r="K37" s="401"/>
      <c r="L37" s="398"/>
      <c r="M37" s="401"/>
      <c r="N37" s="416"/>
      <c r="O37" s="103"/>
      <c r="P37" s="182"/>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c r="A38" s="386"/>
      <c r="B38" s="389"/>
      <c r="C38" s="389"/>
      <c r="D38" s="389"/>
      <c r="E38" s="392"/>
      <c r="F38" s="389"/>
      <c r="G38" s="395"/>
      <c r="H38" s="398"/>
      <c r="I38" s="401"/>
      <c r="J38" s="404"/>
      <c r="K38" s="401"/>
      <c r="L38" s="398"/>
      <c r="M38" s="401"/>
      <c r="N38" s="416"/>
      <c r="O38" s="103"/>
      <c r="P38" s="183"/>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c r="A39" s="386"/>
      <c r="B39" s="389"/>
      <c r="C39" s="389"/>
      <c r="D39" s="389"/>
      <c r="E39" s="392"/>
      <c r="F39" s="389"/>
      <c r="G39" s="395"/>
      <c r="H39" s="398"/>
      <c r="I39" s="401"/>
      <c r="J39" s="404"/>
      <c r="K39" s="401"/>
      <c r="L39" s="398"/>
      <c r="M39" s="401"/>
      <c r="N39" s="416"/>
      <c r="O39" s="103"/>
      <c r="P39" s="182"/>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c r="A40" s="386"/>
      <c r="B40" s="389"/>
      <c r="C40" s="389"/>
      <c r="D40" s="389"/>
      <c r="E40" s="392"/>
      <c r="F40" s="389"/>
      <c r="G40" s="395"/>
      <c r="H40" s="398"/>
      <c r="I40" s="401"/>
      <c r="J40" s="404"/>
      <c r="K40" s="401"/>
      <c r="L40" s="398"/>
      <c r="M40" s="401"/>
      <c r="N40" s="416"/>
      <c r="O40" s="103"/>
      <c r="P40" s="182"/>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c r="A41" s="387"/>
      <c r="B41" s="390"/>
      <c r="C41" s="390"/>
      <c r="D41" s="390"/>
      <c r="E41" s="393"/>
      <c r="F41" s="390"/>
      <c r="G41" s="396"/>
      <c r="H41" s="399"/>
      <c r="I41" s="402"/>
      <c r="J41" s="405"/>
      <c r="K41" s="402"/>
      <c r="L41" s="399"/>
      <c r="M41" s="402"/>
      <c r="N41" s="417"/>
      <c r="O41" s="103"/>
      <c r="P41" s="182"/>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c r="A42" s="385">
        <v>6</v>
      </c>
      <c r="B42" s="388"/>
      <c r="C42" s="388"/>
      <c r="D42" s="388"/>
      <c r="E42" s="391"/>
      <c r="F42" s="388"/>
      <c r="G42" s="394"/>
      <c r="H42" s="397"/>
      <c r="I42" s="400"/>
      <c r="J42" s="403"/>
      <c r="K42" s="400"/>
      <c r="L42" s="397"/>
      <c r="M42" s="400"/>
      <c r="N42" s="415"/>
      <c r="O42" s="103"/>
      <c r="P42" s="182"/>
      <c r="Q42" s="104"/>
      <c r="R42" s="105"/>
      <c r="S42" s="105"/>
      <c r="T42" s="106"/>
      <c r="U42" s="105"/>
      <c r="V42" s="105"/>
      <c r="W42" s="105"/>
      <c r="X42" s="107"/>
      <c r="Y42" s="108"/>
      <c r="Z42" s="109"/>
      <c r="AA42" s="108"/>
      <c r="AB42" s="115"/>
      <c r="AC42" s="110"/>
      <c r="AD42" s="111"/>
      <c r="AE42" s="178"/>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c r="A43" s="386"/>
      <c r="B43" s="389"/>
      <c r="C43" s="389"/>
      <c r="D43" s="389"/>
      <c r="E43" s="392"/>
      <c r="F43" s="389"/>
      <c r="G43" s="395"/>
      <c r="H43" s="398"/>
      <c r="I43" s="401"/>
      <c r="J43" s="404"/>
      <c r="K43" s="401"/>
      <c r="L43" s="398"/>
      <c r="M43" s="401"/>
      <c r="N43" s="416"/>
      <c r="O43" s="103"/>
      <c r="P43" s="182"/>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c r="A44" s="386"/>
      <c r="B44" s="389"/>
      <c r="C44" s="389"/>
      <c r="D44" s="389"/>
      <c r="E44" s="392"/>
      <c r="F44" s="389"/>
      <c r="G44" s="395"/>
      <c r="H44" s="398"/>
      <c r="I44" s="401"/>
      <c r="J44" s="404"/>
      <c r="K44" s="401"/>
      <c r="L44" s="398"/>
      <c r="M44" s="401"/>
      <c r="N44" s="416"/>
      <c r="O44" s="103"/>
      <c r="P44" s="183"/>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c r="A45" s="386"/>
      <c r="B45" s="389"/>
      <c r="C45" s="389"/>
      <c r="D45" s="389"/>
      <c r="E45" s="392"/>
      <c r="F45" s="389"/>
      <c r="G45" s="395"/>
      <c r="H45" s="398"/>
      <c r="I45" s="401"/>
      <c r="J45" s="404"/>
      <c r="K45" s="401"/>
      <c r="L45" s="398"/>
      <c r="M45" s="401"/>
      <c r="N45" s="416"/>
      <c r="O45" s="103"/>
      <c r="P45" s="182"/>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c r="A46" s="386"/>
      <c r="B46" s="389"/>
      <c r="C46" s="389"/>
      <c r="D46" s="389"/>
      <c r="E46" s="392"/>
      <c r="F46" s="389"/>
      <c r="G46" s="395"/>
      <c r="H46" s="398"/>
      <c r="I46" s="401"/>
      <c r="J46" s="404"/>
      <c r="K46" s="401"/>
      <c r="L46" s="398"/>
      <c r="M46" s="401"/>
      <c r="N46" s="416"/>
      <c r="O46" s="103"/>
      <c r="P46" s="182"/>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c r="A47" s="387"/>
      <c r="B47" s="390"/>
      <c r="C47" s="390"/>
      <c r="D47" s="390"/>
      <c r="E47" s="393"/>
      <c r="F47" s="390"/>
      <c r="G47" s="396"/>
      <c r="H47" s="399"/>
      <c r="I47" s="402"/>
      <c r="J47" s="405"/>
      <c r="K47" s="402"/>
      <c r="L47" s="399"/>
      <c r="M47" s="402"/>
      <c r="N47" s="417"/>
      <c r="O47" s="103"/>
      <c r="P47" s="182"/>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c r="A48" s="385">
        <v>7</v>
      </c>
      <c r="B48" s="388"/>
      <c r="C48" s="388"/>
      <c r="D48" s="388"/>
      <c r="E48" s="391"/>
      <c r="F48" s="388"/>
      <c r="G48" s="394"/>
      <c r="H48" s="397"/>
      <c r="I48" s="400"/>
      <c r="J48" s="403"/>
      <c r="K48" s="400"/>
      <c r="L48" s="397"/>
      <c r="M48" s="400"/>
      <c r="N48" s="415"/>
      <c r="O48" s="103"/>
      <c r="P48" s="182"/>
      <c r="Q48" s="162"/>
      <c r="R48" s="171"/>
      <c r="S48" s="171"/>
      <c r="T48" s="172"/>
      <c r="U48" s="171"/>
      <c r="V48" s="171"/>
      <c r="W48" s="171"/>
      <c r="X48" s="159"/>
      <c r="Y48" s="173"/>
      <c r="Z48" s="174"/>
      <c r="AA48" s="173"/>
      <c r="AB48" s="175"/>
      <c r="AC48" s="176"/>
      <c r="AD48" s="177"/>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c r="A49" s="386"/>
      <c r="B49" s="389"/>
      <c r="C49" s="389"/>
      <c r="D49" s="389"/>
      <c r="E49" s="392"/>
      <c r="F49" s="389"/>
      <c r="G49" s="395"/>
      <c r="H49" s="398"/>
      <c r="I49" s="401"/>
      <c r="J49" s="404"/>
      <c r="K49" s="401"/>
      <c r="L49" s="398"/>
      <c r="M49" s="401"/>
      <c r="N49" s="416"/>
      <c r="O49" s="103"/>
      <c r="P49" s="182"/>
      <c r="Q49" s="162"/>
      <c r="R49" s="171"/>
      <c r="S49" s="171"/>
      <c r="T49" s="172"/>
      <c r="U49" s="171"/>
      <c r="V49" s="171"/>
      <c r="W49" s="171"/>
      <c r="X49" s="159"/>
      <c r="Y49" s="173"/>
      <c r="Z49" s="174"/>
      <c r="AA49" s="173"/>
      <c r="AB49" s="175"/>
      <c r="AC49" s="176"/>
      <c r="AD49" s="177"/>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c r="A50" s="386"/>
      <c r="B50" s="389"/>
      <c r="C50" s="389"/>
      <c r="D50" s="389"/>
      <c r="E50" s="392"/>
      <c r="F50" s="389"/>
      <c r="G50" s="395"/>
      <c r="H50" s="398"/>
      <c r="I50" s="401"/>
      <c r="J50" s="404"/>
      <c r="K50" s="401"/>
      <c r="L50" s="398"/>
      <c r="M50" s="401"/>
      <c r="N50" s="416"/>
      <c r="O50" s="103"/>
      <c r="P50" s="183"/>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c r="A51" s="386"/>
      <c r="B51" s="389"/>
      <c r="C51" s="389"/>
      <c r="D51" s="389"/>
      <c r="E51" s="392"/>
      <c r="F51" s="389"/>
      <c r="G51" s="395"/>
      <c r="H51" s="398"/>
      <c r="I51" s="401"/>
      <c r="J51" s="404"/>
      <c r="K51" s="401"/>
      <c r="L51" s="398"/>
      <c r="M51" s="401"/>
      <c r="N51" s="416"/>
      <c r="O51" s="103"/>
      <c r="P51" s="182"/>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c r="A52" s="386"/>
      <c r="B52" s="389"/>
      <c r="C52" s="389"/>
      <c r="D52" s="389"/>
      <c r="E52" s="392"/>
      <c r="F52" s="389"/>
      <c r="G52" s="395"/>
      <c r="H52" s="398"/>
      <c r="I52" s="401"/>
      <c r="J52" s="404"/>
      <c r="K52" s="401"/>
      <c r="L52" s="398"/>
      <c r="M52" s="401"/>
      <c r="N52" s="416"/>
      <c r="O52" s="103"/>
      <c r="P52" s="182"/>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c r="A53" s="387"/>
      <c r="B53" s="390"/>
      <c r="C53" s="390"/>
      <c r="D53" s="390"/>
      <c r="E53" s="393"/>
      <c r="F53" s="390"/>
      <c r="G53" s="396"/>
      <c r="H53" s="399"/>
      <c r="I53" s="402"/>
      <c r="J53" s="405"/>
      <c r="K53" s="402"/>
      <c r="L53" s="399"/>
      <c r="M53" s="402"/>
      <c r="N53" s="417"/>
      <c r="O53" s="103"/>
      <c r="P53" s="182"/>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c r="A54" s="385">
        <v>8</v>
      </c>
      <c r="B54" s="388"/>
      <c r="C54" s="388"/>
      <c r="D54" s="388"/>
      <c r="E54" s="391"/>
      <c r="F54" s="388"/>
      <c r="G54" s="394"/>
      <c r="H54" s="397"/>
      <c r="I54" s="400"/>
      <c r="J54" s="403"/>
      <c r="K54" s="400"/>
      <c r="L54" s="397"/>
      <c r="M54" s="400"/>
      <c r="N54" s="415"/>
      <c r="O54" s="103"/>
      <c r="P54" s="182"/>
      <c r="Q54" s="162"/>
      <c r="R54" s="171"/>
      <c r="S54" s="171"/>
      <c r="T54" s="172"/>
      <c r="U54" s="171"/>
      <c r="V54" s="171"/>
      <c r="W54" s="171"/>
      <c r="X54" s="159"/>
      <c r="Y54" s="173"/>
      <c r="Z54" s="174"/>
      <c r="AA54" s="173"/>
      <c r="AB54" s="175"/>
      <c r="AC54" s="176"/>
      <c r="AD54" s="177"/>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c r="A55" s="386"/>
      <c r="B55" s="389"/>
      <c r="C55" s="389"/>
      <c r="D55" s="389"/>
      <c r="E55" s="392"/>
      <c r="F55" s="389"/>
      <c r="G55" s="395"/>
      <c r="H55" s="398"/>
      <c r="I55" s="401"/>
      <c r="J55" s="404"/>
      <c r="K55" s="401"/>
      <c r="L55" s="398"/>
      <c r="M55" s="401"/>
      <c r="N55" s="416"/>
      <c r="O55" s="103"/>
      <c r="P55" s="182"/>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c r="A56" s="386"/>
      <c r="B56" s="389"/>
      <c r="C56" s="389"/>
      <c r="D56" s="389"/>
      <c r="E56" s="392"/>
      <c r="F56" s="389"/>
      <c r="G56" s="395"/>
      <c r="H56" s="398"/>
      <c r="I56" s="401"/>
      <c r="J56" s="404"/>
      <c r="K56" s="401"/>
      <c r="L56" s="398"/>
      <c r="M56" s="401"/>
      <c r="N56" s="416"/>
      <c r="O56" s="103"/>
      <c r="P56" s="183"/>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c r="A57" s="386"/>
      <c r="B57" s="389"/>
      <c r="C57" s="389"/>
      <c r="D57" s="389"/>
      <c r="E57" s="392"/>
      <c r="F57" s="389"/>
      <c r="G57" s="395"/>
      <c r="H57" s="398"/>
      <c r="I57" s="401"/>
      <c r="J57" s="404"/>
      <c r="K57" s="401"/>
      <c r="L57" s="398"/>
      <c r="M57" s="401"/>
      <c r="N57" s="416"/>
      <c r="O57" s="103"/>
      <c r="P57" s="182"/>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c r="A58" s="386"/>
      <c r="B58" s="389"/>
      <c r="C58" s="389"/>
      <c r="D58" s="389"/>
      <c r="E58" s="392"/>
      <c r="F58" s="389"/>
      <c r="G58" s="395"/>
      <c r="H58" s="398"/>
      <c r="I58" s="401"/>
      <c r="J58" s="404"/>
      <c r="K58" s="401"/>
      <c r="L58" s="398"/>
      <c r="M58" s="401"/>
      <c r="N58" s="416"/>
      <c r="O58" s="103"/>
      <c r="P58" s="182"/>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c r="A59" s="387"/>
      <c r="B59" s="390"/>
      <c r="C59" s="390"/>
      <c r="D59" s="390"/>
      <c r="E59" s="393"/>
      <c r="F59" s="390"/>
      <c r="G59" s="396"/>
      <c r="H59" s="399"/>
      <c r="I59" s="402"/>
      <c r="J59" s="405"/>
      <c r="K59" s="402"/>
      <c r="L59" s="399"/>
      <c r="M59" s="402"/>
      <c r="N59" s="417"/>
      <c r="O59" s="103"/>
      <c r="P59" s="182"/>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c r="A60" s="385">
        <v>9</v>
      </c>
      <c r="B60" s="388"/>
      <c r="C60" s="388"/>
      <c r="D60" s="388"/>
      <c r="E60" s="391"/>
      <c r="F60" s="388"/>
      <c r="G60" s="394"/>
      <c r="H60" s="397"/>
      <c r="I60" s="400"/>
      <c r="J60" s="403"/>
      <c r="K60" s="400"/>
      <c r="L60" s="397"/>
      <c r="M60" s="400"/>
      <c r="N60" s="415"/>
      <c r="O60" s="103"/>
      <c r="P60" s="182"/>
      <c r="Q60" s="162"/>
      <c r="R60" s="171"/>
      <c r="S60" s="171"/>
      <c r="T60" s="172"/>
      <c r="U60" s="171"/>
      <c r="V60" s="171"/>
      <c r="W60" s="171"/>
      <c r="X60" s="159"/>
      <c r="Y60" s="173"/>
      <c r="Z60" s="174"/>
      <c r="AA60" s="173"/>
      <c r="AB60" s="175"/>
      <c r="AC60" s="176"/>
      <c r="AD60" s="177"/>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c r="A61" s="386"/>
      <c r="B61" s="389"/>
      <c r="C61" s="389"/>
      <c r="D61" s="389"/>
      <c r="E61" s="392"/>
      <c r="F61" s="389"/>
      <c r="G61" s="395"/>
      <c r="H61" s="398"/>
      <c r="I61" s="401"/>
      <c r="J61" s="404"/>
      <c r="K61" s="401"/>
      <c r="L61" s="398"/>
      <c r="M61" s="401"/>
      <c r="N61" s="416"/>
      <c r="O61" s="103"/>
      <c r="P61" s="182"/>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c r="A62" s="386"/>
      <c r="B62" s="389"/>
      <c r="C62" s="389"/>
      <c r="D62" s="389"/>
      <c r="E62" s="392"/>
      <c r="F62" s="389"/>
      <c r="G62" s="395"/>
      <c r="H62" s="398"/>
      <c r="I62" s="401"/>
      <c r="J62" s="404"/>
      <c r="K62" s="401"/>
      <c r="L62" s="398"/>
      <c r="M62" s="401"/>
      <c r="N62" s="416"/>
      <c r="O62" s="103"/>
      <c r="P62" s="183"/>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c r="A63" s="386"/>
      <c r="B63" s="389"/>
      <c r="C63" s="389"/>
      <c r="D63" s="389"/>
      <c r="E63" s="392"/>
      <c r="F63" s="389"/>
      <c r="G63" s="395"/>
      <c r="H63" s="398"/>
      <c r="I63" s="401"/>
      <c r="J63" s="404"/>
      <c r="K63" s="401"/>
      <c r="L63" s="398"/>
      <c r="M63" s="401"/>
      <c r="N63" s="416"/>
      <c r="O63" s="103"/>
      <c r="P63" s="182"/>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c r="A64" s="386"/>
      <c r="B64" s="389"/>
      <c r="C64" s="389"/>
      <c r="D64" s="389"/>
      <c r="E64" s="392"/>
      <c r="F64" s="389"/>
      <c r="G64" s="395"/>
      <c r="H64" s="398"/>
      <c r="I64" s="401"/>
      <c r="J64" s="404"/>
      <c r="K64" s="401"/>
      <c r="L64" s="398"/>
      <c r="M64" s="401"/>
      <c r="N64" s="416"/>
      <c r="O64" s="103"/>
      <c r="P64" s="182"/>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c r="A65" s="387"/>
      <c r="B65" s="390"/>
      <c r="C65" s="390"/>
      <c r="D65" s="390"/>
      <c r="E65" s="393"/>
      <c r="F65" s="390"/>
      <c r="G65" s="396"/>
      <c r="H65" s="399"/>
      <c r="I65" s="402"/>
      <c r="J65" s="405"/>
      <c r="K65" s="402"/>
      <c r="L65" s="399"/>
      <c r="M65" s="402"/>
      <c r="N65" s="417"/>
      <c r="O65" s="103"/>
      <c r="P65" s="182"/>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c r="A66" s="385">
        <v>10</v>
      </c>
      <c r="B66" s="388"/>
      <c r="C66" s="388"/>
      <c r="D66" s="388"/>
      <c r="E66" s="391"/>
      <c r="F66" s="388"/>
      <c r="G66" s="394"/>
      <c r="H66" s="397"/>
      <c r="I66" s="400"/>
      <c r="J66" s="403"/>
      <c r="K66" s="400"/>
      <c r="L66" s="397"/>
      <c r="M66" s="400"/>
      <c r="N66" s="415"/>
      <c r="O66" s="103"/>
      <c r="P66" s="182"/>
      <c r="Q66" s="162"/>
      <c r="R66" s="171"/>
      <c r="S66" s="171"/>
      <c r="T66" s="172"/>
      <c r="U66" s="171"/>
      <c r="V66" s="171"/>
      <c r="W66" s="171"/>
      <c r="X66" s="159"/>
      <c r="Y66" s="173"/>
      <c r="Z66" s="174"/>
      <c r="AA66" s="173"/>
      <c r="AB66" s="175"/>
      <c r="AC66" s="176"/>
      <c r="AD66" s="177"/>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c r="A67" s="386"/>
      <c r="B67" s="389"/>
      <c r="C67" s="389"/>
      <c r="D67" s="389"/>
      <c r="E67" s="392"/>
      <c r="F67" s="389"/>
      <c r="G67" s="395"/>
      <c r="H67" s="398"/>
      <c r="I67" s="401"/>
      <c r="J67" s="404"/>
      <c r="K67" s="401"/>
      <c r="L67" s="398"/>
      <c r="M67" s="401"/>
      <c r="N67" s="416"/>
      <c r="O67" s="103"/>
      <c r="P67" s="182"/>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c r="A68" s="386"/>
      <c r="B68" s="389"/>
      <c r="C68" s="389"/>
      <c r="D68" s="389"/>
      <c r="E68" s="392"/>
      <c r="F68" s="389"/>
      <c r="G68" s="395"/>
      <c r="H68" s="398"/>
      <c r="I68" s="401"/>
      <c r="J68" s="404"/>
      <c r="K68" s="401"/>
      <c r="L68" s="398"/>
      <c r="M68" s="401"/>
      <c r="N68" s="416"/>
      <c r="O68" s="103"/>
      <c r="P68" s="183"/>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c r="A69" s="386"/>
      <c r="B69" s="389"/>
      <c r="C69" s="389"/>
      <c r="D69" s="389"/>
      <c r="E69" s="392"/>
      <c r="F69" s="389"/>
      <c r="G69" s="395"/>
      <c r="H69" s="398"/>
      <c r="I69" s="401"/>
      <c r="J69" s="404"/>
      <c r="K69" s="401"/>
      <c r="L69" s="398"/>
      <c r="M69" s="401"/>
      <c r="N69" s="416"/>
      <c r="O69" s="103"/>
      <c r="P69" s="182"/>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c r="A70" s="386"/>
      <c r="B70" s="389"/>
      <c r="C70" s="389"/>
      <c r="D70" s="389"/>
      <c r="E70" s="392"/>
      <c r="F70" s="389"/>
      <c r="G70" s="395"/>
      <c r="H70" s="398"/>
      <c r="I70" s="401"/>
      <c r="J70" s="404"/>
      <c r="K70" s="401"/>
      <c r="L70" s="398"/>
      <c r="M70" s="401"/>
      <c r="N70" s="416"/>
      <c r="O70" s="103"/>
      <c r="P70" s="182"/>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c r="A71" s="387"/>
      <c r="B71" s="390"/>
      <c r="C71" s="390"/>
      <c r="D71" s="390"/>
      <c r="E71" s="393"/>
      <c r="F71" s="390"/>
      <c r="G71" s="396"/>
      <c r="H71" s="399"/>
      <c r="I71" s="402"/>
      <c r="J71" s="405"/>
      <c r="K71" s="402"/>
      <c r="L71" s="399"/>
      <c r="M71" s="402"/>
      <c r="N71" s="417"/>
      <c r="O71" s="103"/>
      <c r="P71" s="182"/>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c r="A72" s="6"/>
      <c r="B72" s="418" t="s">
        <v>158</v>
      </c>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20"/>
    </row>
    <row r="74" spans="1:69">
      <c r="A74" s="1"/>
      <c r="B74" s="24" t="s">
        <v>159</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452" t="s">
        <v>160</v>
      </c>
      <c r="C2" s="452"/>
      <c r="D2" s="452"/>
      <c r="E2" s="452"/>
      <c r="F2" s="452"/>
      <c r="G2" s="452"/>
      <c r="H2" s="452"/>
      <c r="I2" s="452"/>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452"/>
      <c r="C3" s="452"/>
      <c r="D3" s="452"/>
      <c r="E3" s="452"/>
      <c r="F3" s="452"/>
      <c r="G3" s="452"/>
      <c r="H3" s="452"/>
      <c r="I3" s="452"/>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452"/>
      <c r="C4" s="452"/>
      <c r="D4" s="452"/>
      <c r="E4" s="452"/>
      <c r="F4" s="452"/>
      <c r="G4" s="452"/>
      <c r="H4" s="452"/>
      <c r="I4" s="452"/>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502" t="s">
        <v>161</v>
      </c>
      <c r="C6" s="502"/>
      <c r="D6" s="503"/>
      <c r="E6" s="491" t="s">
        <v>162</v>
      </c>
      <c r="F6" s="492"/>
      <c r="G6" s="492"/>
      <c r="H6" s="492"/>
      <c r="I6" s="493"/>
      <c r="J6" s="487" t="str">
        <f>IF(AND('Mapa de Riesgos'!$H$12="Muy Alta",'Mapa de Riesgos'!$L$12="Leve"),CONCATENATE("R",'Mapa de Riesgos'!$A$12),"")</f>
        <v/>
      </c>
      <c r="K6" s="488"/>
      <c r="L6" s="488" t="str">
        <f>IF(AND('Mapa de Riesgos'!$H$18="Muy Alta",'Mapa de Riesgos'!$L$18="Leve"),CONCATENATE("R",'Mapa de Riesgos'!$A$18),"")</f>
        <v/>
      </c>
      <c r="M6" s="488"/>
      <c r="N6" s="488" t="str">
        <f>IF(AND('Mapa de Riesgos'!$H$24="Muy Alta",'Mapa de Riesgos'!$L$24="Leve"),CONCATENATE("R",'Mapa de Riesgos'!$A$24),"")</f>
        <v/>
      </c>
      <c r="O6" s="489"/>
      <c r="P6" s="487" t="str">
        <f>IF(AND('Mapa de Riesgos'!$H$12="Muy Alta",'Mapa de Riesgos'!$L$12="Menor"),CONCATENATE("R",'Mapa de Riesgos'!$A$12),"")</f>
        <v/>
      </c>
      <c r="Q6" s="488"/>
      <c r="R6" s="488" t="str">
        <f>IF(AND('Mapa de Riesgos'!$H$18="Muy Alta",'Mapa de Riesgos'!$L$18="Menor"),CONCATENATE("R",'Mapa de Riesgos'!$A$18),"")</f>
        <v/>
      </c>
      <c r="S6" s="488"/>
      <c r="T6" s="488" t="str">
        <f>IF(AND('Mapa de Riesgos'!$H$24="Muy Alta",'Mapa de Riesgos'!$L$24="Menor"),CONCATENATE("R",'Mapa de Riesgos'!$A$24),"")</f>
        <v/>
      </c>
      <c r="U6" s="489"/>
      <c r="V6" s="487" t="str">
        <f>IF(AND('Mapa de Riesgos'!$H$12="Muy Alta",'Mapa de Riesgos'!$L$12="Moderado"),CONCATENATE("R",'Mapa de Riesgos'!$A$12),"")</f>
        <v/>
      </c>
      <c r="W6" s="488"/>
      <c r="X6" s="488" t="str">
        <f>IF(AND('Mapa de Riesgos'!$H$18="Muy Alta",'Mapa de Riesgos'!$L$18="Moderado"),CONCATENATE("R",'Mapa de Riesgos'!$A$18),"")</f>
        <v/>
      </c>
      <c r="Y6" s="488"/>
      <c r="Z6" s="488" t="str">
        <f>IF(AND('Mapa de Riesgos'!$H$24="Muy Alta",'Mapa de Riesgos'!$L$24="Moderado"),CONCATENATE("R",'Mapa de Riesgos'!$A$24),"")</f>
        <v/>
      </c>
      <c r="AA6" s="489"/>
      <c r="AB6" s="487" t="str">
        <f>IF(AND('Mapa de Riesgos'!$H$12="Muy Alta",'Mapa de Riesgos'!$L$12="Mayor"),CONCATENATE("R",'Mapa de Riesgos'!$A$12),"")</f>
        <v/>
      </c>
      <c r="AC6" s="488"/>
      <c r="AD6" s="488" t="str">
        <f>IF(AND('Mapa de Riesgos'!$H$18="Muy Alta",'Mapa de Riesgos'!$L$18="Mayor"),CONCATENATE("R",'Mapa de Riesgos'!$A$18),"")</f>
        <v/>
      </c>
      <c r="AE6" s="488"/>
      <c r="AF6" s="488" t="str">
        <f>IF(AND('Mapa de Riesgos'!$H$24="Muy Alta",'Mapa de Riesgos'!$L$24="Mayor"),CONCATENATE("R",'Mapa de Riesgos'!$A$24),"")</f>
        <v/>
      </c>
      <c r="AG6" s="489"/>
      <c r="AH6" s="477" t="str">
        <f>IF(AND('Mapa de Riesgos'!$H$12="Muy Alta",'Mapa de Riesgos'!$L$12="Catastrófico"),CONCATENATE("R",'Mapa de Riesgos'!$A$12),"")</f>
        <v/>
      </c>
      <c r="AI6" s="478"/>
      <c r="AJ6" s="478" t="str">
        <f>IF(AND('Mapa de Riesgos'!$H$18="Muy Alta",'Mapa de Riesgos'!$L$18="Catastrófico"),CONCATENATE("R",'Mapa de Riesgos'!$A$18),"")</f>
        <v/>
      </c>
      <c r="AK6" s="478"/>
      <c r="AL6" s="478" t="str">
        <f>IF(AND('Mapa de Riesgos'!$H$24="Muy Alta",'Mapa de Riesgos'!$L$24="Catastrófico"),CONCATENATE("R",'Mapa de Riesgos'!$A$24),"")</f>
        <v/>
      </c>
      <c r="AM6" s="479"/>
      <c r="AO6" s="504" t="s">
        <v>163</v>
      </c>
      <c r="AP6" s="505"/>
      <c r="AQ6" s="505"/>
      <c r="AR6" s="505"/>
      <c r="AS6" s="505"/>
      <c r="AT6" s="50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502"/>
      <c r="C7" s="502"/>
      <c r="D7" s="503"/>
      <c r="E7" s="494"/>
      <c r="F7" s="495"/>
      <c r="G7" s="495"/>
      <c r="H7" s="495"/>
      <c r="I7" s="496"/>
      <c r="J7" s="480"/>
      <c r="K7" s="481"/>
      <c r="L7" s="481"/>
      <c r="M7" s="481"/>
      <c r="N7" s="481"/>
      <c r="O7" s="483"/>
      <c r="P7" s="480"/>
      <c r="Q7" s="481"/>
      <c r="R7" s="481"/>
      <c r="S7" s="481"/>
      <c r="T7" s="481"/>
      <c r="U7" s="483"/>
      <c r="V7" s="480"/>
      <c r="W7" s="481"/>
      <c r="X7" s="481"/>
      <c r="Y7" s="481"/>
      <c r="Z7" s="481"/>
      <c r="AA7" s="483"/>
      <c r="AB7" s="480"/>
      <c r="AC7" s="481"/>
      <c r="AD7" s="481"/>
      <c r="AE7" s="481"/>
      <c r="AF7" s="481"/>
      <c r="AG7" s="483"/>
      <c r="AH7" s="471"/>
      <c r="AI7" s="472"/>
      <c r="AJ7" s="472"/>
      <c r="AK7" s="472"/>
      <c r="AL7" s="472"/>
      <c r="AM7" s="473"/>
      <c r="AN7" s="84"/>
      <c r="AO7" s="507"/>
      <c r="AP7" s="508"/>
      <c r="AQ7" s="508"/>
      <c r="AR7" s="508"/>
      <c r="AS7" s="508"/>
      <c r="AT7" s="50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502"/>
      <c r="C8" s="502"/>
      <c r="D8" s="503"/>
      <c r="E8" s="494"/>
      <c r="F8" s="495"/>
      <c r="G8" s="495"/>
      <c r="H8" s="495"/>
      <c r="I8" s="496"/>
      <c r="J8" s="480" t="str">
        <f>IF(AND('Mapa de Riesgos'!$H$30="Muy Alta",'Mapa de Riesgos'!$L$30="Leve"),CONCATENATE("R",'Mapa de Riesgos'!$A$30),"")</f>
        <v/>
      </c>
      <c r="K8" s="481"/>
      <c r="L8" s="482" t="str">
        <f>IF(AND('Mapa de Riesgos'!$H$36="Muy Alta",'Mapa de Riesgos'!$L$36="Leve"),CONCATENATE("R",'Mapa de Riesgos'!$A$36),"")</f>
        <v/>
      </c>
      <c r="M8" s="482"/>
      <c r="N8" s="482" t="str">
        <f>IF(AND('Mapa de Riesgos'!$H$42="Muy Alta",'Mapa de Riesgos'!$L$42="Leve"),CONCATENATE("R",'Mapa de Riesgos'!$A$42),"")</f>
        <v/>
      </c>
      <c r="O8" s="483"/>
      <c r="P8" s="480" t="str">
        <f>IF(AND('Mapa de Riesgos'!$H$30="Muy Alta",'Mapa de Riesgos'!$L$30="Menor"),CONCATENATE("R",'Mapa de Riesgos'!$A$30),"")</f>
        <v/>
      </c>
      <c r="Q8" s="481"/>
      <c r="R8" s="482" t="str">
        <f>IF(AND('Mapa de Riesgos'!$H$36="Muy Alta",'Mapa de Riesgos'!$L$36="Menor"),CONCATENATE("R",'Mapa de Riesgos'!$A$36),"")</f>
        <v/>
      </c>
      <c r="S8" s="482"/>
      <c r="T8" s="482" t="str">
        <f>IF(AND('Mapa de Riesgos'!$H$42="Muy Alta",'Mapa de Riesgos'!$L$42="Menor"),CONCATENATE("R",'Mapa de Riesgos'!$A$42),"")</f>
        <v/>
      </c>
      <c r="U8" s="483"/>
      <c r="V8" s="480" t="str">
        <f>IF(AND('Mapa de Riesgos'!$H$30="Muy Alta",'Mapa de Riesgos'!$L$30="Moderado"),CONCATENATE("R",'Mapa de Riesgos'!$A$30),"")</f>
        <v/>
      </c>
      <c r="W8" s="481"/>
      <c r="X8" s="482" t="str">
        <f>IF(AND('Mapa de Riesgos'!$H$36="Muy Alta",'Mapa de Riesgos'!$L$36="Moderado"),CONCATENATE("R",'Mapa de Riesgos'!$A$36),"")</f>
        <v/>
      </c>
      <c r="Y8" s="482"/>
      <c r="Z8" s="482" t="str">
        <f>IF(AND('Mapa de Riesgos'!$H$42="Muy Alta",'Mapa de Riesgos'!$L$42="Moderado"),CONCATENATE("R",'Mapa de Riesgos'!$A$42),"")</f>
        <v/>
      </c>
      <c r="AA8" s="483"/>
      <c r="AB8" s="480" t="str">
        <f>IF(AND('Mapa de Riesgos'!$H$30="Muy Alta",'Mapa de Riesgos'!$L$30="Mayor"),CONCATENATE("R",'Mapa de Riesgos'!$A$30),"")</f>
        <v/>
      </c>
      <c r="AC8" s="481"/>
      <c r="AD8" s="482" t="str">
        <f>IF(AND('Mapa de Riesgos'!$H$36="Muy Alta",'Mapa de Riesgos'!$L$36="Mayor"),CONCATENATE("R",'Mapa de Riesgos'!$A$36),"")</f>
        <v/>
      </c>
      <c r="AE8" s="482"/>
      <c r="AF8" s="482" t="str">
        <f>IF(AND('Mapa de Riesgos'!$H$42="Muy Alta",'Mapa de Riesgos'!$L$42="Mayor"),CONCATENATE("R",'Mapa de Riesgos'!$A$42),"")</f>
        <v/>
      </c>
      <c r="AG8" s="483"/>
      <c r="AH8" s="471" t="str">
        <f>IF(AND('Mapa de Riesgos'!$H$30="Muy Alta",'Mapa de Riesgos'!$L$30="Catastrófico"),CONCATENATE("R",'Mapa de Riesgos'!$A$30),"")</f>
        <v/>
      </c>
      <c r="AI8" s="472"/>
      <c r="AJ8" s="472" t="str">
        <f>IF(AND('Mapa de Riesgos'!$H$36="Muy Alta",'Mapa de Riesgos'!$L$36="Catastrófico"),CONCATENATE("R",'Mapa de Riesgos'!$A$36),"")</f>
        <v/>
      </c>
      <c r="AK8" s="472"/>
      <c r="AL8" s="472" t="str">
        <f>IF(AND('Mapa de Riesgos'!$H$42="Muy Alta",'Mapa de Riesgos'!$L$42="Catastrófico"),CONCATENATE("R",'Mapa de Riesgos'!$A$42),"")</f>
        <v/>
      </c>
      <c r="AM8" s="473"/>
      <c r="AN8" s="84"/>
      <c r="AO8" s="507"/>
      <c r="AP8" s="508"/>
      <c r="AQ8" s="508"/>
      <c r="AR8" s="508"/>
      <c r="AS8" s="508"/>
      <c r="AT8" s="50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502"/>
      <c r="C9" s="502"/>
      <c r="D9" s="503"/>
      <c r="E9" s="494"/>
      <c r="F9" s="495"/>
      <c r="G9" s="495"/>
      <c r="H9" s="495"/>
      <c r="I9" s="496"/>
      <c r="J9" s="480"/>
      <c r="K9" s="481"/>
      <c r="L9" s="482"/>
      <c r="M9" s="482"/>
      <c r="N9" s="482"/>
      <c r="O9" s="483"/>
      <c r="P9" s="480"/>
      <c r="Q9" s="481"/>
      <c r="R9" s="482"/>
      <c r="S9" s="482"/>
      <c r="T9" s="482"/>
      <c r="U9" s="483"/>
      <c r="V9" s="480"/>
      <c r="W9" s="481"/>
      <c r="X9" s="482"/>
      <c r="Y9" s="482"/>
      <c r="Z9" s="482"/>
      <c r="AA9" s="483"/>
      <c r="AB9" s="480"/>
      <c r="AC9" s="481"/>
      <c r="AD9" s="482"/>
      <c r="AE9" s="482"/>
      <c r="AF9" s="482"/>
      <c r="AG9" s="483"/>
      <c r="AH9" s="471"/>
      <c r="AI9" s="472"/>
      <c r="AJ9" s="472"/>
      <c r="AK9" s="472"/>
      <c r="AL9" s="472"/>
      <c r="AM9" s="473"/>
      <c r="AN9" s="84"/>
      <c r="AO9" s="507"/>
      <c r="AP9" s="508"/>
      <c r="AQ9" s="508"/>
      <c r="AR9" s="508"/>
      <c r="AS9" s="508"/>
      <c r="AT9" s="50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502"/>
      <c r="C10" s="502"/>
      <c r="D10" s="503"/>
      <c r="E10" s="494"/>
      <c r="F10" s="495"/>
      <c r="G10" s="495"/>
      <c r="H10" s="495"/>
      <c r="I10" s="496"/>
      <c r="J10" s="480" t="str">
        <f>IF(AND('Mapa de Riesgos'!$H$48="Muy Alta",'Mapa de Riesgos'!$L$48="Leve"),CONCATENATE("R",'Mapa de Riesgos'!$A$48),"")</f>
        <v/>
      </c>
      <c r="K10" s="481"/>
      <c r="L10" s="482" t="str">
        <f>IF(AND('Mapa de Riesgos'!$H$54="Muy Alta",'Mapa de Riesgos'!$L$54="Leve"),CONCATENATE("R",'Mapa de Riesgos'!$A$54),"")</f>
        <v/>
      </c>
      <c r="M10" s="482"/>
      <c r="N10" s="482" t="str">
        <f>IF(AND('Mapa de Riesgos'!$H$60="Muy Alta",'Mapa de Riesgos'!$L$60="Leve"),CONCATENATE("R",'Mapa de Riesgos'!$A$60),"")</f>
        <v/>
      </c>
      <c r="O10" s="483"/>
      <c r="P10" s="480" t="str">
        <f>IF(AND('Mapa de Riesgos'!$H$48="Muy Alta",'Mapa de Riesgos'!$L$48="Menor"),CONCATENATE("R",'Mapa de Riesgos'!$A$48),"")</f>
        <v/>
      </c>
      <c r="Q10" s="481"/>
      <c r="R10" s="482" t="str">
        <f>IF(AND('Mapa de Riesgos'!$H$54="Muy Alta",'Mapa de Riesgos'!$L$54="Menor"),CONCATENATE("R",'Mapa de Riesgos'!$A$54),"")</f>
        <v/>
      </c>
      <c r="S10" s="482"/>
      <c r="T10" s="482" t="str">
        <f>IF(AND('Mapa de Riesgos'!$H$60="Muy Alta",'Mapa de Riesgos'!$L$60="Menor"),CONCATENATE("R",'Mapa de Riesgos'!$A$60),"")</f>
        <v/>
      </c>
      <c r="U10" s="483"/>
      <c r="V10" s="480" t="str">
        <f>IF(AND('Mapa de Riesgos'!$H$48="Muy Alta",'Mapa de Riesgos'!$L$48="Moderado"),CONCATENATE("R",'Mapa de Riesgos'!$A$48),"")</f>
        <v/>
      </c>
      <c r="W10" s="481"/>
      <c r="X10" s="482" t="str">
        <f>IF(AND('Mapa de Riesgos'!$H$54="Muy Alta",'Mapa de Riesgos'!$L$54="Moderado"),CONCATENATE("R",'Mapa de Riesgos'!$A$54),"")</f>
        <v/>
      </c>
      <c r="Y10" s="482"/>
      <c r="Z10" s="482" t="str">
        <f>IF(AND('Mapa de Riesgos'!$H$60="Muy Alta",'Mapa de Riesgos'!$L$60="Moderado"),CONCATENATE("R",'Mapa de Riesgos'!$A$60),"")</f>
        <v/>
      </c>
      <c r="AA10" s="483"/>
      <c r="AB10" s="480" t="str">
        <f>IF(AND('Mapa de Riesgos'!$H$48="Muy Alta",'Mapa de Riesgos'!$L$48="Mayor"),CONCATENATE("R",'Mapa de Riesgos'!$A$48),"")</f>
        <v/>
      </c>
      <c r="AC10" s="481"/>
      <c r="AD10" s="482" t="str">
        <f>IF(AND('Mapa de Riesgos'!$H$54="Muy Alta",'Mapa de Riesgos'!$L$54="Mayor"),CONCATENATE("R",'Mapa de Riesgos'!$A$54),"")</f>
        <v/>
      </c>
      <c r="AE10" s="482"/>
      <c r="AF10" s="482" t="str">
        <f>IF(AND('Mapa de Riesgos'!$H$60="Muy Alta",'Mapa de Riesgos'!$L$60="Mayor"),CONCATENATE("R",'Mapa de Riesgos'!$A$60),"")</f>
        <v/>
      </c>
      <c r="AG10" s="483"/>
      <c r="AH10" s="471" t="str">
        <f>IF(AND('Mapa de Riesgos'!$H$48="Muy Alta",'Mapa de Riesgos'!$L$48="Catastrófico"),CONCATENATE("R",'Mapa de Riesgos'!$A$48),"")</f>
        <v/>
      </c>
      <c r="AI10" s="472"/>
      <c r="AJ10" s="472" t="str">
        <f>IF(AND('Mapa de Riesgos'!$H$54="Muy Alta",'Mapa de Riesgos'!$L$54="Catastrófico"),CONCATENATE("R",'Mapa de Riesgos'!$A$54),"")</f>
        <v/>
      </c>
      <c r="AK10" s="472"/>
      <c r="AL10" s="472" t="str">
        <f>IF(AND('Mapa de Riesgos'!$H$60="Muy Alta",'Mapa de Riesgos'!$L$60="Catastrófico"),CONCATENATE("R",'Mapa de Riesgos'!$A$60),"")</f>
        <v/>
      </c>
      <c r="AM10" s="473"/>
      <c r="AN10" s="84"/>
      <c r="AO10" s="507"/>
      <c r="AP10" s="508"/>
      <c r="AQ10" s="508"/>
      <c r="AR10" s="508"/>
      <c r="AS10" s="508"/>
      <c r="AT10" s="50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502"/>
      <c r="C11" s="502"/>
      <c r="D11" s="503"/>
      <c r="E11" s="494"/>
      <c r="F11" s="495"/>
      <c r="G11" s="495"/>
      <c r="H11" s="495"/>
      <c r="I11" s="496"/>
      <c r="J11" s="480"/>
      <c r="K11" s="481"/>
      <c r="L11" s="482"/>
      <c r="M11" s="482"/>
      <c r="N11" s="482"/>
      <c r="O11" s="483"/>
      <c r="P11" s="480"/>
      <c r="Q11" s="481"/>
      <c r="R11" s="482"/>
      <c r="S11" s="482"/>
      <c r="T11" s="482"/>
      <c r="U11" s="483"/>
      <c r="V11" s="480"/>
      <c r="W11" s="481"/>
      <c r="X11" s="482"/>
      <c r="Y11" s="482"/>
      <c r="Z11" s="482"/>
      <c r="AA11" s="483"/>
      <c r="AB11" s="480"/>
      <c r="AC11" s="481"/>
      <c r="AD11" s="482"/>
      <c r="AE11" s="482"/>
      <c r="AF11" s="482"/>
      <c r="AG11" s="483"/>
      <c r="AH11" s="471"/>
      <c r="AI11" s="472"/>
      <c r="AJ11" s="472"/>
      <c r="AK11" s="472"/>
      <c r="AL11" s="472"/>
      <c r="AM11" s="473"/>
      <c r="AN11" s="84"/>
      <c r="AO11" s="507"/>
      <c r="AP11" s="508"/>
      <c r="AQ11" s="508"/>
      <c r="AR11" s="508"/>
      <c r="AS11" s="508"/>
      <c r="AT11" s="50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502"/>
      <c r="C12" s="502"/>
      <c r="D12" s="503"/>
      <c r="E12" s="494"/>
      <c r="F12" s="495"/>
      <c r="G12" s="495"/>
      <c r="H12" s="495"/>
      <c r="I12" s="496"/>
      <c r="J12" s="480" t="str">
        <f>IF(AND('Mapa de Riesgos'!$H$66="Muy Alta",'Mapa de Riesgos'!$L$66="Leve"),CONCATENATE("R",'Mapa de Riesgos'!$A$66),"")</f>
        <v/>
      </c>
      <c r="K12" s="481"/>
      <c r="L12" s="482" t="str">
        <f>IF(AND('Mapa de Riesgos'!$H$72="Muy Alta",'Mapa de Riesgos'!$L$72="Leve"),CONCATENATE("R",'Mapa de Riesgos'!$A$72),"")</f>
        <v/>
      </c>
      <c r="M12" s="482"/>
      <c r="N12" s="482" t="str">
        <f>IF(AND('Mapa de Riesgos'!$H$78="Muy Alta",'Mapa de Riesgos'!$L$78="Leve"),CONCATENATE("R",'Mapa de Riesgos'!$A$78),"")</f>
        <v/>
      </c>
      <c r="O12" s="483"/>
      <c r="P12" s="480" t="str">
        <f>IF(AND('Mapa de Riesgos'!$H$66="Muy Alta",'Mapa de Riesgos'!$L$66="Menor"),CONCATENATE("R",'Mapa de Riesgos'!$A$66),"")</f>
        <v/>
      </c>
      <c r="Q12" s="481"/>
      <c r="R12" s="482" t="str">
        <f>IF(AND('Mapa de Riesgos'!$H$72="Muy Alta",'Mapa de Riesgos'!$L$72="Menor"),CONCATENATE("R",'Mapa de Riesgos'!$A$72),"")</f>
        <v/>
      </c>
      <c r="S12" s="482"/>
      <c r="T12" s="482" t="str">
        <f>IF(AND('Mapa de Riesgos'!$H$78="Muy Alta",'Mapa de Riesgos'!$L$78="Menor"),CONCATENATE("R",'Mapa de Riesgos'!$A$78),"")</f>
        <v/>
      </c>
      <c r="U12" s="483"/>
      <c r="V12" s="480" t="str">
        <f>IF(AND('Mapa de Riesgos'!$H$66="Muy Alta",'Mapa de Riesgos'!$L$66="Moderado"),CONCATENATE("R",'Mapa de Riesgos'!$A$66),"")</f>
        <v/>
      </c>
      <c r="W12" s="481"/>
      <c r="X12" s="482" t="str">
        <f>IF(AND('Mapa de Riesgos'!$H$72="Muy Alta",'Mapa de Riesgos'!$L$72="Moderado"),CONCATENATE("R",'Mapa de Riesgos'!$A$72),"")</f>
        <v/>
      </c>
      <c r="Y12" s="482"/>
      <c r="Z12" s="482" t="str">
        <f>IF(AND('Mapa de Riesgos'!$H$78="Muy Alta",'Mapa de Riesgos'!$L$78="Moderado"),CONCATENATE("R",'Mapa de Riesgos'!$A$78),"")</f>
        <v/>
      </c>
      <c r="AA12" s="483"/>
      <c r="AB12" s="480" t="str">
        <f>IF(AND('Mapa de Riesgos'!$H$66="Muy Alta",'Mapa de Riesgos'!$L$66="Mayor"),CONCATENATE("R",'Mapa de Riesgos'!$A$66),"")</f>
        <v/>
      </c>
      <c r="AC12" s="481"/>
      <c r="AD12" s="482" t="str">
        <f>IF(AND('Mapa de Riesgos'!$H$72="Muy Alta",'Mapa de Riesgos'!$L$72="Mayor"),CONCATENATE("R",'Mapa de Riesgos'!$A$72),"")</f>
        <v/>
      </c>
      <c r="AE12" s="482"/>
      <c r="AF12" s="482" t="str">
        <f>IF(AND('Mapa de Riesgos'!$H$78="Muy Alta",'Mapa de Riesgos'!$L$78="Mayor"),CONCATENATE("R",'Mapa de Riesgos'!$A$78),"")</f>
        <v/>
      </c>
      <c r="AG12" s="483"/>
      <c r="AH12" s="471" t="str">
        <f>IF(AND('Mapa de Riesgos'!$H$66="Muy Alta",'Mapa de Riesgos'!$L$66="Catastrófico"),CONCATENATE("R",'Mapa de Riesgos'!$A$66),"")</f>
        <v/>
      </c>
      <c r="AI12" s="472"/>
      <c r="AJ12" s="472" t="str">
        <f>IF(AND('Mapa de Riesgos'!$H$72="Muy Alta",'Mapa de Riesgos'!$L$72="Catastrófico"),CONCATENATE("R",'Mapa de Riesgos'!$A$72),"")</f>
        <v/>
      </c>
      <c r="AK12" s="472"/>
      <c r="AL12" s="472" t="str">
        <f>IF(AND('Mapa de Riesgos'!$H$78="Muy Alta",'Mapa de Riesgos'!$L$78="Catastrófico"),CONCATENATE("R",'Mapa de Riesgos'!$A$78),"")</f>
        <v/>
      </c>
      <c r="AM12" s="473"/>
      <c r="AN12" s="84"/>
      <c r="AO12" s="507"/>
      <c r="AP12" s="508"/>
      <c r="AQ12" s="508"/>
      <c r="AR12" s="508"/>
      <c r="AS12" s="508"/>
      <c r="AT12" s="50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502"/>
      <c r="C13" s="502"/>
      <c r="D13" s="503"/>
      <c r="E13" s="497"/>
      <c r="F13" s="498"/>
      <c r="G13" s="498"/>
      <c r="H13" s="498"/>
      <c r="I13" s="499"/>
      <c r="J13" s="480"/>
      <c r="K13" s="481"/>
      <c r="L13" s="481"/>
      <c r="M13" s="481"/>
      <c r="N13" s="481"/>
      <c r="O13" s="483"/>
      <c r="P13" s="480"/>
      <c r="Q13" s="481"/>
      <c r="R13" s="481"/>
      <c r="S13" s="481"/>
      <c r="T13" s="481"/>
      <c r="U13" s="483"/>
      <c r="V13" s="480"/>
      <c r="W13" s="481"/>
      <c r="X13" s="481"/>
      <c r="Y13" s="481"/>
      <c r="Z13" s="481"/>
      <c r="AA13" s="483"/>
      <c r="AB13" s="480"/>
      <c r="AC13" s="481"/>
      <c r="AD13" s="481"/>
      <c r="AE13" s="481"/>
      <c r="AF13" s="481"/>
      <c r="AG13" s="483"/>
      <c r="AH13" s="474"/>
      <c r="AI13" s="475"/>
      <c r="AJ13" s="475"/>
      <c r="AK13" s="475"/>
      <c r="AL13" s="475"/>
      <c r="AM13" s="476"/>
      <c r="AN13" s="84"/>
      <c r="AO13" s="510"/>
      <c r="AP13" s="511"/>
      <c r="AQ13" s="511"/>
      <c r="AR13" s="511"/>
      <c r="AS13" s="511"/>
      <c r="AT13" s="51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502"/>
      <c r="C14" s="502"/>
      <c r="D14" s="503"/>
      <c r="E14" s="491" t="s">
        <v>164</v>
      </c>
      <c r="F14" s="492"/>
      <c r="G14" s="492"/>
      <c r="H14" s="492"/>
      <c r="I14" s="492"/>
      <c r="J14" s="468" t="str">
        <f>IF(AND('Mapa de Riesgos'!$H$12="Alta",'Mapa de Riesgos'!$L$12="Leve"),CONCATENATE("R",'Mapa de Riesgos'!$A$12),"")</f>
        <v/>
      </c>
      <c r="K14" s="469"/>
      <c r="L14" s="469" t="str">
        <f>IF(AND('Mapa de Riesgos'!$H$18="Alta",'Mapa de Riesgos'!$L$18="Leve"),CONCATENATE("R",'Mapa de Riesgos'!$A$18),"")</f>
        <v/>
      </c>
      <c r="M14" s="469"/>
      <c r="N14" s="469" t="str">
        <f>IF(AND('Mapa de Riesgos'!$H$24="Alta",'Mapa de Riesgos'!$L$24="Leve"),CONCATENATE("R",'Mapa de Riesgos'!$A$24),"")</f>
        <v/>
      </c>
      <c r="O14" s="470"/>
      <c r="P14" s="468" t="str">
        <f>IF(AND('Mapa de Riesgos'!$H$12="Alta",'Mapa de Riesgos'!$L$12="Menor"),CONCATENATE("R",'Mapa de Riesgos'!$A$12),"")</f>
        <v/>
      </c>
      <c r="Q14" s="469"/>
      <c r="R14" s="469" t="str">
        <f>IF(AND('Mapa de Riesgos'!$H$18="Alta",'Mapa de Riesgos'!$L$18="Menor"),CONCATENATE("R",'Mapa de Riesgos'!$A$18),"")</f>
        <v/>
      </c>
      <c r="S14" s="469"/>
      <c r="T14" s="469" t="str">
        <f>IF(AND('Mapa de Riesgos'!$H$24="Alta",'Mapa de Riesgos'!$L$24="Menor"),CONCATENATE("R",'Mapa de Riesgos'!$A$24),"")</f>
        <v/>
      </c>
      <c r="U14" s="470"/>
      <c r="V14" s="487" t="str">
        <f>IF(AND('Mapa de Riesgos'!$H$12="Alta",'Mapa de Riesgos'!$L$12="Moderado"),CONCATENATE("R",'Mapa de Riesgos'!$A$12),"")</f>
        <v/>
      </c>
      <c r="W14" s="488"/>
      <c r="X14" s="488" t="str">
        <f>IF(AND('Mapa de Riesgos'!$H$18="Alta",'Mapa de Riesgos'!$L$18="Moderado"),CONCATENATE("R",'Mapa de Riesgos'!$A$18),"")</f>
        <v/>
      </c>
      <c r="Y14" s="488"/>
      <c r="Z14" s="488" t="str">
        <f>IF(AND('Mapa de Riesgos'!$H$24="Alta",'Mapa de Riesgos'!$L$24="Moderado"),CONCATENATE("R",'Mapa de Riesgos'!$A$24),"")</f>
        <v/>
      </c>
      <c r="AA14" s="489"/>
      <c r="AB14" s="487" t="str">
        <f>IF(AND('Mapa de Riesgos'!$H$12="Alta",'Mapa de Riesgos'!$L$12="Mayor"),CONCATENATE("R",'Mapa de Riesgos'!$A$12),"")</f>
        <v/>
      </c>
      <c r="AC14" s="488"/>
      <c r="AD14" s="488" t="str">
        <f>IF(AND('Mapa de Riesgos'!$H$18="Alta",'Mapa de Riesgos'!$L$18="Mayor"),CONCATENATE("R",'Mapa de Riesgos'!$A$18),"")</f>
        <v/>
      </c>
      <c r="AE14" s="488"/>
      <c r="AF14" s="488" t="str">
        <f>IF(AND('Mapa de Riesgos'!$H$24="Alta",'Mapa de Riesgos'!$L$24="Mayor"),CONCATENATE("R",'Mapa de Riesgos'!$A$24),"")</f>
        <v/>
      </c>
      <c r="AG14" s="489"/>
      <c r="AH14" s="477" t="str">
        <f>IF(AND('Mapa de Riesgos'!$H$12="Alta",'Mapa de Riesgos'!$L$12="Catastrófico"),CONCATENATE("R",'Mapa de Riesgos'!$A$12),"")</f>
        <v/>
      </c>
      <c r="AI14" s="478"/>
      <c r="AJ14" s="478" t="str">
        <f>IF(AND('Mapa de Riesgos'!$H$18="Alta",'Mapa de Riesgos'!$L$18="Catastrófico"),CONCATENATE("R",'Mapa de Riesgos'!$A$18),"")</f>
        <v/>
      </c>
      <c r="AK14" s="478"/>
      <c r="AL14" s="478" t="str">
        <f>IF(AND('Mapa de Riesgos'!$H$24="Alta",'Mapa de Riesgos'!$L$24="Catastrófico"),CONCATENATE("R",'Mapa de Riesgos'!$A$24),"")</f>
        <v/>
      </c>
      <c r="AM14" s="479"/>
      <c r="AN14" s="84"/>
      <c r="AO14" s="513" t="s">
        <v>165</v>
      </c>
      <c r="AP14" s="514"/>
      <c r="AQ14" s="514"/>
      <c r="AR14" s="514"/>
      <c r="AS14" s="514"/>
      <c r="AT14" s="51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502"/>
      <c r="C15" s="502"/>
      <c r="D15" s="503"/>
      <c r="E15" s="494"/>
      <c r="F15" s="495"/>
      <c r="G15" s="495"/>
      <c r="H15" s="495"/>
      <c r="I15" s="500"/>
      <c r="J15" s="462"/>
      <c r="K15" s="463"/>
      <c r="L15" s="463"/>
      <c r="M15" s="463"/>
      <c r="N15" s="463"/>
      <c r="O15" s="464"/>
      <c r="P15" s="462"/>
      <c r="Q15" s="463"/>
      <c r="R15" s="463"/>
      <c r="S15" s="463"/>
      <c r="T15" s="463"/>
      <c r="U15" s="464"/>
      <c r="V15" s="480"/>
      <c r="W15" s="481"/>
      <c r="X15" s="481"/>
      <c r="Y15" s="481"/>
      <c r="Z15" s="481"/>
      <c r="AA15" s="483"/>
      <c r="AB15" s="480"/>
      <c r="AC15" s="481"/>
      <c r="AD15" s="481"/>
      <c r="AE15" s="481"/>
      <c r="AF15" s="481"/>
      <c r="AG15" s="483"/>
      <c r="AH15" s="471"/>
      <c r="AI15" s="472"/>
      <c r="AJ15" s="472"/>
      <c r="AK15" s="472"/>
      <c r="AL15" s="472"/>
      <c r="AM15" s="473"/>
      <c r="AN15" s="84"/>
      <c r="AO15" s="516"/>
      <c r="AP15" s="517"/>
      <c r="AQ15" s="517"/>
      <c r="AR15" s="517"/>
      <c r="AS15" s="517"/>
      <c r="AT15" s="51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502"/>
      <c r="C16" s="502"/>
      <c r="D16" s="503"/>
      <c r="E16" s="494"/>
      <c r="F16" s="495"/>
      <c r="G16" s="495"/>
      <c r="H16" s="495"/>
      <c r="I16" s="500"/>
      <c r="J16" s="462" t="str">
        <f>IF(AND('Mapa de Riesgos'!$H$30="Alta",'Mapa de Riesgos'!$L$30="Leve"),CONCATENATE("R",'Mapa de Riesgos'!$A$30),"")</f>
        <v/>
      </c>
      <c r="K16" s="463"/>
      <c r="L16" s="463" t="str">
        <f>IF(AND('Mapa de Riesgos'!$H$36="Alta",'Mapa de Riesgos'!$L$36="Leve"),CONCATENATE("R",'Mapa de Riesgos'!$A$36),"")</f>
        <v/>
      </c>
      <c r="M16" s="463"/>
      <c r="N16" s="463" t="str">
        <f>IF(AND('Mapa de Riesgos'!$H$42="Alta",'Mapa de Riesgos'!$L$42="Leve"),CONCATENATE("R",'Mapa de Riesgos'!$A$42),"")</f>
        <v/>
      </c>
      <c r="O16" s="464"/>
      <c r="P16" s="462" t="str">
        <f>IF(AND('Mapa de Riesgos'!$H$30="Alta",'Mapa de Riesgos'!$L$30="Menor"),CONCATENATE("R",'Mapa de Riesgos'!$A$30),"")</f>
        <v/>
      </c>
      <c r="Q16" s="463"/>
      <c r="R16" s="463" t="str">
        <f>IF(AND('Mapa de Riesgos'!$H$36="Alta",'Mapa de Riesgos'!$L$36="Menor"),CONCATENATE("R",'Mapa de Riesgos'!$A$36),"")</f>
        <v/>
      </c>
      <c r="S16" s="463"/>
      <c r="T16" s="463" t="str">
        <f>IF(AND('Mapa de Riesgos'!$H$42="Alta",'Mapa de Riesgos'!$L$42="Menor"),CONCATENATE("R",'Mapa de Riesgos'!$A$42),"")</f>
        <v/>
      </c>
      <c r="U16" s="464"/>
      <c r="V16" s="480" t="str">
        <f>IF(AND('Mapa de Riesgos'!$H$30="Alta",'Mapa de Riesgos'!$L$30="Moderado"),CONCATENATE("R",'Mapa de Riesgos'!$A$30),"")</f>
        <v/>
      </c>
      <c r="W16" s="481"/>
      <c r="X16" s="482" t="str">
        <f>IF(AND('Mapa de Riesgos'!$H$36="Alta",'Mapa de Riesgos'!$L$36="Moderado"),CONCATENATE("R",'Mapa de Riesgos'!$A$36),"")</f>
        <v/>
      </c>
      <c r="Y16" s="482"/>
      <c r="Z16" s="482" t="str">
        <f>IF(AND('Mapa de Riesgos'!$H$42="Alta",'Mapa de Riesgos'!$L$42="Moderado"),CONCATENATE("R",'Mapa de Riesgos'!$A$42),"")</f>
        <v/>
      </c>
      <c r="AA16" s="483"/>
      <c r="AB16" s="480" t="str">
        <f>IF(AND('Mapa de Riesgos'!$H$30="Alta",'Mapa de Riesgos'!$L$30="Mayor"),CONCATENATE("R",'Mapa de Riesgos'!$A$30),"")</f>
        <v/>
      </c>
      <c r="AC16" s="481"/>
      <c r="AD16" s="482" t="str">
        <f>IF(AND('Mapa de Riesgos'!$H$36="Alta",'Mapa de Riesgos'!$L$36="Mayor"),CONCATENATE("R",'Mapa de Riesgos'!$A$36),"")</f>
        <v/>
      </c>
      <c r="AE16" s="482"/>
      <c r="AF16" s="482" t="str">
        <f>IF(AND('Mapa de Riesgos'!$H$42="Alta",'Mapa de Riesgos'!$L$42="Mayor"),CONCATENATE("R",'Mapa de Riesgos'!$A$42),"")</f>
        <v/>
      </c>
      <c r="AG16" s="483"/>
      <c r="AH16" s="471" t="str">
        <f>IF(AND('Mapa de Riesgos'!$H$30="Alta",'Mapa de Riesgos'!$L$30="Catastrófico"),CONCATENATE("R",'Mapa de Riesgos'!$A$30),"")</f>
        <v/>
      </c>
      <c r="AI16" s="472"/>
      <c r="AJ16" s="472" t="str">
        <f>IF(AND('Mapa de Riesgos'!$H$36="Alta",'Mapa de Riesgos'!$L$36="Catastrófico"),CONCATENATE("R",'Mapa de Riesgos'!$A$36),"")</f>
        <v/>
      </c>
      <c r="AK16" s="472"/>
      <c r="AL16" s="472" t="str">
        <f>IF(AND('Mapa de Riesgos'!$H$42="Alta",'Mapa de Riesgos'!$L$42="Catastrófico"),CONCATENATE("R",'Mapa de Riesgos'!$A$42),"")</f>
        <v/>
      </c>
      <c r="AM16" s="473"/>
      <c r="AN16" s="84"/>
      <c r="AO16" s="516"/>
      <c r="AP16" s="517"/>
      <c r="AQ16" s="517"/>
      <c r="AR16" s="517"/>
      <c r="AS16" s="517"/>
      <c r="AT16" s="51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502"/>
      <c r="C17" s="502"/>
      <c r="D17" s="503"/>
      <c r="E17" s="494"/>
      <c r="F17" s="495"/>
      <c r="G17" s="495"/>
      <c r="H17" s="495"/>
      <c r="I17" s="500"/>
      <c r="J17" s="462"/>
      <c r="K17" s="463"/>
      <c r="L17" s="463"/>
      <c r="M17" s="463"/>
      <c r="N17" s="463"/>
      <c r="O17" s="464"/>
      <c r="P17" s="462"/>
      <c r="Q17" s="463"/>
      <c r="R17" s="463"/>
      <c r="S17" s="463"/>
      <c r="T17" s="463"/>
      <c r="U17" s="464"/>
      <c r="V17" s="480"/>
      <c r="W17" s="481"/>
      <c r="X17" s="482"/>
      <c r="Y17" s="482"/>
      <c r="Z17" s="482"/>
      <c r="AA17" s="483"/>
      <c r="AB17" s="480"/>
      <c r="AC17" s="481"/>
      <c r="AD17" s="482"/>
      <c r="AE17" s="482"/>
      <c r="AF17" s="482"/>
      <c r="AG17" s="483"/>
      <c r="AH17" s="471"/>
      <c r="AI17" s="472"/>
      <c r="AJ17" s="472"/>
      <c r="AK17" s="472"/>
      <c r="AL17" s="472"/>
      <c r="AM17" s="473"/>
      <c r="AN17" s="84"/>
      <c r="AO17" s="516"/>
      <c r="AP17" s="517"/>
      <c r="AQ17" s="517"/>
      <c r="AR17" s="517"/>
      <c r="AS17" s="517"/>
      <c r="AT17" s="51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502"/>
      <c r="C18" s="502"/>
      <c r="D18" s="503"/>
      <c r="E18" s="494"/>
      <c r="F18" s="495"/>
      <c r="G18" s="495"/>
      <c r="H18" s="495"/>
      <c r="I18" s="500"/>
      <c r="J18" s="462" t="str">
        <f>IF(AND('Mapa de Riesgos'!$H$48="Alta",'Mapa de Riesgos'!$L$48="Leve"),CONCATENATE("R",'Mapa de Riesgos'!$A$48),"")</f>
        <v/>
      </c>
      <c r="K18" s="463"/>
      <c r="L18" s="463" t="str">
        <f>IF(AND('Mapa de Riesgos'!$H$54="Alta",'Mapa de Riesgos'!$L$54="Leve"),CONCATENATE("R",'Mapa de Riesgos'!$A$54),"")</f>
        <v/>
      </c>
      <c r="M18" s="463"/>
      <c r="N18" s="463" t="str">
        <f>IF(AND('Mapa de Riesgos'!$H$60="Alta",'Mapa de Riesgos'!$L$60="Leve"),CONCATENATE("R",'Mapa de Riesgos'!$A$60),"")</f>
        <v/>
      </c>
      <c r="O18" s="464"/>
      <c r="P18" s="462" t="str">
        <f>IF(AND('Mapa de Riesgos'!$H$48="Alta",'Mapa de Riesgos'!$L$48="Menor"),CONCATENATE("R",'Mapa de Riesgos'!$A$48),"")</f>
        <v/>
      </c>
      <c r="Q18" s="463"/>
      <c r="R18" s="463" t="str">
        <f>IF(AND('Mapa de Riesgos'!$H$54="Alta",'Mapa de Riesgos'!$L$54="Menor"),CONCATENATE("R",'Mapa de Riesgos'!$A$54),"")</f>
        <v/>
      </c>
      <c r="S18" s="463"/>
      <c r="T18" s="463" t="str">
        <f>IF(AND('Mapa de Riesgos'!$H$60="Alta",'Mapa de Riesgos'!$L$60="Menor"),CONCATENATE("R",'Mapa de Riesgos'!$A$60),"")</f>
        <v/>
      </c>
      <c r="U18" s="464"/>
      <c r="V18" s="480" t="str">
        <f>IF(AND('Mapa de Riesgos'!$H$48="Alta",'Mapa de Riesgos'!$L$48="Moderado"),CONCATENATE("R",'Mapa de Riesgos'!$A$48),"")</f>
        <v/>
      </c>
      <c r="W18" s="481"/>
      <c r="X18" s="482" t="str">
        <f>IF(AND('Mapa de Riesgos'!$H$54="Alta",'Mapa de Riesgos'!$L$54="Moderado"),CONCATENATE("R",'Mapa de Riesgos'!$A$54),"")</f>
        <v/>
      </c>
      <c r="Y18" s="482"/>
      <c r="Z18" s="482" t="str">
        <f>IF(AND('Mapa de Riesgos'!$H$60="Alta",'Mapa de Riesgos'!$L$60="Moderado"),CONCATENATE("R",'Mapa de Riesgos'!$A$60),"")</f>
        <v/>
      </c>
      <c r="AA18" s="483"/>
      <c r="AB18" s="480" t="str">
        <f>IF(AND('Mapa de Riesgos'!$H$48="Alta",'Mapa de Riesgos'!$L$48="Mayor"),CONCATENATE("R",'Mapa de Riesgos'!$A$48),"")</f>
        <v/>
      </c>
      <c r="AC18" s="481"/>
      <c r="AD18" s="482" t="str">
        <f>IF(AND('Mapa de Riesgos'!$H$54="Alta",'Mapa de Riesgos'!$L$54="Mayor"),CONCATENATE("R",'Mapa de Riesgos'!$A$54),"")</f>
        <v/>
      </c>
      <c r="AE18" s="482"/>
      <c r="AF18" s="482" t="str">
        <f>IF(AND('Mapa de Riesgos'!$H$60="Alta",'Mapa de Riesgos'!$L$60="Mayor"),CONCATENATE("R",'Mapa de Riesgos'!$A$60),"")</f>
        <v/>
      </c>
      <c r="AG18" s="483"/>
      <c r="AH18" s="471" t="str">
        <f>IF(AND('Mapa de Riesgos'!$H$48="Alta",'Mapa de Riesgos'!$L$48="Catastrófico"),CONCATENATE("R",'Mapa de Riesgos'!$A$48),"")</f>
        <v/>
      </c>
      <c r="AI18" s="472"/>
      <c r="AJ18" s="472" t="str">
        <f>IF(AND('Mapa de Riesgos'!$H$54="Alta",'Mapa de Riesgos'!$L$54="Catastrófico"),CONCATENATE("R",'Mapa de Riesgos'!$A$54),"")</f>
        <v/>
      </c>
      <c r="AK18" s="472"/>
      <c r="AL18" s="472" t="str">
        <f>IF(AND('Mapa de Riesgos'!$H$60="Alta",'Mapa de Riesgos'!$L$60="Catastrófico"),CONCATENATE("R",'Mapa de Riesgos'!$A$60),"")</f>
        <v/>
      </c>
      <c r="AM18" s="473"/>
      <c r="AN18" s="84"/>
      <c r="AO18" s="516"/>
      <c r="AP18" s="517"/>
      <c r="AQ18" s="517"/>
      <c r="AR18" s="517"/>
      <c r="AS18" s="517"/>
      <c r="AT18" s="51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502"/>
      <c r="C19" s="502"/>
      <c r="D19" s="503"/>
      <c r="E19" s="494"/>
      <c r="F19" s="495"/>
      <c r="G19" s="495"/>
      <c r="H19" s="495"/>
      <c r="I19" s="500"/>
      <c r="J19" s="462"/>
      <c r="K19" s="463"/>
      <c r="L19" s="463"/>
      <c r="M19" s="463"/>
      <c r="N19" s="463"/>
      <c r="O19" s="464"/>
      <c r="P19" s="462"/>
      <c r="Q19" s="463"/>
      <c r="R19" s="463"/>
      <c r="S19" s="463"/>
      <c r="T19" s="463"/>
      <c r="U19" s="464"/>
      <c r="V19" s="480"/>
      <c r="W19" s="481"/>
      <c r="X19" s="482"/>
      <c r="Y19" s="482"/>
      <c r="Z19" s="482"/>
      <c r="AA19" s="483"/>
      <c r="AB19" s="480"/>
      <c r="AC19" s="481"/>
      <c r="AD19" s="482"/>
      <c r="AE19" s="482"/>
      <c r="AF19" s="482"/>
      <c r="AG19" s="483"/>
      <c r="AH19" s="471"/>
      <c r="AI19" s="472"/>
      <c r="AJ19" s="472"/>
      <c r="AK19" s="472"/>
      <c r="AL19" s="472"/>
      <c r="AM19" s="473"/>
      <c r="AN19" s="84"/>
      <c r="AO19" s="516"/>
      <c r="AP19" s="517"/>
      <c r="AQ19" s="517"/>
      <c r="AR19" s="517"/>
      <c r="AS19" s="517"/>
      <c r="AT19" s="51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502"/>
      <c r="C20" s="502"/>
      <c r="D20" s="503"/>
      <c r="E20" s="494"/>
      <c r="F20" s="495"/>
      <c r="G20" s="495"/>
      <c r="H20" s="495"/>
      <c r="I20" s="500"/>
      <c r="J20" s="462" t="str">
        <f>IF(AND('Mapa de Riesgos'!$H$66="Alta",'Mapa de Riesgos'!$L$66="Leve"),CONCATENATE("R",'Mapa de Riesgos'!$A$66),"")</f>
        <v/>
      </c>
      <c r="K20" s="463"/>
      <c r="L20" s="463" t="str">
        <f>IF(AND('Mapa de Riesgos'!$H$72="Alta",'Mapa de Riesgos'!$L$72="Leve"),CONCATENATE("R",'Mapa de Riesgos'!$A$72),"")</f>
        <v/>
      </c>
      <c r="M20" s="463"/>
      <c r="N20" s="463" t="str">
        <f>IF(AND('Mapa de Riesgos'!$H$78="Alta",'Mapa de Riesgos'!$L$78="Leve"),CONCATENATE("R",'Mapa de Riesgos'!$A$78),"")</f>
        <v/>
      </c>
      <c r="O20" s="464"/>
      <c r="P20" s="462" t="str">
        <f>IF(AND('Mapa de Riesgos'!$H$66="Alta",'Mapa de Riesgos'!$L$66="Menor"),CONCATENATE("R",'Mapa de Riesgos'!$A$66),"")</f>
        <v/>
      </c>
      <c r="Q20" s="463"/>
      <c r="R20" s="463" t="str">
        <f>IF(AND('Mapa de Riesgos'!$H$72="Alta",'Mapa de Riesgos'!$L$72="Menor"),CONCATENATE("R",'Mapa de Riesgos'!$A$72),"")</f>
        <v/>
      </c>
      <c r="S20" s="463"/>
      <c r="T20" s="463" t="str">
        <f>IF(AND('Mapa de Riesgos'!$H$78="Alta",'Mapa de Riesgos'!$L$78="Menor"),CONCATENATE("R",'Mapa de Riesgos'!$A$78),"")</f>
        <v/>
      </c>
      <c r="U20" s="464"/>
      <c r="V20" s="480" t="str">
        <f>IF(AND('Mapa de Riesgos'!$H$66="Alta",'Mapa de Riesgos'!$L$66="Moderado"),CONCATENATE("R",'Mapa de Riesgos'!$A$66),"")</f>
        <v/>
      </c>
      <c r="W20" s="481"/>
      <c r="X20" s="482" t="str">
        <f>IF(AND('Mapa de Riesgos'!$H$72="Alta",'Mapa de Riesgos'!$L$72="Moderado"),CONCATENATE("R",'Mapa de Riesgos'!$A$72),"")</f>
        <v/>
      </c>
      <c r="Y20" s="482"/>
      <c r="Z20" s="482" t="str">
        <f>IF(AND('Mapa de Riesgos'!$H$78="Alta",'Mapa de Riesgos'!$L$78="Moderado"),CONCATENATE("R",'Mapa de Riesgos'!$A$78),"")</f>
        <v/>
      </c>
      <c r="AA20" s="483"/>
      <c r="AB20" s="480" t="str">
        <f>IF(AND('Mapa de Riesgos'!$H$66="Alta",'Mapa de Riesgos'!$L$66="Mayor"),CONCATENATE("R",'Mapa de Riesgos'!$A$66),"")</f>
        <v/>
      </c>
      <c r="AC20" s="481"/>
      <c r="AD20" s="482" t="str">
        <f>IF(AND('Mapa de Riesgos'!$H$72="Alta",'Mapa de Riesgos'!$L$72="Mayor"),CONCATENATE("R",'Mapa de Riesgos'!$A$72),"")</f>
        <v/>
      </c>
      <c r="AE20" s="482"/>
      <c r="AF20" s="482" t="str">
        <f>IF(AND('Mapa de Riesgos'!$H$78="Alta",'Mapa de Riesgos'!$L$78="Mayor"),CONCATENATE("R",'Mapa de Riesgos'!$A$78),"")</f>
        <v/>
      </c>
      <c r="AG20" s="483"/>
      <c r="AH20" s="471" t="str">
        <f>IF(AND('Mapa de Riesgos'!$H$66="Alta",'Mapa de Riesgos'!$L$66="Catastrófico"),CONCATENATE("R",'Mapa de Riesgos'!$A$66),"")</f>
        <v/>
      </c>
      <c r="AI20" s="472"/>
      <c r="AJ20" s="472" t="str">
        <f>IF(AND('Mapa de Riesgos'!$H$72="Alta",'Mapa de Riesgos'!$L$72="Catastrófico"),CONCATENATE("R",'Mapa de Riesgos'!$A$72),"")</f>
        <v/>
      </c>
      <c r="AK20" s="472"/>
      <c r="AL20" s="472" t="str">
        <f>IF(AND('Mapa de Riesgos'!$H$78="Alta",'Mapa de Riesgos'!$L$78="Catastrófico"),CONCATENATE("R",'Mapa de Riesgos'!$A$78),"")</f>
        <v/>
      </c>
      <c r="AM20" s="473"/>
      <c r="AN20" s="84"/>
      <c r="AO20" s="516"/>
      <c r="AP20" s="517"/>
      <c r="AQ20" s="517"/>
      <c r="AR20" s="517"/>
      <c r="AS20" s="517"/>
      <c r="AT20" s="51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502"/>
      <c r="C21" s="502"/>
      <c r="D21" s="503"/>
      <c r="E21" s="497"/>
      <c r="F21" s="498"/>
      <c r="G21" s="498"/>
      <c r="H21" s="498"/>
      <c r="I21" s="498"/>
      <c r="J21" s="465"/>
      <c r="K21" s="466"/>
      <c r="L21" s="466"/>
      <c r="M21" s="466"/>
      <c r="N21" s="466"/>
      <c r="O21" s="467"/>
      <c r="P21" s="465"/>
      <c r="Q21" s="466"/>
      <c r="R21" s="466"/>
      <c r="S21" s="466"/>
      <c r="T21" s="466"/>
      <c r="U21" s="467"/>
      <c r="V21" s="484"/>
      <c r="W21" s="485"/>
      <c r="X21" s="485"/>
      <c r="Y21" s="485"/>
      <c r="Z21" s="485"/>
      <c r="AA21" s="486"/>
      <c r="AB21" s="484"/>
      <c r="AC21" s="485"/>
      <c r="AD21" s="485"/>
      <c r="AE21" s="485"/>
      <c r="AF21" s="485"/>
      <c r="AG21" s="486"/>
      <c r="AH21" s="474"/>
      <c r="AI21" s="475"/>
      <c r="AJ21" s="475"/>
      <c r="AK21" s="475"/>
      <c r="AL21" s="475"/>
      <c r="AM21" s="476"/>
      <c r="AN21" s="84"/>
      <c r="AO21" s="519"/>
      <c r="AP21" s="520"/>
      <c r="AQ21" s="520"/>
      <c r="AR21" s="520"/>
      <c r="AS21" s="520"/>
      <c r="AT21" s="52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502"/>
      <c r="C22" s="502"/>
      <c r="D22" s="503"/>
      <c r="E22" s="491" t="s">
        <v>166</v>
      </c>
      <c r="F22" s="492"/>
      <c r="G22" s="492"/>
      <c r="H22" s="492"/>
      <c r="I22" s="493"/>
      <c r="J22" s="468" t="str">
        <f>IF(AND('Mapa de Riesgos'!$H$12="Media",'Mapa de Riesgos'!$L$12="Leve"),CONCATENATE("R",'Mapa de Riesgos'!$A$12),"")</f>
        <v/>
      </c>
      <c r="K22" s="469"/>
      <c r="L22" s="469" t="str">
        <f>IF(AND('Mapa de Riesgos'!$H$18="Media",'Mapa de Riesgos'!$L$18="Leve"),CONCATENATE("R",'Mapa de Riesgos'!$A$18),"")</f>
        <v/>
      </c>
      <c r="M22" s="469"/>
      <c r="N22" s="469" t="str">
        <f>IF(AND('Mapa de Riesgos'!$H$24="Media",'Mapa de Riesgos'!$L$24="Leve"),CONCATENATE("R",'Mapa de Riesgos'!$A$24),"")</f>
        <v/>
      </c>
      <c r="O22" s="470"/>
      <c r="P22" s="468" t="str">
        <f>IF(AND('Mapa de Riesgos'!$H$12="Media",'Mapa de Riesgos'!$L$12="Menor"),CONCATENATE("R",'Mapa de Riesgos'!$A$12),"")</f>
        <v/>
      </c>
      <c r="Q22" s="469"/>
      <c r="R22" s="469" t="str">
        <f>IF(AND('Mapa de Riesgos'!$H$18="Media",'Mapa de Riesgos'!$L$18="Menor"),CONCATENATE("R",'Mapa de Riesgos'!$A$18),"")</f>
        <v/>
      </c>
      <c r="S22" s="469"/>
      <c r="T22" s="469" t="str">
        <f>IF(AND('Mapa de Riesgos'!$H$24="Media",'Mapa de Riesgos'!$L$24="Menor"),CONCATENATE("R",'Mapa de Riesgos'!$A$24),"")</f>
        <v/>
      </c>
      <c r="U22" s="470"/>
      <c r="V22" s="468" t="str">
        <f>IF(AND('Mapa de Riesgos'!$H$12="Media",'Mapa de Riesgos'!$L$12="Moderado"),CONCATENATE("R",'Mapa de Riesgos'!$A$12),"")</f>
        <v>R1</v>
      </c>
      <c r="W22" s="469"/>
      <c r="X22" s="469" t="str">
        <f>IF(AND('Mapa de Riesgos'!$H$18="Media",'Mapa de Riesgos'!$L$18="Moderado"),CONCATENATE("R",'Mapa de Riesgos'!$A$18),"")</f>
        <v/>
      </c>
      <c r="Y22" s="469"/>
      <c r="Z22" s="469" t="str">
        <f>IF(AND('Mapa de Riesgos'!$H$24="Media",'Mapa de Riesgos'!$L$24="Moderado"),CONCATENATE("R",'Mapa de Riesgos'!$A$24),"")</f>
        <v/>
      </c>
      <c r="AA22" s="470"/>
      <c r="AB22" s="487" t="str">
        <f>IF(AND('Mapa de Riesgos'!$H$12="Media",'Mapa de Riesgos'!$L$12="Mayor"),CONCATENATE("R",'Mapa de Riesgos'!$A$12),"")</f>
        <v/>
      </c>
      <c r="AC22" s="488"/>
      <c r="AD22" s="488" t="str">
        <f>IF(AND('Mapa de Riesgos'!$H$18="Media",'Mapa de Riesgos'!$L$18="Mayor"),CONCATENATE("R",'Mapa de Riesgos'!$A$18),"")</f>
        <v/>
      </c>
      <c r="AE22" s="488"/>
      <c r="AF22" s="488" t="str">
        <f>IF(AND('Mapa de Riesgos'!$H$24="Media",'Mapa de Riesgos'!$L$24="Mayor"),CONCATENATE("R",'Mapa de Riesgos'!$A$24),"")</f>
        <v/>
      </c>
      <c r="AG22" s="489"/>
      <c r="AH22" s="477" t="str">
        <f>IF(AND('Mapa de Riesgos'!$H$12="Media",'Mapa de Riesgos'!$L$12="Catastrófico"),CONCATENATE("R",'Mapa de Riesgos'!$A$12),"")</f>
        <v/>
      </c>
      <c r="AI22" s="478"/>
      <c r="AJ22" s="478" t="str">
        <f>IF(AND('Mapa de Riesgos'!$H$18="Media",'Mapa de Riesgos'!$L$18="Catastrófico"),CONCATENATE("R",'Mapa de Riesgos'!$A$18),"")</f>
        <v/>
      </c>
      <c r="AK22" s="478"/>
      <c r="AL22" s="478" t="str">
        <f>IF(AND('Mapa de Riesgos'!$H$24="Media",'Mapa de Riesgos'!$L$24="Catastrófico"),CONCATENATE("R",'Mapa de Riesgos'!$A$24),"")</f>
        <v/>
      </c>
      <c r="AM22" s="479"/>
      <c r="AN22" s="84"/>
      <c r="AO22" s="522" t="s">
        <v>167</v>
      </c>
      <c r="AP22" s="523"/>
      <c r="AQ22" s="523"/>
      <c r="AR22" s="523"/>
      <c r="AS22" s="523"/>
      <c r="AT22" s="52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502"/>
      <c r="C23" s="502"/>
      <c r="D23" s="503"/>
      <c r="E23" s="494"/>
      <c r="F23" s="495"/>
      <c r="G23" s="495"/>
      <c r="H23" s="495"/>
      <c r="I23" s="496"/>
      <c r="J23" s="462"/>
      <c r="K23" s="463"/>
      <c r="L23" s="463"/>
      <c r="M23" s="463"/>
      <c r="N23" s="463"/>
      <c r="O23" s="464"/>
      <c r="P23" s="462"/>
      <c r="Q23" s="463"/>
      <c r="R23" s="463"/>
      <c r="S23" s="463"/>
      <c r="T23" s="463"/>
      <c r="U23" s="464"/>
      <c r="V23" s="462"/>
      <c r="W23" s="463"/>
      <c r="X23" s="463"/>
      <c r="Y23" s="463"/>
      <c r="Z23" s="463"/>
      <c r="AA23" s="464"/>
      <c r="AB23" s="480"/>
      <c r="AC23" s="481"/>
      <c r="AD23" s="481"/>
      <c r="AE23" s="481"/>
      <c r="AF23" s="481"/>
      <c r="AG23" s="483"/>
      <c r="AH23" s="471"/>
      <c r="AI23" s="472"/>
      <c r="AJ23" s="472"/>
      <c r="AK23" s="472"/>
      <c r="AL23" s="472"/>
      <c r="AM23" s="473"/>
      <c r="AN23" s="84"/>
      <c r="AO23" s="525"/>
      <c r="AP23" s="526"/>
      <c r="AQ23" s="526"/>
      <c r="AR23" s="526"/>
      <c r="AS23" s="526"/>
      <c r="AT23" s="52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502"/>
      <c r="C24" s="502"/>
      <c r="D24" s="503"/>
      <c r="E24" s="494"/>
      <c r="F24" s="495"/>
      <c r="G24" s="495"/>
      <c r="H24" s="495"/>
      <c r="I24" s="496"/>
      <c r="J24" s="462" t="str">
        <f>IF(AND('Mapa de Riesgos'!$H$30="Media",'Mapa de Riesgos'!$L$30="Leve"),CONCATENATE("R",'Mapa de Riesgos'!$A$30),"")</f>
        <v/>
      </c>
      <c r="K24" s="463"/>
      <c r="L24" s="463" t="str">
        <f>IF(AND('Mapa de Riesgos'!$H$36="Media",'Mapa de Riesgos'!$L$36="Leve"),CONCATENATE("R",'Mapa de Riesgos'!$A$36),"")</f>
        <v/>
      </c>
      <c r="M24" s="463"/>
      <c r="N24" s="463" t="str">
        <f>IF(AND('Mapa de Riesgos'!$H$42="Media",'Mapa de Riesgos'!$L$42="Leve"),CONCATENATE("R",'Mapa de Riesgos'!$A$42),"")</f>
        <v/>
      </c>
      <c r="O24" s="464"/>
      <c r="P24" s="462" t="str">
        <f>IF(AND('Mapa de Riesgos'!$H$30="Media",'Mapa de Riesgos'!$L$30="Menor"),CONCATENATE("R",'Mapa de Riesgos'!$A$30),"")</f>
        <v/>
      </c>
      <c r="Q24" s="463"/>
      <c r="R24" s="463" t="str">
        <f>IF(AND('Mapa de Riesgos'!$H$36="Media",'Mapa de Riesgos'!$L$36="Menor"),CONCATENATE("R",'Mapa de Riesgos'!$A$36),"")</f>
        <v/>
      </c>
      <c r="S24" s="463"/>
      <c r="T24" s="463" t="str">
        <f>IF(AND('Mapa de Riesgos'!$H$42="Media",'Mapa de Riesgos'!$L$42="Menor"),CONCATENATE("R",'Mapa de Riesgos'!$A$42),"")</f>
        <v/>
      </c>
      <c r="U24" s="464"/>
      <c r="V24" s="462" t="str">
        <f>IF(AND('Mapa de Riesgos'!$H$30="Media",'Mapa de Riesgos'!$L$30="Moderado"),CONCATENATE("R",'Mapa de Riesgos'!$A$30),"")</f>
        <v/>
      </c>
      <c r="W24" s="463"/>
      <c r="X24" s="463" t="str">
        <f>IF(AND('Mapa de Riesgos'!$H$36="Media",'Mapa de Riesgos'!$L$36="Moderado"),CONCATENATE("R",'Mapa de Riesgos'!$A$36),"")</f>
        <v/>
      </c>
      <c r="Y24" s="463"/>
      <c r="Z24" s="463" t="str">
        <f>IF(AND('Mapa de Riesgos'!$H$42="Media",'Mapa de Riesgos'!$L$42="Moderado"),CONCATENATE("R",'Mapa de Riesgos'!$A$42),"")</f>
        <v/>
      </c>
      <c r="AA24" s="464"/>
      <c r="AB24" s="480" t="str">
        <f>IF(AND('Mapa de Riesgos'!$H$30="Media",'Mapa de Riesgos'!$L$30="Mayor"),CONCATENATE("R",'Mapa de Riesgos'!$A$30),"")</f>
        <v/>
      </c>
      <c r="AC24" s="481"/>
      <c r="AD24" s="482" t="str">
        <f>IF(AND('Mapa de Riesgos'!$H$36="Media",'Mapa de Riesgos'!$L$36="Mayor"),CONCATENATE("R",'Mapa de Riesgos'!$A$36),"")</f>
        <v/>
      </c>
      <c r="AE24" s="482"/>
      <c r="AF24" s="482" t="str">
        <f>IF(AND('Mapa de Riesgos'!$H$42="Media",'Mapa de Riesgos'!$L$42="Mayor"),CONCATENATE("R",'Mapa de Riesgos'!$A$42),"")</f>
        <v/>
      </c>
      <c r="AG24" s="483"/>
      <c r="AH24" s="471" t="str">
        <f>IF(AND('Mapa de Riesgos'!$H$30="Media",'Mapa de Riesgos'!$L$30="Catastrófico"),CONCATENATE("R",'Mapa de Riesgos'!$A$30),"")</f>
        <v/>
      </c>
      <c r="AI24" s="472"/>
      <c r="AJ24" s="472" t="str">
        <f>IF(AND('Mapa de Riesgos'!$H$36="Media",'Mapa de Riesgos'!$L$36="Catastrófico"),CONCATENATE("R",'Mapa de Riesgos'!$A$36),"")</f>
        <v/>
      </c>
      <c r="AK24" s="472"/>
      <c r="AL24" s="472" t="str">
        <f>IF(AND('Mapa de Riesgos'!$H$42="Media",'Mapa de Riesgos'!$L$42="Catastrófico"),CONCATENATE("R",'Mapa de Riesgos'!$A$42),"")</f>
        <v/>
      </c>
      <c r="AM24" s="473"/>
      <c r="AN24" s="84"/>
      <c r="AO24" s="525"/>
      <c r="AP24" s="526"/>
      <c r="AQ24" s="526"/>
      <c r="AR24" s="526"/>
      <c r="AS24" s="526"/>
      <c r="AT24" s="52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502"/>
      <c r="C25" s="502"/>
      <c r="D25" s="503"/>
      <c r="E25" s="494"/>
      <c r="F25" s="495"/>
      <c r="G25" s="495"/>
      <c r="H25" s="495"/>
      <c r="I25" s="496"/>
      <c r="J25" s="462"/>
      <c r="K25" s="463"/>
      <c r="L25" s="463"/>
      <c r="M25" s="463"/>
      <c r="N25" s="463"/>
      <c r="O25" s="464"/>
      <c r="P25" s="462"/>
      <c r="Q25" s="463"/>
      <c r="R25" s="463"/>
      <c r="S25" s="463"/>
      <c r="T25" s="463"/>
      <c r="U25" s="464"/>
      <c r="V25" s="462"/>
      <c r="W25" s="463"/>
      <c r="X25" s="463"/>
      <c r="Y25" s="463"/>
      <c r="Z25" s="463"/>
      <c r="AA25" s="464"/>
      <c r="AB25" s="480"/>
      <c r="AC25" s="481"/>
      <c r="AD25" s="482"/>
      <c r="AE25" s="482"/>
      <c r="AF25" s="482"/>
      <c r="AG25" s="483"/>
      <c r="AH25" s="471"/>
      <c r="AI25" s="472"/>
      <c r="AJ25" s="472"/>
      <c r="AK25" s="472"/>
      <c r="AL25" s="472"/>
      <c r="AM25" s="473"/>
      <c r="AN25" s="84"/>
      <c r="AO25" s="525"/>
      <c r="AP25" s="526"/>
      <c r="AQ25" s="526"/>
      <c r="AR25" s="526"/>
      <c r="AS25" s="526"/>
      <c r="AT25" s="52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502"/>
      <c r="C26" s="502"/>
      <c r="D26" s="503"/>
      <c r="E26" s="494"/>
      <c r="F26" s="495"/>
      <c r="G26" s="495"/>
      <c r="H26" s="495"/>
      <c r="I26" s="496"/>
      <c r="J26" s="462" t="str">
        <f>IF(AND('Mapa de Riesgos'!$H$48="Media",'Mapa de Riesgos'!$L$48="Leve"),CONCATENATE("R",'Mapa de Riesgos'!$A$48),"")</f>
        <v/>
      </c>
      <c r="K26" s="463"/>
      <c r="L26" s="463" t="str">
        <f>IF(AND('Mapa de Riesgos'!$H$54="Media",'Mapa de Riesgos'!$L$54="Leve"),CONCATENATE("R",'Mapa de Riesgos'!$A$54),"")</f>
        <v/>
      </c>
      <c r="M26" s="463"/>
      <c r="N26" s="463" t="str">
        <f>IF(AND('Mapa de Riesgos'!$H$60="Media",'Mapa de Riesgos'!$L$60="Leve"),CONCATENATE("R",'Mapa de Riesgos'!$A$60),"")</f>
        <v/>
      </c>
      <c r="O26" s="464"/>
      <c r="P26" s="462" t="str">
        <f>IF(AND('Mapa de Riesgos'!$H$48="Media",'Mapa de Riesgos'!$L$48="Menor"),CONCATENATE("R",'Mapa de Riesgos'!$A$48),"")</f>
        <v/>
      </c>
      <c r="Q26" s="463"/>
      <c r="R26" s="463" t="str">
        <f>IF(AND('Mapa de Riesgos'!$H$54="Media",'Mapa de Riesgos'!$L$54="Menor"),CONCATENATE("R",'Mapa de Riesgos'!$A$54),"")</f>
        <v/>
      </c>
      <c r="S26" s="463"/>
      <c r="T26" s="463" t="str">
        <f>IF(AND('Mapa de Riesgos'!$H$60="Media",'Mapa de Riesgos'!$L$60="Menor"),CONCATENATE("R",'Mapa de Riesgos'!$A$60),"")</f>
        <v/>
      </c>
      <c r="U26" s="464"/>
      <c r="V26" s="462" t="str">
        <f>IF(AND('Mapa de Riesgos'!$H$48="Media",'Mapa de Riesgos'!$L$48="Moderado"),CONCATENATE("R",'Mapa de Riesgos'!$A$48),"")</f>
        <v/>
      </c>
      <c r="W26" s="463"/>
      <c r="X26" s="463" t="str">
        <f>IF(AND('Mapa de Riesgos'!$H$54="Media",'Mapa de Riesgos'!$L$54="Moderado"),CONCATENATE("R",'Mapa de Riesgos'!$A$54),"")</f>
        <v/>
      </c>
      <c r="Y26" s="463"/>
      <c r="Z26" s="463" t="str">
        <f>IF(AND('Mapa de Riesgos'!$H$60="Media",'Mapa de Riesgos'!$L$60="Moderado"),CONCATENATE("R",'Mapa de Riesgos'!$A$60),"")</f>
        <v/>
      </c>
      <c r="AA26" s="464"/>
      <c r="AB26" s="480" t="str">
        <f>IF(AND('Mapa de Riesgos'!$H$48="Media",'Mapa de Riesgos'!$L$48="Mayor"),CONCATENATE("R",'Mapa de Riesgos'!$A$48),"")</f>
        <v/>
      </c>
      <c r="AC26" s="481"/>
      <c r="AD26" s="482" t="str">
        <f>IF(AND('Mapa de Riesgos'!$H$54="Media",'Mapa de Riesgos'!$L$54="Mayor"),CONCATENATE("R",'Mapa de Riesgos'!$A$54),"")</f>
        <v/>
      </c>
      <c r="AE26" s="482"/>
      <c r="AF26" s="482" t="str">
        <f>IF(AND('Mapa de Riesgos'!$H$60="Media",'Mapa de Riesgos'!$L$60="Mayor"),CONCATENATE("R",'Mapa de Riesgos'!$A$60),"")</f>
        <v/>
      </c>
      <c r="AG26" s="483"/>
      <c r="AH26" s="471" t="str">
        <f>IF(AND('Mapa de Riesgos'!$H$48="Media",'Mapa de Riesgos'!$L$48="Catastrófico"),CONCATENATE("R",'Mapa de Riesgos'!$A$48),"")</f>
        <v/>
      </c>
      <c r="AI26" s="472"/>
      <c r="AJ26" s="472" t="str">
        <f>IF(AND('Mapa de Riesgos'!$H$54="Media",'Mapa de Riesgos'!$L$54="Catastrófico"),CONCATENATE("R",'Mapa de Riesgos'!$A$54),"")</f>
        <v/>
      </c>
      <c r="AK26" s="472"/>
      <c r="AL26" s="472" t="str">
        <f>IF(AND('Mapa de Riesgos'!$H$60="Media",'Mapa de Riesgos'!$L$60="Catastrófico"),CONCATENATE("R",'Mapa de Riesgos'!$A$60),"")</f>
        <v/>
      </c>
      <c r="AM26" s="473"/>
      <c r="AN26" s="84"/>
      <c r="AO26" s="525"/>
      <c r="AP26" s="526"/>
      <c r="AQ26" s="526"/>
      <c r="AR26" s="526"/>
      <c r="AS26" s="526"/>
      <c r="AT26" s="52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502"/>
      <c r="C27" s="502"/>
      <c r="D27" s="503"/>
      <c r="E27" s="494"/>
      <c r="F27" s="495"/>
      <c r="G27" s="495"/>
      <c r="H27" s="495"/>
      <c r="I27" s="496"/>
      <c r="J27" s="462"/>
      <c r="K27" s="463"/>
      <c r="L27" s="463"/>
      <c r="M27" s="463"/>
      <c r="N27" s="463"/>
      <c r="O27" s="464"/>
      <c r="P27" s="462"/>
      <c r="Q27" s="463"/>
      <c r="R27" s="463"/>
      <c r="S27" s="463"/>
      <c r="T27" s="463"/>
      <c r="U27" s="464"/>
      <c r="V27" s="462"/>
      <c r="W27" s="463"/>
      <c r="X27" s="463"/>
      <c r="Y27" s="463"/>
      <c r="Z27" s="463"/>
      <c r="AA27" s="464"/>
      <c r="AB27" s="480"/>
      <c r="AC27" s="481"/>
      <c r="AD27" s="482"/>
      <c r="AE27" s="482"/>
      <c r="AF27" s="482"/>
      <c r="AG27" s="483"/>
      <c r="AH27" s="471"/>
      <c r="AI27" s="472"/>
      <c r="AJ27" s="472"/>
      <c r="AK27" s="472"/>
      <c r="AL27" s="472"/>
      <c r="AM27" s="473"/>
      <c r="AN27" s="84"/>
      <c r="AO27" s="525"/>
      <c r="AP27" s="526"/>
      <c r="AQ27" s="526"/>
      <c r="AR27" s="526"/>
      <c r="AS27" s="526"/>
      <c r="AT27" s="52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502"/>
      <c r="C28" s="502"/>
      <c r="D28" s="503"/>
      <c r="E28" s="494"/>
      <c r="F28" s="495"/>
      <c r="G28" s="495"/>
      <c r="H28" s="495"/>
      <c r="I28" s="496"/>
      <c r="J28" s="462" t="str">
        <f>IF(AND('Mapa de Riesgos'!$H$66="Media",'Mapa de Riesgos'!$L$66="Leve"),CONCATENATE("R",'Mapa de Riesgos'!$A$66),"")</f>
        <v/>
      </c>
      <c r="K28" s="463"/>
      <c r="L28" s="463" t="str">
        <f>IF(AND('Mapa de Riesgos'!$H$72="Media",'Mapa de Riesgos'!$L$72="Leve"),CONCATENATE("R",'Mapa de Riesgos'!$A$72),"")</f>
        <v/>
      </c>
      <c r="M28" s="463"/>
      <c r="N28" s="463" t="str">
        <f>IF(AND('Mapa de Riesgos'!$H$78="Media",'Mapa de Riesgos'!$L$78="Leve"),CONCATENATE("R",'Mapa de Riesgos'!$A$78),"")</f>
        <v/>
      </c>
      <c r="O28" s="464"/>
      <c r="P28" s="462" t="str">
        <f>IF(AND('Mapa de Riesgos'!$H$66="Media",'Mapa de Riesgos'!$L$66="Menor"),CONCATENATE("R",'Mapa de Riesgos'!$A$66),"")</f>
        <v/>
      </c>
      <c r="Q28" s="463"/>
      <c r="R28" s="463" t="str">
        <f>IF(AND('Mapa de Riesgos'!$H$72="Media",'Mapa de Riesgos'!$L$72="Menor"),CONCATENATE("R",'Mapa de Riesgos'!$A$72),"")</f>
        <v/>
      </c>
      <c r="S28" s="463"/>
      <c r="T28" s="463" t="str">
        <f>IF(AND('Mapa de Riesgos'!$H$78="Media",'Mapa de Riesgos'!$L$78="Menor"),CONCATENATE("R",'Mapa de Riesgos'!$A$78),"")</f>
        <v/>
      </c>
      <c r="U28" s="464"/>
      <c r="V28" s="462" t="str">
        <f>IF(AND('Mapa de Riesgos'!$H$66="Media",'Mapa de Riesgos'!$L$66="Moderado"),CONCATENATE("R",'Mapa de Riesgos'!$A$66),"")</f>
        <v/>
      </c>
      <c r="W28" s="463"/>
      <c r="X28" s="463" t="str">
        <f>IF(AND('Mapa de Riesgos'!$H$72="Media",'Mapa de Riesgos'!$L$72="Moderado"),CONCATENATE("R",'Mapa de Riesgos'!$A$72),"")</f>
        <v/>
      </c>
      <c r="Y28" s="463"/>
      <c r="Z28" s="463" t="str">
        <f>IF(AND('Mapa de Riesgos'!$H$78="Media",'Mapa de Riesgos'!$L$78="Moderado"),CONCATENATE("R",'Mapa de Riesgos'!$A$78),"")</f>
        <v/>
      </c>
      <c r="AA28" s="464"/>
      <c r="AB28" s="480" t="str">
        <f>IF(AND('Mapa de Riesgos'!$H$66="Media",'Mapa de Riesgos'!$L$66="Mayor"),CONCATENATE("R",'Mapa de Riesgos'!$A$66),"")</f>
        <v/>
      </c>
      <c r="AC28" s="481"/>
      <c r="AD28" s="482" t="str">
        <f>IF(AND('Mapa de Riesgos'!$H$72="Media",'Mapa de Riesgos'!$L$72="Mayor"),CONCATENATE("R",'Mapa de Riesgos'!$A$72),"")</f>
        <v/>
      </c>
      <c r="AE28" s="482"/>
      <c r="AF28" s="482" t="str">
        <f>IF(AND('Mapa de Riesgos'!$H$78="Media",'Mapa de Riesgos'!$L$78="Mayor"),CONCATENATE("R",'Mapa de Riesgos'!$A$78),"")</f>
        <v/>
      </c>
      <c r="AG28" s="483"/>
      <c r="AH28" s="471" t="str">
        <f>IF(AND('Mapa de Riesgos'!$H$66="Media",'Mapa de Riesgos'!$L$66="Catastrófico"),CONCATENATE("R",'Mapa de Riesgos'!$A$66),"")</f>
        <v/>
      </c>
      <c r="AI28" s="472"/>
      <c r="AJ28" s="472" t="str">
        <f>IF(AND('Mapa de Riesgos'!$H$72="Media",'Mapa de Riesgos'!$L$72="Catastrófico"),CONCATENATE("R",'Mapa de Riesgos'!$A$72),"")</f>
        <v/>
      </c>
      <c r="AK28" s="472"/>
      <c r="AL28" s="472" t="str">
        <f>IF(AND('Mapa de Riesgos'!$H$78="Media",'Mapa de Riesgos'!$L$78="Catastrófico"),CONCATENATE("R",'Mapa de Riesgos'!$A$78),"")</f>
        <v/>
      </c>
      <c r="AM28" s="473"/>
      <c r="AN28" s="84"/>
      <c r="AO28" s="525"/>
      <c r="AP28" s="526"/>
      <c r="AQ28" s="526"/>
      <c r="AR28" s="526"/>
      <c r="AS28" s="526"/>
      <c r="AT28" s="52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502"/>
      <c r="C29" s="502"/>
      <c r="D29" s="503"/>
      <c r="E29" s="497"/>
      <c r="F29" s="498"/>
      <c r="G29" s="498"/>
      <c r="H29" s="498"/>
      <c r="I29" s="499"/>
      <c r="J29" s="462"/>
      <c r="K29" s="463"/>
      <c r="L29" s="463"/>
      <c r="M29" s="463"/>
      <c r="N29" s="463"/>
      <c r="O29" s="464"/>
      <c r="P29" s="465"/>
      <c r="Q29" s="466"/>
      <c r="R29" s="466"/>
      <c r="S29" s="466"/>
      <c r="T29" s="466"/>
      <c r="U29" s="467"/>
      <c r="V29" s="465"/>
      <c r="W29" s="466"/>
      <c r="X29" s="466"/>
      <c r="Y29" s="466"/>
      <c r="Z29" s="466"/>
      <c r="AA29" s="467"/>
      <c r="AB29" s="484"/>
      <c r="AC29" s="485"/>
      <c r="AD29" s="485"/>
      <c r="AE29" s="485"/>
      <c r="AF29" s="485"/>
      <c r="AG29" s="486"/>
      <c r="AH29" s="474"/>
      <c r="AI29" s="475"/>
      <c r="AJ29" s="475"/>
      <c r="AK29" s="475"/>
      <c r="AL29" s="475"/>
      <c r="AM29" s="476"/>
      <c r="AN29" s="84"/>
      <c r="AO29" s="528"/>
      <c r="AP29" s="529"/>
      <c r="AQ29" s="529"/>
      <c r="AR29" s="529"/>
      <c r="AS29" s="529"/>
      <c r="AT29" s="53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502"/>
      <c r="C30" s="502"/>
      <c r="D30" s="503"/>
      <c r="E30" s="491" t="s">
        <v>168</v>
      </c>
      <c r="F30" s="492"/>
      <c r="G30" s="492"/>
      <c r="H30" s="492"/>
      <c r="I30" s="492"/>
      <c r="J30" s="459" t="str">
        <f>IF(AND('Mapa de Riesgos'!$H$12="Baja",'Mapa de Riesgos'!$L$12="Leve"),CONCATENATE("R",'Mapa de Riesgos'!$A$12),"")</f>
        <v/>
      </c>
      <c r="K30" s="460"/>
      <c r="L30" s="460" t="str">
        <f>IF(AND('Mapa de Riesgos'!$H$18="Baja",'Mapa de Riesgos'!$L$18="Leve"),CONCATENATE("R",'Mapa de Riesgos'!$A$18),"")</f>
        <v/>
      </c>
      <c r="M30" s="460"/>
      <c r="N30" s="460" t="str">
        <f>IF(AND('Mapa de Riesgos'!$H$24="Baja",'Mapa de Riesgos'!$L$24="Leve"),CONCATENATE("R",'Mapa de Riesgos'!$A$24),"")</f>
        <v/>
      </c>
      <c r="O30" s="461"/>
      <c r="P30" s="469" t="str">
        <f>IF(AND('Mapa de Riesgos'!$H$12="Baja",'Mapa de Riesgos'!$L$12="Menor"),CONCATENATE("R",'Mapa de Riesgos'!$A$12),"")</f>
        <v/>
      </c>
      <c r="Q30" s="469"/>
      <c r="R30" s="469" t="str">
        <f>IF(AND('Mapa de Riesgos'!$H$18="Baja",'Mapa de Riesgos'!$L$18="Menor"),CONCATENATE("R",'Mapa de Riesgos'!$A$18),"")</f>
        <v/>
      </c>
      <c r="S30" s="469"/>
      <c r="T30" s="469" t="str">
        <f>IF(AND('Mapa de Riesgos'!$H$24="Baja",'Mapa de Riesgos'!$L$24="Menor"),CONCATENATE("R",'Mapa de Riesgos'!$A$24),"")</f>
        <v/>
      </c>
      <c r="U30" s="470"/>
      <c r="V30" s="468" t="str">
        <f>IF(AND('Mapa de Riesgos'!$H$12="Baja",'Mapa de Riesgos'!$L$12="Moderado"),CONCATENATE("R",'Mapa de Riesgos'!$A$12),"")</f>
        <v/>
      </c>
      <c r="W30" s="469"/>
      <c r="X30" s="469" t="str">
        <f>IF(AND('Mapa de Riesgos'!$H$18="Baja",'Mapa de Riesgos'!$L$18="Moderado"),CONCATENATE("R",'Mapa de Riesgos'!$A$18),"")</f>
        <v/>
      </c>
      <c r="Y30" s="469"/>
      <c r="Z30" s="469" t="str">
        <f>IF(AND('Mapa de Riesgos'!$H$24="Baja",'Mapa de Riesgos'!$L$24="Moderado"),CONCATENATE("R",'Mapa de Riesgos'!$A$24),"")</f>
        <v/>
      </c>
      <c r="AA30" s="470"/>
      <c r="AB30" s="487" t="str">
        <f>IF(AND('Mapa de Riesgos'!$H$12="Baja",'Mapa de Riesgos'!$L$12="Mayor"),CONCATENATE("R",'Mapa de Riesgos'!$A$12),"")</f>
        <v/>
      </c>
      <c r="AC30" s="488"/>
      <c r="AD30" s="488" t="str">
        <f>IF(AND('Mapa de Riesgos'!$H$18="Baja",'Mapa de Riesgos'!$L$18="Mayor"),CONCATENATE("R",'Mapa de Riesgos'!$A$18),"")</f>
        <v/>
      </c>
      <c r="AE30" s="488"/>
      <c r="AF30" s="488" t="str">
        <f>IF(AND('Mapa de Riesgos'!$H$24="Baja",'Mapa de Riesgos'!$L$24="Mayor"),CONCATENATE("R",'Mapa de Riesgos'!$A$24),"")</f>
        <v/>
      </c>
      <c r="AG30" s="489"/>
      <c r="AH30" s="477" t="str">
        <f>IF(AND('Mapa de Riesgos'!$H$12="Baja",'Mapa de Riesgos'!$L$12="Catastrófico"),CONCATENATE("R",'Mapa de Riesgos'!$A$12),"")</f>
        <v/>
      </c>
      <c r="AI30" s="478"/>
      <c r="AJ30" s="478" t="str">
        <f>IF(AND('Mapa de Riesgos'!$H$18="Baja",'Mapa de Riesgos'!$L$18="Catastrófico"),CONCATENATE("R",'Mapa de Riesgos'!$A$18),"")</f>
        <v/>
      </c>
      <c r="AK30" s="478"/>
      <c r="AL30" s="478" t="str">
        <f>IF(AND('Mapa de Riesgos'!$H$24="Baja",'Mapa de Riesgos'!$L$24="Catastrófico"),CONCATENATE("R",'Mapa de Riesgos'!$A$24),"")</f>
        <v/>
      </c>
      <c r="AM30" s="479"/>
      <c r="AN30" s="84"/>
      <c r="AO30" s="531" t="s">
        <v>169</v>
      </c>
      <c r="AP30" s="532"/>
      <c r="AQ30" s="532"/>
      <c r="AR30" s="532"/>
      <c r="AS30" s="532"/>
      <c r="AT30" s="53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502"/>
      <c r="C31" s="502"/>
      <c r="D31" s="503"/>
      <c r="E31" s="494"/>
      <c r="F31" s="495"/>
      <c r="G31" s="495"/>
      <c r="H31" s="495"/>
      <c r="I31" s="500"/>
      <c r="J31" s="453"/>
      <c r="K31" s="454"/>
      <c r="L31" s="454"/>
      <c r="M31" s="454"/>
      <c r="N31" s="454"/>
      <c r="O31" s="455"/>
      <c r="P31" s="463"/>
      <c r="Q31" s="463"/>
      <c r="R31" s="463"/>
      <c r="S31" s="463"/>
      <c r="T31" s="463"/>
      <c r="U31" s="464"/>
      <c r="V31" s="462"/>
      <c r="W31" s="463"/>
      <c r="X31" s="463"/>
      <c r="Y31" s="463"/>
      <c r="Z31" s="463"/>
      <c r="AA31" s="464"/>
      <c r="AB31" s="480"/>
      <c r="AC31" s="481"/>
      <c r="AD31" s="481"/>
      <c r="AE31" s="481"/>
      <c r="AF31" s="481"/>
      <c r="AG31" s="483"/>
      <c r="AH31" s="471"/>
      <c r="AI31" s="472"/>
      <c r="AJ31" s="472"/>
      <c r="AK31" s="472"/>
      <c r="AL31" s="472"/>
      <c r="AM31" s="473"/>
      <c r="AN31" s="84"/>
      <c r="AO31" s="534"/>
      <c r="AP31" s="535"/>
      <c r="AQ31" s="535"/>
      <c r="AR31" s="535"/>
      <c r="AS31" s="535"/>
      <c r="AT31" s="53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502"/>
      <c r="C32" s="502"/>
      <c r="D32" s="503"/>
      <c r="E32" s="494"/>
      <c r="F32" s="495"/>
      <c r="G32" s="495"/>
      <c r="H32" s="495"/>
      <c r="I32" s="500"/>
      <c r="J32" s="453" t="str">
        <f>IF(AND('Mapa de Riesgos'!$H$30="Baja",'Mapa de Riesgos'!$L$30="Leve"),CONCATENATE("R",'Mapa de Riesgos'!$A$30),"")</f>
        <v/>
      </c>
      <c r="K32" s="454"/>
      <c r="L32" s="454" t="str">
        <f>IF(AND('Mapa de Riesgos'!$H$36="Baja",'Mapa de Riesgos'!$L$36="Leve"),CONCATENATE("R",'Mapa de Riesgos'!$A$36),"")</f>
        <v/>
      </c>
      <c r="M32" s="454"/>
      <c r="N32" s="454" t="str">
        <f>IF(AND('Mapa de Riesgos'!$H$42="Baja",'Mapa de Riesgos'!$L$42="Leve"),CONCATENATE("R",'Mapa de Riesgos'!$A$42),"")</f>
        <v/>
      </c>
      <c r="O32" s="455"/>
      <c r="P32" s="463" t="str">
        <f>IF(AND('Mapa de Riesgos'!$H$30="Baja",'Mapa de Riesgos'!$L$30="Menor"),CONCATENATE("R",'Mapa de Riesgos'!$A$30),"")</f>
        <v/>
      </c>
      <c r="Q32" s="463"/>
      <c r="R32" s="463" t="str">
        <f>IF(AND('Mapa de Riesgos'!$H$36="Baja",'Mapa de Riesgos'!$L$36="Menor"),CONCATENATE("R",'Mapa de Riesgos'!$A$36),"")</f>
        <v/>
      </c>
      <c r="S32" s="463"/>
      <c r="T32" s="463" t="str">
        <f>IF(AND('Mapa de Riesgos'!$H$42="Baja",'Mapa de Riesgos'!$L$42="Menor"),CONCATENATE("R",'Mapa de Riesgos'!$A$42),"")</f>
        <v/>
      </c>
      <c r="U32" s="464"/>
      <c r="V32" s="462" t="str">
        <f>IF(AND('Mapa de Riesgos'!$H$30="Baja",'Mapa de Riesgos'!$L$30="Moderado"),CONCATENATE("R",'Mapa de Riesgos'!$A$30),"")</f>
        <v/>
      </c>
      <c r="W32" s="463"/>
      <c r="X32" s="463" t="str">
        <f>IF(AND('Mapa de Riesgos'!$H$36="Baja",'Mapa de Riesgos'!$L$36="Moderado"),CONCATENATE("R",'Mapa de Riesgos'!$A$36),"")</f>
        <v/>
      </c>
      <c r="Y32" s="463"/>
      <c r="Z32" s="463" t="str">
        <f>IF(AND('Mapa de Riesgos'!$H$42="Baja",'Mapa de Riesgos'!$L$42="Moderado"),CONCATENATE("R",'Mapa de Riesgos'!$A$42),"")</f>
        <v/>
      </c>
      <c r="AA32" s="464"/>
      <c r="AB32" s="480" t="str">
        <f>IF(AND('Mapa de Riesgos'!$H$30="Baja",'Mapa de Riesgos'!$L$30="Mayor"),CONCATENATE("R",'Mapa de Riesgos'!$A$30),"")</f>
        <v/>
      </c>
      <c r="AC32" s="481"/>
      <c r="AD32" s="482" t="str">
        <f>IF(AND('Mapa de Riesgos'!$H$36="Baja",'Mapa de Riesgos'!$L$36="Mayor"),CONCATENATE("R",'Mapa de Riesgos'!$A$36),"")</f>
        <v/>
      </c>
      <c r="AE32" s="482"/>
      <c r="AF32" s="482" t="str">
        <f>IF(AND('Mapa de Riesgos'!$H$42="Baja",'Mapa de Riesgos'!$L$42="Mayor"),CONCATENATE("R",'Mapa de Riesgos'!$A$42),"")</f>
        <v/>
      </c>
      <c r="AG32" s="483"/>
      <c r="AH32" s="471" t="str">
        <f>IF(AND('Mapa de Riesgos'!$H$30="Baja",'Mapa de Riesgos'!$L$30="Catastrófico"),CONCATENATE("R",'Mapa de Riesgos'!$A$30),"")</f>
        <v/>
      </c>
      <c r="AI32" s="472"/>
      <c r="AJ32" s="472" t="str">
        <f>IF(AND('Mapa de Riesgos'!$H$36="Baja",'Mapa de Riesgos'!$L$36="Catastrófico"),CONCATENATE("R",'Mapa de Riesgos'!$A$36),"")</f>
        <v/>
      </c>
      <c r="AK32" s="472"/>
      <c r="AL32" s="472" t="str">
        <f>IF(AND('Mapa de Riesgos'!$H$42="Baja",'Mapa de Riesgos'!$L$42="Catastrófico"),CONCATENATE("R",'Mapa de Riesgos'!$A$42),"")</f>
        <v/>
      </c>
      <c r="AM32" s="473"/>
      <c r="AN32" s="84"/>
      <c r="AO32" s="534"/>
      <c r="AP32" s="535"/>
      <c r="AQ32" s="535"/>
      <c r="AR32" s="535"/>
      <c r="AS32" s="535"/>
      <c r="AT32" s="53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502"/>
      <c r="C33" s="502"/>
      <c r="D33" s="503"/>
      <c r="E33" s="494"/>
      <c r="F33" s="495"/>
      <c r="G33" s="495"/>
      <c r="H33" s="495"/>
      <c r="I33" s="500"/>
      <c r="J33" s="453"/>
      <c r="K33" s="454"/>
      <c r="L33" s="454"/>
      <c r="M33" s="454"/>
      <c r="N33" s="454"/>
      <c r="O33" s="455"/>
      <c r="P33" s="463"/>
      <c r="Q33" s="463"/>
      <c r="R33" s="463"/>
      <c r="S33" s="463"/>
      <c r="T33" s="463"/>
      <c r="U33" s="464"/>
      <c r="V33" s="462"/>
      <c r="W33" s="463"/>
      <c r="X33" s="463"/>
      <c r="Y33" s="463"/>
      <c r="Z33" s="463"/>
      <c r="AA33" s="464"/>
      <c r="AB33" s="480"/>
      <c r="AC33" s="481"/>
      <c r="AD33" s="482"/>
      <c r="AE33" s="482"/>
      <c r="AF33" s="482"/>
      <c r="AG33" s="483"/>
      <c r="AH33" s="471"/>
      <c r="AI33" s="472"/>
      <c r="AJ33" s="472"/>
      <c r="AK33" s="472"/>
      <c r="AL33" s="472"/>
      <c r="AM33" s="473"/>
      <c r="AN33" s="84"/>
      <c r="AO33" s="534"/>
      <c r="AP33" s="535"/>
      <c r="AQ33" s="535"/>
      <c r="AR33" s="535"/>
      <c r="AS33" s="535"/>
      <c r="AT33" s="53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502"/>
      <c r="C34" s="502"/>
      <c r="D34" s="503"/>
      <c r="E34" s="494"/>
      <c r="F34" s="495"/>
      <c r="G34" s="495"/>
      <c r="H34" s="495"/>
      <c r="I34" s="500"/>
      <c r="J34" s="453" t="str">
        <f>IF(AND('Mapa de Riesgos'!$H$48="Baja",'Mapa de Riesgos'!$L$48="Leve"),CONCATENATE("R",'Mapa de Riesgos'!$A$48),"")</f>
        <v/>
      </c>
      <c r="K34" s="454"/>
      <c r="L34" s="454" t="str">
        <f>IF(AND('Mapa de Riesgos'!$H$54="Baja",'Mapa de Riesgos'!$L$54="Leve"),CONCATENATE("R",'Mapa de Riesgos'!$A$54),"")</f>
        <v/>
      </c>
      <c r="M34" s="454"/>
      <c r="N34" s="454" t="str">
        <f>IF(AND('Mapa de Riesgos'!$H$60="Baja",'Mapa de Riesgos'!$L$60="Leve"),CONCATENATE("R",'Mapa de Riesgos'!$A$60),"")</f>
        <v/>
      </c>
      <c r="O34" s="455"/>
      <c r="P34" s="463" t="str">
        <f>IF(AND('Mapa de Riesgos'!$H$48="Baja",'Mapa de Riesgos'!$L$48="Menor"),CONCATENATE("R",'Mapa de Riesgos'!$A$48),"")</f>
        <v/>
      </c>
      <c r="Q34" s="463"/>
      <c r="R34" s="463" t="str">
        <f>IF(AND('Mapa de Riesgos'!$H$54="Baja",'Mapa de Riesgos'!$L$54="Menor"),CONCATENATE("R",'Mapa de Riesgos'!$A$54),"")</f>
        <v/>
      </c>
      <c r="S34" s="463"/>
      <c r="T34" s="463" t="str">
        <f>IF(AND('Mapa de Riesgos'!$H$60="Baja",'Mapa de Riesgos'!$L$60="Menor"),CONCATENATE("R",'Mapa de Riesgos'!$A$60),"")</f>
        <v/>
      </c>
      <c r="U34" s="464"/>
      <c r="V34" s="462" t="str">
        <f>IF(AND('Mapa de Riesgos'!$H$48="Baja",'Mapa de Riesgos'!$L$48="Moderado"),CONCATENATE("R",'Mapa de Riesgos'!$A$48),"")</f>
        <v/>
      </c>
      <c r="W34" s="463"/>
      <c r="X34" s="463" t="str">
        <f>IF(AND('Mapa de Riesgos'!$H$54="Baja",'Mapa de Riesgos'!$L$54="Moderado"),CONCATENATE("R",'Mapa de Riesgos'!$A$54),"")</f>
        <v/>
      </c>
      <c r="Y34" s="463"/>
      <c r="Z34" s="463" t="str">
        <f>IF(AND('Mapa de Riesgos'!$H$60="Baja",'Mapa de Riesgos'!$L$60="Moderado"),CONCATENATE("R",'Mapa de Riesgos'!$A$60),"")</f>
        <v/>
      </c>
      <c r="AA34" s="464"/>
      <c r="AB34" s="480" t="str">
        <f>IF(AND('Mapa de Riesgos'!$H$48="Baja",'Mapa de Riesgos'!$L$48="Mayor"),CONCATENATE("R",'Mapa de Riesgos'!$A$48),"")</f>
        <v/>
      </c>
      <c r="AC34" s="481"/>
      <c r="AD34" s="482" t="str">
        <f>IF(AND('Mapa de Riesgos'!$H$54="Baja",'Mapa de Riesgos'!$L$54="Mayor"),CONCATENATE("R",'Mapa de Riesgos'!$A$54),"")</f>
        <v/>
      </c>
      <c r="AE34" s="482"/>
      <c r="AF34" s="482" t="str">
        <f>IF(AND('Mapa de Riesgos'!$H$60="Baja",'Mapa de Riesgos'!$L$60="Mayor"),CONCATENATE("R",'Mapa de Riesgos'!$A$60),"")</f>
        <v/>
      </c>
      <c r="AG34" s="483"/>
      <c r="AH34" s="471" t="str">
        <f>IF(AND('Mapa de Riesgos'!$H$48="Baja",'Mapa de Riesgos'!$L$48="Catastrófico"),CONCATENATE("R",'Mapa de Riesgos'!$A$48),"")</f>
        <v/>
      </c>
      <c r="AI34" s="472"/>
      <c r="AJ34" s="472" t="str">
        <f>IF(AND('Mapa de Riesgos'!$H$54="Baja",'Mapa de Riesgos'!$L$54="Catastrófico"),CONCATENATE("R",'Mapa de Riesgos'!$A$54),"")</f>
        <v/>
      </c>
      <c r="AK34" s="472"/>
      <c r="AL34" s="472" t="str">
        <f>IF(AND('Mapa de Riesgos'!$H$60="Baja",'Mapa de Riesgos'!$L$60="Catastrófico"),CONCATENATE("R",'Mapa de Riesgos'!$A$60),"")</f>
        <v/>
      </c>
      <c r="AM34" s="473"/>
      <c r="AN34" s="84"/>
      <c r="AO34" s="534"/>
      <c r="AP34" s="535"/>
      <c r="AQ34" s="535"/>
      <c r="AR34" s="535"/>
      <c r="AS34" s="535"/>
      <c r="AT34" s="53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502"/>
      <c r="C35" s="502"/>
      <c r="D35" s="503"/>
      <c r="E35" s="494"/>
      <c r="F35" s="495"/>
      <c r="G35" s="495"/>
      <c r="H35" s="495"/>
      <c r="I35" s="500"/>
      <c r="J35" s="453"/>
      <c r="K35" s="454"/>
      <c r="L35" s="454"/>
      <c r="M35" s="454"/>
      <c r="N35" s="454"/>
      <c r="O35" s="455"/>
      <c r="P35" s="463"/>
      <c r="Q35" s="463"/>
      <c r="R35" s="463"/>
      <c r="S35" s="463"/>
      <c r="T35" s="463"/>
      <c r="U35" s="464"/>
      <c r="V35" s="462"/>
      <c r="W35" s="463"/>
      <c r="X35" s="463"/>
      <c r="Y35" s="463"/>
      <c r="Z35" s="463"/>
      <c r="AA35" s="464"/>
      <c r="AB35" s="480"/>
      <c r="AC35" s="481"/>
      <c r="AD35" s="482"/>
      <c r="AE35" s="482"/>
      <c r="AF35" s="482"/>
      <c r="AG35" s="483"/>
      <c r="AH35" s="471"/>
      <c r="AI35" s="472"/>
      <c r="AJ35" s="472"/>
      <c r="AK35" s="472"/>
      <c r="AL35" s="472"/>
      <c r="AM35" s="473"/>
      <c r="AN35" s="84"/>
      <c r="AO35" s="534"/>
      <c r="AP35" s="535"/>
      <c r="AQ35" s="535"/>
      <c r="AR35" s="535"/>
      <c r="AS35" s="535"/>
      <c r="AT35" s="53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502"/>
      <c r="C36" s="502"/>
      <c r="D36" s="503"/>
      <c r="E36" s="494"/>
      <c r="F36" s="495"/>
      <c r="G36" s="495"/>
      <c r="H36" s="495"/>
      <c r="I36" s="500"/>
      <c r="J36" s="453" t="str">
        <f>IF(AND('Mapa de Riesgos'!$H$66="Baja",'Mapa de Riesgos'!$L$66="Leve"),CONCATENATE("R",'Mapa de Riesgos'!$A$66),"")</f>
        <v/>
      </c>
      <c r="K36" s="454"/>
      <c r="L36" s="454" t="str">
        <f>IF(AND('Mapa de Riesgos'!$H$72="Baja",'Mapa de Riesgos'!$L$72="Leve"),CONCATENATE("R",'Mapa de Riesgos'!$A$72),"")</f>
        <v/>
      </c>
      <c r="M36" s="454"/>
      <c r="N36" s="454" t="str">
        <f>IF(AND('Mapa de Riesgos'!$H$78="Baja",'Mapa de Riesgos'!$L$78="Leve"),CONCATENATE("R",'Mapa de Riesgos'!$A$78),"")</f>
        <v/>
      </c>
      <c r="O36" s="455"/>
      <c r="P36" s="463" t="str">
        <f>IF(AND('Mapa de Riesgos'!$H$66="Baja",'Mapa de Riesgos'!$L$66="Menor"),CONCATENATE("R",'Mapa de Riesgos'!$A$66),"")</f>
        <v/>
      </c>
      <c r="Q36" s="463"/>
      <c r="R36" s="463" t="str">
        <f>IF(AND('Mapa de Riesgos'!$H$72="Baja",'Mapa de Riesgos'!$L$72="Menor"),CONCATENATE("R",'Mapa de Riesgos'!$A$72),"")</f>
        <v/>
      </c>
      <c r="S36" s="463"/>
      <c r="T36" s="463" t="str">
        <f>IF(AND('Mapa de Riesgos'!$H$78="Baja",'Mapa de Riesgos'!$L$78="Menor"),CONCATENATE("R",'Mapa de Riesgos'!$A$78),"")</f>
        <v/>
      </c>
      <c r="U36" s="464"/>
      <c r="V36" s="462" t="str">
        <f>IF(AND('Mapa de Riesgos'!$H$66="Baja",'Mapa de Riesgos'!$L$66="Moderado"),CONCATENATE("R",'Mapa de Riesgos'!$A$66),"")</f>
        <v/>
      </c>
      <c r="W36" s="463"/>
      <c r="X36" s="463" t="str">
        <f>IF(AND('Mapa de Riesgos'!$H$72="Baja",'Mapa de Riesgos'!$L$72="Moderado"),CONCATENATE("R",'Mapa de Riesgos'!$A$72),"")</f>
        <v/>
      </c>
      <c r="Y36" s="463"/>
      <c r="Z36" s="463" t="str">
        <f>IF(AND('Mapa de Riesgos'!$H$78="Baja",'Mapa de Riesgos'!$L$78="Moderado"),CONCATENATE("R",'Mapa de Riesgos'!$A$78),"")</f>
        <v/>
      </c>
      <c r="AA36" s="464"/>
      <c r="AB36" s="480" t="str">
        <f>IF(AND('Mapa de Riesgos'!$H$66="Baja",'Mapa de Riesgos'!$L$66="Mayor"),CONCATENATE("R",'Mapa de Riesgos'!$A$66),"")</f>
        <v/>
      </c>
      <c r="AC36" s="481"/>
      <c r="AD36" s="482" t="str">
        <f>IF(AND('Mapa de Riesgos'!$H$72="Baja",'Mapa de Riesgos'!$L$72="Mayor"),CONCATENATE("R",'Mapa de Riesgos'!$A$72),"")</f>
        <v/>
      </c>
      <c r="AE36" s="482"/>
      <c r="AF36" s="482" t="str">
        <f>IF(AND('Mapa de Riesgos'!$H$78="Baja",'Mapa de Riesgos'!$L$78="Mayor"),CONCATENATE("R",'Mapa de Riesgos'!$A$78),"")</f>
        <v/>
      </c>
      <c r="AG36" s="483"/>
      <c r="AH36" s="471" t="str">
        <f>IF(AND('Mapa de Riesgos'!$H$66="Baja",'Mapa de Riesgos'!$L$66="Catastrófico"),CONCATENATE("R",'Mapa de Riesgos'!$A$66),"")</f>
        <v/>
      </c>
      <c r="AI36" s="472"/>
      <c r="AJ36" s="472" t="str">
        <f>IF(AND('Mapa de Riesgos'!$H$72="Baja",'Mapa de Riesgos'!$L$72="Catastrófico"),CONCATENATE("R",'Mapa de Riesgos'!$A$72),"")</f>
        <v/>
      </c>
      <c r="AK36" s="472"/>
      <c r="AL36" s="472" t="str">
        <f>IF(AND('Mapa de Riesgos'!$H$78="Baja",'Mapa de Riesgos'!$L$78="Catastrófico"),CONCATENATE("R",'Mapa de Riesgos'!$A$78),"")</f>
        <v/>
      </c>
      <c r="AM36" s="473"/>
      <c r="AN36" s="84"/>
      <c r="AO36" s="534"/>
      <c r="AP36" s="535"/>
      <c r="AQ36" s="535"/>
      <c r="AR36" s="535"/>
      <c r="AS36" s="535"/>
      <c r="AT36" s="53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502"/>
      <c r="C37" s="502"/>
      <c r="D37" s="503"/>
      <c r="E37" s="497"/>
      <c r="F37" s="498"/>
      <c r="G37" s="498"/>
      <c r="H37" s="498"/>
      <c r="I37" s="498"/>
      <c r="J37" s="456"/>
      <c r="K37" s="457"/>
      <c r="L37" s="457"/>
      <c r="M37" s="457"/>
      <c r="N37" s="457"/>
      <c r="O37" s="458"/>
      <c r="P37" s="466"/>
      <c r="Q37" s="466"/>
      <c r="R37" s="466"/>
      <c r="S37" s="466"/>
      <c r="T37" s="466"/>
      <c r="U37" s="467"/>
      <c r="V37" s="465"/>
      <c r="W37" s="466"/>
      <c r="X37" s="466"/>
      <c r="Y37" s="466"/>
      <c r="Z37" s="466"/>
      <c r="AA37" s="467"/>
      <c r="AB37" s="484"/>
      <c r="AC37" s="485"/>
      <c r="AD37" s="485"/>
      <c r="AE37" s="485"/>
      <c r="AF37" s="485"/>
      <c r="AG37" s="486"/>
      <c r="AH37" s="474"/>
      <c r="AI37" s="475"/>
      <c r="AJ37" s="475"/>
      <c r="AK37" s="475"/>
      <c r="AL37" s="475"/>
      <c r="AM37" s="476"/>
      <c r="AN37" s="84"/>
      <c r="AO37" s="537"/>
      <c r="AP37" s="538"/>
      <c r="AQ37" s="538"/>
      <c r="AR37" s="538"/>
      <c r="AS37" s="538"/>
      <c r="AT37" s="53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502"/>
      <c r="C38" s="502"/>
      <c r="D38" s="503"/>
      <c r="E38" s="491" t="s">
        <v>170</v>
      </c>
      <c r="F38" s="492"/>
      <c r="G38" s="492"/>
      <c r="H38" s="492"/>
      <c r="I38" s="493"/>
      <c r="J38" s="459" t="str">
        <f>IF(AND('Mapa de Riesgos'!$H$12="Muy Baja",'Mapa de Riesgos'!$L$12="Leve"),CONCATENATE("R",'Mapa de Riesgos'!$A$12),"")</f>
        <v/>
      </c>
      <c r="K38" s="460"/>
      <c r="L38" s="460" t="str">
        <f>IF(AND('Mapa de Riesgos'!$H$18="Muy Baja",'Mapa de Riesgos'!$L$18="Leve"),CONCATENATE("R",'Mapa de Riesgos'!$A$18),"")</f>
        <v/>
      </c>
      <c r="M38" s="460"/>
      <c r="N38" s="460" t="str">
        <f>IF(AND('Mapa de Riesgos'!$H$24="Muy Baja",'Mapa de Riesgos'!$L$24="Leve"),CONCATENATE("R",'Mapa de Riesgos'!$A$24),"")</f>
        <v/>
      </c>
      <c r="O38" s="461"/>
      <c r="P38" s="459" t="str">
        <f>IF(AND('Mapa de Riesgos'!$H$12="Muy Baja",'Mapa de Riesgos'!$L$12="Menor"),CONCATENATE("R",'Mapa de Riesgos'!$A$12),"")</f>
        <v/>
      </c>
      <c r="Q38" s="460"/>
      <c r="R38" s="460" t="str">
        <f>IF(AND('Mapa de Riesgos'!$H$18="Muy Baja",'Mapa de Riesgos'!$L$18="Menor"),CONCATENATE("R",'Mapa de Riesgos'!$A$18),"")</f>
        <v/>
      </c>
      <c r="S38" s="460"/>
      <c r="T38" s="460" t="str">
        <f>IF(AND('Mapa de Riesgos'!$H$24="Muy Baja",'Mapa de Riesgos'!$L$24="Menor"),CONCATENATE("R",'Mapa de Riesgos'!$A$24),"")</f>
        <v/>
      </c>
      <c r="U38" s="461"/>
      <c r="V38" s="468" t="str">
        <f>IF(AND('Mapa de Riesgos'!$H$12="Muy Baja",'Mapa de Riesgos'!$L$12="Moderado"),CONCATENATE("R",'Mapa de Riesgos'!$A$12),"")</f>
        <v/>
      </c>
      <c r="W38" s="469"/>
      <c r="X38" s="469" t="str">
        <f>IF(AND('Mapa de Riesgos'!$H$18="Muy Baja",'Mapa de Riesgos'!$L$18="Moderado"),CONCATENATE("R",'Mapa de Riesgos'!$A$18),"")</f>
        <v/>
      </c>
      <c r="Y38" s="469"/>
      <c r="Z38" s="469" t="str">
        <f>IF(AND('Mapa de Riesgos'!$H$24="Muy Baja",'Mapa de Riesgos'!$L$24="Moderado"),CONCATENATE("R",'Mapa de Riesgos'!$A$24),"")</f>
        <v/>
      </c>
      <c r="AA38" s="470"/>
      <c r="AB38" s="487" t="str">
        <f>IF(AND('Mapa de Riesgos'!$H$12="Muy Baja",'Mapa de Riesgos'!$L$12="Mayor"),CONCATENATE("R",'Mapa de Riesgos'!$A$12),"")</f>
        <v/>
      </c>
      <c r="AC38" s="488"/>
      <c r="AD38" s="488" t="str">
        <f>IF(AND('Mapa de Riesgos'!$H$18="Muy Baja",'Mapa de Riesgos'!$L$18="Mayor"),CONCATENATE("R",'Mapa de Riesgos'!$A$18),"")</f>
        <v/>
      </c>
      <c r="AE38" s="488"/>
      <c r="AF38" s="488" t="str">
        <f>IF(AND('Mapa de Riesgos'!$H$24="Muy Baja",'Mapa de Riesgos'!$L$24="Mayor"),CONCATENATE("R",'Mapa de Riesgos'!$A$24),"")</f>
        <v/>
      </c>
      <c r="AG38" s="489"/>
      <c r="AH38" s="477" t="str">
        <f>IF(AND('Mapa de Riesgos'!$H$12="Muy Baja",'Mapa de Riesgos'!$L$12="Catastrófico"),CONCATENATE("R",'Mapa de Riesgos'!$A$12),"")</f>
        <v/>
      </c>
      <c r="AI38" s="478"/>
      <c r="AJ38" s="478" t="str">
        <f>IF(AND('Mapa de Riesgos'!$H$18="Muy Baja",'Mapa de Riesgos'!$L$18="Catastrófico"),CONCATENATE("R",'Mapa de Riesgos'!$A$18),"")</f>
        <v/>
      </c>
      <c r="AK38" s="478"/>
      <c r="AL38" s="478" t="str">
        <f>IF(AND('Mapa de Riesgos'!$H$24="Muy Baja",'Mapa de Riesgos'!$L$24="Catastrófico"),CONCATENATE("R",'Mapa de Riesgos'!$A$24),"")</f>
        <v/>
      </c>
      <c r="AM38" s="479"/>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502"/>
      <c r="C39" s="502"/>
      <c r="D39" s="503"/>
      <c r="E39" s="494"/>
      <c r="F39" s="495"/>
      <c r="G39" s="495"/>
      <c r="H39" s="495"/>
      <c r="I39" s="496"/>
      <c r="J39" s="453"/>
      <c r="K39" s="454"/>
      <c r="L39" s="454"/>
      <c r="M39" s="454"/>
      <c r="N39" s="454"/>
      <c r="O39" s="455"/>
      <c r="P39" s="453"/>
      <c r="Q39" s="454"/>
      <c r="R39" s="454"/>
      <c r="S39" s="454"/>
      <c r="T39" s="454"/>
      <c r="U39" s="455"/>
      <c r="V39" s="462"/>
      <c r="W39" s="463"/>
      <c r="X39" s="463"/>
      <c r="Y39" s="463"/>
      <c r="Z39" s="463"/>
      <c r="AA39" s="464"/>
      <c r="AB39" s="480"/>
      <c r="AC39" s="481"/>
      <c r="AD39" s="481"/>
      <c r="AE39" s="481"/>
      <c r="AF39" s="481"/>
      <c r="AG39" s="483"/>
      <c r="AH39" s="471"/>
      <c r="AI39" s="472"/>
      <c r="AJ39" s="472"/>
      <c r="AK39" s="472"/>
      <c r="AL39" s="472"/>
      <c r="AM39" s="473"/>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502"/>
      <c r="C40" s="502"/>
      <c r="D40" s="503"/>
      <c r="E40" s="494"/>
      <c r="F40" s="495"/>
      <c r="G40" s="495"/>
      <c r="H40" s="495"/>
      <c r="I40" s="496"/>
      <c r="J40" s="453" t="str">
        <f>IF(AND('Mapa de Riesgos'!$H$30="Muy Baja",'Mapa de Riesgos'!$L$30="Leve"),CONCATENATE("R",'Mapa de Riesgos'!$A$30),"")</f>
        <v/>
      </c>
      <c r="K40" s="454"/>
      <c r="L40" s="454" t="str">
        <f>IF(AND('Mapa de Riesgos'!$H$36="Muy Baja",'Mapa de Riesgos'!$L$36="Leve"),CONCATENATE("R",'Mapa de Riesgos'!$A$36),"")</f>
        <v/>
      </c>
      <c r="M40" s="454"/>
      <c r="N40" s="454" t="str">
        <f>IF(AND('Mapa de Riesgos'!$H$42="Muy Baja",'Mapa de Riesgos'!$L$42="Leve"),CONCATENATE("R",'Mapa de Riesgos'!$A$42),"")</f>
        <v/>
      </c>
      <c r="O40" s="455"/>
      <c r="P40" s="453" t="str">
        <f>IF(AND('Mapa de Riesgos'!$H$30="Muy Baja",'Mapa de Riesgos'!$L$30="Menor"),CONCATENATE("R",'Mapa de Riesgos'!$A$30),"")</f>
        <v/>
      </c>
      <c r="Q40" s="454"/>
      <c r="R40" s="454" t="str">
        <f>IF(AND('Mapa de Riesgos'!$H$36="Muy Baja",'Mapa de Riesgos'!$L$36="Menor"),CONCATENATE("R",'Mapa de Riesgos'!$A$36),"")</f>
        <v/>
      </c>
      <c r="S40" s="454"/>
      <c r="T40" s="454" t="str">
        <f>IF(AND('Mapa de Riesgos'!$H$42="Muy Baja",'Mapa de Riesgos'!$L$42="Menor"),CONCATENATE("R",'Mapa de Riesgos'!$A$42),"")</f>
        <v/>
      </c>
      <c r="U40" s="455"/>
      <c r="V40" s="462" t="str">
        <f>IF(AND('Mapa de Riesgos'!$H$30="Muy Baja",'Mapa de Riesgos'!$L$30="Moderado"),CONCATENATE("R",'Mapa de Riesgos'!$A$30),"")</f>
        <v/>
      </c>
      <c r="W40" s="463"/>
      <c r="X40" s="463" t="str">
        <f>IF(AND('Mapa de Riesgos'!$H$36="Muy Baja",'Mapa de Riesgos'!$L$36="Moderado"),CONCATENATE("R",'Mapa de Riesgos'!$A$36),"")</f>
        <v/>
      </c>
      <c r="Y40" s="463"/>
      <c r="Z40" s="463" t="str">
        <f>IF(AND('Mapa de Riesgos'!$H$42="Muy Baja",'Mapa de Riesgos'!$L$42="Moderado"),CONCATENATE("R",'Mapa de Riesgos'!$A$42),"")</f>
        <v/>
      </c>
      <c r="AA40" s="464"/>
      <c r="AB40" s="480" t="str">
        <f>IF(AND('Mapa de Riesgos'!$H$30="Muy Baja",'Mapa de Riesgos'!$L$30="Mayor"),CONCATENATE("R",'Mapa de Riesgos'!$A$30),"")</f>
        <v/>
      </c>
      <c r="AC40" s="481"/>
      <c r="AD40" s="482" t="str">
        <f>IF(AND('Mapa de Riesgos'!$H$36="Muy Baja",'Mapa de Riesgos'!$L$36="Mayor"),CONCATENATE("R",'Mapa de Riesgos'!$A$36),"")</f>
        <v/>
      </c>
      <c r="AE40" s="482"/>
      <c r="AF40" s="482" t="str">
        <f>IF(AND('Mapa de Riesgos'!$H$42="Muy Baja",'Mapa de Riesgos'!$L$42="Mayor"),CONCATENATE("R",'Mapa de Riesgos'!$A$42),"")</f>
        <v/>
      </c>
      <c r="AG40" s="483"/>
      <c r="AH40" s="471" t="str">
        <f>IF(AND('Mapa de Riesgos'!$H$30="Muy Baja",'Mapa de Riesgos'!$L$30="Catastrófico"),CONCATENATE("R",'Mapa de Riesgos'!$A$30),"")</f>
        <v/>
      </c>
      <c r="AI40" s="472"/>
      <c r="AJ40" s="472" t="str">
        <f>IF(AND('Mapa de Riesgos'!$H$36="Muy Baja",'Mapa de Riesgos'!$L$36="Catastrófico"),CONCATENATE("R",'Mapa de Riesgos'!$A$36),"")</f>
        <v/>
      </c>
      <c r="AK40" s="472"/>
      <c r="AL40" s="472" t="str">
        <f>IF(AND('Mapa de Riesgos'!$H$42="Muy Baja",'Mapa de Riesgos'!$L$42="Catastrófico"),CONCATENATE("R",'Mapa de Riesgos'!$A$42),"")</f>
        <v/>
      </c>
      <c r="AM40" s="473"/>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502"/>
      <c r="C41" s="502"/>
      <c r="D41" s="503"/>
      <c r="E41" s="494"/>
      <c r="F41" s="495"/>
      <c r="G41" s="495"/>
      <c r="H41" s="495"/>
      <c r="I41" s="496"/>
      <c r="J41" s="453"/>
      <c r="K41" s="454"/>
      <c r="L41" s="454"/>
      <c r="M41" s="454"/>
      <c r="N41" s="454"/>
      <c r="O41" s="455"/>
      <c r="P41" s="453"/>
      <c r="Q41" s="454"/>
      <c r="R41" s="454"/>
      <c r="S41" s="454"/>
      <c r="T41" s="454"/>
      <c r="U41" s="455"/>
      <c r="V41" s="462"/>
      <c r="W41" s="463"/>
      <c r="X41" s="463"/>
      <c r="Y41" s="463"/>
      <c r="Z41" s="463"/>
      <c r="AA41" s="464"/>
      <c r="AB41" s="480"/>
      <c r="AC41" s="481"/>
      <c r="AD41" s="482"/>
      <c r="AE41" s="482"/>
      <c r="AF41" s="482"/>
      <c r="AG41" s="483"/>
      <c r="AH41" s="471"/>
      <c r="AI41" s="472"/>
      <c r="AJ41" s="472"/>
      <c r="AK41" s="472"/>
      <c r="AL41" s="472"/>
      <c r="AM41" s="473"/>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502"/>
      <c r="C42" s="502"/>
      <c r="D42" s="503"/>
      <c r="E42" s="494"/>
      <c r="F42" s="495"/>
      <c r="G42" s="495"/>
      <c r="H42" s="495"/>
      <c r="I42" s="496"/>
      <c r="J42" s="453" t="str">
        <f>IF(AND('Mapa de Riesgos'!$H$48="Muy Baja",'Mapa de Riesgos'!$L$48="Leve"),CONCATENATE("R",'Mapa de Riesgos'!$A$48),"")</f>
        <v/>
      </c>
      <c r="K42" s="454"/>
      <c r="L42" s="454" t="str">
        <f>IF(AND('Mapa de Riesgos'!$H$54="Muy Baja",'Mapa de Riesgos'!$L$54="Leve"),CONCATENATE("R",'Mapa de Riesgos'!$A$54),"")</f>
        <v/>
      </c>
      <c r="M42" s="454"/>
      <c r="N42" s="454" t="str">
        <f>IF(AND('Mapa de Riesgos'!$H$60="Muy Baja",'Mapa de Riesgos'!$L$60="Leve"),CONCATENATE("R",'Mapa de Riesgos'!$A$60),"")</f>
        <v/>
      </c>
      <c r="O42" s="455"/>
      <c r="P42" s="453" t="str">
        <f>IF(AND('Mapa de Riesgos'!$H$48="Muy Baja",'Mapa de Riesgos'!$L$48="Menor"),CONCATENATE("R",'Mapa de Riesgos'!$A$48),"")</f>
        <v/>
      </c>
      <c r="Q42" s="454"/>
      <c r="R42" s="454" t="str">
        <f>IF(AND('Mapa de Riesgos'!$H$54="Muy Baja",'Mapa de Riesgos'!$L$54="Menor"),CONCATENATE("R",'Mapa de Riesgos'!$A$54),"")</f>
        <v/>
      </c>
      <c r="S42" s="454"/>
      <c r="T42" s="454" t="str">
        <f>IF(AND('Mapa de Riesgos'!$H$60="Muy Baja",'Mapa de Riesgos'!$L$60="Menor"),CONCATENATE("R",'Mapa de Riesgos'!$A$60),"")</f>
        <v/>
      </c>
      <c r="U42" s="455"/>
      <c r="V42" s="462" t="str">
        <f>IF(AND('Mapa de Riesgos'!$H$48="Muy Baja",'Mapa de Riesgos'!$L$48="Moderado"),CONCATENATE("R",'Mapa de Riesgos'!$A$48),"")</f>
        <v/>
      </c>
      <c r="W42" s="463"/>
      <c r="X42" s="463" t="str">
        <f>IF(AND('Mapa de Riesgos'!$H$54="Muy Baja",'Mapa de Riesgos'!$L$54="Moderado"),CONCATENATE("R",'Mapa de Riesgos'!$A$54),"")</f>
        <v/>
      </c>
      <c r="Y42" s="463"/>
      <c r="Z42" s="463" t="str">
        <f>IF(AND('Mapa de Riesgos'!$H$60="Muy Baja",'Mapa de Riesgos'!$L$60="Moderado"),CONCATENATE("R",'Mapa de Riesgos'!$A$60),"")</f>
        <v/>
      </c>
      <c r="AA42" s="464"/>
      <c r="AB42" s="480" t="str">
        <f>IF(AND('Mapa de Riesgos'!$H$48="Muy Baja",'Mapa de Riesgos'!$L$48="Mayor"),CONCATENATE("R",'Mapa de Riesgos'!$A$48),"")</f>
        <v/>
      </c>
      <c r="AC42" s="481"/>
      <c r="AD42" s="482" t="str">
        <f>IF(AND('Mapa de Riesgos'!$H$54="Muy Baja",'Mapa de Riesgos'!$L$54="Mayor"),CONCATENATE("R",'Mapa de Riesgos'!$A$54),"")</f>
        <v/>
      </c>
      <c r="AE42" s="482"/>
      <c r="AF42" s="482" t="str">
        <f>IF(AND('Mapa de Riesgos'!$H$60="Muy Baja",'Mapa de Riesgos'!$L$60="Mayor"),CONCATENATE("R",'Mapa de Riesgos'!$A$60),"")</f>
        <v/>
      </c>
      <c r="AG42" s="483"/>
      <c r="AH42" s="471" t="str">
        <f>IF(AND('Mapa de Riesgos'!$H$48="Muy Baja",'Mapa de Riesgos'!$L$48="Catastrófico"),CONCATENATE("R",'Mapa de Riesgos'!$A$48),"")</f>
        <v/>
      </c>
      <c r="AI42" s="472"/>
      <c r="AJ42" s="472" t="str">
        <f>IF(AND('Mapa de Riesgos'!$H$54="Muy Baja",'Mapa de Riesgos'!$L$54="Catastrófico"),CONCATENATE("R",'Mapa de Riesgos'!$A$54),"")</f>
        <v/>
      </c>
      <c r="AK42" s="472"/>
      <c r="AL42" s="472" t="str">
        <f>IF(AND('Mapa de Riesgos'!$H$60="Muy Baja",'Mapa de Riesgos'!$L$60="Catastrófico"),CONCATENATE("R",'Mapa de Riesgos'!$A$60),"")</f>
        <v/>
      </c>
      <c r="AM42" s="473"/>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502"/>
      <c r="C43" s="502"/>
      <c r="D43" s="503"/>
      <c r="E43" s="494"/>
      <c r="F43" s="495"/>
      <c r="G43" s="495"/>
      <c r="H43" s="495"/>
      <c r="I43" s="496"/>
      <c r="J43" s="453"/>
      <c r="K43" s="454"/>
      <c r="L43" s="454"/>
      <c r="M43" s="454"/>
      <c r="N43" s="454"/>
      <c r="O43" s="455"/>
      <c r="P43" s="453"/>
      <c r="Q43" s="454"/>
      <c r="R43" s="454"/>
      <c r="S43" s="454"/>
      <c r="T43" s="454"/>
      <c r="U43" s="455"/>
      <c r="V43" s="462"/>
      <c r="W43" s="463"/>
      <c r="X43" s="463"/>
      <c r="Y43" s="463"/>
      <c r="Z43" s="463"/>
      <c r="AA43" s="464"/>
      <c r="AB43" s="480"/>
      <c r="AC43" s="481"/>
      <c r="AD43" s="482"/>
      <c r="AE43" s="482"/>
      <c r="AF43" s="482"/>
      <c r="AG43" s="483"/>
      <c r="AH43" s="471"/>
      <c r="AI43" s="472"/>
      <c r="AJ43" s="472"/>
      <c r="AK43" s="472"/>
      <c r="AL43" s="472"/>
      <c r="AM43" s="473"/>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502"/>
      <c r="C44" s="502"/>
      <c r="D44" s="503"/>
      <c r="E44" s="494"/>
      <c r="F44" s="495"/>
      <c r="G44" s="495"/>
      <c r="H44" s="495"/>
      <c r="I44" s="496"/>
      <c r="J44" s="453" t="str">
        <f>IF(AND('Mapa de Riesgos'!$H$66="Muy Baja",'Mapa de Riesgos'!$L$66="Leve"),CONCATENATE("R",'Mapa de Riesgos'!$A$66),"")</f>
        <v/>
      </c>
      <c r="K44" s="454"/>
      <c r="L44" s="454" t="str">
        <f>IF(AND('Mapa de Riesgos'!$H$72="Muy Baja",'Mapa de Riesgos'!$L$72="Leve"),CONCATENATE("R",'Mapa de Riesgos'!$A$72),"")</f>
        <v/>
      </c>
      <c r="M44" s="454"/>
      <c r="N44" s="454" t="str">
        <f>IF(AND('Mapa de Riesgos'!$H$78="Muy Baja",'Mapa de Riesgos'!$L$78="Leve"),CONCATENATE("R",'Mapa de Riesgos'!$A$78),"")</f>
        <v/>
      </c>
      <c r="O44" s="455"/>
      <c r="P44" s="453" t="str">
        <f>IF(AND('Mapa de Riesgos'!$H$66="Muy Baja",'Mapa de Riesgos'!$L$66="Menor"),CONCATENATE("R",'Mapa de Riesgos'!$A$66),"")</f>
        <v/>
      </c>
      <c r="Q44" s="454"/>
      <c r="R44" s="454" t="str">
        <f>IF(AND('Mapa de Riesgos'!$H$72="Muy Baja",'Mapa de Riesgos'!$L$72="Menor"),CONCATENATE("R",'Mapa de Riesgos'!$A$72),"")</f>
        <v/>
      </c>
      <c r="S44" s="454"/>
      <c r="T44" s="454" t="str">
        <f>IF(AND('Mapa de Riesgos'!$H$78="Muy Baja",'Mapa de Riesgos'!$L$78="Menor"),CONCATENATE("R",'Mapa de Riesgos'!$A$78),"")</f>
        <v/>
      </c>
      <c r="U44" s="455"/>
      <c r="V44" s="462" t="str">
        <f>IF(AND('Mapa de Riesgos'!$H$66="Muy Baja",'Mapa de Riesgos'!$L$66="Moderado"),CONCATENATE("R",'Mapa de Riesgos'!$A$66),"")</f>
        <v/>
      </c>
      <c r="W44" s="463"/>
      <c r="X44" s="463" t="str">
        <f>IF(AND('Mapa de Riesgos'!$H$72="Muy Baja",'Mapa de Riesgos'!$L$72="Moderado"),CONCATENATE("R",'Mapa de Riesgos'!$A$72),"")</f>
        <v/>
      </c>
      <c r="Y44" s="463"/>
      <c r="Z44" s="463" t="str">
        <f>IF(AND('Mapa de Riesgos'!$H$78="Muy Baja",'Mapa de Riesgos'!$L$78="Moderado"),CONCATENATE("R",'Mapa de Riesgos'!$A$78),"")</f>
        <v/>
      </c>
      <c r="AA44" s="464"/>
      <c r="AB44" s="480" t="str">
        <f>IF(AND('Mapa de Riesgos'!$H$66="Muy Baja",'Mapa de Riesgos'!$L$66="Mayor"),CONCATENATE("R",'Mapa de Riesgos'!$A$66),"")</f>
        <v/>
      </c>
      <c r="AC44" s="481"/>
      <c r="AD44" s="482" t="str">
        <f>IF(AND('Mapa de Riesgos'!$H$72="Muy Baja",'Mapa de Riesgos'!$L$72="Mayor"),CONCATENATE("R",'Mapa de Riesgos'!$A$72),"")</f>
        <v/>
      </c>
      <c r="AE44" s="482"/>
      <c r="AF44" s="482" t="str">
        <f>IF(AND('Mapa de Riesgos'!$H$78="Muy Baja",'Mapa de Riesgos'!$L$78="Mayor"),CONCATENATE("R",'Mapa de Riesgos'!$A$78),"")</f>
        <v/>
      </c>
      <c r="AG44" s="483"/>
      <c r="AH44" s="471" t="str">
        <f>IF(AND('Mapa de Riesgos'!$H$66="Muy Baja",'Mapa de Riesgos'!$L$66="Catastrófico"),CONCATENATE("R",'Mapa de Riesgos'!$A$66),"")</f>
        <v/>
      </c>
      <c r="AI44" s="472"/>
      <c r="AJ44" s="472" t="str">
        <f>IF(AND('Mapa de Riesgos'!$H$72="Muy Baja",'Mapa de Riesgos'!$L$72="Catastrófico"),CONCATENATE("R",'Mapa de Riesgos'!$A$72),"")</f>
        <v/>
      </c>
      <c r="AK44" s="472"/>
      <c r="AL44" s="472" t="str">
        <f>IF(AND('Mapa de Riesgos'!$H$78="Muy Baja",'Mapa de Riesgos'!$L$78="Catastrófico"),CONCATENATE("R",'Mapa de Riesgos'!$A$78),"")</f>
        <v/>
      </c>
      <c r="AM44" s="473"/>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502"/>
      <c r="C45" s="502"/>
      <c r="D45" s="503"/>
      <c r="E45" s="497"/>
      <c r="F45" s="498"/>
      <c r="G45" s="498"/>
      <c r="H45" s="498"/>
      <c r="I45" s="499"/>
      <c r="J45" s="456"/>
      <c r="K45" s="457"/>
      <c r="L45" s="457"/>
      <c r="M45" s="457"/>
      <c r="N45" s="457"/>
      <c r="O45" s="458"/>
      <c r="P45" s="456"/>
      <c r="Q45" s="457"/>
      <c r="R45" s="457"/>
      <c r="S45" s="457"/>
      <c r="T45" s="457"/>
      <c r="U45" s="458"/>
      <c r="V45" s="465"/>
      <c r="W45" s="466"/>
      <c r="X45" s="466"/>
      <c r="Y45" s="466"/>
      <c r="Z45" s="466"/>
      <c r="AA45" s="467"/>
      <c r="AB45" s="484"/>
      <c r="AC45" s="485"/>
      <c r="AD45" s="485"/>
      <c r="AE45" s="485"/>
      <c r="AF45" s="485"/>
      <c r="AG45" s="486"/>
      <c r="AH45" s="474"/>
      <c r="AI45" s="475"/>
      <c r="AJ45" s="475"/>
      <c r="AK45" s="475"/>
      <c r="AL45" s="475"/>
      <c r="AM45" s="476"/>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491" t="s">
        <v>171</v>
      </c>
      <c r="K46" s="492"/>
      <c r="L46" s="492"/>
      <c r="M46" s="492"/>
      <c r="N46" s="492"/>
      <c r="O46" s="493"/>
      <c r="P46" s="491" t="s">
        <v>172</v>
      </c>
      <c r="Q46" s="492"/>
      <c r="R46" s="492"/>
      <c r="S46" s="492"/>
      <c r="T46" s="492"/>
      <c r="U46" s="493"/>
      <c r="V46" s="491" t="s">
        <v>173</v>
      </c>
      <c r="W46" s="492"/>
      <c r="X46" s="492"/>
      <c r="Y46" s="492"/>
      <c r="Z46" s="492"/>
      <c r="AA46" s="493"/>
      <c r="AB46" s="491" t="s">
        <v>174</v>
      </c>
      <c r="AC46" s="501"/>
      <c r="AD46" s="492"/>
      <c r="AE46" s="492"/>
      <c r="AF46" s="492"/>
      <c r="AG46" s="493"/>
      <c r="AH46" s="491" t="s">
        <v>175</v>
      </c>
      <c r="AI46" s="492"/>
      <c r="AJ46" s="492"/>
      <c r="AK46" s="492"/>
      <c r="AL46" s="492"/>
      <c r="AM46" s="493"/>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494"/>
      <c r="K47" s="495"/>
      <c r="L47" s="495"/>
      <c r="M47" s="495"/>
      <c r="N47" s="495"/>
      <c r="O47" s="496"/>
      <c r="P47" s="494"/>
      <c r="Q47" s="495"/>
      <c r="R47" s="495"/>
      <c r="S47" s="495"/>
      <c r="T47" s="495"/>
      <c r="U47" s="496"/>
      <c r="V47" s="494"/>
      <c r="W47" s="495"/>
      <c r="X47" s="495"/>
      <c r="Y47" s="495"/>
      <c r="Z47" s="495"/>
      <c r="AA47" s="496"/>
      <c r="AB47" s="494"/>
      <c r="AC47" s="495"/>
      <c r="AD47" s="495"/>
      <c r="AE47" s="495"/>
      <c r="AF47" s="495"/>
      <c r="AG47" s="496"/>
      <c r="AH47" s="494"/>
      <c r="AI47" s="495"/>
      <c r="AJ47" s="495"/>
      <c r="AK47" s="495"/>
      <c r="AL47" s="495"/>
      <c r="AM47" s="496"/>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494"/>
      <c r="K48" s="495"/>
      <c r="L48" s="495"/>
      <c r="M48" s="495"/>
      <c r="N48" s="495"/>
      <c r="O48" s="496"/>
      <c r="P48" s="494"/>
      <c r="Q48" s="495"/>
      <c r="R48" s="495"/>
      <c r="S48" s="495"/>
      <c r="T48" s="495"/>
      <c r="U48" s="496"/>
      <c r="V48" s="494"/>
      <c r="W48" s="495"/>
      <c r="X48" s="495"/>
      <c r="Y48" s="495"/>
      <c r="Z48" s="495"/>
      <c r="AA48" s="496"/>
      <c r="AB48" s="494"/>
      <c r="AC48" s="495"/>
      <c r="AD48" s="495"/>
      <c r="AE48" s="495"/>
      <c r="AF48" s="495"/>
      <c r="AG48" s="496"/>
      <c r="AH48" s="494"/>
      <c r="AI48" s="495"/>
      <c r="AJ48" s="495"/>
      <c r="AK48" s="495"/>
      <c r="AL48" s="495"/>
      <c r="AM48" s="496"/>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494"/>
      <c r="K49" s="495"/>
      <c r="L49" s="495"/>
      <c r="M49" s="495"/>
      <c r="N49" s="495"/>
      <c r="O49" s="496"/>
      <c r="P49" s="494"/>
      <c r="Q49" s="495"/>
      <c r="R49" s="495"/>
      <c r="S49" s="495"/>
      <c r="T49" s="495"/>
      <c r="U49" s="496"/>
      <c r="V49" s="494"/>
      <c r="W49" s="495"/>
      <c r="X49" s="495"/>
      <c r="Y49" s="495"/>
      <c r="Z49" s="495"/>
      <c r="AA49" s="496"/>
      <c r="AB49" s="494"/>
      <c r="AC49" s="495"/>
      <c r="AD49" s="495"/>
      <c r="AE49" s="495"/>
      <c r="AF49" s="495"/>
      <c r="AG49" s="496"/>
      <c r="AH49" s="494"/>
      <c r="AI49" s="495"/>
      <c r="AJ49" s="495"/>
      <c r="AK49" s="495"/>
      <c r="AL49" s="495"/>
      <c r="AM49" s="496"/>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494"/>
      <c r="K50" s="495"/>
      <c r="L50" s="495"/>
      <c r="M50" s="495"/>
      <c r="N50" s="495"/>
      <c r="O50" s="496"/>
      <c r="P50" s="494"/>
      <c r="Q50" s="495"/>
      <c r="R50" s="495"/>
      <c r="S50" s="495"/>
      <c r="T50" s="495"/>
      <c r="U50" s="496"/>
      <c r="V50" s="494"/>
      <c r="W50" s="495"/>
      <c r="X50" s="495"/>
      <c r="Y50" s="495"/>
      <c r="Z50" s="495"/>
      <c r="AA50" s="496"/>
      <c r="AB50" s="494"/>
      <c r="AC50" s="495"/>
      <c r="AD50" s="495"/>
      <c r="AE50" s="495"/>
      <c r="AF50" s="495"/>
      <c r="AG50" s="496"/>
      <c r="AH50" s="494"/>
      <c r="AI50" s="495"/>
      <c r="AJ50" s="495"/>
      <c r="AK50" s="495"/>
      <c r="AL50" s="495"/>
      <c r="AM50" s="496"/>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497"/>
      <c r="K51" s="498"/>
      <c r="L51" s="498"/>
      <c r="M51" s="498"/>
      <c r="N51" s="498"/>
      <c r="O51" s="499"/>
      <c r="P51" s="497"/>
      <c r="Q51" s="498"/>
      <c r="R51" s="498"/>
      <c r="S51" s="498"/>
      <c r="T51" s="498"/>
      <c r="U51" s="499"/>
      <c r="V51" s="497"/>
      <c r="W51" s="498"/>
      <c r="X51" s="498"/>
      <c r="Y51" s="498"/>
      <c r="Z51" s="498"/>
      <c r="AA51" s="499"/>
      <c r="AB51" s="497"/>
      <c r="AC51" s="498"/>
      <c r="AD51" s="498"/>
      <c r="AE51" s="498"/>
      <c r="AF51" s="498"/>
      <c r="AG51" s="499"/>
      <c r="AH51" s="497"/>
      <c r="AI51" s="498"/>
      <c r="AJ51" s="498"/>
      <c r="AK51" s="498"/>
      <c r="AL51" s="498"/>
      <c r="AM51" s="499"/>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570" t="s">
        <v>176</v>
      </c>
      <c r="C2" s="571"/>
      <c r="D2" s="571"/>
      <c r="E2" s="571"/>
      <c r="F2" s="571"/>
      <c r="G2" s="571"/>
      <c r="H2" s="571"/>
      <c r="I2" s="571"/>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571"/>
      <c r="C3" s="571"/>
      <c r="D3" s="571"/>
      <c r="E3" s="571"/>
      <c r="F3" s="571"/>
      <c r="G3" s="571"/>
      <c r="H3" s="571"/>
      <c r="I3" s="571"/>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571"/>
      <c r="C4" s="571"/>
      <c r="D4" s="571"/>
      <c r="E4" s="571"/>
      <c r="F4" s="571"/>
      <c r="G4" s="571"/>
      <c r="H4" s="571"/>
      <c r="I4" s="571"/>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502" t="s">
        <v>161</v>
      </c>
      <c r="C6" s="502"/>
      <c r="D6" s="503"/>
      <c r="E6" s="540" t="s">
        <v>162</v>
      </c>
      <c r="F6" s="541"/>
      <c r="G6" s="541"/>
      <c r="H6" s="541"/>
      <c r="I6" s="54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61" t="s">
        <v>163</v>
      </c>
      <c r="AP6" s="562"/>
      <c r="AQ6" s="562"/>
      <c r="AR6" s="562"/>
      <c r="AS6" s="562"/>
      <c r="AT6" s="56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502"/>
      <c r="C7" s="502"/>
      <c r="D7" s="503"/>
      <c r="E7" s="543"/>
      <c r="F7" s="544"/>
      <c r="G7" s="544"/>
      <c r="H7" s="544"/>
      <c r="I7" s="545"/>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64"/>
      <c r="AP7" s="565"/>
      <c r="AQ7" s="565"/>
      <c r="AR7" s="565"/>
      <c r="AS7" s="565"/>
      <c r="AT7" s="56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502"/>
      <c r="C8" s="502"/>
      <c r="D8" s="503"/>
      <c r="E8" s="543"/>
      <c r="F8" s="544"/>
      <c r="G8" s="544"/>
      <c r="H8" s="544"/>
      <c r="I8" s="545"/>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64"/>
      <c r="AP8" s="565"/>
      <c r="AQ8" s="565"/>
      <c r="AR8" s="565"/>
      <c r="AS8" s="565"/>
      <c r="AT8" s="56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502"/>
      <c r="C9" s="502"/>
      <c r="D9" s="503"/>
      <c r="E9" s="543"/>
      <c r="F9" s="544"/>
      <c r="G9" s="544"/>
      <c r="H9" s="544"/>
      <c r="I9" s="545"/>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64"/>
      <c r="AP9" s="565"/>
      <c r="AQ9" s="565"/>
      <c r="AR9" s="565"/>
      <c r="AS9" s="565"/>
      <c r="AT9" s="56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502"/>
      <c r="C10" s="502"/>
      <c r="D10" s="503"/>
      <c r="E10" s="543"/>
      <c r="F10" s="544"/>
      <c r="G10" s="544"/>
      <c r="H10" s="544"/>
      <c r="I10" s="545"/>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64"/>
      <c r="AP10" s="565"/>
      <c r="AQ10" s="565"/>
      <c r="AR10" s="565"/>
      <c r="AS10" s="565"/>
      <c r="AT10" s="56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502"/>
      <c r="C11" s="502"/>
      <c r="D11" s="503"/>
      <c r="E11" s="543"/>
      <c r="F11" s="544"/>
      <c r="G11" s="544"/>
      <c r="H11" s="544"/>
      <c r="I11" s="545"/>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64"/>
      <c r="AP11" s="565"/>
      <c r="AQ11" s="565"/>
      <c r="AR11" s="565"/>
      <c r="AS11" s="565"/>
      <c r="AT11" s="56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502"/>
      <c r="C12" s="502"/>
      <c r="D12" s="503"/>
      <c r="E12" s="543"/>
      <c r="F12" s="544"/>
      <c r="G12" s="544"/>
      <c r="H12" s="544"/>
      <c r="I12" s="545"/>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64"/>
      <c r="AP12" s="565"/>
      <c r="AQ12" s="565"/>
      <c r="AR12" s="565"/>
      <c r="AS12" s="565"/>
      <c r="AT12" s="56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502"/>
      <c r="C13" s="502"/>
      <c r="D13" s="503"/>
      <c r="E13" s="543"/>
      <c r="F13" s="544"/>
      <c r="G13" s="544"/>
      <c r="H13" s="544"/>
      <c r="I13" s="545"/>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64"/>
      <c r="AP13" s="565"/>
      <c r="AQ13" s="565"/>
      <c r="AR13" s="565"/>
      <c r="AS13" s="565"/>
      <c r="AT13" s="566"/>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502"/>
      <c r="C14" s="502"/>
      <c r="D14" s="503"/>
      <c r="E14" s="543"/>
      <c r="F14" s="544"/>
      <c r="G14" s="544"/>
      <c r="H14" s="544"/>
      <c r="I14" s="545"/>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64"/>
      <c r="AP14" s="565"/>
      <c r="AQ14" s="565"/>
      <c r="AR14" s="565"/>
      <c r="AS14" s="565"/>
      <c r="AT14" s="566"/>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502"/>
      <c r="C15" s="502"/>
      <c r="D15" s="503"/>
      <c r="E15" s="546"/>
      <c r="F15" s="547"/>
      <c r="G15" s="547"/>
      <c r="H15" s="547"/>
      <c r="I15" s="548"/>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67"/>
      <c r="AP15" s="568"/>
      <c r="AQ15" s="568"/>
      <c r="AR15" s="568"/>
      <c r="AS15" s="568"/>
      <c r="AT15" s="569"/>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502"/>
      <c r="C16" s="502"/>
      <c r="D16" s="503"/>
      <c r="E16" s="540" t="s">
        <v>164</v>
      </c>
      <c r="F16" s="541"/>
      <c r="G16" s="541"/>
      <c r="H16" s="541"/>
      <c r="I16" s="541"/>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50" t="s">
        <v>165</v>
      </c>
      <c r="AP16" s="551"/>
      <c r="AQ16" s="551"/>
      <c r="AR16" s="551"/>
      <c r="AS16" s="551"/>
      <c r="AT16" s="55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502"/>
      <c r="C17" s="502"/>
      <c r="D17" s="503"/>
      <c r="E17" s="559"/>
      <c r="F17" s="560"/>
      <c r="G17" s="560"/>
      <c r="H17" s="560"/>
      <c r="I17" s="560"/>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53"/>
      <c r="AP17" s="554"/>
      <c r="AQ17" s="554"/>
      <c r="AR17" s="554"/>
      <c r="AS17" s="554"/>
      <c r="AT17" s="55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502"/>
      <c r="C18" s="502"/>
      <c r="D18" s="503"/>
      <c r="E18" s="543"/>
      <c r="F18" s="544"/>
      <c r="G18" s="544"/>
      <c r="H18" s="544"/>
      <c r="I18" s="560"/>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53"/>
      <c r="AP18" s="554"/>
      <c r="AQ18" s="554"/>
      <c r="AR18" s="554"/>
      <c r="AS18" s="554"/>
      <c r="AT18" s="55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502"/>
      <c r="C19" s="502"/>
      <c r="D19" s="503"/>
      <c r="E19" s="543"/>
      <c r="F19" s="544"/>
      <c r="G19" s="544"/>
      <c r="H19" s="544"/>
      <c r="I19" s="560"/>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53"/>
      <c r="AP19" s="554"/>
      <c r="AQ19" s="554"/>
      <c r="AR19" s="554"/>
      <c r="AS19" s="554"/>
      <c r="AT19" s="55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502"/>
      <c r="C20" s="502"/>
      <c r="D20" s="503"/>
      <c r="E20" s="543"/>
      <c r="F20" s="544"/>
      <c r="G20" s="544"/>
      <c r="H20" s="544"/>
      <c r="I20" s="560"/>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53"/>
      <c r="AP20" s="554"/>
      <c r="AQ20" s="554"/>
      <c r="AR20" s="554"/>
      <c r="AS20" s="554"/>
      <c r="AT20" s="55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502"/>
      <c r="C21" s="502"/>
      <c r="D21" s="503"/>
      <c r="E21" s="543"/>
      <c r="F21" s="544"/>
      <c r="G21" s="544"/>
      <c r="H21" s="544"/>
      <c r="I21" s="560"/>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53"/>
      <c r="AP21" s="554"/>
      <c r="AQ21" s="554"/>
      <c r="AR21" s="554"/>
      <c r="AS21" s="554"/>
      <c r="AT21" s="55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502"/>
      <c r="C22" s="502"/>
      <c r="D22" s="503"/>
      <c r="E22" s="543"/>
      <c r="F22" s="544"/>
      <c r="G22" s="544"/>
      <c r="H22" s="544"/>
      <c r="I22" s="560"/>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53"/>
      <c r="AP22" s="554"/>
      <c r="AQ22" s="554"/>
      <c r="AR22" s="554"/>
      <c r="AS22" s="554"/>
      <c r="AT22" s="55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502"/>
      <c r="C23" s="502"/>
      <c r="D23" s="503"/>
      <c r="E23" s="543"/>
      <c r="F23" s="544"/>
      <c r="G23" s="544"/>
      <c r="H23" s="544"/>
      <c r="I23" s="560"/>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53"/>
      <c r="AP23" s="554"/>
      <c r="AQ23" s="554"/>
      <c r="AR23" s="554"/>
      <c r="AS23" s="554"/>
      <c r="AT23" s="55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502"/>
      <c r="C24" s="502"/>
      <c r="D24" s="503"/>
      <c r="E24" s="543"/>
      <c r="F24" s="544"/>
      <c r="G24" s="544"/>
      <c r="H24" s="544"/>
      <c r="I24" s="560"/>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53"/>
      <c r="AP24" s="554"/>
      <c r="AQ24" s="554"/>
      <c r="AR24" s="554"/>
      <c r="AS24" s="554"/>
      <c r="AT24" s="55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502"/>
      <c r="C25" s="502"/>
      <c r="D25" s="503"/>
      <c r="E25" s="546"/>
      <c r="F25" s="547"/>
      <c r="G25" s="547"/>
      <c r="H25" s="547"/>
      <c r="I25" s="547"/>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56"/>
      <c r="AP25" s="557"/>
      <c r="AQ25" s="557"/>
      <c r="AR25" s="557"/>
      <c r="AS25" s="557"/>
      <c r="AT25" s="55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502"/>
      <c r="C26" s="502"/>
      <c r="D26" s="503"/>
      <c r="E26" s="540" t="s">
        <v>166</v>
      </c>
      <c r="F26" s="541"/>
      <c r="G26" s="541"/>
      <c r="H26" s="541"/>
      <c r="I26" s="542"/>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1" t="s">
        <v>167</v>
      </c>
      <c r="AP26" s="582"/>
      <c r="AQ26" s="582"/>
      <c r="AR26" s="582"/>
      <c r="AS26" s="582"/>
      <c r="AT26" s="58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502"/>
      <c r="C27" s="502"/>
      <c r="D27" s="503"/>
      <c r="E27" s="559"/>
      <c r="F27" s="560"/>
      <c r="G27" s="560"/>
      <c r="H27" s="560"/>
      <c r="I27" s="545"/>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84"/>
      <c r="AP27" s="585"/>
      <c r="AQ27" s="585"/>
      <c r="AR27" s="585"/>
      <c r="AS27" s="585"/>
      <c r="AT27" s="586"/>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502"/>
      <c r="C28" s="502"/>
      <c r="D28" s="503"/>
      <c r="E28" s="543"/>
      <c r="F28" s="544"/>
      <c r="G28" s="544"/>
      <c r="H28" s="544"/>
      <c r="I28" s="545"/>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84"/>
      <c r="AP28" s="585"/>
      <c r="AQ28" s="585"/>
      <c r="AR28" s="585"/>
      <c r="AS28" s="585"/>
      <c r="AT28" s="586"/>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502"/>
      <c r="C29" s="502"/>
      <c r="D29" s="503"/>
      <c r="E29" s="543"/>
      <c r="F29" s="544"/>
      <c r="G29" s="544"/>
      <c r="H29" s="544"/>
      <c r="I29" s="545"/>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84"/>
      <c r="AP29" s="585"/>
      <c r="AQ29" s="585"/>
      <c r="AR29" s="585"/>
      <c r="AS29" s="585"/>
      <c r="AT29" s="58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502"/>
      <c r="C30" s="502"/>
      <c r="D30" s="503"/>
      <c r="E30" s="543"/>
      <c r="F30" s="544"/>
      <c r="G30" s="544"/>
      <c r="H30" s="544"/>
      <c r="I30" s="545"/>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84"/>
      <c r="AP30" s="585"/>
      <c r="AQ30" s="585"/>
      <c r="AR30" s="585"/>
      <c r="AS30" s="585"/>
      <c r="AT30" s="58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502"/>
      <c r="C31" s="502"/>
      <c r="D31" s="503"/>
      <c r="E31" s="543"/>
      <c r="F31" s="544"/>
      <c r="G31" s="544"/>
      <c r="H31" s="544"/>
      <c r="I31" s="545"/>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84"/>
      <c r="AP31" s="585"/>
      <c r="AQ31" s="585"/>
      <c r="AR31" s="585"/>
      <c r="AS31" s="585"/>
      <c r="AT31" s="58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502"/>
      <c r="C32" s="502"/>
      <c r="D32" s="503"/>
      <c r="E32" s="543"/>
      <c r="F32" s="544"/>
      <c r="G32" s="544"/>
      <c r="H32" s="544"/>
      <c r="I32" s="545"/>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84"/>
      <c r="AP32" s="585"/>
      <c r="AQ32" s="585"/>
      <c r="AR32" s="585"/>
      <c r="AS32" s="585"/>
      <c r="AT32" s="58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502"/>
      <c r="C33" s="502"/>
      <c r="D33" s="503"/>
      <c r="E33" s="543"/>
      <c r="F33" s="544"/>
      <c r="G33" s="544"/>
      <c r="H33" s="544"/>
      <c r="I33" s="545"/>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84"/>
      <c r="AP33" s="585"/>
      <c r="AQ33" s="585"/>
      <c r="AR33" s="585"/>
      <c r="AS33" s="585"/>
      <c r="AT33" s="58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502"/>
      <c r="C34" s="502"/>
      <c r="D34" s="503"/>
      <c r="E34" s="543"/>
      <c r="F34" s="544"/>
      <c r="G34" s="544"/>
      <c r="H34" s="544"/>
      <c r="I34" s="545"/>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84"/>
      <c r="AP34" s="585"/>
      <c r="AQ34" s="585"/>
      <c r="AR34" s="585"/>
      <c r="AS34" s="585"/>
      <c r="AT34" s="58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502"/>
      <c r="C35" s="502"/>
      <c r="D35" s="503"/>
      <c r="E35" s="546"/>
      <c r="F35" s="547"/>
      <c r="G35" s="547"/>
      <c r="H35" s="547"/>
      <c r="I35" s="548"/>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87"/>
      <c r="AP35" s="588"/>
      <c r="AQ35" s="588"/>
      <c r="AR35" s="588"/>
      <c r="AS35" s="588"/>
      <c r="AT35" s="58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502"/>
      <c r="C36" s="502"/>
      <c r="D36" s="503"/>
      <c r="E36" s="540" t="s">
        <v>168</v>
      </c>
      <c r="F36" s="541"/>
      <c r="G36" s="541"/>
      <c r="H36" s="541"/>
      <c r="I36" s="541"/>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R1C1</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2" t="s">
        <v>169</v>
      </c>
      <c r="AP36" s="573"/>
      <c r="AQ36" s="573"/>
      <c r="AR36" s="573"/>
      <c r="AS36" s="573"/>
      <c r="AT36" s="57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502"/>
      <c r="C37" s="502"/>
      <c r="D37" s="503"/>
      <c r="E37" s="559"/>
      <c r="F37" s="560"/>
      <c r="G37" s="560"/>
      <c r="H37" s="560"/>
      <c r="I37" s="560"/>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75"/>
      <c r="AP37" s="576"/>
      <c r="AQ37" s="576"/>
      <c r="AR37" s="576"/>
      <c r="AS37" s="576"/>
      <c r="AT37" s="57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502"/>
      <c r="C38" s="502"/>
      <c r="D38" s="503"/>
      <c r="E38" s="543"/>
      <c r="F38" s="544"/>
      <c r="G38" s="544"/>
      <c r="H38" s="544"/>
      <c r="I38" s="560"/>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75"/>
      <c r="AP38" s="576"/>
      <c r="AQ38" s="576"/>
      <c r="AR38" s="576"/>
      <c r="AS38" s="576"/>
      <c r="AT38" s="577"/>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502"/>
      <c r="C39" s="502"/>
      <c r="D39" s="503"/>
      <c r="E39" s="543"/>
      <c r="F39" s="544"/>
      <c r="G39" s="544"/>
      <c r="H39" s="544"/>
      <c r="I39" s="560"/>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75"/>
      <c r="AP39" s="576"/>
      <c r="AQ39" s="576"/>
      <c r="AR39" s="576"/>
      <c r="AS39" s="576"/>
      <c r="AT39" s="577"/>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502"/>
      <c r="C40" s="502"/>
      <c r="D40" s="503"/>
      <c r="E40" s="543"/>
      <c r="F40" s="544"/>
      <c r="G40" s="544"/>
      <c r="H40" s="544"/>
      <c r="I40" s="560"/>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75"/>
      <c r="AP40" s="576"/>
      <c r="AQ40" s="576"/>
      <c r="AR40" s="576"/>
      <c r="AS40" s="576"/>
      <c r="AT40" s="577"/>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502"/>
      <c r="C41" s="502"/>
      <c r="D41" s="503"/>
      <c r="E41" s="543"/>
      <c r="F41" s="544"/>
      <c r="G41" s="544"/>
      <c r="H41" s="544"/>
      <c r="I41" s="560"/>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75"/>
      <c r="AP41" s="576"/>
      <c r="AQ41" s="576"/>
      <c r="AR41" s="576"/>
      <c r="AS41" s="576"/>
      <c r="AT41" s="577"/>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502"/>
      <c r="C42" s="502"/>
      <c r="D42" s="503"/>
      <c r="E42" s="543"/>
      <c r="F42" s="544"/>
      <c r="G42" s="544"/>
      <c r="H42" s="544"/>
      <c r="I42" s="560"/>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75"/>
      <c r="AP42" s="576"/>
      <c r="AQ42" s="576"/>
      <c r="AR42" s="576"/>
      <c r="AS42" s="576"/>
      <c r="AT42" s="577"/>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502"/>
      <c r="C43" s="502"/>
      <c r="D43" s="503"/>
      <c r="E43" s="543"/>
      <c r="F43" s="544"/>
      <c r="G43" s="544"/>
      <c r="H43" s="544"/>
      <c r="I43" s="560"/>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75"/>
      <c r="AP43" s="576"/>
      <c r="AQ43" s="576"/>
      <c r="AR43" s="576"/>
      <c r="AS43" s="576"/>
      <c r="AT43" s="577"/>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502"/>
      <c r="C44" s="502"/>
      <c r="D44" s="503"/>
      <c r="E44" s="543"/>
      <c r="F44" s="544"/>
      <c r="G44" s="544"/>
      <c r="H44" s="544"/>
      <c r="I44" s="560"/>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75"/>
      <c r="AP44" s="576"/>
      <c r="AQ44" s="576"/>
      <c r="AR44" s="576"/>
      <c r="AS44" s="576"/>
      <c r="AT44" s="577"/>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502"/>
      <c r="C45" s="502"/>
      <c r="D45" s="503"/>
      <c r="E45" s="546"/>
      <c r="F45" s="547"/>
      <c r="G45" s="547"/>
      <c r="H45" s="547"/>
      <c r="I45" s="547"/>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78"/>
      <c r="AP45" s="579"/>
      <c r="AQ45" s="579"/>
      <c r="AR45" s="579"/>
      <c r="AS45" s="579"/>
      <c r="AT45" s="580"/>
    </row>
    <row r="46" spans="1:80" ht="46.5" customHeight="1">
      <c r="A46" s="84"/>
      <c r="B46" s="502"/>
      <c r="C46" s="502"/>
      <c r="D46" s="503"/>
      <c r="E46" s="540" t="s">
        <v>170</v>
      </c>
      <c r="F46" s="541"/>
      <c r="G46" s="541"/>
      <c r="H46" s="541"/>
      <c r="I46" s="542"/>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502"/>
      <c r="C47" s="502"/>
      <c r="D47" s="503"/>
      <c r="E47" s="559"/>
      <c r="F47" s="560"/>
      <c r="G47" s="560"/>
      <c r="H47" s="560"/>
      <c r="I47" s="545"/>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502"/>
      <c r="C48" s="502"/>
      <c r="D48" s="503"/>
      <c r="E48" s="559"/>
      <c r="F48" s="560"/>
      <c r="G48" s="560"/>
      <c r="H48" s="560"/>
      <c r="I48" s="545"/>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502"/>
      <c r="C49" s="502"/>
      <c r="D49" s="503"/>
      <c r="E49" s="543"/>
      <c r="F49" s="544"/>
      <c r="G49" s="544"/>
      <c r="H49" s="544"/>
      <c r="I49" s="545"/>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502"/>
      <c r="C50" s="502"/>
      <c r="D50" s="503"/>
      <c r="E50" s="543"/>
      <c r="F50" s="544"/>
      <c r="G50" s="544"/>
      <c r="H50" s="544"/>
      <c r="I50" s="545"/>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502"/>
      <c r="C51" s="502"/>
      <c r="D51" s="503"/>
      <c r="E51" s="543"/>
      <c r="F51" s="544"/>
      <c r="G51" s="544"/>
      <c r="H51" s="544"/>
      <c r="I51" s="545"/>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502"/>
      <c r="C52" s="502"/>
      <c r="D52" s="503"/>
      <c r="E52" s="543"/>
      <c r="F52" s="544"/>
      <c r="G52" s="544"/>
      <c r="H52" s="544"/>
      <c r="I52" s="545"/>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502"/>
      <c r="C53" s="502"/>
      <c r="D53" s="503"/>
      <c r="E53" s="543"/>
      <c r="F53" s="544"/>
      <c r="G53" s="544"/>
      <c r="H53" s="544"/>
      <c r="I53" s="545"/>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502"/>
      <c r="C54" s="502"/>
      <c r="D54" s="503"/>
      <c r="E54" s="543"/>
      <c r="F54" s="544"/>
      <c r="G54" s="544"/>
      <c r="H54" s="544"/>
      <c r="I54" s="545"/>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502"/>
      <c r="C55" s="502"/>
      <c r="D55" s="503"/>
      <c r="E55" s="546"/>
      <c r="F55" s="547"/>
      <c r="G55" s="547"/>
      <c r="H55" s="547"/>
      <c r="I55" s="548"/>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540" t="s">
        <v>171</v>
      </c>
      <c r="K56" s="541"/>
      <c r="L56" s="541"/>
      <c r="M56" s="541"/>
      <c r="N56" s="541"/>
      <c r="O56" s="542"/>
      <c r="P56" s="540" t="s">
        <v>172</v>
      </c>
      <c r="Q56" s="541"/>
      <c r="R56" s="541"/>
      <c r="S56" s="541"/>
      <c r="T56" s="541"/>
      <c r="U56" s="542"/>
      <c r="V56" s="540" t="s">
        <v>173</v>
      </c>
      <c r="W56" s="541"/>
      <c r="X56" s="541"/>
      <c r="Y56" s="541"/>
      <c r="Z56" s="541"/>
      <c r="AA56" s="542"/>
      <c r="AB56" s="540" t="s">
        <v>174</v>
      </c>
      <c r="AC56" s="549"/>
      <c r="AD56" s="541"/>
      <c r="AE56" s="541"/>
      <c r="AF56" s="541"/>
      <c r="AG56" s="542"/>
      <c r="AH56" s="540" t="s">
        <v>175</v>
      </c>
      <c r="AI56" s="541"/>
      <c r="AJ56" s="541"/>
      <c r="AK56" s="541"/>
      <c r="AL56" s="541"/>
      <c r="AM56" s="542"/>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543"/>
      <c r="K57" s="544"/>
      <c r="L57" s="544"/>
      <c r="M57" s="544"/>
      <c r="N57" s="544"/>
      <c r="O57" s="545"/>
      <c r="P57" s="543"/>
      <c r="Q57" s="544"/>
      <c r="R57" s="544"/>
      <c r="S57" s="544"/>
      <c r="T57" s="544"/>
      <c r="U57" s="545"/>
      <c r="V57" s="543"/>
      <c r="W57" s="544"/>
      <c r="X57" s="544"/>
      <c r="Y57" s="544"/>
      <c r="Z57" s="544"/>
      <c r="AA57" s="545"/>
      <c r="AB57" s="543"/>
      <c r="AC57" s="544"/>
      <c r="AD57" s="544"/>
      <c r="AE57" s="544"/>
      <c r="AF57" s="544"/>
      <c r="AG57" s="545"/>
      <c r="AH57" s="543"/>
      <c r="AI57" s="544"/>
      <c r="AJ57" s="544"/>
      <c r="AK57" s="544"/>
      <c r="AL57" s="544"/>
      <c r="AM57" s="54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543"/>
      <c r="K58" s="544"/>
      <c r="L58" s="544"/>
      <c r="M58" s="544"/>
      <c r="N58" s="544"/>
      <c r="O58" s="545"/>
      <c r="P58" s="543"/>
      <c r="Q58" s="544"/>
      <c r="R58" s="544"/>
      <c r="S58" s="544"/>
      <c r="T58" s="544"/>
      <c r="U58" s="545"/>
      <c r="V58" s="543"/>
      <c r="W58" s="544"/>
      <c r="X58" s="544"/>
      <c r="Y58" s="544"/>
      <c r="Z58" s="544"/>
      <c r="AA58" s="545"/>
      <c r="AB58" s="543"/>
      <c r="AC58" s="544"/>
      <c r="AD58" s="544"/>
      <c r="AE58" s="544"/>
      <c r="AF58" s="544"/>
      <c r="AG58" s="545"/>
      <c r="AH58" s="543"/>
      <c r="AI58" s="544"/>
      <c r="AJ58" s="544"/>
      <c r="AK58" s="544"/>
      <c r="AL58" s="544"/>
      <c r="AM58" s="54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543"/>
      <c r="K59" s="544"/>
      <c r="L59" s="544"/>
      <c r="M59" s="544"/>
      <c r="N59" s="544"/>
      <c r="O59" s="545"/>
      <c r="P59" s="543"/>
      <c r="Q59" s="544"/>
      <c r="R59" s="544"/>
      <c r="S59" s="544"/>
      <c r="T59" s="544"/>
      <c r="U59" s="545"/>
      <c r="V59" s="543"/>
      <c r="W59" s="544"/>
      <c r="X59" s="544"/>
      <c r="Y59" s="544"/>
      <c r="Z59" s="544"/>
      <c r="AA59" s="545"/>
      <c r="AB59" s="543"/>
      <c r="AC59" s="544"/>
      <c r="AD59" s="544"/>
      <c r="AE59" s="544"/>
      <c r="AF59" s="544"/>
      <c r="AG59" s="545"/>
      <c r="AH59" s="543"/>
      <c r="AI59" s="544"/>
      <c r="AJ59" s="544"/>
      <c r="AK59" s="544"/>
      <c r="AL59" s="544"/>
      <c r="AM59" s="54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543"/>
      <c r="K60" s="544"/>
      <c r="L60" s="544"/>
      <c r="M60" s="544"/>
      <c r="N60" s="544"/>
      <c r="O60" s="545"/>
      <c r="P60" s="543"/>
      <c r="Q60" s="544"/>
      <c r="R60" s="544"/>
      <c r="S60" s="544"/>
      <c r="T60" s="544"/>
      <c r="U60" s="545"/>
      <c r="V60" s="543"/>
      <c r="W60" s="544"/>
      <c r="X60" s="544"/>
      <c r="Y60" s="544"/>
      <c r="Z60" s="544"/>
      <c r="AA60" s="545"/>
      <c r="AB60" s="543"/>
      <c r="AC60" s="544"/>
      <c r="AD60" s="544"/>
      <c r="AE60" s="544"/>
      <c r="AF60" s="544"/>
      <c r="AG60" s="545"/>
      <c r="AH60" s="543"/>
      <c r="AI60" s="544"/>
      <c r="AJ60" s="544"/>
      <c r="AK60" s="544"/>
      <c r="AL60" s="544"/>
      <c r="AM60" s="54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546"/>
      <c r="K61" s="547"/>
      <c r="L61" s="547"/>
      <c r="M61" s="547"/>
      <c r="N61" s="547"/>
      <c r="O61" s="548"/>
      <c r="P61" s="546"/>
      <c r="Q61" s="547"/>
      <c r="R61" s="547"/>
      <c r="S61" s="547"/>
      <c r="T61" s="547"/>
      <c r="U61" s="548"/>
      <c r="V61" s="546"/>
      <c r="W61" s="547"/>
      <c r="X61" s="547"/>
      <c r="Y61" s="547"/>
      <c r="Z61" s="547"/>
      <c r="AA61" s="548"/>
      <c r="AB61" s="546"/>
      <c r="AC61" s="547"/>
      <c r="AD61" s="547"/>
      <c r="AE61" s="547"/>
      <c r="AF61" s="547"/>
      <c r="AG61" s="548"/>
      <c r="AH61" s="546"/>
      <c r="AI61" s="547"/>
      <c r="AJ61" s="547"/>
      <c r="AK61" s="547"/>
      <c r="AL61" s="547"/>
      <c r="AM61" s="54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4"/>
      <c r="B1" s="590" t="s">
        <v>177</v>
      </c>
      <c r="C1" s="590"/>
      <c r="D1" s="590"/>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178</v>
      </c>
      <c r="D3" s="12" t="s">
        <v>161</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179</v>
      </c>
      <c r="C4" s="14" t="s">
        <v>180</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181</v>
      </c>
      <c r="C5" s="17" t="s">
        <v>182</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183</v>
      </c>
      <c r="C6" s="17" t="s">
        <v>184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185</v>
      </c>
      <c r="C7" s="17" t="s">
        <v>186</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187</v>
      </c>
      <c r="C8" s="17" t="s">
        <v>188</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4"/>
      <c r="B1" s="591" t="s">
        <v>189</v>
      </c>
      <c r="C1" s="591"/>
      <c r="D1" s="591"/>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98"/>
      <c r="C3" s="36" t="s">
        <v>190</v>
      </c>
      <c r="D3" s="36" t="s">
        <v>191</v>
      </c>
      <c r="E3" s="84"/>
      <c r="F3" s="84"/>
      <c r="G3" s="84"/>
      <c r="H3" s="84"/>
      <c r="I3" s="84"/>
      <c r="J3" s="84"/>
      <c r="K3" s="84"/>
      <c r="L3" s="84"/>
      <c r="M3" s="84"/>
      <c r="N3" s="84"/>
      <c r="O3" s="84"/>
      <c r="P3" s="84"/>
      <c r="Q3" s="84"/>
      <c r="R3" s="84"/>
      <c r="S3" s="84"/>
      <c r="T3" s="84"/>
      <c r="U3" s="84"/>
    </row>
    <row r="4" spans="1:21" ht="33.75">
      <c r="A4" s="97" t="s">
        <v>192</v>
      </c>
      <c r="B4" s="39" t="s">
        <v>193</v>
      </c>
      <c r="C4" s="44" t="s">
        <v>194</v>
      </c>
      <c r="D4" s="37" t="s">
        <v>195</v>
      </c>
      <c r="E4" s="84"/>
      <c r="F4" s="84"/>
      <c r="G4" s="84"/>
      <c r="H4" s="84"/>
      <c r="I4" s="84"/>
      <c r="J4" s="84"/>
      <c r="K4" s="84"/>
      <c r="L4" s="84"/>
      <c r="M4" s="84"/>
      <c r="N4" s="84"/>
      <c r="O4" s="84"/>
      <c r="P4" s="84"/>
      <c r="Q4" s="84"/>
      <c r="R4" s="84"/>
      <c r="S4" s="84"/>
      <c r="T4" s="84"/>
      <c r="U4" s="84"/>
    </row>
    <row r="5" spans="1:21" ht="67.5">
      <c r="A5" s="97" t="s">
        <v>196</v>
      </c>
      <c r="B5" s="40" t="s">
        <v>197</v>
      </c>
      <c r="C5" s="45" t="s">
        <v>198</v>
      </c>
      <c r="D5" s="38" t="s">
        <v>199</v>
      </c>
      <c r="E5" s="84"/>
      <c r="F5" s="84"/>
      <c r="G5" s="84"/>
      <c r="H5" s="84"/>
      <c r="I5" s="84"/>
      <c r="J5" s="84"/>
      <c r="K5" s="84"/>
      <c r="L5" s="84"/>
      <c r="M5" s="84"/>
      <c r="N5" s="84"/>
      <c r="O5" s="84"/>
      <c r="P5" s="84"/>
      <c r="Q5" s="84"/>
      <c r="R5" s="84"/>
      <c r="S5" s="84"/>
      <c r="T5" s="84"/>
      <c r="U5" s="84"/>
    </row>
    <row r="6" spans="1:21" ht="67.5">
      <c r="A6" s="97" t="s">
        <v>167</v>
      </c>
      <c r="B6" s="41" t="s">
        <v>200</v>
      </c>
      <c r="C6" s="45" t="s">
        <v>201</v>
      </c>
      <c r="D6" s="38" t="s">
        <v>202</v>
      </c>
      <c r="E6" s="84"/>
      <c r="F6" s="84"/>
      <c r="G6" s="84"/>
      <c r="H6" s="84"/>
      <c r="I6" s="84"/>
      <c r="J6" s="84"/>
      <c r="K6" s="84"/>
      <c r="L6" s="84"/>
      <c r="M6" s="84"/>
      <c r="N6" s="84"/>
      <c r="O6" s="84"/>
      <c r="P6" s="84"/>
      <c r="Q6" s="84"/>
      <c r="R6" s="84"/>
      <c r="S6" s="84"/>
      <c r="T6" s="84"/>
      <c r="U6" s="84"/>
    </row>
    <row r="7" spans="1:21" ht="101.25">
      <c r="A7" s="97" t="s">
        <v>203</v>
      </c>
      <c r="B7" s="42" t="s">
        <v>204</v>
      </c>
      <c r="C7" s="45" t="s">
        <v>205</v>
      </c>
      <c r="D7" s="38" t="s">
        <v>206</v>
      </c>
      <c r="E7" s="84"/>
      <c r="F7" s="84"/>
      <c r="G7" s="84"/>
      <c r="H7" s="84"/>
      <c r="I7" s="84"/>
      <c r="J7" s="84"/>
      <c r="K7" s="84"/>
      <c r="L7" s="84"/>
      <c r="M7" s="84"/>
      <c r="N7" s="84"/>
      <c r="O7" s="84"/>
      <c r="P7" s="84"/>
      <c r="Q7" s="84"/>
      <c r="R7" s="84"/>
      <c r="S7" s="84"/>
      <c r="T7" s="84"/>
      <c r="U7" s="84"/>
    </row>
    <row r="8" spans="1:21" ht="67.5">
      <c r="A8" s="97" t="s">
        <v>207</v>
      </c>
      <c r="B8" s="43" t="s">
        <v>208</v>
      </c>
      <c r="C8" s="45" t="s">
        <v>209</v>
      </c>
      <c r="D8" s="38" t="s">
        <v>210</v>
      </c>
      <c r="E8" s="84"/>
      <c r="F8" s="84"/>
      <c r="G8" s="84"/>
      <c r="H8" s="84"/>
      <c r="I8" s="84"/>
      <c r="J8" s="84"/>
      <c r="K8" s="84"/>
      <c r="L8" s="84"/>
      <c r="M8" s="84"/>
      <c r="N8" s="84"/>
      <c r="O8" s="84"/>
      <c r="P8" s="84"/>
      <c r="Q8" s="84"/>
      <c r="R8" s="84"/>
      <c r="S8" s="84"/>
      <c r="T8" s="84"/>
      <c r="U8" s="84"/>
    </row>
    <row r="9" spans="1:21" ht="20.25">
      <c r="A9" s="97"/>
      <c r="B9" s="97"/>
      <c r="C9" s="99"/>
      <c r="D9" s="99"/>
      <c r="E9" s="84"/>
      <c r="F9" s="84"/>
      <c r="G9" s="84"/>
      <c r="H9" s="84"/>
      <c r="I9" s="84"/>
      <c r="J9" s="84"/>
      <c r="K9" s="84"/>
      <c r="L9" s="84"/>
      <c r="M9" s="84"/>
      <c r="N9" s="84"/>
      <c r="O9" s="84"/>
      <c r="P9" s="84"/>
      <c r="Q9" s="84"/>
      <c r="R9" s="84"/>
      <c r="S9" s="84"/>
      <c r="T9" s="84"/>
      <c r="U9" s="84"/>
    </row>
    <row r="10" spans="1:21" ht="16.5">
      <c r="A10" s="97"/>
      <c r="B10" s="100"/>
      <c r="C10" s="100"/>
      <c r="D10" s="100"/>
      <c r="E10" s="84"/>
      <c r="F10" s="84"/>
      <c r="G10" s="84"/>
      <c r="H10" s="84"/>
      <c r="I10" s="84"/>
      <c r="J10" s="84"/>
      <c r="K10" s="84"/>
      <c r="L10" s="84"/>
      <c r="M10" s="84"/>
      <c r="N10" s="84"/>
      <c r="O10" s="84"/>
      <c r="P10" s="84"/>
      <c r="Q10" s="84"/>
      <c r="R10" s="84"/>
      <c r="S10" s="84"/>
      <c r="T10" s="84"/>
      <c r="U10" s="84"/>
    </row>
    <row r="11" spans="1:21">
      <c r="A11" s="97"/>
      <c r="B11" s="97" t="s">
        <v>211</v>
      </c>
      <c r="C11" s="97" t="s">
        <v>212</v>
      </c>
      <c r="D11" s="97" t="s">
        <v>213</v>
      </c>
      <c r="E11" s="84"/>
      <c r="F11" s="84"/>
      <c r="G11" s="84"/>
      <c r="H11" s="84"/>
      <c r="I11" s="84"/>
      <c r="J11" s="84"/>
      <c r="K11" s="84"/>
      <c r="L11" s="84"/>
      <c r="M11" s="84"/>
      <c r="N11" s="84"/>
      <c r="O11" s="84"/>
      <c r="P11" s="84"/>
      <c r="Q11" s="84"/>
      <c r="R11" s="84"/>
      <c r="S11" s="84"/>
      <c r="T11" s="84"/>
      <c r="U11" s="84"/>
    </row>
    <row r="12" spans="1:21">
      <c r="A12" s="97"/>
      <c r="B12" s="97" t="s">
        <v>214</v>
      </c>
      <c r="C12" s="97" t="s">
        <v>215</v>
      </c>
      <c r="D12" s="97" t="s">
        <v>216</v>
      </c>
      <c r="E12" s="84"/>
      <c r="F12" s="84"/>
      <c r="G12" s="84"/>
      <c r="H12" s="84"/>
      <c r="I12" s="84"/>
      <c r="J12" s="84"/>
      <c r="K12" s="84"/>
      <c r="L12" s="84"/>
      <c r="M12" s="84"/>
      <c r="N12" s="84"/>
      <c r="O12" s="84"/>
      <c r="P12" s="84"/>
      <c r="Q12" s="84"/>
      <c r="R12" s="84"/>
      <c r="S12" s="84"/>
      <c r="T12" s="84"/>
      <c r="U12" s="84"/>
    </row>
    <row r="13" spans="1:21">
      <c r="A13" s="97"/>
      <c r="B13" s="97"/>
      <c r="C13" s="97" t="s">
        <v>217</v>
      </c>
      <c r="D13" s="97" t="s">
        <v>147</v>
      </c>
      <c r="E13" s="84"/>
      <c r="F13" s="84"/>
      <c r="G13" s="84"/>
      <c r="H13" s="84"/>
      <c r="I13" s="84"/>
      <c r="J13" s="84"/>
      <c r="K13" s="84"/>
      <c r="L13" s="84"/>
      <c r="M13" s="84"/>
      <c r="N13" s="84"/>
      <c r="O13" s="84"/>
      <c r="P13" s="84"/>
      <c r="Q13" s="84"/>
      <c r="R13" s="84"/>
      <c r="S13" s="84"/>
      <c r="T13" s="84"/>
      <c r="U13" s="84"/>
    </row>
    <row r="14" spans="1:21">
      <c r="A14" s="97"/>
      <c r="B14" s="97"/>
      <c r="C14" s="97" t="s">
        <v>218</v>
      </c>
      <c r="D14" s="97" t="s">
        <v>219</v>
      </c>
      <c r="E14" s="84"/>
      <c r="F14" s="84"/>
      <c r="G14" s="84"/>
      <c r="H14" s="84"/>
      <c r="I14" s="84"/>
      <c r="J14" s="84"/>
      <c r="K14" s="84"/>
      <c r="L14" s="84"/>
      <c r="M14" s="84"/>
      <c r="N14" s="84"/>
      <c r="O14" s="84"/>
      <c r="P14" s="84"/>
      <c r="Q14" s="84"/>
      <c r="R14" s="84"/>
      <c r="S14" s="84"/>
      <c r="T14" s="84"/>
      <c r="U14" s="84"/>
    </row>
    <row r="15" spans="1:21">
      <c r="A15" s="97"/>
      <c r="B15" s="97"/>
      <c r="C15" s="97" t="s">
        <v>220</v>
      </c>
      <c r="D15" s="97" t="s">
        <v>221</v>
      </c>
      <c r="E15" s="84"/>
      <c r="F15" s="84"/>
      <c r="G15" s="84"/>
      <c r="H15" s="84"/>
      <c r="I15" s="84"/>
      <c r="J15" s="84"/>
      <c r="K15" s="84"/>
      <c r="L15" s="84"/>
      <c r="M15" s="84"/>
      <c r="N15" s="84"/>
      <c r="O15" s="84"/>
      <c r="P15" s="84"/>
      <c r="Q15" s="84"/>
      <c r="R15" s="84"/>
      <c r="S15" s="84"/>
      <c r="T15" s="84"/>
      <c r="U15" s="84"/>
    </row>
    <row r="16" spans="1:21">
      <c r="A16" s="97"/>
      <c r="B16" s="97"/>
      <c r="C16" s="97"/>
      <c r="D16" s="97"/>
      <c r="E16" s="84"/>
      <c r="F16" s="84"/>
      <c r="G16" s="84"/>
      <c r="H16" s="84"/>
      <c r="I16" s="84"/>
      <c r="J16" s="84"/>
      <c r="K16" s="84"/>
      <c r="L16" s="84"/>
      <c r="M16" s="84"/>
      <c r="N16" s="84"/>
      <c r="O16" s="84"/>
    </row>
    <row r="17" spans="1:15">
      <c r="A17" s="97"/>
      <c r="B17" s="97"/>
      <c r="C17" s="97"/>
      <c r="D17" s="97"/>
      <c r="E17" s="84"/>
      <c r="F17" s="84"/>
      <c r="G17" s="84"/>
      <c r="H17" s="84"/>
      <c r="I17" s="84"/>
      <c r="J17" s="84"/>
      <c r="K17" s="84"/>
      <c r="L17" s="84"/>
      <c r="M17" s="84"/>
      <c r="N17" s="84"/>
      <c r="O17" s="84"/>
    </row>
    <row r="18" spans="1:15">
      <c r="A18" s="97"/>
      <c r="B18" s="101"/>
      <c r="C18" s="101"/>
      <c r="D18" s="101"/>
      <c r="E18" s="84"/>
      <c r="F18" s="84"/>
      <c r="G18" s="84"/>
      <c r="H18" s="84"/>
      <c r="I18" s="84"/>
      <c r="J18" s="84"/>
      <c r="K18" s="84"/>
      <c r="L18" s="84"/>
      <c r="M18" s="84"/>
      <c r="N18" s="84"/>
      <c r="O18" s="84"/>
    </row>
    <row r="19" spans="1:15">
      <c r="A19" s="97"/>
      <c r="B19" s="101"/>
      <c r="C19" s="101"/>
      <c r="D19" s="101"/>
      <c r="E19" s="84"/>
      <c r="F19" s="84"/>
      <c r="G19" s="84"/>
      <c r="H19" s="84"/>
      <c r="I19" s="84"/>
      <c r="J19" s="84"/>
      <c r="K19" s="84"/>
      <c r="L19" s="84"/>
      <c r="M19" s="84"/>
      <c r="N19" s="84"/>
      <c r="O19" s="84"/>
    </row>
    <row r="20" spans="1:15">
      <c r="A20" s="97"/>
      <c r="B20" s="101"/>
      <c r="C20" s="101"/>
      <c r="D20" s="101"/>
      <c r="E20" s="84"/>
      <c r="F20" s="84"/>
      <c r="G20" s="84"/>
      <c r="H20" s="84"/>
      <c r="I20" s="84"/>
      <c r="J20" s="84"/>
      <c r="K20" s="84"/>
      <c r="L20" s="84"/>
      <c r="M20" s="84"/>
      <c r="N20" s="84"/>
      <c r="O20" s="84"/>
    </row>
    <row r="21" spans="1:15">
      <c r="A21" s="97"/>
      <c r="B21" s="101"/>
      <c r="C21" s="101"/>
      <c r="D21" s="101"/>
      <c r="E21" s="84"/>
      <c r="F21" s="84"/>
      <c r="G21" s="84"/>
      <c r="H21" s="84"/>
      <c r="I21" s="84"/>
      <c r="J21" s="84"/>
      <c r="K21" s="84"/>
      <c r="L21" s="84"/>
      <c r="M21" s="84"/>
      <c r="N21" s="84"/>
      <c r="O21" s="84"/>
    </row>
    <row r="22" spans="1:15" ht="20.25">
      <c r="A22" s="97"/>
      <c r="B22" s="97"/>
      <c r="C22" s="99"/>
      <c r="D22" s="99"/>
      <c r="E22" s="84"/>
      <c r="F22" s="84"/>
      <c r="G22" s="84"/>
      <c r="H22" s="84"/>
      <c r="I22" s="84"/>
      <c r="J22" s="84"/>
      <c r="K22" s="84"/>
      <c r="L22" s="84"/>
      <c r="M22" s="84"/>
      <c r="N22" s="84"/>
      <c r="O22" s="84"/>
    </row>
    <row r="23" spans="1:15" ht="20.25">
      <c r="A23" s="97"/>
      <c r="B23" s="97"/>
      <c r="C23" s="99"/>
      <c r="D23" s="99"/>
      <c r="E23" s="84"/>
      <c r="F23" s="84"/>
      <c r="G23" s="84"/>
      <c r="H23" s="84"/>
      <c r="I23" s="84"/>
      <c r="J23" s="84"/>
      <c r="K23" s="84"/>
      <c r="L23" s="84"/>
      <c r="M23" s="84"/>
      <c r="N23" s="84"/>
      <c r="O23" s="84"/>
    </row>
    <row r="24" spans="1:15" ht="20.25">
      <c r="A24" s="97"/>
      <c r="B24" s="97"/>
      <c r="C24" s="99"/>
      <c r="D24" s="99"/>
      <c r="E24" s="84"/>
      <c r="F24" s="84"/>
      <c r="G24" s="84"/>
      <c r="H24" s="84"/>
      <c r="I24" s="84"/>
      <c r="J24" s="84"/>
      <c r="K24" s="84"/>
      <c r="L24" s="84"/>
      <c r="M24" s="84"/>
      <c r="N24" s="84"/>
      <c r="O24" s="84"/>
    </row>
    <row r="25" spans="1:15" ht="20.25">
      <c r="A25" s="97"/>
      <c r="B25" s="97"/>
      <c r="C25" s="99"/>
      <c r="D25" s="99"/>
      <c r="E25" s="84"/>
      <c r="F25" s="84"/>
      <c r="G25" s="84"/>
      <c r="H25" s="84"/>
      <c r="I25" s="84"/>
      <c r="J25" s="84"/>
      <c r="K25" s="84"/>
      <c r="L25" s="84"/>
      <c r="M25" s="84"/>
      <c r="N25" s="84"/>
      <c r="O25" s="84"/>
    </row>
    <row r="26" spans="1:15" ht="20.25">
      <c r="A26" s="97"/>
      <c r="B26" s="97"/>
      <c r="C26" s="99"/>
      <c r="D26" s="99"/>
      <c r="E26" s="84"/>
      <c r="F26" s="84"/>
      <c r="G26" s="84"/>
      <c r="H26" s="84"/>
      <c r="I26" s="84"/>
      <c r="J26" s="84"/>
      <c r="K26" s="84"/>
      <c r="L26" s="84"/>
      <c r="M26" s="84"/>
      <c r="N26" s="84"/>
      <c r="O26" s="84"/>
    </row>
    <row r="27" spans="1:15" ht="20.25">
      <c r="A27" s="97"/>
      <c r="B27" s="97"/>
      <c r="C27" s="99"/>
      <c r="D27" s="99"/>
      <c r="E27" s="84"/>
      <c r="F27" s="84"/>
      <c r="G27" s="84"/>
      <c r="H27" s="84"/>
      <c r="I27" s="84"/>
      <c r="J27" s="84"/>
      <c r="K27" s="84"/>
      <c r="L27" s="84"/>
      <c r="M27" s="84"/>
      <c r="N27" s="84"/>
      <c r="O27" s="84"/>
    </row>
    <row r="28" spans="1:15" ht="20.25">
      <c r="A28" s="97"/>
      <c r="B28" s="97"/>
      <c r="C28" s="99"/>
      <c r="D28" s="99"/>
      <c r="E28" s="84"/>
      <c r="F28" s="84"/>
      <c r="G28" s="84"/>
      <c r="H28" s="84"/>
      <c r="I28" s="84"/>
      <c r="J28" s="84"/>
      <c r="K28" s="84"/>
      <c r="L28" s="84"/>
      <c r="M28" s="84"/>
      <c r="N28" s="84"/>
      <c r="O28" s="84"/>
    </row>
    <row r="29" spans="1:15" ht="20.25">
      <c r="A29" s="97"/>
      <c r="B29" s="97"/>
      <c r="C29" s="99"/>
      <c r="D29" s="99"/>
      <c r="E29" s="84"/>
      <c r="F29" s="84"/>
      <c r="G29" s="84"/>
      <c r="H29" s="84"/>
      <c r="I29" s="84"/>
      <c r="J29" s="84"/>
      <c r="K29" s="84"/>
      <c r="L29" s="84"/>
      <c r="M29" s="84"/>
      <c r="N29" s="84"/>
      <c r="O29" s="84"/>
    </row>
    <row r="30" spans="1:15" ht="20.25">
      <c r="A30" s="97"/>
      <c r="B30" s="97"/>
      <c r="C30" s="99"/>
      <c r="D30" s="99"/>
      <c r="E30" s="84"/>
      <c r="F30" s="84"/>
      <c r="G30" s="84"/>
      <c r="H30" s="84"/>
      <c r="I30" s="84"/>
      <c r="J30" s="84"/>
      <c r="K30" s="84"/>
      <c r="L30" s="84"/>
      <c r="M30" s="84"/>
      <c r="N30" s="84"/>
      <c r="O30" s="84"/>
    </row>
    <row r="31" spans="1:15" ht="20.25">
      <c r="A31" s="97"/>
      <c r="B31" s="97"/>
      <c r="C31" s="99"/>
      <c r="D31" s="99"/>
      <c r="E31" s="84"/>
      <c r="F31" s="84"/>
      <c r="G31" s="84"/>
      <c r="H31" s="84"/>
      <c r="I31" s="84"/>
      <c r="J31" s="84"/>
      <c r="K31" s="84"/>
      <c r="L31" s="84"/>
      <c r="M31" s="84"/>
      <c r="N31" s="84"/>
      <c r="O31" s="84"/>
    </row>
    <row r="32" spans="1:15" ht="20.25">
      <c r="A32" s="97"/>
      <c r="B32" s="97"/>
      <c r="C32" s="99"/>
      <c r="D32" s="99"/>
      <c r="E32" s="84"/>
      <c r="F32" s="84"/>
      <c r="G32" s="84"/>
      <c r="H32" s="84"/>
      <c r="I32" s="84"/>
      <c r="J32" s="84"/>
      <c r="K32" s="84"/>
      <c r="L32" s="84"/>
      <c r="M32" s="84"/>
      <c r="N32" s="84"/>
      <c r="O32" s="84"/>
    </row>
    <row r="33" spans="1:15" ht="20.25">
      <c r="A33" s="97"/>
      <c r="B33" s="97"/>
      <c r="C33" s="99"/>
      <c r="D33" s="99"/>
      <c r="E33" s="84"/>
      <c r="F33" s="84"/>
      <c r="G33" s="84"/>
      <c r="H33" s="84"/>
      <c r="I33" s="84"/>
      <c r="J33" s="84"/>
      <c r="K33" s="84"/>
      <c r="L33" s="84"/>
      <c r="M33" s="84"/>
      <c r="N33" s="84"/>
      <c r="O33" s="84"/>
    </row>
    <row r="34" spans="1:15" ht="20.25">
      <c r="A34" s="97"/>
      <c r="B34" s="97"/>
      <c r="C34" s="99"/>
      <c r="D34" s="99"/>
      <c r="E34" s="84"/>
      <c r="F34" s="84"/>
      <c r="G34" s="84"/>
      <c r="H34" s="84"/>
      <c r="I34" s="84"/>
      <c r="J34" s="84"/>
      <c r="K34" s="84"/>
      <c r="L34" s="84"/>
      <c r="M34" s="84"/>
      <c r="N34" s="84"/>
      <c r="O34" s="84"/>
    </row>
    <row r="35" spans="1:15" ht="20.25">
      <c r="A35" s="97"/>
      <c r="B35" s="97"/>
      <c r="C35" s="99"/>
      <c r="D35" s="99"/>
      <c r="E35" s="84"/>
      <c r="F35" s="84"/>
      <c r="G35" s="84"/>
      <c r="H35" s="84"/>
      <c r="I35" s="84"/>
      <c r="J35" s="84"/>
      <c r="K35" s="84"/>
      <c r="L35" s="84"/>
      <c r="M35" s="84"/>
      <c r="N35" s="84"/>
      <c r="O35" s="84"/>
    </row>
    <row r="36" spans="1:15" ht="20.25">
      <c r="A36" s="97"/>
      <c r="B36" s="97"/>
      <c r="C36" s="99"/>
      <c r="D36" s="99"/>
      <c r="E36" s="84"/>
      <c r="F36" s="84"/>
      <c r="G36" s="84"/>
      <c r="H36" s="84"/>
      <c r="I36" s="84"/>
      <c r="J36" s="84"/>
      <c r="K36" s="84"/>
      <c r="L36" s="84"/>
      <c r="M36" s="84"/>
      <c r="N36" s="84"/>
      <c r="O36" s="84"/>
    </row>
    <row r="37" spans="1:15" ht="20.25">
      <c r="A37" s="97"/>
      <c r="B37" s="97"/>
      <c r="C37" s="99"/>
      <c r="D37" s="99"/>
      <c r="E37" s="84"/>
      <c r="F37" s="84"/>
      <c r="G37" s="84"/>
      <c r="H37" s="84"/>
      <c r="I37" s="84"/>
      <c r="J37" s="84"/>
      <c r="K37" s="84"/>
      <c r="L37" s="84"/>
      <c r="M37" s="84"/>
      <c r="N37" s="84"/>
      <c r="O37" s="84"/>
    </row>
    <row r="38" spans="1:15" ht="20.25">
      <c r="A38" s="97"/>
      <c r="B38" s="97"/>
      <c r="C38" s="99"/>
      <c r="D38" s="99"/>
      <c r="E38" s="84"/>
      <c r="F38" s="84"/>
      <c r="G38" s="84"/>
      <c r="H38" s="84"/>
      <c r="I38" s="84"/>
      <c r="J38" s="84"/>
      <c r="K38" s="84"/>
      <c r="L38" s="84"/>
      <c r="M38" s="84"/>
      <c r="N38" s="84"/>
      <c r="O38" s="84"/>
    </row>
    <row r="39" spans="1:15" ht="20.25">
      <c r="A39" s="97"/>
      <c r="B39" s="97"/>
      <c r="C39" s="99"/>
      <c r="D39" s="99"/>
      <c r="E39" s="84"/>
      <c r="F39" s="84"/>
      <c r="G39" s="84"/>
      <c r="H39" s="84"/>
      <c r="I39" s="84"/>
      <c r="J39" s="84"/>
      <c r="K39" s="84"/>
      <c r="L39" s="84"/>
      <c r="M39" s="84"/>
      <c r="N39" s="84"/>
      <c r="O39" s="84"/>
    </row>
    <row r="40" spans="1:15" ht="20.25">
      <c r="A40" s="97"/>
      <c r="B40" s="97"/>
      <c r="C40" s="99"/>
      <c r="D40" s="99"/>
      <c r="E40" s="84"/>
      <c r="F40" s="84"/>
      <c r="G40" s="84"/>
      <c r="H40" s="84"/>
      <c r="I40" s="84"/>
      <c r="J40" s="84"/>
      <c r="K40" s="84"/>
      <c r="L40" s="84"/>
      <c r="M40" s="84"/>
      <c r="N40" s="84"/>
      <c r="O40" s="84"/>
    </row>
    <row r="41" spans="1:15" ht="20.25">
      <c r="A41" s="97"/>
      <c r="B41" s="97"/>
      <c r="C41" s="99"/>
      <c r="D41" s="99"/>
      <c r="E41" s="84"/>
      <c r="F41" s="84"/>
      <c r="G41" s="84"/>
      <c r="H41" s="84"/>
      <c r="I41" s="84"/>
      <c r="J41" s="84"/>
      <c r="K41" s="84"/>
      <c r="L41" s="84"/>
      <c r="M41" s="84"/>
      <c r="N41" s="84"/>
      <c r="O41" s="84"/>
    </row>
    <row r="42" spans="1:15" ht="20.25">
      <c r="A42" s="97"/>
      <c r="B42" s="97"/>
      <c r="C42" s="99"/>
      <c r="D42" s="99"/>
      <c r="E42" s="84"/>
      <c r="F42" s="84"/>
      <c r="G42" s="84"/>
      <c r="H42" s="84"/>
      <c r="I42" s="84"/>
      <c r="J42" s="84"/>
      <c r="K42" s="84"/>
      <c r="L42" s="84"/>
      <c r="M42" s="84"/>
      <c r="N42" s="84"/>
      <c r="O42" s="84"/>
    </row>
    <row r="43" spans="1:15" ht="20.25">
      <c r="A43" s="97"/>
      <c r="B43" s="97"/>
      <c r="C43" s="99"/>
      <c r="D43" s="99"/>
      <c r="E43" s="84"/>
      <c r="F43" s="84"/>
      <c r="G43" s="84"/>
      <c r="H43" s="84"/>
      <c r="I43" s="84"/>
      <c r="J43" s="84"/>
      <c r="K43" s="84"/>
      <c r="L43" s="84"/>
      <c r="M43" s="84"/>
      <c r="N43" s="84"/>
      <c r="O43" s="84"/>
    </row>
    <row r="44" spans="1:15" ht="20.25">
      <c r="A44" s="97"/>
      <c r="B44" s="97"/>
      <c r="C44" s="99"/>
      <c r="D44" s="99"/>
      <c r="E44" s="84"/>
      <c r="F44" s="84"/>
      <c r="G44" s="84"/>
      <c r="H44" s="84"/>
      <c r="I44" s="84"/>
      <c r="J44" s="84"/>
      <c r="K44" s="84"/>
      <c r="L44" s="84"/>
      <c r="M44" s="84"/>
      <c r="N44" s="84"/>
      <c r="O44" s="84"/>
    </row>
    <row r="45" spans="1:15" ht="20.25">
      <c r="A45" s="97"/>
      <c r="B45" s="97"/>
      <c r="C45" s="99"/>
      <c r="D45" s="99"/>
      <c r="E45" s="84"/>
      <c r="F45" s="84"/>
      <c r="G45" s="84"/>
      <c r="H45" s="84"/>
      <c r="I45" s="84"/>
      <c r="J45" s="84"/>
      <c r="K45" s="84"/>
      <c r="L45" s="84"/>
      <c r="M45" s="84"/>
      <c r="N45" s="84"/>
      <c r="O45" s="84"/>
    </row>
    <row r="46" spans="1:15" ht="20.25">
      <c r="A46" s="97"/>
      <c r="B46" s="97"/>
      <c r="C46" s="99"/>
      <c r="D46" s="99"/>
      <c r="E46" s="84"/>
      <c r="F46" s="84"/>
      <c r="G46" s="84"/>
      <c r="H46" s="84"/>
      <c r="I46" s="84"/>
      <c r="J46" s="84"/>
      <c r="K46" s="84"/>
      <c r="L46" s="84"/>
      <c r="M46" s="84"/>
      <c r="N46" s="84"/>
      <c r="O46" s="84"/>
    </row>
    <row r="47" spans="1:15" ht="20.25">
      <c r="A47" s="97"/>
      <c r="B47" s="97"/>
      <c r="C47" s="99"/>
      <c r="D47" s="99"/>
      <c r="E47" s="84"/>
      <c r="F47" s="84"/>
      <c r="G47" s="84"/>
      <c r="H47" s="84"/>
      <c r="I47" s="84"/>
      <c r="J47" s="84"/>
      <c r="K47" s="84"/>
      <c r="L47" s="84"/>
      <c r="M47" s="84"/>
      <c r="N47" s="84"/>
      <c r="O47" s="84"/>
    </row>
    <row r="48" spans="1:15" ht="20.25">
      <c r="A48" s="97"/>
      <c r="B48" s="97"/>
      <c r="C48" s="99"/>
      <c r="D48" s="99"/>
      <c r="E48" s="84"/>
      <c r="F48" s="84"/>
      <c r="G48" s="84"/>
      <c r="H48" s="84"/>
      <c r="I48" s="84"/>
      <c r="J48" s="84"/>
      <c r="K48" s="84"/>
      <c r="L48" s="84"/>
      <c r="M48" s="84"/>
      <c r="N48" s="84"/>
      <c r="O48" s="84"/>
    </row>
    <row r="49" spans="1:15" ht="20.25">
      <c r="A49" s="97"/>
      <c r="B49" s="97"/>
      <c r="C49" s="99"/>
      <c r="D49" s="99"/>
      <c r="E49" s="84"/>
      <c r="F49" s="84"/>
      <c r="G49" s="84"/>
      <c r="H49" s="84"/>
      <c r="I49" s="84"/>
      <c r="J49" s="84"/>
      <c r="K49" s="84"/>
      <c r="L49" s="84"/>
      <c r="M49" s="84"/>
      <c r="N49" s="84"/>
      <c r="O49" s="84"/>
    </row>
    <row r="50" spans="1:15" ht="20.25">
      <c r="A50" s="97"/>
      <c r="B50" s="97"/>
      <c r="C50" s="99"/>
      <c r="D50" s="99"/>
      <c r="E50" s="84"/>
      <c r="F50" s="84"/>
      <c r="G50" s="84"/>
      <c r="H50" s="84"/>
      <c r="I50" s="84"/>
      <c r="J50" s="84"/>
      <c r="K50" s="84"/>
      <c r="L50" s="84"/>
      <c r="M50" s="84"/>
      <c r="N50" s="84"/>
      <c r="O50" s="84"/>
    </row>
    <row r="51" spans="1:15" ht="20.25">
      <c r="A51" s="97"/>
      <c r="B51" s="97"/>
      <c r="C51" s="99"/>
      <c r="D51" s="99"/>
      <c r="E51" s="84"/>
      <c r="F51" s="84"/>
      <c r="G51" s="84"/>
      <c r="H51" s="84"/>
      <c r="I51" s="84"/>
      <c r="J51" s="84"/>
      <c r="K51" s="84"/>
      <c r="L51" s="84"/>
      <c r="M51" s="84"/>
      <c r="N51" s="84"/>
      <c r="O51" s="84"/>
    </row>
    <row r="52" spans="1:15" ht="20.25">
      <c r="A52" s="97"/>
      <c r="B52" s="23"/>
      <c r="C52" s="34"/>
      <c r="D52" s="34"/>
    </row>
    <row r="53" spans="1:15" ht="20.25">
      <c r="A53" s="97"/>
      <c r="B53" s="23"/>
      <c r="C53" s="34"/>
      <c r="D53" s="34"/>
    </row>
    <row r="54" spans="1:15" ht="20.25">
      <c r="A54" s="97"/>
      <c r="B54" s="23"/>
      <c r="C54" s="34"/>
      <c r="D54" s="34"/>
    </row>
    <row r="55" spans="1:15" ht="20.25">
      <c r="A55" s="97"/>
      <c r="B55" s="23"/>
      <c r="C55" s="34"/>
      <c r="D55" s="34"/>
    </row>
    <row r="56" spans="1:15" ht="20.25">
      <c r="A56" s="97"/>
      <c r="B56" s="23"/>
      <c r="C56" s="34"/>
      <c r="D56" s="34"/>
    </row>
    <row r="57" spans="1:15" ht="20.25">
      <c r="A57" s="97"/>
      <c r="B57" s="23"/>
      <c r="C57" s="34"/>
      <c r="D57" s="34"/>
    </row>
    <row r="58" spans="1:15" ht="20.25">
      <c r="A58" s="97"/>
      <c r="B58" s="23"/>
      <c r="C58" s="34"/>
      <c r="D58" s="34"/>
    </row>
    <row r="59" spans="1:15" ht="20.25">
      <c r="A59" s="97"/>
      <c r="B59" s="23"/>
      <c r="C59" s="34"/>
      <c r="D59" s="34"/>
    </row>
    <row r="60" spans="1:15" ht="20.25">
      <c r="A60" s="97"/>
      <c r="B60" s="23"/>
      <c r="C60" s="34"/>
      <c r="D60" s="34"/>
    </row>
    <row r="61" spans="1:15" ht="20.25">
      <c r="A61" s="97"/>
      <c r="B61" s="23"/>
      <c r="C61" s="34"/>
      <c r="D61" s="34"/>
    </row>
    <row r="62" spans="1:15" ht="20.25">
      <c r="A62" s="97"/>
      <c r="B62" s="23"/>
      <c r="C62" s="34"/>
      <c r="D62" s="34"/>
    </row>
    <row r="63" spans="1:15" ht="20.25">
      <c r="A63" s="97"/>
      <c r="B63" s="23"/>
      <c r="C63" s="34"/>
      <c r="D63" s="34"/>
    </row>
    <row r="64" spans="1:15" ht="20.25">
      <c r="A64" s="97"/>
      <c r="B64" s="23"/>
      <c r="C64" s="34"/>
      <c r="D64" s="34"/>
    </row>
    <row r="65" spans="1:4" ht="20.25">
      <c r="A65" s="97"/>
      <c r="B65" s="23"/>
      <c r="C65" s="34"/>
      <c r="D65" s="34"/>
    </row>
    <row r="66" spans="1:4" ht="20.25">
      <c r="A66" s="97"/>
      <c r="B66" s="23"/>
      <c r="C66" s="34"/>
      <c r="D66" s="34"/>
    </row>
    <row r="67" spans="1:4" ht="20.25">
      <c r="A67" s="97"/>
      <c r="B67" s="23"/>
      <c r="C67" s="34"/>
      <c r="D67" s="34"/>
    </row>
    <row r="68" spans="1:4" ht="20.25">
      <c r="A68" s="97"/>
      <c r="B68" s="23"/>
      <c r="C68" s="34"/>
      <c r="D68" s="34"/>
    </row>
    <row r="69" spans="1:4" ht="20.25">
      <c r="A69" s="97"/>
      <c r="B69" s="23"/>
      <c r="C69" s="34"/>
      <c r="D69" s="34"/>
    </row>
    <row r="70" spans="1:4" ht="20.25">
      <c r="A70" s="97"/>
      <c r="B70" s="23"/>
      <c r="C70" s="34"/>
      <c r="D70" s="34"/>
    </row>
    <row r="71" spans="1:4" ht="20.25">
      <c r="A71" s="97"/>
      <c r="B71" s="23"/>
      <c r="C71" s="34"/>
      <c r="D71" s="34"/>
    </row>
    <row r="72" spans="1:4" ht="20.25">
      <c r="A72" s="97"/>
      <c r="B72" s="23"/>
      <c r="C72" s="34"/>
      <c r="D72" s="34"/>
    </row>
    <row r="73" spans="1:4" ht="20.25">
      <c r="A73" s="97"/>
      <c r="B73" s="23"/>
      <c r="C73" s="34"/>
      <c r="D73" s="34"/>
    </row>
    <row r="74" spans="1:4" ht="20.25">
      <c r="A74" s="97"/>
      <c r="B74" s="23"/>
      <c r="C74" s="34"/>
      <c r="D74" s="34"/>
    </row>
    <row r="75" spans="1:4" ht="20.25">
      <c r="A75" s="97"/>
      <c r="B75" s="23"/>
      <c r="C75" s="34"/>
      <c r="D75" s="34"/>
    </row>
    <row r="76" spans="1:4" ht="20.25">
      <c r="A76" s="97"/>
      <c r="B76" s="23"/>
      <c r="C76" s="34"/>
      <c r="D76" s="34"/>
    </row>
    <row r="77" spans="1:4" ht="20.25">
      <c r="A77" s="97"/>
      <c r="B77" s="23"/>
      <c r="C77" s="34"/>
      <c r="D77" s="34"/>
    </row>
    <row r="78" spans="1:4" ht="20.25">
      <c r="A78" s="97"/>
      <c r="B78" s="23"/>
      <c r="C78" s="34"/>
      <c r="D78" s="34"/>
    </row>
    <row r="79" spans="1:4" ht="20.25">
      <c r="A79" s="97"/>
      <c r="B79" s="23"/>
      <c r="C79" s="34"/>
      <c r="D79" s="34"/>
    </row>
    <row r="80" spans="1:4" ht="20.25">
      <c r="A80" s="97"/>
      <c r="B80" s="23"/>
      <c r="C80" s="34"/>
      <c r="D80" s="34"/>
    </row>
    <row r="81" spans="1:4" ht="20.25">
      <c r="A81" s="97"/>
      <c r="B81" s="23"/>
      <c r="C81" s="34"/>
      <c r="D81" s="34"/>
    </row>
    <row r="82" spans="1:4" ht="20.25">
      <c r="A82" s="97"/>
      <c r="B82" s="23"/>
      <c r="C82" s="34"/>
      <c r="D82" s="34"/>
    </row>
    <row r="83" spans="1:4" ht="20.25">
      <c r="A83" s="97"/>
      <c r="B83" s="23"/>
      <c r="C83" s="34"/>
      <c r="D83" s="34"/>
    </row>
    <row r="84" spans="1:4" ht="20.25">
      <c r="A84" s="97"/>
      <c r="B84" s="23"/>
      <c r="C84" s="34"/>
      <c r="D84" s="34"/>
    </row>
    <row r="85" spans="1:4" ht="20.25">
      <c r="A85" s="97"/>
      <c r="B85" s="23"/>
      <c r="C85" s="34"/>
      <c r="D85" s="34"/>
    </row>
    <row r="86" spans="1:4" ht="20.25">
      <c r="A86" s="97"/>
      <c r="B86" s="23"/>
      <c r="C86" s="34"/>
      <c r="D86" s="34"/>
    </row>
    <row r="87" spans="1:4" ht="20.25">
      <c r="A87" s="97"/>
      <c r="B87" s="23"/>
      <c r="C87" s="34"/>
      <c r="D87" s="34"/>
    </row>
    <row r="88" spans="1:4" ht="20.25">
      <c r="A88" s="97"/>
      <c r="B88" s="23"/>
      <c r="C88" s="34"/>
      <c r="D88" s="34"/>
    </row>
    <row r="89" spans="1:4" ht="20.25">
      <c r="A89" s="97"/>
      <c r="B89" s="23"/>
      <c r="C89" s="34"/>
      <c r="D89" s="34"/>
    </row>
    <row r="90" spans="1:4" ht="20.25">
      <c r="A90" s="97"/>
      <c r="B90" s="23"/>
      <c r="C90" s="34"/>
      <c r="D90" s="34"/>
    </row>
    <row r="91" spans="1:4" ht="20.25">
      <c r="A91" s="97"/>
      <c r="B91" s="23"/>
      <c r="C91" s="34"/>
      <c r="D91" s="34"/>
    </row>
    <row r="92" spans="1:4" ht="20.25">
      <c r="A92" s="97"/>
      <c r="B92" s="23"/>
      <c r="C92" s="34"/>
      <c r="D92" s="34"/>
    </row>
    <row r="93" spans="1:4" ht="20.25">
      <c r="A93" s="97"/>
      <c r="B93" s="23"/>
      <c r="C93" s="34"/>
      <c r="D93" s="34"/>
    </row>
    <row r="94" spans="1:4" ht="20.25">
      <c r="A94" s="97"/>
      <c r="B94" s="23"/>
      <c r="C94" s="34"/>
      <c r="D94" s="34"/>
    </row>
    <row r="95" spans="1:4" ht="20.25">
      <c r="A95" s="97"/>
      <c r="B95" s="23"/>
      <c r="C95" s="34"/>
      <c r="D95" s="34"/>
    </row>
    <row r="96" spans="1:4" ht="20.25">
      <c r="A96" s="97"/>
      <c r="B96" s="23"/>
      <c r="C96" s="34"/>
      <c r="D96" s="34"/>
    </row>
    <row r="97" spans="1:4" ht="20.25">
      <c r="A97" s="97"/>
      <c r="B97" s="23"/>
      <c r="C97" s="34"/>
      <c r="D97" s="34"/>
    </row>
    <row r="98" spans="1:4" ht="20.25">
      <c r="A98" s="97"/>
      <c r="B98" s="23"/>
      <c r="C98" s="34"/>
      <c r="D98" s="34"/>
    </row>
    <row r="99" spans="1:4" ht="20.25">
      <c r="A99" s="97"/>
      <c r="B99" s="23"/>
      <c r="C99" s="34"/>
      <c r="D99" s="34"/>
    </row>
    <row r="100" spans="1:4" ht="20.25">
      <c r="A100" s="97"/>
      <c r="B100" s="23"/>
      <c r="C100" s="34"/>
      <c r="D100" s="34"/>
    </row>
    <row r="101" spans="1:4" ht="20.25">
      <c r="A101" s="97"/>
      <c r="B101" s="23"/>
      <c r="C101" s="34"/>
      <c r="D101" s="34"/>
    </row>
    <row r="102" spans="1:4" ht="20.25">
      <c r="A102" s="97"/>
      <c r="B102" s="23"/>
      <c r="C102" s="34"/>
      <c r="D102" s="34"/>
    </row>
    <row r="103" spans="1:4" ht="20.25">
      <c r="A103" s="97"/>
      <c r="B103" s="23"/>
      <c r="C103" s="34"/>
      <c r="D103" s="34"/>
    </row>
    <row r="104" spans="1:4" ht="20.25">
      <c r="A104" s="97"/>
      <c r="B104" s="23"/>
      <c r="C104" s="34"/>
      <c r="D104" s="34"/>
    </row>
    <row r="105" spans="1:4" ht="20.25">
      <c r="A105" s="97"/>
      <c r="B105" s="23"/>
      <c r="C105" s="34"/>
      <c r="D105" s="34"/>
    </row>
    <row r="106" spans="1:4" ht="20.25">
      <c r="A106" s="97"/>
      <c r="B106" s="23"/>
      <c r="C106" s="34"/>
      <c r="D106" s="34"/>
    </row>
    <row r="107" spans="1:4" ht="20.25">
      <c r="A107" s="97"/>
      <c r="B107" s="23"/>
      <c r="C107" s="34"/>
      <c r="D107" s="34"/>
    </row>
    <row r="108" spans="1:4" ht="20.25">
      <c r="A108" s="97"/>
      <c r="B108" s="23"/>
      <c r="C108" s="34"/>
      <c r="D108" s="34"/>
    </row>
    <row r="109" spans="1:4" ht="20.25">
      <c r="A109" s="97"/>
      <c r="B109" s="23"/>
      <c r="C109" s="34"/>
      <c r="D109" s="34"/>
    </row>
    <row r="110" spans="1:4" ht="20.25">
      <c r="A110" s="97"/>
      <c r="B110" s="23"/>
      <c r="C110" s="34"/>
      <c r="D110" s="34"/>
    </row>
    <row r="111" spans="1:4" ht="20.25">
      <c r="A111" s="97"/>
      <c r="B111" s="23"/>
      <c r="C111" s="34"/>
      <c r="D111" s="34"/>
    </row>
    <row r="112" spans="1:4" ht="20.25">
      <c r="A112" s="97"/>
      <c r="B112" s="23"/>
      <c r="C112" s="34"/>
      <c r="D112" s="34"/>
    </row>
    <row r="113" spans="1:4" ht="20.25">
      <c r="A113" s="97"/>
      <c r="B113" s="23"/>
      <c r="C113" s="34"/>
      <c r="D113" s="34"/>
    </row>
    <row r="114" spans="1:4" ht="20.25">
      <c r="A114" s="97"/>
      <c r="B114" s="23"/>
      <c r="C114" s="34"/>
      <c r="D114" s="34"/>
    </row>
    <row r="115" spans="1:4" ht="20.25">
      <c r="A115" s="97"/>
      <c r="B115" s="23"/>
      <c r="C115" s="34"/>
      <c r="D115" s="34"/>
    </row>
    <row r="116" spans="1:4" ht="20.25">
      <c r="A116" s="97"/>
      <c r="B116" s="23"/>
      <c r="C116" s="34"/>
      <c r="D116" s="34"/>
    </row>
    <row r="117" spans="1:4" ht="20.25">
      <c r="A117" s="97"/>
      <c r="B117" s="23"/>
      <c r="C117" s="34"/>
      <c r="D117" s="34"/>
    </row>
    <row r="118" spans="1:4" ht="20.25">
      <c r="A118" s="97"/>
      <c r="B118" s="23"/>
      <c r="C118" s="34"/>
      <c r="D118" s="34"/>
    </row>
    <row r="119" spans="1:4" ht="20.25">
      <c r="A119" s="97"/>
      <c r="B119" s="23"/>
      <c r="C119" s="34"/>
      <c r="D119" s="34"/>
    </row>
    <row r="120" spans="1:4" ht="20.25">
      <c r="A120" s="97"/>
      <c r="B120" s="23"/>
      <c r="C120" s="34"/>
      <c r="D120" s="34"/>
    </row>
    <row r="121" spans="1:4" ht="20.25">
      <c r="A121" s="97"/>
      <c r="B121" s="23"/>
      <c r="C121" s="34"/>
      <c r="D121" s="34"/>
    </row>
    <row r="122" spans="1:4" ht="20.25">
      <c r="A122" s="97"/>
      <c r="B122" s="23"/>
      <c r="C122" s="34"/>
      <c r="D122" s="34"/>
    </row>
    <row r="123" spans="1:4" ht="20.25">
      <c r="A123" s="97"/>
      <c r="B123" s="23"/>
      <c r="C123" s="34"/>
      <c r="D123" s="34"/>
    </row>
    <row r="124" spans="1:4" ht="20.25">
      <c r="A124" s="97"/>
      <c r="B124" s="23"/>
      <c r="C124" s="34"/>
      <c r="D124" s="34"/>
    </row>
    <row r="125" spans="1:4" ht="20.25">
      <c r="A125" s="97"/>
      <c r="B125" s="23"/>
      <c r="C125" s="34"/>
      <c r="D125" s="34"/>
    </row>
    <row r="126" spans="1:4" ht="20.25">
      <c r="A126" s="97"/>
      <c r="B126" s="23"/>
      <c r="C126" s="34"/>
      <c r="D126" s="34"/>
    </row>
    <row r="127" spans="1:4" ht="20.25">
      <c r="A127" s="97"/>
      <c r="B127" s="23"/>
      <c r="C127" s="34"/>
      <c r="D127" s="34"/>
    </row>
    <row r="128" spans="1:4" ht="20.25">
      <c r="A128" s="97"/>
      <c r="B128" s="23"/>
      <c r="C128" s="34"/>
      <c r="D128" s="34"/>
    </row>
    <row r="129" spans="1:4" ht="20.25">
      <c r="A129" s="97"/>
      <c r="B129" s="23"/>
      <c r="C129" s="34"/>
      <c r="D129" s="34"/>
    </row>
    <row r="130" spans="1:4" ht="20.25">
      <c r="A130" s="97"/>
      <c r="B130" s="23"/>
      <c r="C130" s="34"/>
      <c r="D130" s="34"/>
    </row>
    <row r="131" spans="1:4" ht="20.25">
      <c r="A131" s="97"/>
      <c r="B131" s="23"/>
      <c r="C131" s="34"/>
      <c r="D131" s="34"/>
    </row>
    <row r="132" spans="1:4" ht="20.25">
      <c r="A132" s="97"/>
      <c r="B132" s="23"/>
      <c r="C132" s="34"/>
      <c r="D132" s="34"/>
    </row>
    <row r="133" spans="1:4" ht="20.25">
      <c r="A133" s="97"/>
      <c r="B133" s="23"/>
      <c r="C133" s="34"/>
      <c r="D133" s="34"/>
    </row>
    <row r="134" spans="1:4" ht="20.25">
      <c r="A134" s="97"/>
      <c r="B134" s="23"/>
      <c r="C134" s="34"/>
      <c r="D134" s="34"/>
    </row>
    <row r="135" spans="1:4" ht="20.25">
      <c r="A135" s="97"/>
      <c r="B135" s="23"/>
      <c r="C135" s="34"/>
      <c r="D135" s="34"/>
    </row>
    <row r="136" spans="1:4" ht="20.25">
      <c r="A136" s="97"/>
      <c r="B136" s="23"/>
      <c r="C136" s="34"/>
      <c r="D136" s="34"/>
    </row>
    <row r="137" spans="1:4" ht="20.25">
      <c r="A137" s="97"/>
      <c r="B137" s="23"/>
      <c r="C137" s="34"/>
      <c r="D137" s="34"/>
    </row>
    <row r="138" spans="1:4" ht="20.25">
      <c r="A138" s="97"/>
      <c r="B138" s="23"/>
      <c r="C138" s="34"/>
      <c r="D138" s="34"/>
    </row>
    <row r="139" spans="1:4" ht="20.25">
      <c r="A139" s="97"/>
      <c r="B139" s="23"/>
      <c r="C139" s="34"/>
      <c r="D139" s="34"/>
    </row>
    <row r="140" spans="1:4" ht="20.25">
      <c r="A140" s="97"/>
      <c r="B140" s="23"/>
      <c r="C140" s="34"/>
      <c r="D140" s="34"/>
    </row>
    <row r="141" spans="1:4" ht="20.25">
      <c r="A141" s="97"/>
      <c r="B141" s="23"/>
      <c r="C141" s="34"/>
      <c r="D141" s="34"/>
    </row>
    <row r="142" spans="1:4" ht="20.25">
      <c r="A142" s="97"/>
      <c r="B142" s="23"/>
      <c r="C142" s="34"/>
      <c r="D142" s="34"/>
    </row>
    <row r="143" spans="1:4" ht="20.25">
      <c r="A143" s="97"/>
      <c r="B143" s="23"/>
      <c r="C143" s="34"/>
      <c r="D143" s="34"/>
    </row>
    <row r="144" spans="1:4" ht="20.25">
      <c r="A144" s="97"/>
      <c r="B144" s="23"/>
      <c r="C144" s="34"/>
      <c r="D144" s="34"/>
    </row>
    <row r="145" spans="1:4" ht="20.25">
      <c r="A145" s="97"/>
      <c r="B145" s="23"/>
      <c r="C145" s="34"/>
      <c r="D145" s="34"/>
    </row>
    <row r="146" spans="1:4" ht="20.25">
      <c r="A146" s="97"/>
      <c r="B146" s="23"/>
      <c r="C146" s="34"/>
      <c r="D146" s="34"/>
    </row>
    <row r="147" spans="1:4" ht="20.25">
      <c r="A147" s="97"/>
      <c r="B147" s="23"/>
      <c r="C147" s="34"/>
      <c r="D147" s="34"/>
    </row>
    <row r="148" spans="1:4" ht="20.25">
      <c r="A148" s="97"/>
      <c r="B148" s="23"/>
      <c r="C148" s="34"/>
      <c r="D148" s="34"/>
    </row>
    <row r="149" spans="1:4" ht="20.25">
      <c r="A149" s="97"/>
      <c r="B149" s="23"/>
      <c r="C149" s="34"/>
      <c r="D149" s="34"/>
    </row>
    <row r="150" spans="1:4" ht="20.25">
      <c r="A150" s="97"/>
      <c r="B150" s="23"/>
      <c r="C150" s="34"/>
      <c r="D150" s="34"/>
    </row>
    <row r="151" spans="1:4" ht="20.25">
      <c r="A151" s="97"/>
      <c r="B151" s="23"/>
      <c r="C151" s="34"/>
      <c r="D151" s="34"/>
    </row>
    <row r="152" spans="1:4" ht="20.25">
      <c r="A152" s="97"/>
      <c r="B152" s="23"/>
      <c r="C152" s="34"/>
      <c r="D152" s="34"/>
    </row>
    <row r="153" spans="1:4" ht="20.25">
      <c r="A153" s="97"/>
      <c r="B153" s="23"/>
      <c r="C153" s="34"/>
      <c r="D153" s="34"/>
    </row>
    <row r="154" spans="1:4" ht="20.25">
      <c r="A154" s="97"/>
      <c r="B154" s="23"/>
      <c r="C154" s="34"/>
      <c r="D154" s="34"/>
    </row>
    <row r="155" spans="1:4" ht="20.25">
      <c r="A155" s="97"/>
      <c r="B155" s="23"/>
      <c r="C155" s="34"/>
      <c r="D155" s="34"/>
    </row>
    <row r="156" spans="1:4" ht="20.25">
      <c r="A156" s="97"/>
      <c r="B156" s="23"/>
      <c r="C156" s="34"/>
      <c r="D156" s="34"/>
    </row>
    <row r="157" spans="1:4" ht="20.25">
      <c r="A157" s="97"/>
      <c r="B157" s="23"/>
      <c r="C157" s="34"/>
      <c r="D157" s="34"/>
    </row>
    <row r="158" spans="1:4" ht="20.25">
      <c r="A158" s="97"/>
      <c r="B158" s="23"/>
      <c r="C158" s="34"/>
      <c r="D158" s="34"/>
    </row>
    <row r="159" spans="1:4" ht="20.25">
      <c r="A159" s="97"/>
      <c r="B159" s="23"/>
      <c r="C159" s="34"/>
      <c r="D159" s="34"/>
    </row>
    <row r="160" spans="1:4" ht="20.25">
      <c r="A160" s="97"/>
      <c r="B160" s="23"/>
      <c r="C160" s="34"/>
      <c r="D160" s="34"/>
    </row>
    <row r="161" spans="1:4" ht="20.25">
      <c r="A161" s="97"/>
      <c r="B161" s="23"/>
      <c r="C161" s="34"/>
      <c r="D161" s="34"/>
    </row>
    <row r="162" spans="1:4" ht="20.25">
      <c r="A162" s="97"/>
      <c r="B162" s="23"/>
      <c r="C162" s="34"/>
      <c r="D162" s="34"/>
    </row>
    <row r="163" spans="1:4" ht="20.25">
      <c r="A163" s="97"/>
      <c r="B163" s="23"/>
      <c r="C163" s="34"/>
      <c r="D163" s="34"/>
    </row>
    <row r="164" spans="1:4" ht="20.25">
      <c r="A164" s="97"/>
      <c r="B164" s="23"/>
      <c r="C164" s="34"/>
      <c r="D164" s="34"/>
    </row>
    <row r="165" spans="1:4" ht="20.25">
      <c r="A165" s="97"/>
      <c r="B165" s="23"/>
      <c r="C165" s="34"/>
      <c r="D165" s="34"/>
    </row>
    <row r="166" spans="1:4" ht="20.25">
      <c r="A166" s="97"/>
      <c r="B166" s="23"/>
      <c r="C166" s="34"/>
      <c r="D166" s="34"/>
    </row>
    <row r="167" spans="1:4" ht="20.25">
      <c r="A167" s="97"/>
      <c r="B167" s="23"/>
      <c r="C167" s="34"/>
      <c r="D167" s="34"/>
    </row>
    <row r="168" spans="1:4" ht="20.25">
      <c r="A168" s="97"/>
      <c r="B168" s="23"/>
      <c r="C168" s="34"/>
      <c r="D168" s="34"/>
    </row>
    <row r="169" spans="1:4" ht="20.25">
      <c r="A169" s="97"/>
      <c r="B169" s="23"/>
      <c r="C169" s="34"/>
      <c r="D169" s="34"/>
    </row>
    <row r="170" spans="1:4" ht="20.25">
      <c r="A170" s="97"/>
      <c r="B170" s="23"/>
      <c r="C170" s="34"/>
      <c r="D170" s="34"/>
    </row>
    <row r="171" spans="1:4" ht="20.25">
      <c r="A171" s="97"/>
      <c r="B171" s="23"/>
      <c r="C171" s="34"/>
      <c r="D171" s="34"/>
    </row>
    <row r="172" spans="1:4" ht="20.25">
      <c r="A172" s="97"/>
      <c r="B172" s="23"/>
      <c r="C172" s="34"/>
      <c r="D172" s="34"/>
    </row>
    <row r="173" spans="1:4" ht="20.25">
      <c r="A173" s="97"/>
      <c r="B173" s="23"/>
      <c r="C173" s="34"/>
      <c r="D173" s="34"/>
    </row>
    <row r="174" spans="1:4" ht="20.25">
      <c r="A174" s="97"/>
      <c r="B174" s="23"/>
      <c r="C174" s="34"/>
      <c r="D174" s="34"/>
    </row>
    <row r="175" spans="1:4" ht="20.25">
      <c r="A175" s="97"/>
      <c r="B175" s="23"/>
      <c r="C175" s="34"/>
      <c r="D175" s="34"/>
    </row>
    <row r="176" spans="1:4" ht="20.25">
      <c r="A176" s="97"/>
      <c r="B176" s="23"/>
      <c r="C176" s="34"/>
      <c r="D176" s="34"/>
    </row>
    <row r="177" spans="1:4" ht="20.25">
      <c r="A177" s="97"/>
      <c r="B177" s="23"/>
      <c r="C177" s="34"/>
      <c r="D177" s="34"/>
    </row>
    <row r="178" spans="1:4" ht="20.25">
      <c r="A178" s="97"/>
      <c r="B178" s="23"/>
      <c r="C178" s="34"/>
      <c r="D178" s="34"/>
    </row>
    <row r="179" spans="1:4" ht="20.25">
      <c r="A179" s="97"/>
      <c r="B179" s="23"/>
      <c r="C179" s="34"/>
      <c r="D179" s="34"/>
    </row>
    <row r="180" spans="1:4" ht="20.25">
      <c r="A180" s="97"/>
      <c r="B180" s="23"/>
      <c r="C180" s="34"/>
      <c r="D180" s="34"/>
    </row>
    <row r="181" spans="1:4" ht="20.25">
      <c r="A181" s="97"/>
      <c r="B181" s="23"/>
      <c r="C181" s="34"/>
      <c r="D181" s="34"/>
    </row>
    <row r="182" spans="1:4" ht="20.25">
      <c r="A182" s="97"/>
      <c r="B182" s="23"/>
      <c r="C182" s="34"/>
      <c r="D182" s="34"/>
    </row>
    <row r="183" spans="1:4" ht="20.25">
      <c r="A183" s="97"/>
      <c r="B183" s="23"/>
      <c r="C183" s="34"/>
      <c r="D183" s="34"/>
    </row>
    <row r="184" spans="1:4" ht="20.25">
      <c r="A184" s="97"/>
      <c r="B184" s="23"/>
      <c r="C184" s="34"/>
      <c r="D184" s="34"/>
    </row>
    <row r="185" spans="1:4" ht="20.25">
      <c r="A185" s="97"/>
      <c r="B185" s="23"/>
      <c r="C185" s="34"/>
      <c r="D185" s="34"/>
    </row>
    <row r="186" spans="1:4" ht="20.25">
      <c r="A186" s="97"/>
      <c r="B186" s="23"/>
      <c r="C186" s="34"/>
      <c r="D186" s="34"/>
    </row>
    <row r="187" spans="1:4" ht="20.25">
      <c r="A187" s="97"/>
      <c r="B187" s="23"/>
      <c r="C187" s="34"/>
      <c r="D187" s="34"/>
    </row>
    <row r="188" spans="1:4" ht="20.25">
      <c r="A188" s="97"/>
      <c r="B188" s="23"/>
      <c r="C188" s="34"/>
      <c r="D188" s="34"/>
    </row>
    <row r="189" spans="1:4" ht="20.25">
      <c r="A189" s="97"/>
      <c r="B189" s="23"/>
      <c r="C189" s="34"/>
      <c r="D189" s="34"/>
    </row>
    <row r="190" spans="1:4" ht="20.25">
      <c r="A190" s="97"/>
      <c r="B190" s="23"/>
      <c r="C190" s="34"/>
      <c r="D190" s="34"/>
    </row>
    <row r="191" spans="1:4" ht="20.25">
      <c r="A191" s="97"/>
      <c r="B191" s="23"/>
      <c r="C191" s="34"/>
      <c r="D191" s="34"/>
    </row>
    <row r="192" spans="1:4" ht="20.25">
      <c r="A192" s="97"/>
      <c r="B192" s="23"/>
      <c r="C192" s="34"/>
      <c r="D192" s="34"/>
    </row>
    <row r="193" spans="1:4" ht="20.25">
      <c r="A193" s="97"/>
      <c r="B193" s="23"/>
      <c r="C193" s="34"/>
      <c r="D193" s="34"/>
    </row>
    <row r="194" spans="1:4" ht="20.25">
      <c r="A194" s="97"/>
      <c r="B194" s="23"/>
      <c r="C194" s="34"/>
      <c r="D194" s="34"/>
    </row>
    <row r="195" spans="1:4" ht="20.25">
      <c r="A195" s="97"/>
      <c r="B195" s="23"/>
      <c r="C195" s="34"/>
      <c r="D195" s="34"/>
    </row>
    <row r="196" spans="1:4" ht="20.25">
      <c r="A196" s="97"/>
      <c r="B196" s="23"/>
      <c r="C196" s="34"/>
      <c r="D196" s="34"/>
    </row>
    <row r="197" spans="1:4" ht="20.25">
      <c r="A197" s="97"/>
      <c r="B197" s="23"/>
      <c r="C197" s="34"/>
      <c r="D197" s="34"/>
    </row>
    <row r="198" spans="1:4" ht="20.25">
      <c r="A198" s="97"/>
      <c r="B198" s="23"/>
      <c r="C198" s="34"/>
      <c r="D198" s="34"/>
    </row>
    <row r="199" spans="1:4" ht="20.25">
      <c r="A199" s="97"/>
      <c r="B199" s="23"/>
      <c r="C199" s="34"/>
      <c r="D199" s="34"/>
    </row>
    <row r="200" spans="1:4" ht="20.25">
      <c r="A200" s="97"/>
      <c r="B200" s="23"/>
      <c r="C200" s="34"/>
      <c r="D200" s="34"/>
    </row>
    <row r="201" spans="1:4" ht="20.25">
      <c r="A201" s="97"/>
      <c r="B201" s="23"/>
      <c r="C201" s="34"/>
      <c r="D201" s="34"/>
    </row>
    <row r="202" spans="1:4" ht="20.25">
      <c r="A202" s="97"/>
      <c r="B202" s="23"/>
      <c r="C202" s="34"/>
      <c r="D202" s="34"/>
    </row>
    <row r="203" spans="1:4" ht="20.25">
      <c r="A203" s="97"/>
      <c r="B203" s="23"/>
      <c r="C203" s="34"/>
      <c r="D203" s="34"/>
    </row>
    <row r="204" spans="1:4" ht="20.25">
      <c r="A204" s="97"/>
      <c r="B204" s="23"/>
      <c r="C204" s="34"/>
      <c r="D204" s="34"/>
    </row>
    <row r="205" spans="1:4" ht="20.25">
      <c r="A205" s="97"/>
      <c r="B205" s="23"/>
      <c r="C205" s="34"/>
      <c r="D205" s="34"/>
    </row>
    <row r="206" spans="1:4" ht="20.25">
      <c r="A206" s="97"/>
      <c r="B206" s="23"/>
      <c r="C206" s="34"/>
      <c r="D206" s="34"/>
    </row>
    <row r="207" spans="1:4" ht="20.25">
      <c r="A207" s="97"/>
      <c r="B207" s="23"/>
      <c r="C207" s="34"/>
      <c r="D207" s="34"/>
    </row>
    <row r="208" spans="1:4">
      <c r="A208" s="84"/>
      <c r="B208" s="23"/>
      <c r="C208" s="23"/>
      <c r="D208" s="23"/>
    </row>
    <row r="209" spans="1:8" ht="20.25">
      <c r="A209" s="84"/>
      <c r="B209" s="30" t="s">
        <v>222</v>
      </c>
      <c r="C209" s="30" t="s">
        <v>223</v>
      </c>
      <c r="D209" s="33" t="s">
        <v>222</v>
      </c>
      <c r="E209" s="33" t="s">
        <v>223</v>
      </c>
    </row>
    <row r="210" spans="1:8" ht="21">
      <c r="A210" s="84"/>
      <c r="B210" s="31" t="s">
        <v>224</v>
      </c>
      <c r="C210" s="31" t="s">
        <v>225</v>
      </c>
      <c r="D210" t="s">
        <v>224</v>
      </c>
      <c r="F210" t="str">
        <f>IF(NOT(ISBLANK(D210)),D210,IF(NOT(ISBLANK(E210)),"     "&amp;E210,FALSE))</f>
        <v>Afectación Económica o presupuestal</v>
      </c>
      <c r="G210" t="s">
        <v>224</v>
      </c>
      <c r="H210" t="str">
        <f>IF(NOT(ISERROR(MATCH(G210,_xlfn.ANCHORARRAY(B221),0))),F223&amp;"Por favor no seleccionar los criterios de impacto",G210)</f>
        <v>❌Por favor no seleccionar los criterios de impacto</v>
      </c>
    </row>
    <row r="211" spans="1:8" ht="21">
      <c r="A211" s="84"/>
      <c r="B211" s="31" t="s">
        <v>224</v>
      </c>
      <c r="C211" s="31" t="s">
        <v>198</v>
      </c>
      <c r="E211" t="s">
        <v>225</v>
      </c>
      <c r="F211" t="str">
        <f t="shared" ref="F211:F221" si="0">IF(NOT(ISBLANK(D211)),D211,IF(NOT(ISBLANK(E211)),"     "&amp;E211,FALSE))</f>
        <v xml:space="preserve">     Afectación menor a 10 SMLMV .</v>
      </c>
    </row>
    <row r="212" spans="1:8" ht="21">
      <c r="A212" s="84"/>
      <c r="B212" s="31" t="s">
        <v>224</v>
      </c>
      <c r="C212" s="31" t="s">
        <v>201</v>
      </c>
      <c r="E212" t="s">
        <v>198</v>
      </c>
      <c r="F212" t="str">
        <f t="shared" si="0"/>
        <v xml:space="preserve">     Entre 10 y 50 SMLMV </v>
      </c>
    </row>
    <row r="213" spans="1:8" ht="21">
      <c r="A213" s="84"/>
      <c r="B213" s="31" t="s">
        <v>224</v>
      </c>
      <c r="C213" s="31" t="s">
        <v>205</v>
      </c>
      <c r="E213" t="s">
        <v>201</v>
      </c>
      <c r="F213" t="str">
        <f t="shared" si="0"/>
        <v xml:space="preserve">     Entre 50 y 100 SMLMV </v>
      </c>
    </row>
    <row r="214" spans="1:8" ht="21">
      <c r="A214" s="84"/>
      <c r="B214" s="31" t="s">
        <v>224</v>
      </c>
      <c r="C214" s="31" t="s">
        <v>209</v>
      </c>
      <c r="E214" t="s">
        <v>205</v>
      </c>
      <c r="F214" t="str">
        <f t="shared" si="0"/>
        <v xml:space="preserve">     Entre 100 y 500 SMLMV </v>
      </c>
    </row>
    <row r="215" spans="1:8" ht="21">
      <c r="A215" s="84"/>
      <c r="B215" s="31" t="s">
        <v>191</v>
      </c>
      <c r="C215" s="31" t="s">
        <v>195</v>
      </c>
      <c r="E215" t="s">
        <v>209</v>
      </c>
      <c r="F215" t="str">
        <f t="shared" si="0"/>
        <v xml:space="preserve">     Mayor a 500 SMLMV </v>
      </c>
    </row>
    <row r="216" spans="1:8" ht="21">
      <c r="A216" s="84"/>
      <c r="B216" s="31" t="s">
        <v>191</v>
      </c>
      <c r="C216" s="31" t="s">
        <v>199</v>
      </c>
      <c r="D216" t="s">
        <v>191</v>
      </c>
      <c r="F216" t="str">
        <f t="shared" si="0"/>
        <v>Pérdida Reputacional</v>
      </c>
    </row>
    <row r="217" spans="1:8" ht="21">
      <c r="A217" s="84"/>
      <c r="B217" s="31" t="s">
        <v>191</v>
      </c>
      <c r="C217" s="31" t="s">
        <v>202</v>
      </c>
      <c r="E217" t="s">
        <v>195</v>
      </c>
      <c r="F217" t="str">
        <f t="shared" si="0"/>
        <v xml:space="preserve">     El riesgo afecta la imagen de alguna área de la organización</v>
      </c>
    </row>
    <row r="218" spans="1:8" ht="21">
      <c r="A218" s="84"/>
      <c r="B218" s="31" t="s">
        <v>191</v>
      </c>
      <c r="C218" s="31" t="s">
        <v>206</v>
      </c>
      <c r="E218" t="s">
        <v>199</v>
      </c>
      <c r="F218" t="str">
        <f t="shared" si="0"/>
        <v xml:space="preserve">     El riesgo afecta la imagen de la entidad internamente, de conocimiento general, nivel interno, de junta dircetiva y accionistas y/o de provedores</v>
      </c>
    </row>
    <row r="219" spans="1:8" ht="21">
      <c r="A219" s="84"/>
      <c r="B219" s="31" t="s">
        <v>191</v>
      </c>
      <c r="C219" s="31" t="s">
        <v>210</v>
      </c>
      <c r="E219" t="s">
        <v>202</v>
      </c>
      <c r="F219" t="str">
        <f t="shared" si="0"/>
        <v xml:space="preserve">     El riesgo afecta la imagen de la entidad con algunos usuarios de relevancia frente al logro de los objetivos</v>
      </c>
    </row>
    <row r="220" spans="1:8">
      <c r="A220" s="84"/>
      <c r="B220" s="32"/>
      <c r="C220" s="32"/>
      <c r="E220" t="s">
        <v>206</v>
      </c>
      <c r="F220" t="str">
        <f t="shared" si="0"/>
        <v xml:space="preserve">     El riesgo afecta la imagen de de la entidad con efecto publicitario sostenido a nivel de sector administrativo, nivel departamental o municipal</v>
      </c>
    </row>
    <row r="221" spans="1:8">
      <c r="A221" s="84"/>
      <c r="B221" s="32" t="str" cm="1">
        <f t="array" ref="B221:B223">_xlfn.UNIQUE(Tabla1[[#All],[Criterios]])</f>
        <v>Criterios</v>
      </c>
      <c r="C221" s="32"/>
      <c r="E221" t="s">
        <v>210</v>
      </c>
      <c r="F221" t="str">
        <f t="shared" si="0"/>
        <v xml:space="preserve">     El riesgo afecta la imagen de la entidad a nivel nacional, con efecto publicitarios sostenible a nivel país</v>
      </c>
    </row>
    <row r="222" spans="1:8">
      <c r="A222" s="84"/>
      <c r="B222" s="32" t="str">
        <v>Afectación Económica o presupuestal</v>
      </c>
      <c r="C222" s="32"/>
    </row>
    <row r="223" spans="1:8">
      <c r="B223" s="32" t="str">
        <v>Pérdida Reputacional</v>
      </c>
      <c r="C223" s="32"/>
      <c r="F223" s="35" t="s">
        <v>226</v>
      </c>
    </row>
    <row r="224" spans="1:8">
      <c r="B224" s="22"/>
      <c r="C224" s="22"/>
      <c r="F224" s="35" t="s">
        <v>227</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6"/>
    <col min="3" max="3" width="17" style="86" customWidth="1"/>
    <col min="4" max="4" width="14.28515625" style="86"/>
    <col min="5" max="5" width="46" style="86" customWidth="1"/>
    <col min="6" max="16384" width="14.28515625" style="86"/>
  </cols>
  <sheetData>
    <row r="1" spans="2:6" ht="24" customHeight="1" thickBot="1">
      <c r="B1" s="592" t="s">
        <v>228</v>
      </c>
      <c r="C1" s="593"/>
      <c r="D1" s="593"/>
      <c r="E1" s="593"/>
      <c r="F1" s="594"/>
    </row>
    <row r="2" spans="2:6" ht="16.5" thickBot="1">
      <c r="B2" s="87"/>
      <c r="C2" s="87"/>
      <c r="D2" s="87"/>
      <c r="E2" s="87"/>
      <c r="F2" s="87"/>
    </row>
    <row r="3" spans="2:6" ht="16.5" thickBot="1">
      <c r="B3" s="596" t="s">
        <v>229</v>
      </c>
      <c r="C3" s="597"/>
      <c r="D3" s="597"/>
      <c r="E3" s="191" t="s">
        <v>230</v>
      </c>
      <c r="F3" s="96" t="s">
        <v>231</v>
      </c>
    </row>
    <row r="4" spans="2:6" ht="31.5">
      <c r="B4" s="598" t="s">
        <v>232</v>
      </c>
      <c r="C4" s="600" t="s">
        <v>136</v>
      </c>
      <c r="D4" s="192" t="s">
        <v>149</v>
      </c>
      <c r="E4" s="88" t="s">
        <v>233</v>
      </c>
      <c r="F4" s="89">
        <v>0.25</v>
      </c>
    </row>
    <row r="5" spans="2:6" ht="47.25">
      <c r="B5" s="599"/>
      <c r="C5" s="601"/>
      <c r="D5" s="193" t="s">
        <v>234</v>
      </c>
      <c r="E5" s="90" t="s">
        <v>235</v>
      </c>
      <c r="F5" s="91">
        <v>0.15</v>
      </c>
    </row>
    <row r="6" spans="2:6" ht="47.25">
      <c r="B6" s="599"/>
      <c r="C6" s="601"/>
      <c r="D6" s="193" t="s">
        <v>236</v>
      </c>
      <c r="E6" s="90" t="s">
        <v>237</v>
      </c>
      <c r="F6" s="91">
        <v>0.1</v>
      </c>
    </row>
    <row r="7" spans="2:6" ht="63">
      <c r="B7" s="599"/>
      <c r="C7" s="601" t="s">
        <v>137</v>
      </c>
      <c r="D7" s="193" t="s">
        <v>238</v>
      </c>
      <c r="E7" s="90" t="s">
        <v>239</v>
      </c>
      <c r="F7" s="91">
        <v>0.25</v>
      </c>
    </row>
    <row r="8" spans="2:6" ht="31.5">
      <c r="B8" s="599"/>
      <c r="C8" s="601"/>
      <c r="D8" s="193" t="s">
        <v>150</v>
      </c>
      <c r="E8" s="90" t="s">
        <v>240</v>
      </c>
      <c r="F8" s="91">
        <v>0.15</v>
      </c>
    </row>
    <row r="9" spans="2:6" ht="47.25">
      <c r="B9" s="599" t="s">
        <v>241</v>
      </c>
      <c r="C9" s="601" t="s">
        <v>139</v>
      </c>
      <c r="D9" s="193" t="s">
        <v>151</v>
      </c>
      <c r="E9" s="90" t="s">
        <v>242</v>
      </c>
      <c r="F9" s="92" t="s">
        <v>243</v>
      </c>
    </row>
    <row r="10" spans="2:6" ht="63">
      <c r="B10" s="599"/>
      <c r="C10" s="601"/>
      <c r="D10" s="193" t="s">
        <v>244</v>
      </c>
      <c r="E10" s="90" t="s">
        <v>245</v>
      </c>
      <c r="F10" s="92" t="s">
        <v>243</v>
      </c>
    </row>
    <row r="11" spans="2:6" ht="47.25">
      <c r="B11" s="599"/>
      <c r="C11" s="601" t="s">
        <v>140</v>
      </c>
      <c r="D11" s="193" t="s">
        <v>152</v>
      </c>
      <c r="E11" s="90" t="s">
        <v>246</v>
      </c>
      <c r="F11" s="92" t="s">
        <v>243</v>
      </c>
    </row>
    <row r="12" spans="2:6" ht="47.25">
      <c r="B12" s="599"/>
      <c r="C12" s="601"/>
      <c r="D12" s="193" t="s">
        <v>247</v>
      </c>
      <c r="E12" s="90" t="s">
        <v>248</v>
      </c>
      <c r="F12" s="92" t="s">
        <v>243</v>
      </c>
    </row>
    <row r="13" spans="2:6" ht="31.5">
      <c r="B13" s="599"/>
      <c r="C13" s="601" t="s">
        <v>141</v>
      </c>
      <c r="D13" s="193" t="s">
        <v>153</v>
      </c>
      <c r="E13" s="90" t="s">
        <v>249</v>
      </c>
      <c r="F13" s="92" t="s">
        <v>243</v>
      </c>
    </row>
    <row r="14" spans="2:6" ht="32.25" thickBot="1">
      <c r="B14" s="602"/>
      <c r="C14" s="603"/>
      <c r="D14" s="194" t="s">
        <v>250</v>
      </c>
      <c r="E14" s="93" t="s">
        <v>251</v>
      </c>
      <c r="F14" s="94" t="s">
        <v>243</v>
      </c>
    </row>
    <row r="15" spans="2:6" ht="49.5" customHeight="1">
      <c r="B15" s="595" t="s">
        <v>252</v>
      </c>
      <c r="C15" s="595"/>
      <c r="D15" s="595"/>
      <c r="E15" s="595"/>
      <c r="F15" s="595"/>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253</v>
      </c>
      <c r="E2" t="s">
        <v>254</v>
      </c>
    </row>
    <row r="3" spans="2:5">
      <c r="B3" t="s">
        <v>255</v>
      </c>
      <c r="E3" t="s">
        <v>142</v>
      </c>
    </row>
    <row r="4" spans="2:5">
      <c r="B4" t="s">
        <v>256</v>
      </c>
      <c r="E4" t="s">
        <v>257</v>
      </c>
    </row>
    <row r="5" spans="2:5">
      <c r="B5" t="s">
        <v>154</v>
      </c>
    </row>
    <row r="8" spans="2:5">
      <c r="B8" t="s">
        <v>258</v>
      </c>
    </row>
    <row r="9" spans="2:5">
      <c r="B9" t="s">
        <v>259</v>
      </c>
    </row>
    <row r="10" spans="2:5">
      <c r="B10" t="s">
        <v>157</v>
      </c>
    </row>
    <row r="13" spans="2:5">
      <c r="B13" t="s">
        <v>260</v>
      </c>
    </row>
    <row r="14" spans="2:5">
      <c r="B14" t="s">
        <v>261</v>
      </c>
    </row>
    <row r="15" spans="2:5">
      <c r="B15" t="s">
        <v>262</v>
      </c>
    </row>
    <row r="16" spans="2:5">
      <c r="B16" t="s">
        <v>263</v>
      </c>
    </row>
    <row r="17" spans="2:2">
      <c r="B17" t="s">
        <v>264</v>
      </c>
    </row>
    <row r="18" spans="2:2">
      <c r="B18" t="s">
        <v>265</v>
      </c>
    </row>
    <row r="19" spans="2:2">
      <c r="B19" t="s">
        <v>266</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2021-10-20T15:12:47Z</dcterms:modified>
  <cp:category/>
  <cp:contentStatus/>
</cp:coreProperties>
</file>