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13"/>
  <workbookPr hidePivotFieldList="1" defaultThemeVersion="124226"/>
  <mc:AlternateContent xmlns:mc="http://schemas.openxmlformats.org/markup-compatibility/2006">
    <mc:Choice Requires="x15">
      <x15ac:absPath xmlns:x15ac="http://schemas.microsoft.com/office/spreadsheetml/2010/11/ac" url="D:\ALCALDIA 2021\MAPA DE RIESGO GESTION 2021\MAPAS DE RIESGOS DE GESTION V3.0\"/>
    </mc:Choice>
  </mc:AlternateContent>
  <xr:revisionPtr revIDLastSave="2" documentId="13_ncr:1_{713AE26B-436C-4CA1-AC77-74BC8541ECE6}" xr6:coauthVersionLast="47" xr6:coauthVersionMax="47" xr10:uidLastSave="{A86653BD-C58B-44A0-9163-2242086B470C}"/>
  <bookViews>
    <workbookView xWindow="-120" yWindow="-120" windowWidth="20730" windowHeight="11160" tabRatio="882" firstSheet="1" activeTab="2" xr2:uid="{00000000-000D-0000-FFFF-FFFF00000000}"/>
  </bookViews>
  <sheets>
    <sheet name="Intructivo " sheetId="21" r:id="rId1"/>
    <sheet name="CONTEXTO" sheetId="22"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19150"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Q12" i="1"/>
  <c r="H12" i="1" l="1"/>
  <c r="I12" i="1" s="1"/>
  <c r="K59" i="1"/>
  <c r="K33" i="1"/>
  <c r="K19" i="1"/>
  <c r="K31" i="1"/>
  <c r="K51" i="1"/>
  <c r="K56" i="1"/>
  <c r="K32" i="1"/>
  <c r="K40" i="1"/>
  <c r="K50" i="1"/>
  <c r="K29" i="1"/>
  <c r="K37" i="1"/>
  <c r="K49" i="1"/>
  <c r="K58" i="1"/>
  <c r="K41" i="1"/>
  <c r="K26" i="1"/>
  <c r="K52" i="1"/>
  <c r="K39" i="1"/>
  <c r="K43" i="1"/>
  <c r="K23" i="1"/>
  <c r="K21" i="1"/>
  <c r="K57" i="1"/>
  <c r="K20" i="1"/>
  <c r="K34" i="1"/>
  <c r="K28" i="1"/>
  <c r="K35" i="1"/>
  <c r="K44" i="1"/>
  <c r="K22" i="1"/>
  <c r="K38" i="1"/>
  <c r="K25" i="1"/>
  <c r="K55" i="1"/>
  <c r="K45" i="1"/>
  <c r="K27" i="1"/>
  <c r="K53" i="1"/>
  <c r="K46" i="1"/>
  <c r="K47" i="1"/>
  <c r="F221" i="13" l="1"/>
  <c r="F211" i="13"/>
  <c r="F212" i="13"/>
  <c r="F213" i="13"/>
  <c r="F214" i="13"/>
  <c r="F215" i="13"/>
  <c r="F216" i="13"/>
  <c r="F217" i="13"/>
  <c r="F218" i="13"/>
  <c r="F219" i="13"/>
  <c r="F220" i="13"/>
  <c r="F210" i="13"/>
  <c r="K17" i="1"/>
  <c r="K16" i="1"/>
  <c r="K13" i="1"/>
  <c r="K14" i="1"/>
  <c r="B221" i="13" a="1"/>
  <c r="K15" i="1"/>
  <c r="B221" i="13" l="1"/>
  <c r="Q49" i="1"/>
  <c r="Q43" i="1"/>
  <c r="K60" i="1" l="1"/>
  <c r="L60" i="1" s="1"/>
  <c r="K66" i="1"/>
  <c r="L66"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6" i="1" l="1"/>
  <c r="N66" i="1"/>
  <c r="N60" i="1"/>
  <c r="M60" i="1"/>
  <c r="AB60" i="1" s="1"/>
  <c r="AA60" i="1" s="1"/>
  <c r="AC60" i="1" s="1"/>
  <c r="T59" i="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35" i="1"/>
  <c r="Q35" i="1"/>
  <c r="T34" i="1"/>
  <c r="Q34" i="1"/>
  <c r="T33" i="1"/>
  <c r="Q33" i="1"/>
  <c r="T32" i="1"/>
  <c r="Q32" i="1"/>
  <c r="T31" i="1"/>
  <c r="Q31" i="1"/>
  <c r="Q30" i="1"/>
  <c r="H30" i="1"/>
  <c r="I30" i="1" s="1"/>
  <c r="T29" i="1"/>
  <c r="Q29" i="1"/>
  <c r="T28" i="1"/>
  <c r="Q28" i="1"/>
  <c r="T27" i="1"/>
  <c r="Q27" i="1"/>
  <c r="T26" i="1"/>
  <c r="Q26" i="1"/>
  <c r="T25" i="1"/>
  <c r="Q25" i="1"/>
  <c r="Q24" i="1"/>
  <c r="H24" i="1"/>
  <c r="I24" i="1" s="1"/>
  <c r="H18" i="1"/>
  <c r="Q17" i="1"/>
  <c r="Q16" i="1"/>
  <c r="T23" i="1"/>
  <c r="Q23" i="1"/>
  <c r="T22" i="1"/>
  <c r="Q22" i="1"/>
  <c r="T21" i="1"/>
  <c r="Q21" i="1"/>
  <c r="T20" i="1"/>
  <c r="Q20" i="1"/>
  <c r="T19" i="1"/>
  <c r="Q19" i="1"/>
  <c r="T18" i="1"/>
  <c r="Q18" i="1"/>
  <c r="X54" i="1" l="1"/>
  <c r="X27" i="1"/>
  <c r="X38" i="1"/>
  <c r="X46" i="1"/>
  <c r="X58" i="1"/>
  <c r="X32" i="1"/>
  <c r="X29" i="1"/>
  <c r="X40" i="1"/>
  <c r="X52" i="1"/>
  <c r="X35" i="1"/>
  <c r="X34" i="1"/>
  <c r="X33" i="1"/>
  <c r="AB55" i="1"/>
  <c r="X56" i="1"/>
  <c r="X55" i="1"/>
  <c r="X31" i="1"/>
  <c r="X30" i="1"/>
  <c r="X51" i="1"/>
  <c r="X50" i="1"/>
  <c r="X53" i="1"/>
  <c r="X57" i="1"/>
  <c r="X59" i="1"/>
  <c r="X24" i="1"/>
  <c r="X26" i="1"/>
  <c r="X28" i="1"/>
  <c r="X37" i="1"/>
  <c r="X36" i="1"/>
  <c r="X39" i="1"/>
  <c r="X41" i="1"/>
  <c r="X45" i="1"/>
  <c r="X44" i="1"/>
  <c r="X47" i="1"/>
  <c r="AB43" i="1"/>
  <c r="X43" i="1"/>
  <c r="X42" i="1"/>
  <c r="X48" i="1"/>
  <c r="AB31" i="1"/>
  <c r="AB37" i="1"/>
  <c r="AB52" i="1"/>
  <c r="AA52" i="1" s="1"/>
  <c r="AB53" i="1"/>
  <c r="AA53" i="1" s="1"/>
  <c r="I18" i="1"/>
  <c r="X18" i="1" s="1"/>
  <c r="Y54" i="1" l="1"/>
  <c r="Z54" i="1"/>
  <c r="Z55" i="1" s="1"/>
  <c r="Y53" i="1"/>
  <c r="Z53" i="1"/>
  <c r="Y52" i="1"/>
  <c r="Z52" i="1"/>
  <c r="Y48" i="1"/>
  <c r="Z48" i="1"/>
  <c r="X49" i="1" s="1"/>
  <c r="Y42" i="1"/>
  <c r="Z42" i="1"/>
  <c r="Z43" i="1" s="1"/>
  <c r="Y36" i="1"/>
  <c r="Z36" i="1"/>
  <c r="Y30" i="1"/>
  <c r="Z30" i="1"/>
  <c r="Z31" i="1" s="1"/>
  <c r="Y32" i="1" s="1"/>
  <c r="Y24" i="1"/>
  <c r="Z24" i="1"/>
  <c r="Y18" i="1"/>
  <c r="Z18" i="1"/>
  <c r="X19" i="1" s="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Z25" i="1" l="1"/>
  <c r="Y26" i="1" s="1"/>
  <c r="Y57" i="1"/>
  <c r="Z57" i="1"/>
  <c r="Z26" i="1"/>
  <c r="Z27" i="1" s="1"/>
  <c r="Y50" i="1"/>
  <c r="Z50" i="1"/>
  <c r="Y49" i="1"/>
  <c r="Z49" i="1"/>
  <c r="Y37" i="1"/>
  <c r="Z37" i="1"/>
  <c r="Y38" i="1" s="1"/>
  <c r="Y34" i="1"/>
  <c r="Y19" i="1"/>
  <c r="Z19" i="1"/>
  <c r="X20" i="1" s="1"/>
  <c r="Y20" i="1" s="1"/>
  <c r="Z38" i="1" l="1"/>
  <c r="Z39" i="1" s="1"/>
  <c r="Y58" i="1"/>
  <c r="Z58" i="1"/>
  <c r="Y27" i="1"/>
  <c r="Y45" i="1"/>
  <c r="Z45" i="1"/>
  <c r="Y46" i="1" s="1"/>
  <c r="Y39" i="1"/>
  <c r="Y51" i="1"/>
  <c r="Z51" i="1"/>
  <c r="Y33" i="1"/>
  <c r="Z33" i="1"/>
  <c r="Z34" i="1"/>
  <c r="Z20" i="1"/>
  <c r="X21" i="1" s="1"/>
  <c r="Y21" i="1" s="1"/>
  <c r="Y59" i="1" l="1"/>
  <c r="Z59" i="1"/>
  <c r="Z46" i="1"/>
  <c r="Y47" i="1" s="1"/>
  <c r="Z40" i="1"/>
  <c r="Y40" i="1"/>
  <c r="Y28" i="1"/>
  <c r="Z28" i="1"/>
  <c r="Y29" i="1" s="1"/>
  <c r="Y35" i="1"/>
  <c r="Z35" i="1"/>
  <c r="Z21" i="1"/>
  <c r="X22" i="1" s="1"/>
  <c r="Z22" i="1" s="1"/>
  <c r="X23" i="1" s="1"/>
  <c r="X12" i="1"/>
  <c r="Y12" i="1" s="1"/>
  <c r="Y41" i="1" l="1"/>
  <c r="Z41" i="1"/>
  <c r="Z47" i="1"/>
  <c r="Z29" i="1"/>
  <c r="Y22" i="1"/>
  <c r="Y23" i="1"/>
  <c r="Z23" i="1"/>
  <c r="Q13" i="1"/>
  <c r="Z12" i="1" l="1"/>
  <c r="X13" i="1" s="1"/>
  <c r="Y13" i="1" l="1"/>
  <c r="Z13" i="1" l="1"/>
  <c r="X16" i="1" l="1"/>
  <c r="Y16" i="1" l="1"/>
  <c r="Z16" i="1"/>
  <c r="X17" i="1" s="1"/>
  <c r="Y17" i="1" l="1"/>
  <c r="Z17" i="1"/>
  <c r="K42" i="1" l="1"/>
  <c r="L42" i="1" s="1"/>
  <c r="K30" i="1"/>
  <c r="L30" i="1" s="1"/>
  <c r="K24" i="1"/>
  <c r="L24" i="1" s="1"/>
  <c r="K54" i="1"/>
  <c r="L54" i="1" s="1"/>
  <c r="K48" i="1"/>
  <c r="L48" i="1" s="1"/>
  <c r="K36" i="1"/>
  <c r="L36" i="1" s="1"/>
  <c r="K12" i="1"/>
  <c r="L12" i="1" s="1"/>
  <c r="K18" i="1"/>
  <c r="L18"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4" i="1"/>
  <c r="AJ42" i="18"/>
  <c r="AJ18" i="18"/>
  <c r="AD26" i="18"/>
  <c r="L10" i="18"/>
  <c r="AD10" i="18"/>
  <c r="X18" i="18"/>
  <c r="AD42" i="18"/>
  <c r="L18" i="18"/>
  <c r="R10" i="18"/>
  <c r="N54"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N24" i="1"/>
  <c r="T14" i="18"/>
  <c r="T22" i="18"/>
  <c r="N6" i="18"/>
  <c r="AL30" i="18"/>
  <c r="Z22" i="18"/>
  <c r="Z14" i="18"/>
  <c r="M24" i="1"/>
  <c r="Z30" i="18"/>
  <c r="AL38" i="18"/>
  <c r="AL14" i="18"/>
  <c r="AF6" i="18"/>
  <c r="AL22" i="18"/>
  <c r="T30" i="18"/>
  <c r="Z38" i="18"/>
  <c r="AF14" i="18"/>
  <c r="N30" i="18"/>
  <c r="N14" i="18"/>
  <c r="N22" i="18"/>
  <c r="AF38" i="18"/>
  <c r="T6" i="18"/>
  <c r="M36" i="1"/>
  <c r="X32" i="18"/>
  <c r="AD32" i="18"/>
  <c r="AJ8" i="18"/>
  <c r="L16" i="18"/>
  <c r="R32" i="18"/>
  <c r="AJ32" i="18"/>
  <c r="N36" i="1"/>
  <c r="R40" i="18"/>
  <c r="AJ40" i="18"/>
  <c r="AD24" i="18"/>
  <c r="AJ24" i="18"/>
  <c r="R24" i="18"/>
  <c r="AJ16" i="18"/>
  <c r="AD8" i="18"/>
  <c r="L32" i="18"/>
  <c r="L40" i="18"/>
  <c r="R16" i="18"/>
  <c r="L24" i="18"/>
  <c r="AD16" i="18"/>
  <c r="L8" i="18"/>
  <c r="R8" i="18"/>
  <c r="X40" i="18"/>
  <c r="X8" i="18"/>
  <c r="X16" i="18"/>
  <c r="AD40" i="18"/>
  <c r="X24" i="18"/>
  <c r="M30" i="1"/>
  <c r="J40" i="18"/>
  <c r="J16" i="18"/>
  <c r="P16" i="18"/>
  <c r="V8" i="18"/>
  <c r="J8" i="18"/>
  <c r="J24" i="18"/>
  <c r="AH16" i="18"/>
  <c r="AB16" i="18"/>
  <c r="AB40" i="18"/>
  <c r="P32" i="18"/>
  <c r="P40" i="18"/>
  <c r="AH24" i="18"/>
  <c r="AB32" i="18"/>
  <c r="J32" i="18"/>
  <c r="V16" i="18"/>
  <c r="V40" i="18"/>
  <c r="AH32" i="18"/>
  <c r="V24" i="18"/>
  <c r="V32" i="18"/>
  <c r="AH8" i="18"/>
  <c r="AB8" i="18"/>
  <c r="P8" i="18"/>
  <c r="N30" i="1"/>
  <c r="AH40" i="18"/>
  <c r="AB24" i="18"/>
  <c r="P24" i="18"/>
  <c r="AD38" i="18"/>
  <c r="L30" i="18"/>
  <c r="AD30" i="18"/>
  <c r="AJ6" i="18"/>
  <c r="L14" i="18"/>
  <c r="L22" i="18"/>
  <c r="X6" i="18"/>
  <c r="L6" i="18"/>
  <c r="N18" i="1"/>
  <c r="R38" i="18"/>
  <c r="AJ38" i="18"/>
  <c r="L38" i="18"/>
  <c r="AD6" i="18"/>
  <c r="R6" i="18"/>
  <c r="AJ30" i="18"/>
  <c r="R30" i="18"/>
  <c r="AD22" i="18"/>
  <c r="AJ14" i="18"/>
  <c r="AJ22" i="18"/>
  <c r="AD14" i="18"/>
  <c r="X38" i="18"/>
  <c r="X14" i="18"/>
  <c r="R22" i="18"/>
  <c r="X22" i="18"/>
  <c r="M18"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AB13" i="1" s="1"/>
  <c r="N12" i="1"/>
  <c r="M48" i="1"/>
  <c r="AH34" i="18"/>
  <c r="AH42" i="18"/>
  <c r="AH18" i="18"/>
  <c r="AB10" i="18"/>
  <c r="J26" i="18"/>
  <c r="V18" i="18"/>
  <c r="V42" i="18"/>
  <c r="J42" i="18"/>
  <c r="P10" i="18"/>
  <c r="AB26" i="18"/>
  <c r="J34" i="18"/>
  <c r="J18" i="18"/>
  <c r="AH10" i="18"/>
  <c r="AB34" i="18"/>
  <c r="P26" i="18"/>
  <c r="P34" i="18"/>
  <c r="V34" i="18"/>
  <c r="AH26" i="18"/>
  <c r="J10" i="18"/>
  <c r="N48" i="1"/>
  <c r="P18" i="18"/>
  <c r="AB42" i="18"/>
  <c r="V10" i="18"/>
  <c r="AB18" i="18"/>
  <c r="P42" i="18"/>
  <c r="V26" i="18"/>
  <c r="Z32" i="18"/>
  <c r="N24" i="18"/>
  <c r="AL32" i="18"/>
  <c r="AL40" i="18"/>
  <c r="N8" i="18"/>
  <c r="AF24" i="18"/>
  <c r="Z40" i="18"/>
  <c r="Z16" i="18"/>
  <c r="N32" i="18"/>
  <c r="T32" i="18"/>
  <c r="N40" i="18"/>
  <c r="T8" i="18"/>
  <c r="M42" i="1"/>
  <c r="AF32" i="18"/>
  <c r="AL8" i="18"/>
  <c r="T24" i="18"/>
  <c r="N16" i="18"/>
  <c r="T16" i="18"/>
  <c r="Z24" i="18"/>
  <c r="AF16" i="18"/>
  <c r="N42" i="1"/>
  <c r="T40" i="18"/>
  <c r="AF8" i="18"/>
  <c r="AL24" i="18"/>
  <c r="Z8" i="18"/>
  <c r="AF40" i="18"/>
  <c r="AL16" i="18"/>
  <c r="AB30" i="1" l="1"/>
  <c r="AA30" i="1" s="1"/>
  <c r="AB42" i="1"/>
  <c r="AA42" i="1" s="1"/>
  <c r="AB54" i="1"/>
  <c r="AA54" i="1" s="1"/>
  <c r="AA12" i="1"/>
  <c r="AB18" i="1"/>
  <c r="AB24" i="1"/>
  <c r="AB48" i="1"/>
  <c r="AB36" i="1"/>
  <c r="AA36" i="1" s="1"/>
  <c r="AA48" i="1" l="1"/>
  <c r="V22" i="19" s="1"/>
  <c r="AB49" i="1"/>
  <c r="AA24" i="1"/>
  <c r="AB25" i="1"/>
  <c r="AA25" i="1" s="1"/>
  <c r="AA18" i="1"/>
  <c r="J47" i="19" s="1"/>
  <c r="AB19" i="1"/>
  <c r="AB20" i="1" s="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V27" i="19"/>
  <c r="P47" i="19"/>
  <c r="AB17" i="19"/>
  <c r="AH17" i="19"/>
  <c r="P7"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4"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A13" i="1"/>
  <c r="AB38" i="1"/>
  <c r="AA37" i="1"/>
  <c r="AA43" i="1"/>
  <c r="AB44" i="1"/>
  <c r="AA44" i="1" s="1"/>
  <c r="AB45" i="1"/>
  <c r="AB50" i="1"/>
  <c r="AA50" i="1" s="1"/>
  <c r="AB51" i="1"/>
  <c r="AA51" i="1" s="1"/>
  <c r="AA49" i="1"/>
  <c r="AA55" i="1"/>
  <c r="AB56" i="1"/>
  <c r="AA31" i="1"/>
  <c r="AB32" i="1"/>
  <c r="V37" i="19" l="1"/>
  <c r="J7" i="19"/>
  <c r="P17" i="19"/>
  <c r="AH32" i="19"/>
  <c r="AB52" i="19"/>
  <c r="J32" i="19"/>
  <c r="V12" i="19"/>
  <c r="J42" i="19"/>
  <c r="J12" i="19"/>
  <c r="J22" i="19"/>
  <c r="AB12" i="19"/>
  <c r="AC48"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AA19" i="1"/>
  <c r="W27" i="19" s="1"/>
  <c r="P37" i="19"/>
  <c r="J27" i="19"/>
  <c r="AH7" i="19"/>
  <c r="AH27" i="19"/>
  <c r="V17" i="19"/>
  <c r="AC18"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C13"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<sst xmlns="http://schemas.openxmlformats.org/spreadsheetml/2006/main" count="398" uniqueCount="277">
  <si>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</si>
  <si>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</si>
  <si>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</si>
  <si>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</si>
  <si>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</si>
  <si>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</si>
  <si>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</si>
  <si>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</si>
  <si>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</si>
  <si>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</si>
  <si>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</si>
  <si>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</si>
  <si>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</si>
  <si>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</si>
  <si>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</si>
  <si>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</si>
  <si>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</si>
  <si>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</si>
  <si>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</si>
  <si>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</si>
  <si>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</si>
  <si>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</si>
  <si>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</si>
  <si>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</si>
  <si>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</si>
  <si>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</si>
  <si>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</si>
  <si>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</si>
  <si>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</si>
  <si>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</si>
  <si>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</si>
  <si>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</si>
  <si>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</si>
  <si>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</si>
  <si>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</si>
  <si>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</si>
  <si>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</si>
  <si>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</si>
  <si>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</si>
  <si>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</si>
  <si>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</si>
  <si>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</si>
  <si>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</si>
  <si>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</si>
  <si>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</si>
  <si>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</si>
  <si>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</si>
  <si>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</si>
  <si>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</si>
  <si>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</si>
  <si>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</si>
  <si>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</si>
  <si>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</si>
  <si>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</si>
  <si>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</si>
  <si>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</si>
  <si>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</si>
  <si>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</si>
  <si>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</si>
  <si>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</si>
  <si>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</si>
  <si>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</si>
  <si>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</si>
  <si>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</si>
  <si>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</si>
  <si>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</si>
  <si>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</si>
  <si>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</si>
  <si>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</si>
  <si>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</si>
  <si>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</si>
  <si>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</si>
  <si>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</si>
  <si>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</si>
  <si>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</si>
  <si>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</si>
  <si>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</si>
  <si>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</si>
  <si>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Técnico Servicios Públicos</t>
  </si>
  <si>
    <t>ALCANCE:</t>
  </si>
  <si>
    <t>Inicia con el cumplimiento de la Ley 142 de 1994 de Servicios publicos domiciliarios y finaliza con la atencion a los usurios, el cargue de informacion al SUI de la Superservicios y acompañamiento para la renovavion o creación de los Comites de desarrollo y Control Social de los servicios publicos domiciliarios.</t>
  </si>
  <si>
    <t>OBJETIVOS ESTRATÉGICOS</t>
  </si>
  <si>
    <t>OBJETIVO DEL PROCESO</t>
  </si>
  <si>
    <t>PLANEACIÓN INSTITUCIONAL</t>
  </si>
  <si>
    <t>PUNTOS DE RIESGO EN LA CADENA DE VALOR</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</si>
  <si>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</si>
  <si>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Brindar atención con calidad y oportunidad dando respuesta en los tiempos de ley establecidos a las diferentes solicitudes realizadas por los usuarios ante las empresas prestadoras de servicios públicos, además de realizar apoyo y asesoría para la creación y/o renovación de los comités de Desarrollo y Control Social, igualmente mantener actualizada la información de los prestadores para realizar el cargue de la información al Sistema Único de información de la Superintendencia de Servicios Públicos con el fin de dar cumplimiento a la misión, visión , política y objetivos de calidad enmarcados dentro del plan de desarrollo.</t>
  </si>
  <si>
    <t>Información cargada en el SUI para asignacion de recursos por parte del Ministerio de Vivienda; Resoluciones expedidas de inscripción  y  reconocimiento  de la  creación  y/o  renovación  del CDCS, Gestion ante prestadores de peticiones de usuarios por la prestación de un servicio publico y Formatos de seguimiento y control atencion usuarios UTSP (visitas)</t>
  </si>
  <si>
    <t>Consolidacion de la Información para cargar en el SUI</t>
  </si>
  <si>
    <t>MATRIZ DOFA</t>
  </si>
  <si>
    <t>DEBILIDADES</t>
  </si>
  <si>
    <t>AMENAZAS</t>
  </si>
  <si>
    <t>Experiencia y compromisos de los servidores públicos vinculados al proceso</t>
  </si>
  <si>
    <t>Normas que afectan los objetivos de la institución</t>
  </si>
  <si>
    <t>Planeación del desarrollo territorial</t>
  </si>
  <si>
    <t xml:space="preserve">Crisis económica </t>
  </si>
  <si>
    <t>Cumplimiento en el seguimiento al Plan de Desarrollo en sus líneas de acción</t>
  </si>
  <si>
    <t>Emergencia sanitaria por el COVID-19</t>
  </si>
  <si>
    <t>Implementación y mejoramiento del Modelo Integrado de Planeación y Gestión - MIPG.</t>
  </si>
  <si>
    <t>Alta tasa de informalidad</t>
  </si>
  <si>
    <t>Política de Administración de Riesgos actualizada</t>
  </si>
  <si>
    <t>Empoderamiento, responsabilidad y compromiso por el líder del proceso Planeación Estratégica</t>
  </si>
  <si>
    <t>Conocimiento del desarrollo de los procesos</t>
  </si>
  <si>
    <t>Trabajo en equipo y excelentes relaciones interpersonales</t>
  </si>
  <si>
    <t>Capacitación y mejoramiento de procesos por parte de funcionarios</t>
  </si>
  <si>
    <t>Herramientas de planificación dinámicas para el seguimiento y monitoreo de planes institucionales</t>
  </si>
  <si>
    <t>FORTALEZAS</t>
  </si>
  <si>
    <t>OPORTUNIDADES</t>
  </si>
  <si>
    <t xml:space="preserve">Gestión en habilidades comportamentales o conductuales para los servidores públicos. </t>
  </si>
  <si>
    <t>La gestión preventida que realiza la Oficina de Control Interno de Gestión</t>
  </si>
  <si>
    <t>Desarrollo e implementacion de plataformas tecnológicas que facilitan las actividades laborales</t>
  </si>
  <si>
    <t>Reconocimiento de la atención de calidad brindada por los servidores públicos</t>
  </si>
  <si>
    <t>Matriz Mapa Riesgos de Gestión</t>
  </si>
  <si>
    <t>Código: F-DPM-1210-238,37-013</t>
  </si>
  <si>
    <t>Versión: 3.0</t>
  </si>
  <si>
    <t>Fecha Aprobación: Octubre-19-2021</t>
  </si>
  <si>
    <t xml:space="preserve">Página: 1 de 1 </t>
  </si>
  <si>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</si>
  <si>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</si>
  <si>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</si>
  <si>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</si>
  <si>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</si>
  <si>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</si>
  <si>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</si>
  <si>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</si>
  <si>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</si>
  <si>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</si>
  <si>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</si>
  <si>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</si>
  <si>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</si>
  <si>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</si>
  <si>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</si>
  <si>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</si>
  <si>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</si>
  <si>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</si>
  <si>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</si>
  <si>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</si>
  <si>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</si>
  <si>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</si>
  <si>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</si>
  <si>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</si>
  <si>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</si>
  <si>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</si>
  <si>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</si>
  <si>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</si>
  <si>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</si>
  <si>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</si>
  <si>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</si>
  <si>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</si>
  <si>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 y Reputacional</t>
  </si>
  <si>
    <t>Disminucion de recursos del SGP, por posibles sanciones de la Superservicios y Minvivienda, asi como investigaciones de entes de control</t>
  </si>
  <si>
    <t>Demora en la entrega de la informacion por parte de los prestadores de servicios públicos domiciliarios y/o dependencias, lo cual genera el cargue extemporaneo en el portal SUI</t>
  </si>
  <si>
    <t>Posibilidad de afectacion economica y reputacional por disminucion de recursos del SGP, por posibles sanciones de la Superservicios y Minvivienda, asi como investigaciones de entes de control, debido a  la demora en la entrega de la informacion por parte de los prestadores de servicios públicos domiciliarios y/o dependencias, lo cual  genera el cargue extemporaneo en el portal SUI</t>
  </si>
  <si>
    <t>Ejecucion y Administracion de procesos</t>
  </si>
  <si>
    <t xml:space="preserve">     Mayor a 500 SMLMV </t>
  </si>
  <si>
    <t>El profesional encargado verifica las solicitudes de información, para realizar el cargue en la plataforma SUI.</t>
  </si>
  <si>
    <t>Preventivo</t>
  </si>
  <si>
    <t>Manual</t>
  </si>
  <si>
    <t>Documentado</t>
  </si>
  <si>
    <t>Continua</t>
  </si>
  <si>
    <t>Con Registro</t>
  </si>
  <si>
    <t>Reducir (mitigar)</t>
  </si>
  <si>
    <t>Realizar dos (2) reportes del seguimiento a las solicitudes de información cargada en la plataforma SUI.</t>
  </si>
  <si>
    <t>Profesional encargado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</si>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</sst>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8">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s>
  <borders count="110">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dashed">
        <color theme="9" tint="-0.24994659260841701"/>
      </right>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84">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62" fillId="0" borderId="0" xfId="0" applyFont="1" applyAlignment="1">
      <alignment horizontal="center" vertical="center"/>
    </xf>
    <xf numFmtId="0" fontId="65"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9" fillId="0" borderId="95" xfId="0" applyFont="1" applyBorder="1" applyAlignment="1">
      <alignment horizontal="center" vertical="center" wrapText="1"/>
    </xf>
    <xf numFmtId="0" fontId="58" fillId="17" borderId="36" xfId="0" applyFont="1" applyFill="1" applyBorder="1" applyAlignment="1">
      <alignment horizontal="center" vertical="center" wrapText="1"/>
    </xf>
    <xf numFmtId="0" fontId="58" fillId="17" borderId="95" xfId="0" applyFont="1" applyFill="1" applyBorder="1" applyAlignment="1">
      <alignment horizontal="center" vertical="center" wrapText="1"/>
    </xf>
    <xf numFmtId="0" fontId="59" fillId="0" borderId="18" xfId="0" applyFont="1" applyBorder="1" applyAlignment="1">
      <alignment horizontal="center" vertical="center" wrapText="1"/>
    </xf>
    <xf numFmtId="0" fontId="59" fillId="0" borderId="97" xfId="0" applyFont="1" applyBorder="1" applyAlignment="1">
      <alignment horizontal="center" vertical="center" wrapText="1"/>
    </xf>
    <xf numFmtId="0" fontId="55" fillId="3" borderId="69" xfId="0" applyFont="1" applyFill="1" applyBorder="1" applyAlignment="1">
      <alignment horizontal="left" vertical="center" wrapText="1"/>
    </xf>
    <xf numFmtId="0" fontId="55" fillId="3" borderId="70"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5" fillId="15" borderId="76" xfId="3" applyFont="1" applyFill="1" applyBorder="1" applyAlignment="1">
      <alignment horizontal="center" vertical="center" wrapText="1"/>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0" fontId="1" fillId="0" borderId="102" xfId="0" applyFont="1" applyBorder="1" applyAlignment="1">
      <alignment horizontal="left"/>
    </xf>
    <xf numFmtId="0" fontId="1" fillId="0" borderId="103" xfId="0" applyFont="1" applyBorder="1" applyAlignment="1">
      <alignment horizontal="left"/>
    </xf>
    <xf numFmtId="0" fontId="2" fillId="0" borderId="37" xfId="0" applyFont="1" applyBorder="1" applyAlignment="1">
      <alignment horizontal="left" vertical="center" wrapText="1"/>
    </xf>
    <xf numFmtId="0" fontId="66" fillId="0" borderId="33" xfId="0" applyFont="1" applyBorder="1" applyAlignment="1">
      <alignment horizontal="left" vertical="center" wrapText="1"/>
    </xf>
    <xf numFmtId="0" fontId="66" fillId="0" borderId="38" xfId="0" applyFont="1" applyBorder="1" applyAlignment="1">
      <alignment horizontal="left" vertical="center" wrapText="1"/>
    </xf>
    <xf numFmtId="0" fontId="1" fillId="0" borderId="107" xfId="0" applyFont="1" applyBorder="1" applyAlignment="1">
      <alignment horizontal="left" vertical="center" wrapText="1"/>
    </xf>
    <xf numFmtId="0" fontId="1" fillId="0" borderId="38" xfId="0" applyFont="1" applyBorder="1" applyAlignment="1">
      <alignment horizontal="left" vertical="center" wrapText="1"/>
    </xf>
    <xf numFmtId="0" fontId="1" fillId="0" borderId="37" xfId="0" applyFont="1" applyBorder="1" applyAlignment="1">
      <alignment horizontal="left" vertical="center" wrapText="1"/>
    </xf>
    <xf numFmtId="0" fontId="1" fillId="0" borderId="33" xfId="0" applyFont="1" applyBorder="1" applyAlignment="1">
      <alignment horizontal="left" vertical="center" wrapText="1"/>
    </xf>
    <xf numFmtId="0" fontId="1" fillId="0" borderId="37" xfId="0" applyFont="1" applyBorder="1" applyAlignment="1">
      <alignment horizontal="left"/>
    </xf>
    <xf numFmtId="0" fontId="1" fillId="0" borderId="33" xfId="0" applyFont="1" applyBorder="1" applyAlignment="1">
      <alignment horizontal="left"/>
    </xf>
    <xf numFmtId="0" fontId="1" fillId="0" borderId="38" xfId="0" applyFont="1" applyBorder="1" applyAlignment="1">
      <alignment horizontal="left"/>
    </xf>
    <xf numFmtId="0" fontId="1" fillId="0" borderId="79" xfId="0" applyFont="1" applyBorder="1" applyAlignment="1">
      <alignment horizontal="left"/>
    </xf>
    <xf numFmtId="0" fontId="1" fillId="0" borderId="106" xfId="0" applyFont="1" applyBorder="1" applyAlignment="1">
      <alignment horizontal="left"/>
    </xf>
    <xf numFmtId="0" fontId="66" fillId="0" borderId="37" xfId="0" applyFont="1" applyBorder="1" applyAlignment="1">
      <alignment horizontal="left" vertical="center" wrapText="1"/>
    </xf>
    <xf numFmtId="0" fontId="1" fillId="0" borderId="107" xfId="0" applyFont="1" applyBorder="1" applyAlignment="1">
      <alignment horizontal="left" wrapText="1"/>
    </xf>
    <xf numFmtId="0" fontId="1" fillId="0" borderId="38" xfId="0" applyFont="1" applyBorder="1" applyAlignment="1">
      <alignment horizontal="left" wrapText="1"/>
    </xf>
    <xf numFmtId="0" fontId="66" fillId="0" borderId="107" xfId="0" applyFont="1" applyBorder="1" applyAlignment="1">
      <alignment horizontal="left" vertical="center" wrapText="1"/>
    </xf>
    <xf numFmtId="0" fontId="1" fillId="0" borderId="37" xfId="0" applyFont="1" applyBorder="1" applyAlignment="1">
      <alignment horizontal="left" wrapText="1"/>
    </xf>
    <xf numFmtId="0" fontId="1" fillId="0" borderId="33" xfId="0" applyFont="1" applyBorder="1" applyAlignment="1">
      <alignment horizontal="left" wrapText="1"/>
    </xf>
    <xf numFmtId="0" fontId="2" fillId="0" borderId="37" xfId="0" applyFont="1" applyBorder="1" applyAlignment="1">
      <alignment horizontal="left" wrapText="1"/>
    </xf>
    <xf numFmtId="0" fontId="66" fillId="0" borderId="38" xfId="0" applyFont="1" applyBorder="1" applyAlignment="1">
      <alignment horizontal="left" wrapText="1"/>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6" fillId="0" borderId="108" xfId="0" applyFont="1" applyBorder="1" applyAlignment="1">
      <alignment horizontal="left" wrapText="1"/>
    </xf>
    <xf numFmtId="0" fontId="66" fillId="0" borderId="41" xfId="0" applyFont="1" applyBorder="1" applyAlignment="1">
      <alignment horizontal="left"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1" fillId="0" borderId="98" xfId="0" applyFont="1" applyBorder="1" applyAlignment="1">
      <alignment horizontal="left" vertical="center" wrapText="1"/>
    </xf>
    <xf numFmtId="0" fontId="1" fillId="0" borderId="104" xfId="0" applyFont="1" applyBorder="1" applyAlignment="1">
      <alignment horizontal="left" vertical="center" wrapText="1"/>
    </xf>
    <xf numFmtId="0" fontId="1" fillId="0" borderId="105" xfId="0" applyFont="1" applyBorder="1" applyAlignment="1">
      <alignment horizontal="left" vertical="center" wrapText="1"/>
    </xf>
    <xf numFmtId="0" fontId="2" fillId="0" borderId="98" xfId="0" applyFont="1" applyBorder="1" applyAlignment="1">
      <alignment horizontal="left" wrapText="1"/>
    </xf>
    <xf numFmtId="0" fontId="66" fillId="0" borderId="105" xfId="0" applyFont="1" applyBorder="1" applyAlignment="1">
      <alignment horizontal="left"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66" fillId="0" borderId="107" xfId="0" applyFont="1" applyBorder="1" applyAlignment="1">
      <alignment horizontal="left" vertical="center"/>
    </xf>
    <xf numFmtId="0" fontId="66" fillId="0" borderId="38" xfId="0" applyFont="1" applyBorder="1" applyAlignment="1">
      <alignment horizontal="left" vertical="center"/>
    </xf>
    <xf numFmtId="0" fontId="66" fillId="0" borderId="79" xfId="0" applyFont="1" applyBorder="1" applyAlignment="1">
      <alignment horizontal="left" vertical="center"/>
    </xf>
    <xf numFmtId="0" fontId="66" fillId="0" borderId="106" xfId="0" applyFont="1" applyBorder="1" applyAlignment="1">
      <alignment horizontal="left" vertical="center"/>
    </xf>
    <xf numFmtId="0" fontId="1" fillId="0" borderId="107" xfId="0" applyFont="1" applyBorder="1" applyAlignment="1">
      <alignment horizontal="left" vertical="center"/>
    </xf>
    <xf numFmtId="0" fontId="1" fillId="0" borderId="38" xfId="0" applyFont="1" applyBorder="1" applyAlignment="1">
      <alignment horizontal="left" vertical="center"/>
    </xf>
    <xf numFmtId="0" fontId="1" fillId="0" borderId="37" xfId="0" applyFont="1" applyBorder="1" applyAlignment="1">
      <alignment horizontal="left" vertical="center"/>
    </xf>
    <xf numFmtId="0" fontId="1" fillId="0" borderId="98" xfId="0" applyFont="1" applyBorder="1" applyAlignment="1">
      <alignment horizontal="left" vertical="center"/>
    </xf>
    <xf numFmtId="0" fontId="1" fillId="0" borderId="105" xfId="0" applyFont="1" applyBorder="1" applyAlignment="1">
      <alignment horizontal="left" vertical="center"/>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18" borderId="99" xfId="0" applyFont="1" applyFill="1" applyBorder="1" applyAlignment="1">
      <alignment horizontal="left" vertical="center" wrapText="1" indent="1"/>
    </xf>
    <xf numFmtId="0" fontId="45" fillId="18" borderId="49" xfId="0" applyFont="1" applyFill="1" applyBorder="1" applyAlignment="1">
      <alignment horizontal="left" vertical="center" wrapText="1" indent="1"/>
    </xf>
    <xf numFmtId="0" fontId="45" fillId="18" borderId="50" xfId="0" applyFont="1" applyFill="1" applyBorder="1" applyAlignment="1">
      <alignment horizontal="left" vertical="center" wrapText="1" indent="1"/>
    </xf>
    <xf numFmtId="0" fontId="59" fillId="18" borderId="101" xfId="0" applyFont="1" applyFill="1" applyBorder="1" applyAlignment="1">
      <alignment horizontal="justify" vertical="center" wrapText="1"/>
    </xf>
    <xf numFmtId="0" fontId="59" fillId="18" borderId="102" xfId="0" applyFont="1" applyFill="1" applyBorder="1" applyAlignment="1">
      <alignment horizontal="justify" vertical="center" wrapText="1"/>
    </xf>
    <xf numFmtId="0" fontId="59" fillId="18" borderId="103" xfId="0" applyFont="1" applyFill="1" applyBorder="1" applyAlignment="1">
      <alignment horizontal="justify" vertical="center" wrapTex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36"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3"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3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Alignment="1">
      <alignment horizontal="center" vertical="center" wrapText="1"/>
    </xf>
    <xf numFmtId="0" fontId="67" fillId="2" borderId="109"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67" fillId="2" borderId="32" xfId="0" applyFont="1" applyFill="1" applyBorder="1" applyAlignment="1">
      <alignment horizontal="center" vertical="center" wrapText="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09"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justify" vertical="center" wrapText="1"/>
      <protection locked="0"/>
    </xf>
    <xf numFmtId="0" fontId="8" fillId="3" borderId="10" xfId="0" applyFont="1" applyFill="1" applyBorder="1" applyAlignment="1" applyProtection="1">
      <alignment horizontal="justify" vertical="center" wrapText="1"/>
      <protection locked="0"/>
    </xf>
    <xf numFmtId="0" fontId="8" fillId="3" borderId="7" xfId="0" applyFont="1" applyFill="1" applyBorder="1" applyAlignment="1" applyProtection="1">
      <alignment horizontal="justify"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59" fillId="0" borderId="4" xfId="0" applyFont="1" applyBorder="1" applyAlignment="1" applyProtection="1">
      <alignment horizontal="center" vertical="center" wrapText="1"/>
      <protection locked="0"/>
    </xf>
    <xf numFmtId="0" fontId="59" fillId="0" borderId="8" xfId="0" applyFont="1" applyBorder="1" applyAlignment="1" applyProtection="1">
      <alignment horizontal="center" vertical="center" wrapText="1"/>
      <protection locked="0"/>
    </xf>
    <xf numFmtId="0" fontId="59" fillId="0" borderId="5"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82D0558-9D58-4032-A33D-2C1596A809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1915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A1:H56"/>
  <sheetViews>
    <sheetView topLeftCell="A34" zoomScale="120" zoomScaleNormal="120" workbookViewId="0">
      <selection activeCell="E46" sqref="E46:F46"/>
    </sheetView>
  </sheetViews>
  <sheetFormatPr defaultColWidth="11.42578125" defaultRowHeight="15"/>
  <cols>
    <col min="1" max="1" width="2.7109375" style="83" customWidth="1" collapsed="1"/>
    <col min="2" max="3" width="24.7109375" style="83" customWidth="1" collapsed="1"/>
    <col min="4" max="4" width="16" style="83" customWidth="1" collapsed="1"/>
    <col min="5" max="5" width="24.7109375" style="83" customWidth="1" collapsed="1"/>
    <col min="6" max="6" width="27.7109375" style="83" customWidth="1" collapsed="1"/>
    <col min="7" max="8" width="24.7109375" style="83" customWidth="1" collapsed="1"/>
    <col min="9" max="16384" width="11.42578125" style="83" collapsed="1"/>
  </cols>
  <sheetData>
    <row r="1" spans="1:8" ht="15.75" thickBot="1"/>
    <row r="2" spans="1:8" ht="18">
      <c r="B2" s="226" t="s">
        <v>0</v>
      </c>
      <c r="C2" s="227"/>
      <c r="D2" s="227"/>
      <c r="E2" s="227"/>
      <c r="F2" s="227"/>
      <c r="G2" s="227"/>
      <c r="H2" s="228"/>
    </row>
    <row r="3" spans="1:8">
      <c r="B3" s="120"/>
      <c r="C3" s="121"/>
      <c r="D3" s="121"/>
      <c r="E3" s="121"/>
      <c r="F3" s="121"/>
      <c r="G3" s="121"/>
      <c r="H3" s="122"/>
    </row>
    <row r="4" spans="1:8" ht="63" customHeight="1">
      <c r="B4" s="229" t="s">
        <v>1</v>
      </c>
      <c r="C4" s="230"/>
      <c r="D4" s="230"/>
      <c r="E4" s="230"/>
      <c r="F4" s="230"/>
      <c r="G4" s="230"/>
      <c r="H4" s="231"/>
    </row>
    <row r="5" spans="1:8" ht="63" customHeight="1">
      <c r="B5" s="232"/>
      <c r="C5" s="233"/>
      <c r="D5" s="233"/>
      <c r="E5" s="233"/>
      <c r="F5" s="233"/>
      <c r="G5" s="233"/>
      <c r="H5" s="234"/>
    </row>
    <row r="6" spans="1:8" ht="16.5">
      <c r="A6" s="123"/>
      <c r="B6" s="235" t="s">
        <v>2</v>
      </c>
      <c r="C6" s="236"/>
      <c r="D6" s="236"/>
      <c r="E6" s="236"/>
      <c r="F6" s="236"/>
      <c r="G6" s="236"/>
      <c r="H6" s="237"/>
    </row>
    <row r="7" spans="1:8" ht="95.25" customHeight="1">
      <c r="A7" s="123"/>
      <c r="B7" s="238" t="s">
        <v>3</v>
      </c>
      <c r="C7" s="238"/>
      <c r="D7" s="238"/>
      <c r="E7" s="238"/>
      <c r="F7" s="238"/>
      <c r="G7" s="238"/>
      <c r="H7" s="239"/>
    </row>
    <row r="8" spans="1:8" ht="16.5">
      <c r="A8" s="123"/>
      <c r="B8" s="124"/>
      <c r="C8" s="125"/>
      <c r="D8" s="125"/>
      <c r="E8" s="125"/>
      <c r="F8" s="125"/>
      <c r="G8" s="125"/>
      <c r="H8" s="126"/>
    </row>
    <row r="9" spans="1:8" ht="16.5" customHeight="1">
      <c r="A9" s="123"/>
      <c r="B9" s="240" t="s">
        <v>4</v>
      </c>
      <c r="C9" s="240"/>
      <c r="D9" s="240"/>
      <c r="E9" s="240"/>
      <c r="F9" s="240"/>
      <c r="G9" s="240"/>
      <c r="H9" s="241"/>
    </row>
    <row r="10" spans="1:8" ht="16.5" customHeight="1">
      <c r="A10" s="123"/>
      <c r="B10" s="240"/>
      <c r="C10" s="240"/>
      <c r="D10" s="240"/>
      <c r="E10" s="240"/>
      <c r="F10" s="240"/>
      <c r="G10" s="240"/>
      <c r="H10" s="241"/>
    </row>
    <row r="11" spans="1:8" ht="11.65" customHeight="1">
      <c r="A11" s="123"/>
      <c r="B11" s="240"/>
      <c r="C11" s="240"/>
      <c r="D11" s="240"/>
      <c r="E11" s="240"/>
      <c r="F11" s="240"/>
      <c r="G11" s="240"/>
      <c r="H11" s="241"/>
    </row>
    <row r="12" spans="1:8" ht="11.65" customHeight="1" thickBot="1">
      <c r="A12" s="123"/>
      <c r="B12" s="127"/>
      <c r="C12" s="127"/>
      <c r="D12" s="127"/>
      <c r="E12" s="127"/>
      <c r="F12" s="127"/>
      <c r="G12" s="127"/>
      <c r="H12" s="128"/>
    </row>
    <row r="13" spans="1:8" ht="15.4" customHeight="1" thickTop="1">
      <c r="A13" s="123"/>
      <c r="B13" s="127"/>
      <c r="C13" s="225" t="s">
        <v>5</v>
      </c>
      <c r="D13" s="218"/>
      <c r="E13" s="219" t="s">
        <v>6</v>
      </c>
      <c r="F13" s="220"/>
      <c r="G13" s="127"/>
      <c r="H13" s="128"/>
    </row>
    <row r="14" spans="1:8" ht="11.65" customHeight="1">
      <c r="A14" s="123"/>
      <c r="B14" s="127"/>
      <c r="C14" s="206" t="s">
        <v>7</v>
      </c>
      <c r="D14" s="207"/>
      <c r="E14" s="208" t="s">
        <v>8</v>
      </c>
      <c r="F14" s="203"/>
      <c r="G14" s="127"/>
      <c r="H14" s="128"/>
    </row>
    <row r="15" spans="1:8" ht="11.65" customHeight="1">
      <c r="A15" s="123"/>
      <c r="B15" s="127"/>
      <c r="C15" s="206" t="s">
        <v>9</v>
      </c>
      <c r="D15" s="207"/>
      <c r="E15" s="208" t="s">
        <v>10</v>
      </c>
      <c r="F15" s="203"/>
      <c r="G15" s="127"/>
      <c r="H15" s="128"/>
    </row>
    <row r="16" spans="1:8" ht="11.65" customHeight="1">
      <c r="A16" s="123"/>
      <c r="B16" s="127"/>
      <c r="C16" s="206" t="s">
        <v>11</v>
      </c>
      <c r="D16" s="207"/>
      <c r="E16" s="208" t="s">
        <v>12</v>
      </c>
      <c r="F16" s="203"/>
      <c r="G16" s="127"/>
      <c r="H16" s="128"/>
    </row>
    <row r="17" spans="1:8" ht="13.5" customHeight="1">
      <c r="A17" s="123"/>
      <c r="B17" s="127"/>
      <c r="C17" s="206" t="s">
        <v>13</v>
      </c>
      <c r="D17" s="207"/>
      <c r="E17" s="208" t="s">
        <v>14</v>
      </c>
      <c r="F17" s="203"/>
      <c r="G17" s="127"/>
      <c r="H17" s="129"/>
    </row>
    <row r="18" spans="1:8" ht="12.4" customHeight="1">
      <c r="A18" s="123"/>
      <c r="B18" s="127"/>
      <c r="C18" s="206" t="s">
        <v>15</v>
      </c>
      <c r="D18" s="207"/>
      <c r="E18" s="209" t="s">
        <v>16</v>
      </c>
      <c r="F18" s="203"/>
      <c r="G18" s="127"/>
      <c r="H18" s="128"/>
    </row>
    <row r="19" spans="1:8" ht="24" customHeight="1" thickBot="1">
      <c r="A19" s="123"/>
      <c r="B19" s="127"/>
      <c r="C19" s="210" t="s">
        <v>17</v>
      </c>
      <c r="D19" s="211"/>
      <c r="E19" s="212" t="s">
        <v>18</v>
      </c>
      <c r="F19" s="213"/>
      <c r="G19" s="127"/>
      <c r="H19" s="128"/>
    </row>
    <row r="20" spans="1:8" ht="11.65" customHeight="1" thickTop="1">
      <c r="A20" s="123"/>
      <c r="B20" s="127"/>
      <c r="C20" s="130"/>
      <c r="D20" s="130"/>
      <c r="E20" s="130"/>
      <c r="F20" s="130"/>
      <c r="G20" s="127"/>
      <c r="H20" s="128"/>
    </row>
    <row r="21" spans="1:8" ht="27.4" customHeight="1" thickBot="1">
      <c r="A21" s="123"/>
      <c r="B21" s="214" t="s">
        <v>19</v>
      </c>
      <c r="C21" s="215"/>
      <c r="D21" s="215"/>
      <c r="E21" s="215"/>
      <c r="F21" s="215"/>
      <c r="G21" s="215"/>
      <c r="H21" s="216"/>
    </row>
    <row r="22" spans="1:8" ht="15.75" thickTop="1">
      <c r="A22" s="123"/>
      <c r="B22" s="131"/>
      <c r="C22" s="217" t="s">
        <v>5</v>
      </c>
      <c r="D22" s="218"/>
      <c r="E22" s="219" t="s">
        <v>6</v>
      </c>
      <c r="F22" s="220"/>
      <c r="G22" s="130"/>
      <c r="H22" s="132"/>
    </row>
    <row r="23" spans="1:8" ht="13.5" customHeight="1">
      <c r="A23" s="123"/>
      <c r="B23" s="133"/>
      <c r="C23" s="221" t="s">
        <v>7</v>
      </c>
      <c r="D23" s="222"/>
      <c r="E23" s="223" t="s">
        <v>8</v>
      </c>
      <c r="F23" s="224"/>
      <c r="G23" s="134"/>
      <c r="H23" s="135"/>
    </row>
    <row r="24" spans="1:8" ht="13.5" customHeight="1">
      <c r="A24" s="123"/>
      <c r="B24" s="133"/>
      <c r="C24" s="200" t="s">
        <v>20</v>
      </c>
      <c r="D24" s="201"/>
      <c r="E24" s="202" t="s">
        <v>14</v>
      </c>
      <c r="F24" s="203"/>
      <c r="G24" s="134"/>
      <c r="H24" s="135"/>
    </row>
    <row r="25" spans="1:8" ht="13.5" customHeight="1">
      <c r="A25" s="123"/>
      <c r="B25" s="133"/>
      <c r="C25" s="200" t="s">
        <v>9</v>
      </c>
      <c r="D25" s="201"/>
      <c r="E25" s="202" t="s">
        <v>10</v>
      </c>
      <c r="F25" s="203"/>
      <c r="G25" s="134"/>
      <c r="H25" s="135"/>
    </row>
    <row r="26" spans="1:8" ht="22.9" customHeight="1">
      <c r="A26" s="123"/>
      <c r="B26" s="133"/>
      <c r="C26" s="200" t="s">
        <v>21</v>
      </c>
      <c r="D26" s="201"/>
      <c r="E26" s="204" t="s">
        <v>22</v>
      </c>
      <c r="F26" s="205"/>
      <c r="G26" s="134"/>
      <c r="H26" s="135"/>
    </row>
    <row r="27" spans="1:8" ht="69.75" customHeight="1">
      <c r="A27" s="123"/>
      <c r="B27" s="133"/>
      <c r="C27" s="191" t="s">
        <v>23</v>
      </c>
      <c r="D27" s="199"/>
      <c r="E27" s="192" t="s">
        <v>24</v>
      </c>
      <c r="F27" s="193"/>
      <c r="G27" s="134"/>
      <c r="H27" s="136"/>
    </row>
    <row r="28" spans="1:8" ht="34.5" customHeight="1">
      <c r="B28" s="137"/>
      <c r="C28" s="198" t="s">
        <v>25</v>
      </c>
      <c r="D28" s="199"/>
      <c r="E28" s="192" t="s">
        <v>26</v>
      </c>
      <c r="F28" s="193"/>
      <c r="G28" s="134"/>
      <c r="H28" s="136"/>
    </row>
    <row r="29" spans="1:8" ht="27.75" customHeight="1">
      <c r="B29" s="137"/>
      <c r="C29" s="198" t="s">
        <v>27</v>
      </c>
      <c r="D29" s="199"/>
      <c r="E29" s="192" t="s">
        <v>28</v>
      </c>
      <c r="F29" s="193"/>
      <c r="G29" s="134"/>
      <c r="H29" s="136"/>
    </row>
    <row r="30" spans="1:8" ht="28.5" customHeight="1">
      <c r="B30" s="137"/>
      <c r="C30" s="198" t="s">
        <v>29</v>
      </c>
      <c r="D30" s="199"/>
      <c r="E30" s="192" t="s">
        <v>30</v>
      </c>
      <c r="F30" s="193"/>
      <c r="G30" s="134"/>
      <c r="H30" s="136"/>
    </row>
    <row r="31" spans="1:8" ht="72.75" customHeight="1">
      <c r="B31" s="137"/>
      <c r="C31" s="198" t="s">
        <v>31</v>
      </c>
      <c r="D31" s="199"/>
      <c r="E31" s="192" t="s">
        <v>32</v>
      </c>
      <c r="F31" s="193"/>
      <c r="G31" s="134"/>
      <c r="H31" s="136"/>
    </row>
    <row r="32" spans="1:8" ht="64.5" customHeight="1">
      <c r="B32" s="137"/>
      <c r="C32" s="198" t="s">
        <v>33</v>
      </c>
      <c r="D32" s="199"/>
      <c r="E32" s="192" t="s">
        <v>34</v>
      </c>
      <c r="F32" s="193"/>
      <c r="G32" s="134"/>
      <c r="H32" s="136"/>
    </row>
    <row r="33" spans="2:8" ht="71.25" customHeight="1">
      <c r="B33" s="137"/>
      <c r="C33" s="190" t="s">
        <v>35</v>
      </c>
      <c r="D33" s="191"/>
      <c r="E33" s="192" t="s">
        <v>36</v>
      </c>
      <c r="F33" s="193"/>
      <c r="G33" s="134"/>
      <c r="H33" s="136"/>
    </row>
    <row r="34" spans="2:8" ht="55.5" customHeight="1">
      <c r="B34" s="137"/>
      <c r="C34" s="190" t="s">
        <v>37</v>
      </c>
      <c r="D34" s="191"/>
      <c r="E34" s="192" t="s">
        <v>38</v>
      </c>
      <c r="F34" s="193"/>
      <c r="G34" s="134"/>
      <c r="H34" s="136"/>
    </row>
    <row r="35" spans="2:8" ht="42" customHeight="1">
      <c r="B35" s="137"/>
      <c r="C35" s="190" t="s">
        <v>39</v>
      </c>
      <c r="D35" s="191"/>
      <c r="E35" s="192" t="s">
        <v>40</v>
      </c>
      <c r="F35" s="193"/>
      <c r="G35" s="134"/>
      <c r="H35" s="136"/>
    </row>
    <row r="36" spans="2:8" ht="59.25" customHeight="1">
      <c r="B36" s="137"/>
      <c r="C36" s="190" t="s">
        <v>41</v>
      </c>
      <c r="D36" s="191"/>
      <c r="E36" s="192" t="s">
        <v>42</v>
      </c>
      <c r="F36" s="193"/>
      <c r="G36" s="134"/>
      <c r="H36" s="136"/>
    </row>
    <row r="37" spans="2:8" ht="23.25" customHeight="1">
      <c r="B37" s="137"/>
      <c r="C37" s="190" t="s">
        <v>43</v>
      </c>
      <c r="D37" s="191"/>
      <c r="E37" s="192" t="s">
        <v>44</v>
      </c>
      <c r="F37" s="193"/>
      <c r="G37" s="134"/>
      <c r="H37" s="136"/>
    </row>
    <row r="38" spans="2:8" ht="30.75" customHeight="1">
      <c r="B38" s="137"/>
      <c r="C38" s="190" t="s">
        <v>45</v>
      </c>
      <c r="D38" s="191"/>
      <c r="E38" s="192" t="s">
        <v>46</v>
      </c>
      <c r="F38" s="193"/>
      <c r="G38" s="134"/>
      <c r="H38" s="136"/>
    </row>
    <row r="39" spans="2:8" ht="35.25" customHeight="1">
      <c r="B39" s="137"/>
      <c r="C39" s="190" t="s">
        <v>45</v>
      </c>
      <c r="D39" s="191"/>
      <c r="E39" s="192" t="s">
        <v>46</v>
      </c>
      <c r="F39" s="193"/>
      <c r="G39" s="134"/>
      <c r="H39" s="136"/>
    </row>
    <row r="40" spans="2:8" ht="33" customHeight="1">
      <c r="B40" s="137"/>
      <c r="C40" s="190" t="s">
        <v>47</v>
      </c>
      <c r="D40" s="191"/>
      <c r="E40" s="192" t="s">
        <v>48</v>
      </c>
      <c r="F40" s="193"/>
      <c r="G40" s="134"/>
      <c r="H40" s="136"/>
    </row>
    <row r="41" spans="2:8" ht="30" customHeight="1">
      <c r="B41" s="137"/>
      <c r="C41" s="190" t="s">
        <v>49</v>
      </c>
      <c r="D41" s="191"/>
      <c r="E41" s="192" t="s">
        <v>50</v>
      </c>
      <c r="F41" s="193"/>
      <c r="G41" s="134"/>
      <c r="H41" s="136"/>
    </row>
    <row r="42" spans="2:8" ht="35.25" customHeight="1">
      <c r="B42" s="137"/>
      <c r="C42" s="190" t="s">
        <v>51</v>
      </c>
      <c r="D42" s="191"/>
      <c r="E42" s="192" t="s">
        <v>52</v>
      </c>
      <c r="F42" s="193"/>
      <c r="G42" s="134"/>
      <c r="H42" s="136"/>
    </row>
    <row r="43" spans="2:8" ht="31.5" customHeight="1">
      <c r="B43" s="137"/>
      <c r="C43" s="190" t="s">
        <v>53</v>
      </c>
      <c r="D43" s="191"/>
      <c r="E43" s="192" t="s">
        <v>54</v>
      </c>
      <c r="F43" s="193"/>
      <c r="G43" s="134"/>
      <c r="H43" s="136"/>
    </row>
    <row r="44" spans="2:8" ht="54" customHeight="1">
      <c r="B44" s="137"/>
      <c r="C44" s="190" t="s">
        <v>55</v>
      </c>
      <c r="D44" s="191"/>
      <c r="E44" s="192" t="s">
        <v>56</v>
      </c>
      <c r="F44" s="193"/>
      <c r="G44" s="134"/>
      <c r="H44" s="136"/>
    </row>
    <row r="45" spans="2:8" ht="59.25" customHeight="1">
      <c r="B45" s="137"/>
      <c r="C45" s="190" t="s">
        <v>57</v>
      </c>
      <c r="D45" s="191"/>
      <c r="E45" s="192" t="s">
        <v>58</v>
      </c>
      <c r="F45" s="193"/>
      <c r="G45" s="134"/>
      <c r="H45" s="136"/>
    </row>
    <row r="46" spans="2:8" ht="84" customHeight="1">
      <c r="B46" s="137"/>
      <c r="C46" s="190" t="s">
        <v>59</v>
      </c>
      <c r="D46" s="191"/>
      <c r="E46" s="192" t="s">
        <v>60</v>
      </c>
      <c r="F46" s="193"/>
      <c r="G46" s="134"/>
      <c r="H46" s="136"/>
    </row>
    <row r="47" spans="2:8" ht="82.5" customHeight="1">
      <c r="B47" s="137"/>
      <c r="C47" s="190" t="s">
        <v>61</v>
      </c>
      <c r="D47" s="191"/>
      <c r="E47" s="192" t="s">
        <v>62</v>
      </c>
      <c r="F47" s="193"/>
      <c r="G47" s="134"/>
      <c r="H47" s="136"/>
    </row>
    <row r="48" spans="2:8" ht="46.5" customHeight="1" thickBot="1">
      <c r="B48" s="137"/>
      <c r="C48" s="194"/>
      <c r="D48" s="195"/>
      <c r="E48" s="196"/>
      <c r="F48" s="197"/>
      <c r="G48" s="134"/>
      <c r="H48" s="136"/>
    </row>
    <row r="49" spans="2:8" ht="6.75" customHeight="1" thickTop="1">
      <c r="B49" s="137"/>
      <c r="C49" s="138"/>
      <c r="D49" s="138"/>
      <c r="E49" s="139"/>
      <c r="F49" s="139"/>
      <c r="G49" s="134"/>
      <c r="H49" s="136"/>
    </row>
    <row r="50" spans="2:8">
      <c r="B50" s="137"/>
      <c r="C50" s="140"/>
      <c r="D50" s="140"/>
      <c r="E50" s="140"/>
      <c r="F50" s="140"/>
      <c r="G50" s="134"/>
      <c r="H50" s="136"/>
    </row>
    <row r="51" spans="2:8" ht="21" customHeight="1">
      <c r="B51" s="141" t="s">
        <v>63</v>
      </c>
      <c r="C51" s="140"/>
      <c r="D51" s="140"/>
      <c r="E51" s="140"/>
      <c r="F51" s="140"/>
      <c r="G51" s="140"/>
      <c r="H51" s="142"/>
    </row>
    <row r="52" spans="2:8" ht="20.25" customHeight="1">
      <c r="B52" s="141" t="s">
        <v>64</v>
      </c>
      <c r="C52" s="140"/>
      <c r="D52" s="140"/>
      <c r="E52" s="140"/>
      <c r="F52" s="140"/>
      <c r="G52" s="140"/>
      <c r="H52" s="142"/>
    </row>
    <row r="53" spans="2:8" ht="20.25" customHeight="1">
      <c r="B53" s="141" t="s">
        <v>65</v>
      </c>
      <c r="C53" s="140"/>
      <c r="D53" s="140"/>
      <c r="E53" s="140"/>
      <c r="F53" s="140"/>
      <c r="G53" s="140"/>
      <c r="H53" s="142"/>
    </row>
    <row r="54" spans="2:8" ht="20.25" customHeight="1">
      <c r="B54" s="141" t="s">
        <v>66</v>
      </c>
      <c r="C54" s="140"/>
      <c r="D54" s="140"/>
      <c r="E54" s="140"/>
      <c r="F54" s="140"/>
      <c r="G54" s="140"/>
      <c r="H54" s="142"/>
    </row>
    <row r="55" spans="2:8" ht="14.65" customHeight="1">
      <c r="B55" s="141" t="s">
        <v>67</v>
      </c>
      <c r="C55" s="140"/>
      <c r="D55" s="140"/>
      <c r="E55" s="140"/>
      <c r="F55" s="140"/>
      <c r="G55" s="140"/>
      <c r="H55" s="142"/>
    </row>
    <row r="56" spans="2:8" ht="15.75" thickBot="1">
      <c r="B56" s="143"/>
      <c r="C56" s="144"/>
      <c r="D56" s="144"/>
      <c r="E56" s="144"/>
      <c r="F56" s="144"/>
      <c r="G56" s="144"/>
      <c r="H56" s="145"/>
    </row>
  </sheetData>
  <mergeCells count="74">
    <mergeCell ref="C13:D13"/>
    <mergeCell ref="E13:F13"/>
    <mergeCell ref="B2:H2"/>
    <mergeCell ref="B4:H5"/>
    <mergeCell ref="B6:H6"/>
    <mergeCell ref="B7:H7"/>
    <mergeCell ref="B9:H11"/>
    <mergeCell ref="C14:D14"/>
    <mergeCell ref="E14:F14"/>
    <mergeCell ref="C15:D15"/>
    <mergeCell ref="E15:F15"/>
    <mergeCell ref="C16:D16"/>
    <mergeCell ref="E16:F16"/>
    <mergeCell ref="C24:D24"/>
    <mergeCell ref="E24:F24"/>
    <mergeCell ref="C17:D17"/>
    <mergeCell ref="E17:F17"/>
    <mergeCell ref="C18:D18"/>
    <mergeCell ref="E18:F18"/>
    <mergeCell ref="C19:D19"/>
    <mergeCell ref="E19:F19"/>
    <mergeCell ref="B21:H21"/>
    <mergeCell ref="C22:D22"/>
    <mergeCell ref="E22:F22"/>
    <mergeCell ref="C23:D23"/>
    <mergeCell ref="E23:F23"/>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defaultColWidth="11.42578125" defaultRowHeight="12.75"/>
  <cols>
    <col min="1" max="1" width="32.85546875" style="9" customWidth="1"/>
    <col min="2" max="16384" width="11.42578125" style="9"/>
  </cols>
  <sheetData>
    <row r="3" spans="1:1">
      <c r="A3" s="10" t="s">
        <v>156</v>
      </c>
    </row>
    <row r="4" spans="1:1">
      <c r="A4" s="10" t="s">
        <v>240</v>
      </c>
    </row>
    <row r="5" spans="1:1">
      <c r="A5" s="10" t="s">
        <v>242</v>
      </c>
    </row>
    <row r="6" spans="1:1">
      <c r="A6" s="10" t="s">
        <v>244</v>
      </c>
    </row>
    <row r="7" spans="1:1">
      <c r="A7" s="10" t="s">
        <v>157</v>
      </c>
    </row>
    <row r="8" spans="1:1">
      <c r="A8" s="10" t="s">
        <v>158</v>
      </c>
    </row>
    <row r="9" spans="1:1">
      <c r="A9" s="10" t="s">
        <v>250</v>
      </c>
    </row>
    <row r="10" spans="1:1">
      <c r="A10" s="10" t="s">
        <v>159</v>
      </c>
    </row>
    <row r="11" spans="1:1">
      <c r="A11" s="10" t="s">
        <v>253</v>
      </c>
    </row>
    <row r="12" spans="1:1">
      <c r="A12" s="10" t="s">
        <v>273</v>
      </c>
    </row>
    <row r="13" spans="1:1">
      <c r="A13" s="10" t="s">
        <v>274</v>
      </c>
    </row>
    <row r="14" spans="1:1">
      <c r="A14" s="10" t="s">
        <v>275</v>
      </c>
    </row>
    <row r="16" spans="1:1">
      <c r="A16" s="10" t="s">
        <v>276</v>
      </c>
    </row>
    <row r="17" spans="1:1">
      <c r="A17" s="10" t="s">
        <v>259</v>
      </c>
    </row>
    <row r="18" spans="1:1">
      <c r="A18" s="10" t="s">
        <v>261</v>
      </c>
    </row>
    <row r="20" spans="1:1">
      <c r="A20" s="10" t="s">
        <v>265</v>
      </c>
    </row>
    <row r="21" spans="1:1">
      <c r="A21" s="10" t="s">
        <v>266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121DA-876D-4571-800D-8528FF91467F}">
  <sheetPr>
    <tabColor theme="6" tint="0.39997558519241921"/>
  </sheetPr>
  <dimension ref="B1:AZ43"/>
  <sheetViews>
    <sheetView showGridLines="0" zoomScale="91" zoomScaleNormal="91" workbookViewId="0">
      <selection activeCell="E39" sqref="E39:F39"/>
    </sheetView>
  </sheetViews>
  <sheetFormatPr defaultColWidth="11.42578125" defaultRowHeight="1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c r="AZ1" s="146" t="s">
        <v>68</v>
      </c>
    </row>
    <row r="2" spans="2:52" ht="18" customHeight="1" thickBot="1">
      <c r="B2" s="293"/>
      <c r="C2" s="296" t="s">
        <v>69</v>
      </c>
      <c r="D2" s="297"/>
      <c r="E2" s="297"/>
      <c r="F2" s="147" t="s">
        <v>70</v>
      </c>
      <c r="AZ2" s="146" t="s">
        <v>71</v>
      </c>
    </row>
    <row r="3" spans="2:52" ht="18" customHeight="1" thickBot="1">
      <c r="B3" s="294"/>
      <c r="C3" s="298"/>
      <c r="D3" s="299"/>
      <c r="E3" s="299"/>
      <c r="F3" s="148" t="s">
        <v>72</v>
      </c>
      <c r="AZ3" s="146" t="s">
        <v>73</v>
      </c>
    </row>
    <row r="4" spans="2:52" ht="18" customHeight="1" thickBot="1">
      <c r="B4" s="294"/>
      <c r="C4" s="298"/>
      <c r="D4" s="299"/>
      <c r="E4" s="299"/>
      <c r="F4" s="148" t="s">
        <v>74</v>
      </c>
      <c r="AZ4" s="146" t="s">
        <v>75</v>
      </c>
    </row>
    <row r="5" spans="2:52" ht="18" customHeight="1" thickBot="1">
      <c r="B5" s="295"/>
      <c r="C5" s="300"/>
      <c r="D5" s="301"/>
      <c r="E5" s="301"/>
      <c r="F5" s="148" t="s">
        <v>76</v>
      </c>
      <c r="AZ5" s="149"/>
    </row>
    <row r="6" spans="2:52" ht="18" customHeight="1" thickBot="1">
      <c r="B6" s="150"/>
      <c r="C6" s="151"/>
      <c r="D6" s="151"/>
      <c r="E6" s="151"/>
      <c r="F6" s="152"/>
      <c r="AZ6" s="149"/>
    </row>
    <row r="7" spans="2:52" ht="33.4" customHeight="1">
      <c r="B7" s="153" t="s">
        <v>77</v>
      </c>
      <c r="C7" s="302" t="s">
        <v>78</v>
      </c>
      <c r="D7" s="303"/>
      <c r="E7" s="303"/>
      <c r="F7" s="304"/>
      <c r="AZ7" s="149"/>
    </row>
    <row r="8" spans="2:52" ht="39.75" customHeight="1" thickBot="1">
      <c r="B8" s="154" t="s">
        <v>79</v>
      </c>
      <c r="C8" s="305" t="s">
        <v>80</v>
      </c>
      <c r="D8" s="306"/>
      <c r="E8" s="306"/>
      <c r="F8" s="307"/>
      <c r="AZ8" s="149"/>
    </row>
    <row r="9" spans="2:52" ht="16.5" thickBot="1">
      <c r="B9" s="308"/>
      <c r="C9" s="308"/>
      <c r="D9" s="308"/>
      <c r="E9" s="308"/>
      <c r="F9" s="308"/>
    </row>
    <row r="10" spans="2:52" ht="15.6" customHeight="1" thickBot="1">
      <c r="B10" s="309" t="s">
        <v>69</v>
      </c>
      <c r="C10" s="310"/>
      <c r="D10" s="310"/>
      <c r="E10" s="310"/>
      <c r="F10" s="311"/>
    </row>
    <row r="11" spans="2:52" ht="32.25" thickBot="1">
      <c r="B11" s="312" t="s">
        <v>81</v>
      </c>
      <c r="C11" s="313"/>
      <c r="D11" s="187" t="s">
        <v>82</v>
      </c>
      <c r="E11" s="186" t="s">
        <v>83</v>
      </c>
      <c r="F11" s="187" t="s">
        <v>84</v>
      </c>
    </row>
    <row r="12" spans="2:52" ht="241.5" customHeight="1" thickBot="1">
      <c r="B12" s="314" t="s">
        <v>85</v>
      </c>
      <c r="C12" s="315"/>
      <c r="D12" s="185" t="s">
        <v>86</v>
      </c>
      <c r="E12" s="188" t="s">
        <v>87</v>
      </c>
      <c r="F12" s="189" t="s">
        <v>88</v>
      </c>
    </row>
    <row r="14" spans="2:52" ht="18">
      <c r="B14" s="316" t="s">
        <v>89</v>
      </c>
      <c r="C14" s="316"/>
      <c r="D14" s="316"/>
      <c r="E14" s="316"/>
      <c r="F14" s="316"/>
    </row>
    <row r="15" spans="2:52" ht="15.75">
      <c r="B15" s="155"/>
    </row>
    <row r="16" spans="2:52" ht="15.75" thickBot="1">
      <c r="B16" s="156"/>
    </row>
    <row r="17" spans="2:6" ht="16.5" thickBot="1">
      <c r="B17" s="317" t="s">
        <v>90</v>
      </c>
      <c r="C17" s="318"/>
      <c r="D17" s="319"/>
      <c r="E17" s="317" t="s">
        <v>91</v>
      </c>
      <c r="F17" s="319"/>
    </row>
    <row r="18" spans="2:6" ht="15" customHeight="1">
      <c r="B18" s="276" t="s">
        <v>92</v>
      </c>
      <c r="C18" s="277"/>
      <c r="D18" s="278"/>
      <c r="E18" s="291" t="s">
        <v>93</v>
      </c>
      <c r="F18" s="292"/>
    </row>
    <row r="19" spans="2:6" ht="15" customHeight="1">
      <c r="B19" s="263" t="s">
        <v>94</v>
      </c>
      <c r="C19" s="264"/>
      <c r="D19" s="261"/>
      <c r="E19" s="259" t="s">
        <v>95</v>
      </c>
      <c r="F19" s="249"/>
    </row>
    <row r="20" spans="2:6" ht="15" customHeight="1">
      <c r="B20" s="252" t="s">
        <v>96</v>
      </c>
      <c r="C20" s="253"/>
      <c r="D20" s="251"/>
      <c r="E20" s="247" t="s">
        <v>97</v>
      </c>
      <c r="F20" s="249"/>
    </row>
    <row r="21" spans="2:6" ht="15" customHeight="1">
      <c r="B21" s="259" t="s">
        <v>98</v>
      </c>
      <c r="C21" s="248"/>
      <c r="D21" s="249"/>
      <c r="E21" s="290" t="s">
        <v>99</v>
      </c>
      <c r="F21" s="289"/>
    </row>
    <row r="22" spans="2:6" ht="15" customHeight="1">
      <c r="B22" s="259" t="s">
        <v>100</v>
      </c>
      <c r="C22" s="248"/>
      <c r="D22" s="249"/>
      <c r="E22" s="250"/>
      <c r="F22" s="251"/>
    </row>
    <row r="23" spans="2:6" ht="15" customHeight="1">
      <c r="B23" s="259" t="s">
        <v>101</v>
      </c>
      <c r="C23" s="248"/>
      <c r="D23" s="249"/>
      <c r="E23" s="250"/>
      <c r="F23" s="251"/>
    </row>
    <row r="24" spans="2:6" ht="15" customHeight="1">
      <c r="B24" s="259" t="s">
        <v>102</v>
      </c>
      <c r="C24" s="248"/>
      <c r="D24" s="249"/>
      <c r="E24" s="262"/>
      <c r="F24" s="249"/>
    </row>
    <row r="25" spans="2:6" ht="15.75" customHeight="1">
      <c r="B25" s="247" t="s">
        <v>103</v>
      </c>
      <c r="C25" s="248"/>
      <c r="D25" s="249"/>
      <c r="E25" s="250"/>
      <c r="F25" s="251"/>
    </row>
    <row r="26" spans="2:6" ht="16.5">
      <c r="B26" s="252" t="s">
        <v>104</v>
      </c>
      <c r="C26" s="253"/>
      <c r="D26" s="251"/>
      <c r="E26" s="288"/>
      <c r="F26" s="289"/>
    </row>
    <row r="27" spans="2:6" ht="15" customHeight="1">
      <c r="B27" s="254" t="s">
        <v>105</v>
      </c>
      <c r="C27" s="255"/>
      <c r="D27" s="256"/>
      <c r="E27" s="284"/>
      <c r="F27" s="285"/>
    </row>
    <row r="28" spans="2:6" ht="15" customHeight="1">
      <c r="B28" s="281"/>
      <c r="C28" s="282"/>
      <c r="D28" s="283"/>
      <c r="E28" s="284"/>
      <c r="F28" s="285"/>
    </row>
    <row r="29" spans="2:6" ht="15" customHeight="1">
      <c r="B29" s="281"/>
      <c r="C29" s="282"/>
      <c r="D29" s="283"/>
      <c r="E29" s="284"/>
      <c r="F29" s="285"/>
    </row>
    <row r="30" spans="2:6" ht="15" customHeight="1">
      <c r="B30" s="281"/>
      <c r="C30" s="282"/>
      <c r="D30" s="283"/>
      <c r="E30" s="286"/>
      <c r="F30" s="287"/>
    </row>
    <row r="31" spans="2:6" ht="15" customHeight="1" thickBot="1">
      <c r="B31" s="267"/>
      <c r="C31" s="268"/>
      <c r="D31" s="269"/>
      <c r="E31" s="270"/>
      <c r="F31" s="271"/>
    </row>
    <row r="32" spans="2:6" ht="15" customHeight="1" thickBot="1">
      <c r="B32" s="272" t="s">
        <v>106</v>
      </c>
      <c r="C32" s="273"/>
      <c r="D32" s="273"/>
      <c r="E32" s="274" t="s">
        <v>107</v>
      </c>
      <c r="F32" s="275"/>
    </row>
    <row r="33" spans="2:6" ht="15.75" customHeight="1">
      <c r="B33" s="276" t="s">
        <v>92</v>
      </c>
      <c r="C33" s="277"/>
      <c r="D33" s="278"/>
      <c r="E33" s="279" t="s">
        <v>108</v>
      </c>
      <c r="F33" s="280"/>
    </row>
    <row r="34" spans="2:6" ht="16.5">
      <c r="B34" s="263" t="s">
        <v>94</v>
      </c>
      <c r="C34" s="264"/>
      <c r="D34" s="261"/>
      <c r="E34" s="252" t="s">
        <v>109</v>
      </c>
      <c r="F34" s="251"/>
    </row>
    <row r="35" spans="2:6" ht="16.5">
      <c r="B35" s="252" t="s">
        <v>96</v>
      </c>
      <c r="C35" s="253"/>
      <c r="D35" s="251"/>
      <c r="E35" s="247" t="s">
        <v>110</v>
      </c>
      <c r="F35" s="249"/>
    </row>
    <row r="36" spans="2:6" ht="16.5">
      <c r="B36" s="259" t="s">
        <v>98</v>
      </c>
      <c r="C36" s="248"/>
      <c r="D36" s="249"/>
      <c r="E36" s="265" t="s">
        <v>111</v>
      </c>
      <c r="F36" s="266"/>
    </row>
    <row r="37" spans="2:6" ht="16.5">
      <c r="B37" s="259" t="s">
        <v>100</v>
      </c>
      <c r="C37" s="248"/>
      <c r="D37" s="249"/>
      <c r="E37" s="260"/>
      <c r="F37" s="261"/>
    </row>
    <row r="38" spans="2:6" ht="16.5">
      <c r="B38" s="259" t="s">
        <v>101</v>
      </c>
      <c r="C38" s="248"/>
      <c r="D38" s="249"/>
      <c r="E38" s="262"/>
      <c r="F38" s="249"/>
    </row>
    <row r="39" spans="2:6" ht="16.5">
      <c r="B39" s="259" t="s">
        <v>102</v>
      </c>
      <c r="C39" s="248"/>
      <c r="D39" s="249"/>
      <c r="E39" s="250"/>
      <c r="F39" s="251"/>
    </row>
    <row r="40" spans="2:6" ht="16.5">
      <c r="B40" s="247" t="s">
        <v>103</v>
      </c>
      <c r="C40" s="248"/>
      <c r="D40" s="249"/>
      <c r="E40" s="250"/>
      <c r="F40" s="251"/>
    </row>
    <row r="41" spans="2:6" ht="16.5">
      <c r="B41" s="252" t="s">
        <v>104</v>
      </c>
      <c r="C41" s="253"/>
      <c r="D41" s="251"/>
      <c r="E41" s="250"/>
      <c r="F41" s="251"/>
    </row>
    <row r="42" spans="2:6" ht="16.5">
      <c r="B42" s="254" t="s">
        <v>105</v>
      </c>
      <c r="C42" s="255"/>
      <c r="D42" s="256"/>
      <c r="E42" s="257"/>
      <c r="F42" s="258"/>
    </row>
    <row r="43" spans="2:6" ht="17.25" thickBot="1">
      <c r="B43" s="242"/>
      <c r="C43" s="243"/>
      <c r="D43" s="244"/>
      <c r="E43" s="245"/>
      <c r="F43" s="246"/>
    </row>
  </sheetData>
  <mergeCells count="63">
    <mergeCell ref="B18:D18"/>
    <mergeCell ref="E18:F18"/>
    <mergeCell ref="B2:B5"/>
    <mergeCell ref="C2:E5"/>
    <mergeCell ref="C7:F7"/>
    <mergeCell ref="C8:F8"/>
    <mergeCell ref="B9:F9"/>
    <mergeCell ref="B10:F10"/>
    <mergeCell ref="B11:C11"/>
    <mergeCell ref="B12:C12"/>
    <mergeCell ref="B14:F14"/>
    <mergeCell ref="B17:D17"/>
    <mergeCell ref="E17:F17"/>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B31:D31"/>
    <mergeCell ref="E31:F31"/>
    <mergeCell ref="B32:D32"/>
    <mergeCell ref="E32:F32"/>
    <mergeCell ref="B33:D33"/>
    <mergeCell ref="E33:F33"/>
    <mergeCell ref="B34:D34"/>
    <mergeCell ref="E34:F34"/>
    <mergeCell ref="B35:D35"/>
    <mergeCell ref="E35:F35"/>
    <mergeCell ref="B36:D36"/>
    <mergeCell ref="E36:F36"/>
    <mergeCell ref="B37:D37"/>
    <mergeCell ref="E37:F37"/>
    <mergeCell ref="B38:D38"/>
    <mergeCell ref="E38:F38"/>
    <mergeCell ref="B39:D39"/>
    <mergeCell ref="E39:F39"/>
    <mergeCell ref="B43:D43"/>
    <mergeCell ref="E43:F43"/>
    <mergeCell ref="B40:D40"/>
    <mergeCell ref="E40:F40"/>
    <mergeCell ref="B41:D41"/>
    <mergeCell ref="E41:F41"/>
    <mergeCell ref="B42:D42"/>
    <mergeCell ref="E42:F42"/>
  </mergeCells>
  <dataValidations count="1">
    <dataValidation type="list" allowBlank="1" showInputMessage="1" showErrorMessage="1" sqref="B12:C12" xr:uid="{A16C5ED0-9534-496E-A4AB-A498EEA48C5C}">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topLeftCell="AA1" zoomScale="80" zoomScaleNormal="80" workbookViewId="0">
      <selection activeCell="AJ2" sqref="AJ2:AK4"/>
    </sheetView>
  </sheetViews>
  <sheetFormatPr defaultColWidth="11.42578125" defaultRowHeight="16.5"/>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84"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4" width="14.5703125" style="1" customWidth="1"/>
    <col min="35" max="35" width="14.85546875" style="1" customWidth="1"/>
    <col min="36" max="36" width="18.5703125" style="1" customWidth="1"/>
    <col min="37" max="37" width="21" style="1" customWidth="1"/>
    <col min="38" max="16384" width="11.42578125" style="1"/>
  </cols>
  <sheetData>
    <row r="1" spans="1:69" ht="15" customHeight="1">
      <c r="A1" s="364"/>
      <c r="B1" s="365"/>
      <c r="C1" s="365"/>
      <c r="D1" s="366"/>
      <c r="E1" s="340" t="s">
        <v>112</v>
      </c>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2"/>
      <c r="AJ1" s="338" t="s">
        <v>113</v>
      </c>
      <c r="AK1" s="339"/>
    </row>
    <row r="2" spans="1:69" ht="15" customHeight="1">
      <c r="A2" s="367"/>
      <c r="B2" s="368"/>
      <c r="C2" s="368"/>
      <c r="D2" s="369"/>
      <c r="E2" s="343"/>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5"/>
      <c r="AJ2" s="338" t="s">
        <v>114</v>
      </c>
      <c r="AK2" s="339"/>
    </row>
    <row r="3" spans="1:69" ht="15" customHeight="1">
      <c r="A3" s="367"/>
      <c r="B3" s="368"/>
      <c r="C3" s="368"/>
      <c r="D3" s="369"/>
      <c r="E3" s="343"/>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5"/>
      <c r="AJ3" s="338" t="s">
        <v>115</v>
      </c>
      <c r="AK3" s="339"/>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c r="A4" s="370"/>
      <c r="B4" s="371"/>
      <c r="C4" s="371"/>
      <c r="D4" s="372"/>
      <c r="E4" s="346"/>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8"/>
      <c r="AJ4" s="338" t="s">
        <v>116</v>
      </c>
      <c r="AK4" s="339"/>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c r="A5" s="28"/>
      <c r="B5" s="29"/>
      <c r="C5" s="28"/>
      <c r="D5" s="28"/>
      <c r="E5" s="8"/>
      <c r="F5" s="27"/>
      <c r="G5" s="8"/>
      <c r="H5" s="8"/>
      <c r="I5" s="8"/>
      <c r="J5" s="8"/>
      <c r="K5" s="8"/>
      <c r="L5" s="8"/>
      <c r="M5" s="8"/>
      <c r="N5" s="8"/>
      <c r="O5" s="8"/>
      <c r="P5" s="183"/>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c r="A6" s="398" t="s">
        <v>117</v>
      </c>
      <c r="B6" s="399"/>
      <c r="C6" s="373" t="s">
        <v>78</v>
      </c>
      <c r="D6" s="374"/>
      <c r="E6" s="374"/>
      <c r="F6" s="374"/>
      <c r="G6" s="374"/>
      <c r="H6" s="374"/>
      <c r="I6" s="374"/>
      <c r="J6" s="374"/>
      <c r="K6" s="374"/>
      <c r="L6" s="374"/>
      <c r="M6" s="374"/>
      <c r="N6" s="375"/>
      <c r="O6" s="357"/>
      <c r="P6" s="357"/>
      <c r="Q6" s="357"/>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72.75" customHeight="1">
      <c r="A7" s="398" t="s">
        <v>118</v>
      </c>
      <c r="B7" s="399"/>
      <c r="C7" s="406" t="s">
        <v>86</v>
      </c>
      <c r="D7" s="407"/>
      <c r="E7" s="407"/>
      <c r="F7" s="407"/>
      <c r="G7" s="407"/>
      <c r="H7" s="407"/>
      <c r="I7" s="407"/>
      <c r="J7" s="407"/>
      <c r="K7" s="407"/>
      <c r="L7" s="407"/>
      <c r="M7" s="407"/>
      <c r="N7" s="408"/>
      <c r="O7" s="8"/>
      <c r="P7" s="183"/>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45" customHeight="1">
      <c r="A8" s="398" t="s">
        <v>119</v>
      </c>
      <c r="B8" s="399"/>
      <c r="C8" s="406" t="s">
        <v>80</v>
      </c>
      <c r="D8" s="407"/>
      <c r="E8" s="407"/>
      <c r="F8" s="407"/>
      <c r="G8" s="407"/>
      <c r="H8" s="407"/>
      <c r="I8" s="407"/>
      <c r="J8" s="407"/>
      <c r="K8" s="407"/>
      <c r="L8" s="407"/>
      <c r="M8" s="407"/>
      <c r="N8" s="408"/>
      <c r="O8" s="8"/>
      <c r="P8" s="183"/>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c r="A9" s="358" t="s">
        <v>120</v>
      </c>
      <c r="B9" s="359"/>
      <c r="C9" s="359"/>
      <c r="D9" s="359"/>
      <c r="E9" s="359"/>
      <c r="F9" s="359"/>
      <c r="G9" s="360"/>
      <c r="H9" s="358" t="s">
        <v>121</v>
      </c>
      <c r="I9" s="359"/>
      <c r="J9" s="359"/>
      <c r="K9" s="359"/>
      <c r="L9" s="359"/>
      <c r="M9" s="359"/>
      <c r="N9" s="360"/>
      <c r="O9" s="358" t="s">
        <v>122</v>
      </c>
      <c r="P9" s="359"/>
      <c r="Q9" s="359"/>
      <c r="R9" s="359"/>
      <c r="S9" s="359"/>
      <c r="T9" s="359"/>
      <c r="U9" s="359"/>
      <c r="V9" s="359"/>
      <c r="W9" s="360"/>
      <c r="X9" s="358" t="s">
        <v>123</v>
      </c>
      <c r="Y9" s="359"/>
      <c r="Z9" s="359"/>
      <c r="AA9" s="359"/>
      <c r="AB9" s="359"/>
      <c r="AC9" s="359"/>
      <c r="AD9" s="360"/>
      <c r="AE9" s="358" t="s">
        <v>124</v>
      </c>
      <c r="AF9" s="359"/>
      <c r="AG9" s="359"/>
      <c r="AH9" s="359"/>
      <c r="AI9" s="359"/>
      <c r="AJ9" s="359"/>
      <c r="AK9" s="360"/>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c r="A10" s="400" t="s">
        <v>125</v>
      </c>
      <c r="B10" s="403" t="s">
        <v>23</v>
      </c>
      <c r="C10" s="356" t="s">
        <v>25</v>
      </c>
      <c r="D10" s="356" t="s">
        <v>27</v>
      </c>
      <c r="E10" s="402" t="s">
        <v>29</v>
      </c>
      <c r="F10" s="355" t="s">
        <v>31</v>
      </c>
      <c r="G10" s="356" t="s">
        <v>126</v>
      </c>
      <c r="H10" s="410" t="s">
        <v>127</v>
      </c>
      <c r="I10" s="411" t="s">
        <v>128</v>
      </c>
      <c r="J10" s="355" t="s">
        <v>129</v>
      </c>
      <c r="K10" s="355" t="s">
        <v>130</v>
      </c>
      <c r="L10" s="413" t="s">
        <v>131</v>
      </c>
      <c r="M10" s="411" t="s">
        <v>128</v>
      </c>
      <c r="N10" s="356" t="s">
        <v>37</v>
      </c>
      <c r="O10" s="404" t="s">
        <v>132</v>
      </c>
      <c r="P10" s="397" t="s">
        <v>39</v>
      </c>
      <c r="Q10" s="355" t="s">
        <v>41</v>
      </c>
      <c r="R10" s="397" t="s">
        <v>133</v>
      </c>
      <c r="S10" s="397"/>
      <c r="T10" s="397"/>
      <c r="U10" s="397"/>
      <c r="V10" s="397"/>
      <c r="W10" s="397"/>
      <c r="X10" s="409" t="s">
        <v>134</v>
      </c>
      <c r="Y10" s="409" t="s">
        <v>135</v>
      </c>
      <c r="Z10" s="409" t="s">
        <v>128</v>
      </c>
      <c r="AA10" s="409" t="s">
        <v>136</v>
      </c>
      <c r="AB10" s="409" t="s">
        <v>128</v>
      </c>
      <c r="AC10" s="409" t="s">
        <v>137</v>
      </c>
      <c r="AD10" s="404" t="s">
        <v>57</v>
      </c>
      <c r="AE10" s="397" t="s">
        <v>124</v>
      </c>
      <c r="AF10" s="397" t="s">
        <v>138</v>
      </c>
      <c r="AG10" s="397" t="s">
        <v>139</v>
      </c>
      <c r="AH10" s="355" t="s">
        <v>140</v>
      </c>
      <c r="AI10" s="397" t="s">
        <v>141</v>
      </c>
      <c r="AJ10" s="397" t="s">
        <v>142</v>
      </c>
      <c r="AK10" s="397"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c r="A11" s="401"/>
      <c r="B11" s="403"/>
      <c r="C11" s="397"/>
      <c r="D11" s="397"/>
      <c r="E11" s="403"/>
      <c r="F11" s="356"/>
      <c r="G11" s="397"/>
      <c r="H11" s="356"/>
      <c r="I11" s="412"/>
      <c r="J11" s="356"/>
      <c r="K11" s="356"/>
      <c r="L11" s="412"/>
      <c r="M11" s="412"/>
      <c r="N11" s="397"/>
      <c r="O11" s="405"/>
      <c r="P11" s="397"/>
      <c r="Q11" s="356"/>
      <c r="R11" s="7" t="s">
        <v>143</v>
      </c>
      <c r="S11" s="7" t="s">
        <v>144</v>
      </c>
      <c r="T11" s="7" t="s">
        <v>145</v>
      </c>
      <c r="U11" s="7" t="s">
        <v>146</v>
      </c>
      <c r="V11" s="7" t="s">
        <v>147</v>
      </c>
      <c r="W11" s="7" t="s">
        <v>148</v>
      </c>
      <c r="X11" s="409"/>
      <c r="Y11" s="409"/>
      <c r="Z11" s="409"/>
      <c r="AA11" s="409"/>
      <c r="AB11" s="409"/>
      <c r="AC11" s="409"/>
      <c r="AD11" s="405"/>
      <c r="AE11" s="397"/>
      <c r="AF11" s="397"/>
      <c r="AG11" s="397"/>
      <c r="AH11" s="356"/>
      <c r="AI11" s="397"/>
      <c r="AJ11" s="397"/>
      <c r="AK11" s="397"/>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3" customFormat="1" ht="218.25" customHeight="1">
      <c r="A12" s="320">
        <v>1</v>
      </c>
      <c r="B12" s="414" t="s">
        <v>149</v>
      </c>
      <c r="C12" s="385" t="s">
        <v>150</v>
      </c>
      <c r="D12" s="385" t="s">
        <v>151</v>
      </c>
      <c r="E12" s="423" t="s">
        <v>152</v>
      </c>
      <c r="F12" s="414" t="s">
        <v>153</v>
      </c>
      <c r="G12" s="417">
        <v>12</v>
      </c>
      <c r="H12" s="420" t="str">
        <f>IF(G12&lt;=0,"",IF(G12&lt;=2,"Muy Baja",IF(G12&lt;=24,"Baja",IF(G12&lt;=500,"Media",IF(G12&lt;=5000,"Alta","Muy Alta")))))</f>
        <v>Baja</v>
      </c>
      <c r="I12" s="429">
        <f>IF(H12="","",IF(H12="Muy Baja",0.2,IF(H12="Baja",0.4,IF(H12="Media",0.6,IF(H12="Alta",0.8,IF(H12="Muy Alta",1,))))))</f>
        <v>0.4</v>
      </c>
      <c r="J12" s="432" t="s">
        <v>154</v>
      </c>
      <c r="K12" s="429" t="str">
        <f>IF(NOT(ISERROR(MATCH(J12,'Tabla Impacto'!$B$221:$B$223,0))),'Tabla Impacto'!$F$223&amp;"Por favor no seleccionar los criterios de impacto(Afectación Económica o presupuestal y Pérdida Reputacional)",J12)</f>
        <v xml:space="preserve">     Mayor a 500 SMLMV </v>
      </c>
      <c r="L12" s="420" t="str">
        <f>IF(OR(K12='Tabla Impacto'!$C$11,K12='Tabla Impacto'!$D$11),"Leve",IF(OR(K12='Tabla Impacto'!$C$12,K12='Tabla Impacto'!$D$12),"Menor",IF(OR(K12='Tabla Impacto'!$C$13,K12='Tabla Impacto'!$D$13),"Moderado",IF(OR(K12='Tabla Impacto'!$C$14,K12='Tabla Impacto'!$D$14),"Mayor",IF(OR(K12='Tabla Impacto'!$C$15,K12='Tabla Impacto'!$D$15),"Catastrófico","")))))</f>
        <v>Catastrófico</v>
      </c>
      <c r="M12" s="429">
        <f>IF(L12="","",IF(L12="Leve",0.2,IF(L12="Menor",0.4,IF(L12="Moderado",0.6,IF(L12="Mayor",0.8,IF(L12="Catastrófico",1,))))))</f>
        <v>1</v>
      </c>
      <c r="N12" s="426"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Extremo</v>
      </c>
      <c r="O12" s="6">
        <v>1</v>
      </c>
      <c r="P12" s="180" t="s">
        <v>155</v>
      </c>
      <c r="Q12" s="162" t="str">
        <f>IF(OR(R12="Preventivo",R12="Detectivo"),"Probabilidad",IF(R12="Correctivo","Impacto",""))</f>
        <v>Probabilidad</v>
      </c>
      <c r="R12" s="157" t="s">
        <v>156</v>
      </c>
      <c r="S12" s="157" t="s">
        <v>157</v>
      </c>
      <c r="T12" s="158" t="str">
        <f>IF(AND(R12="Preventivo",S12="Automático"),"50%",IF(AND(R12="Preventivo",S12="Manual"),"40%",IF(AND(R12="Detectivo",S12="Automático"),"40%",IF(AND(R12="Detectivo",S12="Manual"),"30%",IF(AND(R12="Correctivo",S12="Automático"),"35%",IF(AND(R12="Correctivo",S12="Manual"),"25%",""))))))</f>
        <v>40%</v>
      </c>
      <c r="U12" s="157" t="s">
        <v>158</v>
      </c>
      <c r="V12" s="157" t="s">
        <v>159</v>
      </c>
      <c r="W12" s="157" t="s">
        <v>160</v>
      </c>
      <c r="X12" s="159">
        <f>IFERROR(IF(Q12="Probabilidad",(I12-(+I12*T12)),IF(Q12="Impacto",I12,"")),"")</f>
        <v>0.24</v>
      </c>
      <c r="Y12" s="160" t="str">
        <f>IFERROR(IF(X12="","",IF(X12&lt;=0.2,"Muy Baja",IF(X12&lt;=0.4,"Baja",IF(X12&lt;=0.6,"Media",IF(X12&lt;=0.8,"Alta","Muy Alta"))))),"")</f>
        <v>Baja</v>
      </c>
      <c r="Z12" s="161">
        <f>+X12</f>
        <v>0.24</v>
      </c>
      <c r="AA12" s="160" t="str">
        <f>IFERROR(IF(AB12="","",IF(AB12&lt;=0.2,"Leve",IF(AB12&lt;=0.4,"Menor",IF(AB12&lt;=0.6,"Moderado",IF(AB12&lt;=0.8,"Mayor","Catastrófico"))))),"")</f>
        <v>Catastrófico</v>
      </c>
      <c r="AB12" s="161">
        <f>IFERROR(IF(Q12="Impacto",(M12-(+M12*T12)),IF(Q12="Probabilidad",M12,"")),"")</f>
        <v>1</v>
      </c>
      <c r="AC12" s="166"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Extremo</v>
      </c>
      <c r="AD12" s="163" t="s">
        <v>161</v>
      </c>
      <c r="AE12" s="177" t="s">
        <v>162</v>
      </c>
      <c r="AF12" s="179" t="s">
        <v>163</v>
      </c>
      <c r="AG12" s="178">
        <v>44469</v>
      </c>
      <c r="AH12" s="178"/>
      <c r="AI12" s="165"/>
      <c r="AJ12" s="119"/>
      <c r="AK12" s="164"/>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row>
    <row r="13" spans="1:69" ht="18" hidden="1" customHeight="1">
      <c r="A13" s="321"/>
      <c r="B13" s="415"/>
      <c r="C13" s="386"/>
      <c r="D13" s="386"/>
      <c r="E13" s="424"/>
      <c r="F13" s="415"/>
      <c r="G13" s="418"/>
      <c r="H13" s="421"/>
      <c r="I13" s="430"/>
      <c r="J13" s="433"/>
      <c r="K13" s="430">
        <f>IF(NOT(ISERROR(MATCH(J13,_xlfn.ANCHORARRAY(E24),0))),I26&amp;"Por favor no seleccionar los criterios de impacto",J13)</f>
        <v>0</v>
      </c>
      <c r="L13" s="421"/>
      <c r="M13" s="430"/>
      <c r="N13" s="427"/>
      <c r="O13" s="6">
        <v>2</v>
      </c>
      <c r="P13" s="180"/>
      <c r="Q13" s="162" t="str">
        <f>IF(OR(R13="Preventivo",R13="Detectivo"),"Probabilidad",IF(R13="Correctivo","Impacto",""))</f>
        <v/>
      </c>
      <c r="R13" s="157"/>
      <c r="S13" s="157"/>
      <c r="T13" s="158" t="str">
        <f t="shared" ref="T13:T17" si="0">IF(AND(R13="Preventivo",S13="Automático"),"50%",IF(AND(R13="Preventivo",S13="Manual"),"40%",IF(AND(R13="Detectivo",S13="Automático"),"40%",IF(AND(R13="Detectivo",S13="Manual"),"30%",IF(AND(R13="Correctivo",S13="Automático"),"35%",IF(AND(R13="Correctivo",S13="Manual"),"25%",""))))))</f>
        <v/>
      </c>
      <c r="U13" s="157"/>
      <c r="V13" s="157"/>
      <c r="W13" s="157"/>
      <c r="X13" s="159" t="str">
        <f>IFERROR(IF(AND(Q12="Probabilidad",Q13="Probabilidad"),(Z12-(+Z12*T13)),IF(Q13="Probabilidad",(I12-(+I12*T13)),IF(Q13="Impacto",Z12,""))),"")</f>
        <v/>
      </c>
      <c r="Y13" s="160" t="str">
        <f t="shared" ref="Y13:Y71" si="1">IFERROR(IF(X13="","",IF(X13&lt;=0.2,"Muy Baja",IF(X13&lt;=0.4,"Baja",IF(X13&lt;=0.6,"Media",IF(X13&lt;=0.8,"Alta","Muy Alta"))))),"")</f>
        <v/>
      </c>
      <c r="Z13" s="161" t="str">
        <f t="shared" ref="Z13:Z17" si="2">+X13</f>
        <v/>
      </c>
      <c r="AA13" s="160" t="str">
        <f t="shared" ref="AA13:AA71" si="3">IFERROR(IF(AB13="","",IF(AB13&lt;=0.2,"Leve",IF(AB13&lt;=0.4,"Menor",IF(AB13&lt;=0.6,"Moderado",IF(AB13&lt;=0.8,"Mayor","Catastrófico"))))),"")</f>
        <v/>
      </c>
      <c r="AB13" s="161" t="str">
        <f>IFERROR(IF(AND(Q12="Impacto",Q13="Impacto"),(AB12-(+AB12*T13)),IF(Q13="Impacto",(M12-(+M12*T13)),IF(Q13="Probabilidad",AB12,""))),"")</f>
        <v/>
      </c>
      <c r="AC13" s="166"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63"/>
      <c r="AE13" s="177"/>
      <c r="AF13" s="177"/>
      <c r="AG13" s="178"/>
      <c r="AH13" s="178"/>
      <c r="AI13" s="169"/>
      <c r="AJ13" s="115"/>
      <c r="AK13" s="16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hidden="1" customHeight="1">
      <c r="A14" s="321"/>
      <c r="B14" s="415"/>
      <c r="C14" s="386"/>
      <c r="D14" s="386"/>
      <c r="E14" s="424"/>
      <c r="F14" s="415"/>
      <c r="G14" s="418"/>
      <c r="H14" s="421"/>
      <c r="I14" s="430"/>
      <c r="J14" s="433"/>
      <c r="K14" s="430">
        <f>IF(NOT(ISERROR(MATCH(J14,_xlfn.ANCHORARRAY(E25),0))),I27&amp;"Por favor no seleccionar los criterios de impacto",J14)</f>
        <v>0</v>
      </c>
      <c r="L14" s="421"/>
      <c r="M14" s="430"/>
      <c r="N14" s="427"/>
      <c r="O14" s="106">
        <v>3</v>
      </c>
      <c r="P14" s="181"/>
      <c r="Q14" s="107"/>
      <c r="R14" s="108"/>
      <c r="S14" s="108"/>
      <c r="T14" s="109"/>
      <c r="U14" s="118"/>
      <c r="V14" s="118"/>
      <c r="W14" s="118"/>
      <c r="X14" s="110"/>
      <c r="Y14" s="111"/>
      <c r="Z14" s="112"/>
      <c r="AA14" s="111"/>
      <c r="AB14" s="112"/>
      <c r="AC14" s="113"/>
      <c r="AD14" s="114"/>
      <c r="AE14" s="115"/>
      <c r="AF14" s="116"/>
      <c r="AG14" s="117"/>
      <c r="AH14" s="117"/>
      <c r="AI14" s="117"/>
      <c r="AJ14" s="115"/>
      <c r="AK14" s="116"/>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hidden="1" customHeight="1">
      <c r="A15" s="321"/>
      <c r="B15" s="415"/>
      <c r="C15" s="386"/>
      <c r="D15" s="386"/>
      <c r="E15" s="424"/>
      <c r="F15" s="415"/>
      <c r="G15" s="418"/>
      <c r="H15" s="421"/>
      <c r="I15" s="430"/>
      <c r="J15" s="433"/>
      <c r="K15" s="430">
        <f>IF(NOT(ISERROR(MATCH(J15,_xlfn.ANCHORARRAY(E26),0))),I28&amp;"Por favor no seleccionar los criterios de impacto",J15)</f>
        <v>0</v>
      </c>
      <c r="L15" s="421"/>
      <c r="M15" s="430"/>
      <c r="N15" s="427"/>
      <c r="O15" s="106">
        <v>4</v>
      </c>
      <c r="P15" s="180"/>
      <c r="Q15" s="107"/>
      <c r="R15" s="108"/>
      <c r="S15" s="108"/>
      <c r="T15" s="109"/>
      <c r="U15" s="108"/>
      <c r="V15" s="108"/>
      <c r="W15" s="108"/>
      <c r="X15" s="110"/>
      <c r="Y15" s="111"/>
      <c r="Z15" s="112"/>
      <c r="AA15" s="111"/>
      <c r="AB15" s="112"/>
      <c r="AC15" s="113"/>
      <c r="AD15" s="114"/>
      <c r="AE15" s="115"/>
      <c r="AF15" s="116"/>
      <c r="AG15" s="117"/>
      <c r="AH15" s="117"/>
      <c r="AI15" s="117"/>
      <c r="AJ15" s="115"/>
      <c r="AK15" s="116"/>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hidden="1" customHeight="1">
      <c r="A16" s="321"/>
      <c r="B16" s="415"/>
      <c r="C16" s="386"/>
      <c r="D16" s="386"/>
      <c r="E16" s="424"/>
      <c r="F16" s="415"/>
      <c r="G16" s="418"/>
      <c r="H16" s="421"/>
      <c r="I16" s="430"/>
      <c r="J16" s="433"/>
      <c r="K16" s="430">
        <f>IF(NOT(ISERROR(MATCH(J16,_xlfn.ANCHORARRAY(E27),0))),I29&amp;"Por favor no seleccionar los criterios de impacto",J16)</f>
        <v>0</v>
      </c>
      <c r="L16" s="421"/>
      <c r="M16" s="430"/>
      <c r="N16" s="427"/>
      <c r="O16" s="106">
        <v>5</v>
      </c>
      <c r="P16" s="180"/>
      <c r="Q16" s="107" t="str">
        <f t="shared" ref="Q16:Q17" si="5">IF(OR(R16="Preventivo",R16="Detectivo"),"Probabilidad",IF(R16="Correctivo","Impacto",""))</f>
        <v/>
      </c>
      <c r="R16" s="108"/>
      <c r="S16" s="108"/>
      <c r="T16" s="109" t="str">
        <f t="shared" si="0"/>
        <v/>
      </c>
      <c r="U16" s="108"/>
      <c r="V16" s="108"/>
      <c r="W16" s="108"/>
      <c r="X16" s="110" t="str">
        <f t="shared" ref="X16:X17" si="6">IFERROR(IF(AND(Q15="Probabilidad",Q16="Probabilidad"),(Z15-(+Z15*T16)),IF(AND(Q15="Impacto",Q16="Probabilidad"),(Z14-(+Z14*T16)),IF(Q16="Impacto",Z15,""))),"")</f>
        <v/>
      </c>
      <c r="Y16" s="111" t="str">
        <f t="shared" si="1"/>
        <v/>
      </c>
      <c r="Z16" s="112" t="str">
        <f t="shared" si="2"/>
        <v/>
      </c>
      <c r="AA16" s="111" t="str">
        <f t="shared" si="3"/>
        <v/>
      </c>
      <c r="AB16" s="112" t="str">
        <f t="shared" ref="AB16:AB17" si="7">IFERROR(IF(AND(Q15="Impacto",Q16="Impacto"),(AB15-(+AB15*T16)),IF(AND(Q15="Probabilidad",Q16="Impacto"),(AB14-(+AB14*T16)),IF(Q16="Probabilidad",AB15,""))),"")</f>
        <v/>
      </c>
      <c r="AC16" s="113" t="str">
        <f t="shared" si="4"/>
        <v/>
      </c>
      <c r="AD16" s="114"/>
      <c r="AE16" s="115"/>
      <c r="AF16" s="116"/>
      <c r="AG16" s="117"/>
      <c r="AH16" s="117"/>
      <c r="AI16" s="117"/>
      <c r="AJ16" s="115"/>
      <c r="AK16" s="116"/>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22.25" hidden="1" customHeight="1">
      <c r="A17" s="322"/>
      <c r="B17" s="416"/>
      <c r="C17" s="387"/>
      <c r="D17" s="387"/>
      <c r="E17" s="425"/>
      <c r="F17" s="416"/>
      <c r="G17" s="419"/>
      <c r="H17" s="422"/>
      <c r="I17" s="431"/>
      <c r="J17" s="434"/>
      <c r="K17" s="431">
        <f>IF(NOT(ISERROR(MATCH(J17,_xlfn.ANCHORARRAY(E28),0))),I30&amp;"Por favor no seleccionar los criterios de impacto",J17)</f>
        <v>0</v>
      </c>
      <c r="L17" s="422"/>
      <c r="M17" s="431"/>
      <c r="N17" s="428"/>
      <c r="O17" s="106">
        <v>6</v>
      </c>
      <c r="P17" s="180"/>
      <c r="Q17" s="107" t="str">
        <f t="shared" si="5"/>
        <v/>
      </c>
      <c r="R17" s="108"/>
      <c r="S17" s="108"/>
      <c r="T17" s="109" t="str">
        <f t="shared" si="0"/>
        <v/>
      </c>
      <c r="U17" s="108"/>
      <c r="V17" s="108"/>
      <c r="W17" s="108"/>
      <c r="X17" s="110" t="str">
        <f t="shared" si="6"/>
        <v/>
      </c>
      <c r="Y17" s="111" t="str">
        <f t="shared" si="1"/>
        <v/>
      </c>
      <c r="Z17" s="112" t="str">
        <f t="shared" si="2"/>
        <v/>
      </c>
      <c r="AA17" s="111" t="str">
        <f t="shared" si="3"/>
        <v/>
      </c>
      <c r="AB17" s="112" t="str">
        <f t="shared" si="7"/>
        <v/>
      </c>
      <c r="AC17" s="113" t="str">
        <f t="shared" si="4"/>
        <v/>
      </c>
      <c r="AD17" s="114"/>
      <c r="AE17" s="115"/>
      <c r="AF17" s="116"/>
      <c r="AG17" s="117"/>
      <c r="AH17" s="117"/>
      <c r="AI17" s="117"/>
      <c r="AJ17" s="115"/>
      <c r="AK17" s="116"/>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8" hidden="1" customHeight="1">
      <c r="A18" s="320">
        <v>2</v>
      </c>
      <c r="B18" s="385"/>
      <c r="C18" s="385"/>
      <c r="D18" s="385"/>
      <c r="E18" s="394"/>
      <c r="F18" s="385"/>
      <c r="G18" s="388"/>
      <c r="H18" s="379" t="str">
        <f>IF(G18&lt;=0,"",IF(G18&lt;=2,"Muy Baja",IF(G18&lt;=24,"Baja",IF(G18&lt;=500,"Media",IF(G18&lt;=5000,"Alta","Muy Alta")))))</f>
        <v/>
      </c>
      <c r="I18" s="361" t="str">
        <f>IF(H18="","",IF(H18="Muy Baja",0.2,IF(H18="Baja",0.4,IF(H18="Media",0.6,IF(H18="Alta",0.8,IF(H18="Muy Alta",1,))))))</f>
        <v/>
      </c>
      <c r="J18" s="391"/>
      <c r="K18" s="361">
        <f>IF(NOT(ISERROR(MATCH(J18,'Tabla Impacto'!$B$221:$B$223,0))),'Tabla Impacto'!$F$223&amp;"Por favor no seleccionar los criterios de impacto(Afectación Económica o presupuestal y Pérdida Reputacional)",J18)</f>
        <v>0</v>
      </c>
      <c r="L18" s="379" t="str">
        <f>IF(OR(K18='Tabla Impacto'!$C$11,K18='Tabla Impacto'!$D$11),"Leve",IF(OR(K18='Tabla Impacto'!$C$12,K18='Tabla Impacto'!$D$12),"Menor",IF(OR(K18='Tabla Impacto'!$C$13,K18='Tabla Impacto'!$D$13),"Moderado",IF(OR(K18='Tabla Impacto'!$C$14,K18='Tabla Impacto'!$D$14),"Mayor",IF(OR(K18='Tabla Impacto'!$C$15,K18='Tabla Impacto'!$D$15),"Catastrófico","")))))</f>
        <v/>
      </c>
      <c r="M18" s="361" t="str">
        <f>IF(L18="","",IF(L18="Leve",0.2,IF(L18="Menor",0.4,IF(L18="Moderado",0.6,IF(L18="Mayor",0.8,IF(L18="Catastrófico",1,))))))</f>
        <v/>
      </c>
      <c r="N18" s="382"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
      </c>
      <c r="O18" s="106">
        <v>1</v>
      </c>
      <c r="P18" s="180"/>
      <c r="Q18" s="162" t="str">
        <f>IF(OR(R18="Preventivo",R18="Detectivo"),"Probabilidad",IF(R18="Correctivo","Impacto",""))</f>
        <v/>
      </c>
      <c r="R18" s="170"/>
      <c r="S18" s="170"/>
      <c r="T18" s="171" t="str">
        <f>IF(AND(R18="Preventivo",S18="Automático"),"50%",IF(AND(R18="Preventivo",S18="Manual"),"40%",IF(AND(R18="Detectivo",S18="Automático"),"40%",IF(AND(R18="Detectivo",S18="Manual"),"30%",IF(AND(R18="Correctivo",S18="Automático"),"35%",IF(AND(R18="Correctivo",S18="Manual"),"25%",""))))))</f>
        <v/>
      </c>
      <c r="U18" s="170"/>
      <c r="V18" s="170"/>
      <c r="W18" s="170"/>
      <c r="X18" s="159" t="str">
        <f>IFERROR(IF(Q18="Probabilidad",(I18-(+I18*T18)),IF(Q18="Impacto",I18,"")),"")</f>
        <v/>
      </c>
      <c r="Y18" s="172" t="str">
        <f>IFERROR(IF(X18="","",IF(X18&lt;=0.2,"Muy Baja",IF(X18&lt;=0.4,"Baja",IF(X18&lt;=0.6,"Media",IF(X18&lt;=0.8,"Alta","Muy Alta"))))),"")</f>
        <v/>
      </c>
      <c r="Z18" s="173" t="str">
        <f>+X18</f>
        <v/>
      </c>
      <c r="AA18" s="172" t="str">
        <f>IFERROR(IF(AB18="","",IF(AB18&lt;=0.2,"Leve",IF(AB18&lt;=0.4,"Menor",IF(AB18&lt;=0.6,"Moderado",IF(AB18&lt;=0.8,"Mayor","Catastrófico"))))),"")</f>
        <v/>
      </c>
      <c r="AB18" s="173" t="str">
        <f>IFERROR(IF(Q18="Impacto",(M18-(+M18*T18)),IF(Q18="Probabilidad",M18,"")),"")</f>
        <v/>
      </c>
      <c r="AC18" s="174"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
      </c>
      <c r="AD18" s="175"/>
      <c r="AE18" s="177"/>
      <c r="AF18" s="177"/>
      <c r="AG18" s="178"/>
      <c r="AH18" s="178"/>
      <c r="AI18" s="117"/>
      <c r="AJ18" s="115"/>
      <c r="AK18" s="116"/>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8" hidden="1" customHeight="1">
      <c r="A19" s="321"/>
      <c r="B19" s="386"/>
      <c r="C19" s="386"/>
      <c r="D19" s="386"/>
      <c r="E19" s="395"/>
      <c r="F19" s="386"/>
      <c r="G19" s="389"/>
      <c r="H19" s="380"/>
      <c r="I19" s="362"/>
      <c r="J19" s="392"/>
      <c r="K19" s="362">
        <f>IF(NOT(ISERROR(MATCH(J19,_xlfn.ANCHORARRAY(E30),0))),I32&amp;"Por favor no seleccionar los criterios de impacto",J19)</f>
        <v>0</v>
      </c>
      <c r="L19" s="380"/>
      <c r="M19" s="362"/>
      <c r="N19" s="383"/>
      <c r="O19" s="106">
        <v>2</v>
      </c>
      <c r="P19" s="180"/>
      <c r="Q19" s="162" t="str">
        <f>IF(OR(R19="Preventivo",R19="Detectivo"),"Probabilidad",IF(R19="Correctivo","Impacto",""))</f>
        <v/>
      </c>
      <c r="R19" s="170"/>
      <c r="S19" s="170"/>
      <c r="T19" s="171" t="str">
        <f t="shared" ref="T19:T23" si="8">IF(AND(R19="Preventivo",S19="Automático"),"50%",IF(AND(R19="Preventivo",S19="Manual"),"40%",IF(AND(R19="Detectivo",S19="Automático"),"40%",IF(AND(R19="Detectivo",S19="Manual"),"30%",IF(AND(R19="Correctivo",S19="Automático"),"35%",IF(AND(R19="Correctivo",S19="Manual"),"25%",""))))))</f>
        <v/>
      </c>
      <c r="U19" s="170"/>
      <c r="V19" s="170"/>
      <c r="W19" s="170"/>
      <c r="X19" s="159" t="str">
        <f>IFERROR(IF(AND(Q18="Probabilidad",Q19="Probabilidad"),(Z18-(+Z18*T19)),IF(Q19="Probabilidad",(I18-(+I18*T19)),IF(Q19="Impacto",Z18,""))),"")</f>
        <v/>
      </c>
      <c r="Y19" s="172" t="str">
        <f t="shared" si="1"/>
        <v/>
      </c>
      <c r="Z19" s="173" t="str">
        <f t="shared" ref="Z19:Z23" si="9">+X19</f>
        <v/>
      </c>
      <c r="AA19" s="172" t="str">
        <f t="shared" si="3"/>
        <v/>
      </c>
      <c r="AB19" s="173" t="str">
        <f>IFERROR(IF(AND(Q18="Impacto",Q19="Impacto"),(AB18-(+AB18*T19)),IF(Q19="Impacto",(M18-(+M18*T19)),IF(Q19="Probabilidad",AB18,""))),"")</f>
        <v/>
      </c>
      <c r="AC19" s="174"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75"/>
      <c r="AE19" s="177"/>
      <c r="AF19" s="177"/>
      <c r="AG19" s="178"/>
      <c r="AH19" s="178"/>
      <c r="AI19" s="117"/>
      <c r="AJ19" s="115"/>
      <c r="AK19" s="116"/>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hidden="1" customHeight="1">
      <c r="A20" s="321"/>
      <c r="B20" s="386"/>
      <c r="C20" s="386"/>
      <c r="D20" s="386"/>
      <c r="E20" s="395"/>
      <c r="F20" s="386"/>
      <c r="G20" s="389"/>
      <c r="H20" s="380"/>
      <c r="I20" s="362"/>
      <c r="J20" s="392"/>
      <c r="K20" s="362">
        <f>IF(NOT(ISERROR(MATCH(J20,_xlfn.ANCHORARRAY(E31),0))),I33&amp;"Por favor no seleccionar los criterios de impacto",J20)</f>
        <v>0</v>
      </c>
      <c r="L20" s="380"/>
      <c r="M20" s="362"/>
      <c r="N20" s="383"/>
      <c r="O20" s="106">
        <v>3</v>
      </c>
      <c r="P20" s="182"/>
      <c r="Q20" s="162" t="str">
        <f>IF(OR(R20="Preventivo",R20="Detectivo"),"Probabilidad",IF(R20="Correctivo","Impacto",""))</f>
        <v/>
      </c>
      <c r="R20" s="170"/>
      <c r="S20" s="170"/>
      <c r="T20" s="171" t="str">
        <f t="shared" si="8"/>
        <v/>
      </c>
      <c r="U20" s="170"/>
      <c r="V20" s="170"/>
      <c r="W20" s="170"/>
      <c r="X20" s="159" t="str">
        <f>IFERROR(IF(AND(Q19="Probabilidad",Q20="Probabilidad"),(Z19-(+Z19*T20)),IF(AND(Q19="Impacto",Q20="Probabilidad"),(Z18-(+Z18*T20)),IF(Q20="Impacto",Z19,""))),"")</f>
        <v/>
      </c>
      <c r="Y20" s="172" t="str">
        <f t="shared" si="1"/>
        <v/>
      </c>
      <c r="Z20" s="173" t="str">
        <f t="shared" si="9"/>
        <v/>
      </c>
      <c r="AA20" s="172" t="str">
        <f t="shared" si="3"/>
        <v/>
      </c>
      <c r="AB20" s="173" t="str">
        <f>IFERROR(IF(AND(Q19="Impacto",Q20="Impacto"),(AB19-(+AB19*T20)),IF(AND(Q19="Probabilidad",Q20="Impacto"),(AB18-(+AB18*T20)),IF(Q20="Probabilidad",AB19,""))),"")</f>
        <v/>
      </c>
      <c r="AC20" s="174" t="str">
        <f t="shared" si="10"/>
        <v/>
      </c>
      <c r="AD20" s="175"/>
      <c r="AE20" s="177"/>
      <c r="AF20" s="179"/>
      <c r="AG20" s="178"/>
      <c r="AH20" s="178"/>
      <c r="AI20" s="117"/>
      <c r="AJ20" s="115"/>
      <c r="AK20" s="116"/>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hidden="1" customHeight="1">
      <c r="A21" s="321"/>
      <c r="B21" s="386"/>
      <c r="C21" s="386"/>
      <c r="D21" s="386"/>
      <c r="E21" s="395"/>
      <c r="F21" s="386"/>
      <c r="G21" s="389"/>
      <c r="H21" s="380"/>
      <c r="I21" s="362"/>
      <c r="J21" s="392"/>
      <c r="K21" s="362">
        <f>IF(NOT(ISERROR(MATCH(J21,_xlfn.ANCHORARRAY(E32),0))),I34&amp;"Por favor no seleccionar los criterios de impacto",J21)</f>
        <v>0</v>
      </c>
      <c r="L21" s="380"/>
      <c r="M21" s="362"/>
      <c r="N21" s="383"/>
      <c r="O21" s="106">
        <v>4</v>
      </c>
      <c r="P21" s="180"/>
      <c r="Q21" s="107" t="str">
        <f t="shared" ref="Q21:Q23" si="11">IF(OR(R21="Preventivo",R21="Detectivo"),"Probabilidad",IF(R21="Correctivo","Impacto",""))</f>
        <v/>
      </c>
      <c r="R21" s="108"/>
      <c r="S21" s="108"/>
      <c r="T21" s="109" t="str">
        <f t="shared" si="8"/>
        <v/>
      </c>
      <c r="U21" s="108"/>
      <c r="V21" s="108"/>
      <c r="W21" s="108"/>
      <c r="X21" s="110" t="str">
        <f t="shared" ref="X21:X23" si="12">IFERROR(IF(AND(Q20="Probabilidad",Q21="Probabilidad"),(Z20-(+Z20*T21)),IF(AND(Q20="Impacto",Q21="Probabilidad"),(Z19-(+Z19*T21)),IF(Q21="Impacto",Z20,""))),"")</f>
        <v/>
      </c>
      <c r="Y21" s="111" t="str">
        <f t="shared" si="1"/>
        <v/>
      </c>
      <c r="Z21" s="112" t="str">
        <f t="shared" si="9"/>
        <v/>
      </c>
      <c r="AA21" s="111" t="str">
        <f t="shared" si="3"/>
        <v/>
      </c>
      <c r="AB21" s="112" t="str">
        <f t="shared" ref="AB21:AB23" si="13">IFERROR(IF(AND(Q20="Impacto",Q21="Impacto"),(AB20-(+AB20*T21)),IF(AND(Q20="Probabilidad",Q21="Impacto"),(AB19-(+AB19*T21)),IF(Q21="Probabilidad",AB20,""))),"")</f>
        <v/>
      </c>
      <c r="AC21" s="113"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14"/>
      <c r="AE21" s="115"/>
      <c r="AF21" s="116"/>
      <c r="AG21" s="117"/>
      <c r="AH21" s="117"/>
      <c r="AI21" s="117"/>
      <c r="AJ21" s="115"/>
      <c r="AK21" s="116"/>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hidden="1" customHeight="1">
      <c r="A22" s="321"/>
      <c r="B22" s="386"/>
      <c r="C22" s="386"/>
      <c r="D22" s="386"/>
      <c r="E22" s="395"/>
      <c r="F22" s="386"/>
      <c r="G22" s="389"/>
      <c r="H22" s="380"/>
      <c r="I22" s="362"/>
      <c r="J22" s="392"/>
      <c r="K22" s="362">
        <f>IF(NOT(ISERROR(MATCH(J22,_xlfn.ANCHORARRAY(E33),0))),I35&amp;"Por favor no seleccionar los criterios de impacto",J22)</f>
        <v>0</v>
      </c>
      <c r="L22" s="380"/>
      <c r="M22" s="362"/>
      <c r="N22" s="383"/>
      <c r="O22" s="106">
        <v>5</v>
      </c>
      <c r="P22" s="180"/>
      <c r="Q22" s="107" t="str">
        <f t="shared" si="11"/>
        <v/>
      </c>
      <c r="R22" s="108"/>
      <c r="S22" s="108"/>
      <c r="T22" s="109" t="str">
        <f t="shared" si="8"/>
        <v/>
      </c>
      <c r="U22" s="108"/>
      <c r="V22" s="108"/>
      <c r="W22" s="108"/>
      <c r="X22" s="110" t="str">
        <f t="shared" si="12"/>
        <v/>
      </c>
      <c r="Y22" s="111" t="str">
        <f t="shared" si="1"/>
        <v/>
      </c>
      <c r="Z22" s="112" t="str">
        <f t="shared" si="9"/>
        <v/>
      </c>
      <c r="AA22" s="111" t="str">
        <f t="shared" si="3"/>
        <v/>
      </c>
      <c r="AB22" s="112" t="str">
        <f t="shared" si="13"/>
        <v/>
      </c>
      <c r="AC22" s="113"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4"/>
      <c r="AE22" s="115"/>
      <c r="AF22" s="116"/>
      <c r="AG22" s="117"/>
      <c r="AH22" s="117"/>
      <c r="AI22" s="117"/>
      <c r="AJ22" s="115"/>
      <c r="AK22" s="116"/>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hidden="1" customHeight="1">
      <c r="A23" s="322"/>
      <c r="B23" s="387"/>
      <c r="C23" s="387"/>
      <c r="D23" s="387"/>
      <c r="E23" s="396"/>
      <c r="F23" s="387"/>
      <c r="G23" s="390"/>
      <c r="H23" s="381"/>
      <c r="I23" s="363"/>
      <c r="J23" s="393"/>
      <c r="K23" s="363">
        <f>IF(NOT(ISERROR(MATCH(J23,_xlfn.ANCHORARRAY(E34),0))),I36&amp;"Por favor no seleccionar los criterios de impacto",J23)</f>
        <v>0</v>
      </c>
      <c r="L23" s="381"/>
      <c r="M23" s="363"/>
      <c r="N23" s="384"/>
      <c r="O23" s="106">
        <v>6</v>
      </c>
      <c r="P23" s="180"/>
      <c r="Q23" s="107" t="str">
        <f t="shared" si="11"/>
        <v/>
      </c>
      <c r="R23" s="108"/>
      <c r="S23" s="108"/>
      <c r="T23" s="109" t="str">
        <f t="shared" si="8"/>
        <v/>
      </c>
      <c r="U23" s="108"/>
      <c r="V23" s="108"/>
      <c r="W23" s="108"/>
      <c r="X23" s="110" t="str">
        <f t="shared" si="12"/>
        <v/>
      </c>
      <c r="Y23" s="111" t="str">
        <f t="shared" si="1"/>
        <v/>
      </c>
      <c r="Z23" s="112" t="str">
        <f t="shared" si="9"/>
        <v/>
      </c>
      <c r="AA23" s="111" t="str">
        <f t="shared" si="3"/>
        <v/>
      </c>
      <c r="AB23" s="112" t="str">
        <f t="shared" si="13"/>
        <v/>
      </c>
      <c r="AC23" s="113" t="str">
        <f t="shared" si="14"/>
        <v/>
      </c>
      <c r="AD23" s="114"/>
      <c r="AE23" s="115"/>
      <c r="AF23" s="116"/>
      <c r="AG23" s="117"/>
      <c r="AH23" s="117"/>
      <c r="AI23" s="117"/>
      <c r="AJ23" s="115"/>
      <c r="AK23" s="116"/>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18" hidden="1" customHeight="1">
      <c r="A24" s="320">
        <v>3</v>
      </c>
      <c r="B24" s="323"/>
      <c r="C24" s="323"/>
      <c r="D24" s="323"/>
      <c r="E24" s="326"/>
      <c r="F24" s="323"/>
      <c r="G24" s="329"/>
      <c r="H24" s="332" t="str">
        <f>IF(G24&lt;=0,"",IF(G24&lt;=2,"Muy Baja",IF(G24&lt;=24,"Baja",IF(G24&lt;=500,"Media",IF(G24&lt;=5000,"Alta","Muy Alta")))))</f>
        <v/>
      </c>
      <c r="I24" s="335" t="str">
        <f>IF(H24="","",IF(H24="Muy Baja",0.2,IF(H24="Baja",0.4,IF(H24="Media",0.6,IF(H24="Alta",0.8,IF(H24="Muy Alta",1,))))))</f>
        <v/>
      </c>
      <c r="J24" s="349"/>
      <c r="K24" s="335">
        <f>IF(NOT(ISERROR(MATCH(J24,'Tabla Impacto'!$B$221:$B$223,0))),'Tabla Impacto'!$F$223&amp;"Por favor no seleccionar los criterios de impacto(Afectación Económica o presupuestal y Pérdida Reputacional)",J24)</f>
        <v>0</v>
      </c>
      <c r="L24" s="332" t="str">
        <f>IF(OR(K24='Tabla Impacto'!$C$11,K24='Tabla Impacto'!$D$11),"Leve",IF(OR(K24='Tabla Impacto'!$C$12,K24='Tabla Impacto'!$D$12),"Menor",IF(OR(K24='Tabla Impacto'!$C$13,K24='Tabla Impacto'!$D$13),"Moderado",IF(OR(K24='Tabla Impacto'!$C$14,K24='Tabla Impacto'!$D$14),"Mayor",IF(OR(K24='Tabla Impacto'!$C$15,K24='Tabla Impacto'!$D$15),"Catastrófico","")))))</f>
        <v/>
      </c>
      <c r="M24" s="335" t="str">
        <f>IF(L24="","",IF(L24="Leve",0.2,IF(L24="Menor",0.4,IF(L24="Moderado",0.6,IF(L24="Mayor",0.8,IF(L24="Catastrófico",1,))))))</f>
        <v/>
      </c>
      <c r="N24" s="352"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
      </c>
      <c r="O24" s="106">
        <v>1</v>
      </c>
      <c r="P24" s="180"/>
      <c r="Q24" s="162" t="str">
        <f>IF(OR(R24="Preventivo",R24="Detectivo"),"Probabilidad",IF(R24="Correctivo","Impacto",""))</f>
        <v/>
      </c>
      <c r="R24" s="170"/>
      <c r="S24" s="170"/>
      <c r="T24" s="171" t="str">
        <f>IF(AND(R24="Preventivo",S24="Automático"),"50%",IF(AND(R24="Preventivo",S24="Manual"),"40%",IF(AND(R24="Detectivo",S24="Automático"),"40%",IF(AND(R24="Detectivo",S24="Manual"),"30%",IF(AND(R24="Correctivo",S24="Automático"),"35%",IF(AND(R24="Correctivo",S24="Manual"),"25%",""))))))</f>
        <v/>
      </c>
      <c r="U24" s="170"/>
      <c r="V24" s="170"/>
      <c r="W24" s="170"/>
      <c r="X24" s="159" t="str">
        <f>IFERROR(IF(Q24="Probabilidad",(I24-(+I24*T24)),IF(Q24="Impacto",I24,"")),"")</f>
        <v/>
      </c>
      <c r="Y24" s="172" t="str">
        <f>IFERROR(IF(X24="","",IF(X24&lt;=0.2,"Muy Baja",IF(X24&lt;=0.4,"Baja",IF(X24&lt;=0.6,"Media",IF(X24&lt;=0.8,"Alta","Muy Alta"))))),"")</f>
        <v/>
      </c>
      <c r="Z24" s="173" t="str">
        <f>+X24</f>
        <v/>
      </c>
      <c r="AA24" s="172" t="str">
        <f>IFERROR(IF(AB24="","",IF(AB24&lt;=0.2,"Leve",IF(AB24&lt;=0.4,"Menor",IF(AB24&lt;=0.6,"Moderado",IF(AB24&lt;=0.8,"Mayor","Catastrófico"))))),"")</f>
        <v/>
      </c>
      <c r="AB24" s="173" t="str">
        <f>IFERROR(IF(Q24="Impacto",(M24-(+M24*T24)),IF(Q24="Probabilidad",M24,"")),"")</f>
        <v/>
      </c>
      <c r="AC24" s="174"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75"/>
      <c r="AE24" s="177"/>
      <c r="AF24" s="176"/>
      <c r="AG24" s="117"/>
      <c r="AH24" s="117"/>
      <c r="AI24" s="117"/>
      <c r="AJ24" s="115"/>
      <c r="AK24" s="116"/>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8" hidden="1" customHeight="1">
      <c r="A25" s="321"/>
      <c r="B25" s="324"/>
      <c r="C25" s="324"/>
      <c r="D25" s="324"/>
      <c r="E25" s="327"/>
      <c r="F25" s="324"/>
      <c r="G25" s="330"/>
      <c r="H25" s="333"/>
      <c r="I25" s="336"/>
      <c r="J25" s="350"/>
      <c r="K25" s="336">
        <f>IF(NOT(ISERROR(MATCH(J25,_xlfn.ANCHORARRAY(E36),0))),I38&amp;"Por favor no seleccionar los criterios de impacto",J25)</f>
        <v>0</v>
      </c>
      <c r="L25" s="333"/>
      <c r="M25" s="336"/>
      <c r="N25" s="353"/>
      <c r="O25" s="106">
        <v>2</v>
      </c>
      <c r="P25" s="180"/>
      <c r="Q25" s="107" t="str">
        <f>IF(OR(R25="Preventivo",R25="Detectivo"),"Probabilidad",IF(R25="Correctivo","Impacto",""))</f>
        <v/>
      </c>
      <c r="R25" s="170"/>
      <c r="S25" s="170"/>
      <c r="T25" s="171" t="str">
        <f t="shared" ref="T25:T29" si="15">IF(AND(R25="Preventivo",S25="Automático"),"50%",IF(AND(R25="Preventivo",S25="Manual"),"40%",IF(AND(R25="Detectivo",S25="Automático"),"40%",IF(AND(R25="Detectivo",S25="Manual"),"30%",IF(AND(R25="Correctivo",S25="Automático"),"35%",IF(AND(R25="Correctivo",S25="Manual"),"25%",""))))))</f>
        <v/>
      </c>
      <c r="U25" s="170"/>
      <c r="V25" s="170"/>
      <c r="W25" s="170"/>
      <c r="X25" s="159" t="str">
        <f>IFERROR(IF(AND(Q24="Probabilidad",Q25="Probabilidad"),(Z24-(+Z24*T25)),IF(Q25="Probabilidad",(I24-(+I24*T25)),IF(Q25="Impacto",Z24,""))),"")</f>
        <v/>
      </c>
      <c r="Y25" s="172" t="str">
        <f t="shared" si="1"/>
        <v/>
      </c>
      <c r="Z25" s="173" t="str">
        <f t="shared" ref="Z25:Z29" si="16">+X25</f>
        <v/>
      </c>
      <c r="AA25" s="172" t="str">
        <f t="shared" si="3"/>
        <v/>
      </c>
      <c r="AB25" s="173" t="str">
        <f>IFERROR(IF(AND(Q24="Impacto",Q25="Impacto"),(AB24-(+AB24*T25)),IF(Q25="Impacto",(M24-(+M24*T25)),IF(Q25="Probabilidad",AB24,""))),"")</f>
        <v/>
      </c>
      <c r="AC25" s="174"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75"/>
      <c r="AE25" s="177"/>
      <c r="AF25" s="176"/>
      <c r="AG25" s="117"/>
      <c r="AH25" s="117"/>
      <c r="AI25" s="117"/>
      <c r="AJ25" s="115"/>
      <c r="AK25" s="116"/>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8" hidden="1" customHeight="1">
      <c r="A26" s="321"/>
      <c r="B26" s="324"/>
      <c r="C26" s="324"/>
      <c r="D26" s="324"/>
      <c r="E26" s="327"/>
      <c r="F26" s="324"/>
      <c r="G26" s="330"/>
      <c r="H26" s="333"/>
      <c r="I26" s="336"/>
      <c r="J26" s="350"/>
      <c r="K26" s="336">
        <f>IF(NOT(ISERROR(MATCH(J26,_xlfn.ANCHORARRAY(E37),0))),I39&amp;"Por favor no seleccionar los criterios de impacto",J26)</f>
        <v>0</v>
      </c>
      <c r="L26" s="333"/>
      <c r="M26" s="336"/>
      <c r="N26" s="353"/>
      <c r="O26" s="106">
        <v>3</v>
      </c>
      <c r="P26" s="181"/>
      <c r="Q26" s="107" t="str">
        <f>IF(OR(R26="Preventivo",R26="Detectivo"),"Probabilidad",IF(R26="Correctivo","Impacto",""))</f>
        <v/>
      </c>
      <c r="R26" s="108"/>
      <c r="S26" s="108"/>
      <c r="T26" s="109" t="str">
        <f t="shared" si="15"/>
        <v/>
      </c>
      <c r="U26" s="108"/>
      <c r="V26" s="108"/>
      <c r="W26" s="108"/>
      <c r="X26" s="110" t="str">
        <f>IFERROR(IF(AND(Q25="Probabilidad",Q26="Probabilidad"),(Z25-(+Z25*T26)),IF(AND(Q25="Impacto",Q26="Probabilidad"),(Z24-(+Z24*T26)),IF(Q26="Impacto",Z25,""))),"")</f>
        <v/>
      </c>
      <c r="Y26" s="111" t="str">
        <f t="shared" si="1"/>
        <v/>
      </c>
      <c r="Z26" s="112" t="str">
        <f t="shared" si="16"/>
        <v/>
      </c>
      <c r="AA26" s="111" t="str">
        <f t="shared" si="3"/>
        <v/>
      </c>
      <c r="AB26" s="112" t="str">
        <f>IFERROR(IF(AND(Q25="Impacto",Q26="Impacto"),(AB25-(+AB25*T26)),IF(AND(Q25="Probabilidad",Q26="Impacto"),(AB24-(+AB24*T26)),IF(Q26="Probabilidad",AB25,""))),"")</f>
        <v/>
      </c>
      <c r="AC26" s="113" t="str">
        <f t="shared" si="17"/>
        <v/>
      </c>
      <c r="AD26" s="114"/>
      <c r="AE26" s="115"/>
      <c r="AF26" s="116"/>
      <c r="AG26" s="117"/>
      <c r="AH26" s="117"/>
      <c r="AI26" s="117"/>
      <c r="AJ26" s="115"/>
      <c r="AK26" s="116"/>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hidden="1" customHeight="1">
      <c r="A27" s="321"/>
      <c r="B27" s="324"/>
      <c r="C27" s="324"/>
      <c r="D27" s="324"/>
      <c r="E27" s="327"/>
      <c r="F27" s="324"/>
      <c r="G27" s="330"/>
      <c r="H27" s="333"/>
      <c r="I27" s="336"/>
      <c r="J27" s="350"/>
      <c r="K27" s="336">
        <f>IF(NOT(ISERROR(MATCH(J27,_xlfn.ANCHORARRAY(E38),0))),I40&amp;"Por favor no seleccionar los criterios de impacto",J27)</f>
        <v>0</v>
      </c>
      <c r="L27" s="333"/>
      <c r="M27" s="336"/>
      <c r="N27" s="353"/>
      <c r="O27" s="106">
        <v>4</v>
      </c>
      <c r="P27" s="180"/>
      <c r="Q27" s="107" t="str">
        <f t="shared" ref="Q27:Q29" si="18">IF(OR(R27="Preventivo",R27="Detectivo"),"Probabilidad",IF(R27="Correctivo","Impacto",""))</f>
        <v/>
      </c>
      <c r="R27" s="108"/>
      <c r="S27" s="108"/>
      <c r="T27" s="109" t="str">
        <f t="shared" si="15"/>
        <v/>
      </c>
      <c r="U27" s="108"/>
      <c r="V27" s="108"/>
      <c r="W27" s="108"/>
      <c r="X27" s="110" t="str">
        <f t="shared" ref="X27:X29" si="19">IFERROR(IF(AND(Q26="Probabilidad",Q27="Probabilidad"),(Z26-(+Z26*T27)),IF(AND(Q26="Impacto",Q27="Probabilidad"),(Z25-(+Z25*T27)),IF(Q27="Impacto",Z26,""))),"")</f>
        <v/>
      </c>
      <c r="Y27" s="111" t="str">
        <f t="shared" si="1"/>
        <v/>
      </c>
      <c r="Z27" s="112" t="str">
        <f t="shared" si="16"/>
        <v/>
      </c>
      <c r="AA27" s="111" t="str">
        <f t="shared" si="3"/>
        <v/>
      </c>
      <c r="AB27" s="112" t="str">
        <f t="shared" ref="AB27:AB29" si="20">IFERROR(IF(AND(Q26="Impacto",Q27="Impacto"),(AB26-(+AB26*T27)),IF(AND(Q26="Probabilidad",Q27="Impacto"),(AB25-(+AB25*T27)),IF(Q27="Probabilidad",AB26,""))),"")</f>
        <v/>
      </c>
      <c r="AC27" s="113"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14"/>
      <c r="AE27" s="115"/>
      <c r="AF27" s="116"/>
      <c r="AG27" s="117"/>
      <c r="AH27" s="117"/>
      <c r="AI27" s="117"/>
      <c r="AJ27" s="115"/>
      <c r="AK27" s="116"/>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hidden="1" customHeight="1">
      <c r="A28" s="321"/>
      <c r="B28" s="324"/>
      <c r="C28" s="324"/>
      <c r="D28" s="324"/>
      <c r="E28" s="327"/>
      <c r="F28" s="324"/>
      <c r="G28" s="330"/>
      <c r="H28" s="333"/>
      <c r="I28" s="336"/>
      <c r="J28" s="350"/>
      <c r="K28" s="336">
        <f>IF(NOT(ISERROR(MATCH(J28,_xlfn.ANCHORARRAY(E39),0))),I41&amp;"Por favor no seleccionar los criterios de impacto",J28)</f>
        <v>0</v>
      </c>
      <c r="L28" s="333"/>
      <c r="M28" s="336"/>
      <c r="N28" s="353"/>
      <c r="O28" s="106">
        <v>5</v>
      </c>
      <c r="P28" s="180"/>
      <c r="Q28" s="107" t="str">
        <f t="shared" si="18"/>
        <v/>
      </c>
      <c r="R28" s="108"/>
      <c r="S28" s="108"/>
      <c r="T28" s="109" t="str">
        <f t="shared" si="15"/>
        <v/>
      </c>
      <c r="U28" s="108"/>
      <c r="V28" s="108"/>
      <c r="W28" s="108"/>
      <c r="X28" s="110" t="str">
        <f t="shared" si="19"/>
        <v/>
      </c>
      <c r="Y28" s="111" t="str">
        <f t="shared" si="1"/>
        <v/>
      </c>
      <c r="Z28" s="112" t="str">
        <f t="shared" si="16"/>
        <v/>
      </c>
      <c r="AA28" s="111" t="str">
        <f t="shared" si="3"/>
        <v/>
      </c>
      <c r="AB28" s="112" t="str">
        <f t="shared" si="20"/>
        <v/>
      </c>
      <c r="AC28" s="113"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14"/>
      <c r="AE28" s="115"/>
      <c r="AF28" s="116"/>
      <c r="AG28" s="117"/>
      <c r="AH28" s="117"/>
      <c r="AI28" s="117"/>
      <c r="AJ28" s="115"/>
      <c r="AK28" s="116"/>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hidden="1" customHeight="1">
      <c r="A29" s="322"/>
      <c r="B29" s="325"/>
      <c r="C29" s="325"/>
      <c r="D29" s="325"/>
      <c r="E29" s="328"/>
      <c r="F29" s="325"/>
      <c r="G29" s="331"/>
      <c r="H29" s="334"/>
      <c r="I29" s="337"/>
      <c r="J29" s="351"/>
      <c r="K29" s="337">
        <f>IF(NOT(ISERROR(MATCH(J29,_xlfn.ANCHORARRAY(E40),0))),I42&amp;"Por favor no seleccionar los criterios de impacto",J29)</f>
        <v>0</v>
      </c>
      <c r="L29" s="334"/>
      <c r="M29" s="337"/>
      <c r="N29" s="354"/>
      <c r="O29" s="106">
        <v>6</v>
      </c>
      <c r="P29" s="180"/>
      <c r="Q29" s="107" t="str">
        <f t="shared" si="18"/>
        <v/>
      </c>
      <c r="R29" s="108"/>
      <c r="S29" s="108"/>
      <c r="T29" s="109" t="str">
        <f t="shared" si="15"/>
        <v/>
      </c>
      <c r="U29" s="108"/>
      <c r="V29" s="108"/>
      <c r="W29" s="108"/>
      <c r="X29" s="110" t="str">
        <f t="shared" si="19"/>
        <v/>
      </c>
      <c r="Y29" s="111" t="str">
        <f t="shared" si="1"/>
        <v/>
      </c>
      <c r="Z29" s="112" t="str">
        <f t="shared" si="16"/>
        <v/>
      </c>
      <c r="AA29" s="111" t="str">
        <f t="shared" si="3"/>
        <v/>
      </c>
      <c r="AB29" s="112" t="str">
        <f t="shared" si="20"/>
        <v/>
      </c>
      <c r="AC29" s="113" t="str">
        <f t="shared" si="21"/>
        <v/>
      </c>
      <c r="AD29" s="114"/>
      <c r="AE29" s="115"/>
      <c r="AF29" s="116"/>
      <c r="AG29" s="117"/>
      <c r="AH29" s="117"/>
      <c r="AI29" s="117"/>
      <c r="AJ29" s="115"/>
      <c r="AK29" s="116"/>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8" hidden="1" customHeight="1">
      <c r="A30" s="320">
        <v>4</v>
      </c>
      <c r="B30" s="323"/>
      <c r="C30" s="323"/>
      <c r="D30" s="323"/>
      <c r="E30" s="326"/>
      <c r="F30" s="323"/>
      <c r="G30" s="329"/>
      <c r="H30" s="332" t="str">
        <f>IF(G30&lt;=0,"",IF(G30&lt;=2,"Muy Baja",IF(G30&lt;=24,"Baja",IF(G30&lt;=500,"Media",IF(G30&lt;=5000,"Alta","Muy Alta")))))</f>
        <v/>
      </c>
      <c r="I30" s="335" t="str">
        <f>IF(H30="","",IF(H30="Muy Baja",0.2,IF(H30="Baja",0.4,IF(H30="Media",0.6,IF(H30="Alta",0.8,IF(H30="Muy Alta",1,))))))</f>
        <v/>
      </c>
      <c r="J30" s="349"/>
      <c r="K30" s="335">
        <f>IF(NOT(ISERROR(MATCH(J30,'Tabla Impacto'!$B$221:$B$223,0))),'Tabla Impacto'!$F$223&amp;"Por favor no seleccionar los criterios de impacto(Afectación Económica o presupuestal y Pérdida Reputacional)",J30)</f>
        <v>0</v>
      </c>
      <c r="L30" s="332" t="str">
        <f>IF(OR(K30='Tabla Impacto'!$C$11,K30='Tabla Impacto'!$D$11),"Leve",IF(OR(K30='Tabla Impacto'!$C$12,K30='Tabla Impacto'!$D$12),"Menor",IF(OR(K30='Tabla Impacto'!$C$13,K30='Tabla Impacto'!$D$13),"Moderado",IF(OR(K30='Tabla Impacto'!$C$14,K30='Tabla Impacto'!$D$14),"Mayor",IF(OR(K30='Tabla Impacto'!$C$15,K30='Tabla Impacto'!$D$15),"Catastrófico","")))))</f>
        <v/>
      </c>
      <c r="M30" s="335" t="str">
        <f>IF(L30="","",IF(L30="Leve",0.2,IF(L30="Menor",0.4,IF(L30="Moderado",0.6,IF(L30="Mayor",0.8,IF(L30="Catastrófico",1,))))))</f>
        <v/>
      </c>
      <c r="N30" s="352"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
      </c>
      <c r="O30" s="106">
        <v>1</v>
      </c>
      <c r="P30" s="180"/>
      <c r="Q30" s="162" t="str">
        <f>IF(OR(R30="Preventivo",R30="Detectivo"),"Probabilidad",IF(R30="Correctivo","Impacto",""))</f>
        <v/>
      </c>
      <c r="R30" s="170"/>
      <c r="S30" s="170"/>
      <c r="T30" s="171"/>
      <c r="U30" s="170"/>
      <c r="V30" s="170"/>
      <c r="W30" s="170"/>
      <c r="X30" s="159" t="str">
        <f>IFERROR(IF(Q30="Probabilidad",(I30-(+I30*T30)),IF(Q30="Impacto",I30,"")),"")</f>
        <v/>
      </c>
      <c r="Y30" s="172" t="str">
        <f>IFERROR(IF(X30="","",IF(X30&lt;=0.2,"Muy Baja",IF(X30&lt;=0.4,"Baja",IF(X30&lt;=0.6,"Media",IF(X30&lt;=0.8,"Alta","Muy Alta"))))),"")</f>
        <v/>
      </c>
      <c r="Z30" s="173" t="str">
        <f>+X30</f>
        <v/>
      </c>
      <c r="AA30" s="172" t="str">
        <f>IFERROR(IF(AB30="","",IF(AB30&lt;=0.2,"Leve",IF(AB30&lt;=0.4,"Menor",IF(AB30&lt;=0.6,"Moderado",IF(AB30&lt;=0.8,"Mayor","Catastrófico"))))),"")</f>
        <v/>
      </c>
      <c r="AB30" s="173" t="str">
        <f>IFERROR(IF(Q30="Impacto",(M30-(+M30*T30)),IF(Q30="Probabilidad",M30,"")),"")</f>
        <v/>
      </c>
      <c r="AC30" s="174"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75"/>
      <c r="AE30" s="167"/>
      <c r="AF30" s="167"/>
      <c r="AG30" s="169"/>
      <c r="AH30" s="117"/>
      <c r="AI30" s="117"/>
      <c r="AJ30" s="115"/>
      <c r="AK30" s="116"/>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hidden="1" customHeight="1">
      <c r="A31" s="321"/>
      <c r="B31" s="324"/>
      <c r="C31" s="324"/>
      <c r="D31" s="324"/>
      <c r="E31" s="327"/>
      <c r="F31" s="324"/>
      <c r="G31" s="330"/>
      <c r="H31" s="333"/>
      <c r="I31" s="336"/>
      <c r="J31" s="350"/>
      <c r="K31" s="336">
        <f>IF(NOT(ISERROR(MATCH(J31,_xlfn.ANCHORARRAY(E42),0))),I44&amp;"Por favor no seleccionar los criterios de impacto",J31)</f>
        <v>0</v>
      </c>
      <c r="L31" s="333"/>
      <c r="M31" s="336"/>
      <c r="N31" s="353"/>
      <c r="O31" s="106">
        <v>2</v>
      </c>
      <c r="P31" s="180"/>
      <c r="Q31" s="107" t="str">
        <f>IF(OR(R31="Preventivo",R31="Detectivo"),"Probabilidad",IF(R31="Correctivo","Impacto",""))</f>
        <v/>
      </c>
      <c r="R31" s="108"/>
      <c r="S31" s="108"/>
      <c r="T31" s="109" t="str">
        <f t="shared" ref="T31:T35" si="22">IF(AND(R31="Preventivo",S31="Automático"),"50%",IF(AND(R31="Preventivo",S31="Manual"),"40%",IF(AND(R31="Detectivo",S31="Automático"),"40%",IF(AND(R31="Detectivo",S31="Manual"),"30%",IF(AND(R31="Correctivo",S31="Automático"),"35%",IF(AND(R31="Correctivo",S31="Manual"),"25%",""))))))</f>
        <v/>
      </c>
      <c r="U31" s="108"/>
      <c r="V31" s="108"/>
      <c r="W31" s="108"/>
      <c r="X31" s="110" t="str">
        <f>IFERROR(IF(AND(Q30="Probabilidad",Q31="Probabilidad"),(Z30-(+Z30*T31)),IF(Q31="Probabilidad",(I30-(+I30*T31)),IF(Q31="Impacto",Z30,""))),"")</f>
        <v/>
      </c>
      <c r="Y31" s="111" t="str">
        <f t="shared" si="1"/>
        <v/>
      </c>
      <c r="Z31" s="112" t="str">
        <f t="shared" ref="Z31:Z35" si="23">+X31</f>
        <v/>
      </c>
      <c r="AA31" s="111" t="str">
        <f t="shared" si="3"/>
        <v/>
      </c>
      <c r="AB31" s="112" t="str">
        <f>IFERROR(IF(AND(Q30="Impacto",Q31="Impacto"),(AB30-(+AB30*T31)),IF(Q31="Impacto",(M30-(+M30*T31)),IF(Q31="Probabilidad",AB30,""))),"")</f>
        <v/>
      </c>
      <c r="AC31" s="113"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14"/>
      <c r="AE31" s="115"/>
      <c r="AF31" s="116"/>
      <c r="AG31" s="117"/>
      <c r="AH31" s="117"/>
      <c r="AI31" s="117"/>
      <c r="AJ31" s="115"/>
      <c r="AK31" s="116"/>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hidden="1" customHeight="1">
      <c r="A32" s="321"/>
      <c r="B32" s="324"/>
      <c r="C32" s="324"/>
      <c r="D32" s="324"/>
      <c r="E32" s="327"/>
      <c r="F32" s="324"/>
      <c r="G32" s="330"/>
      <c r="H32" s="333"/>
      <c r="I32" s="336"/>
      <c r="J32" s="350"/>
      <c r="K32" s="336">
        <f>IF(NOT(ISERROR(MATCH(J32,_xlfn.ANCHORARRAY(E43),0))),I45&amp;"Por favor no seleccionar los criterios de impacto",J32)</f>
        <v>0</v>
      </c>
      <c r="L32" s="333"/>
      <c r="M32" s="336"/>
      <c r="N32" s="353"/>
      <c r="O32" s="106">
        <v>3</v>
      </c>
      <c r="P32" s="181"/>
      <c r="Q32" s="107" t="str">
        <f>IF(OR(R32="Preventivo",R32="Detectivo"),"Probabilidad",IF(R32="Correctivo","Impacto",""))</f>
        <v/>
      </c>
      <c r="R32" s="108"/>
      <c r="S32" s="108"/>
      <c r="T32" s="109" t="str">
        <f t="shared" si="22"/>
        <v/>
      </c>
      <c r="U32" s="108"/>
      <c r="V32" s="108"/>
      <c r="W32" s="108"/>
      <c r="X32" s="110" t="str">
        <f>IFERROR(IF(AND(Q31="Probabilidad",Q32="Probabilidad"),(Z31-(+Z31*T32)),IF(AND(Q31="Impacto",Q32="Probabilidad"),(Z30-(+Z30*T32)),IF(Q32="Impacto",Z31,""))),"")</f>
        <v/>
      </c>
      <c r="Y32" s="111" t="str">
        <f t="shared" si="1"/>
        <v/>
      </c>
      <c r="Z32" s="112" t="str">
        <f t="shared" si="23"/>
        <v/>
      </c>
      <c r="AA32" s="111" t="str">
        <f t="shared" si="3"/>
        <v/>
      </c>
      <c r="AB32" s="112" t="str">
        <f>IFERROR(IF(AND(Q31="Impacto",Q32="Impacto"),(AB31-(+AB31*T32)),IF(AND(Q31="Probabilidad",Q32="Impacto"),(AB30-(+AB30*T32)),IF(Q32="Probabilidad",AB31,""))),"")</f>
        <v/>
      </c>
      <c r="AC32" s="113" t="str">
        <f t="shared" si="24"/>
        <v/>
      </c>
      <c r="AD32" s="114"/>
      <c r="AE32" s="115"/>
      <c r="AF32" s="116"/>
      <c r="AG32" s="117"/>
      <c r="AH32" s="117"/>
      <c r="AI32" s="117"/>
      <c r="AJ32" s="115"/>
      <c r="AK32" s="116"/>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hidden="1" customHeight="1">
      <c r="A33" s="321"/>
      <c r="B33" s="324"/>
      <c r="C33" s="324"/>
      <c r="D33" s="324"/>
      <c r="E33" s="327"/>
      <c r="F33" s="324"/>
      <c r="G33" s="330"/>
      <c r="H33" s="333"/>
      <c r="I33" s="336"/>
      <c r="J33" s="350"/>
      <c r="K33" s="336">
        <f>IF(NOT(ISERROR(MATCH(J33,_xlfn.ANCHORARRAY(E44),0))),I46&amp;"Por favor no seleccionar los criterios de impacto",J33)</f>
        <v>0</v>
      </c>
      <c r="L33" s="333"/>
      <c r="M33" s="336"/>
      <c r="N33" s="353"/>
      <c r="O33" s="106">
        <v>4</v>
      </c>
      <c r="P33" s="180"/>
      <c r="Q33" s="107" t="str">
        <f t="shared" ref="Q33:Q35" si="25">IF(OR(R33="Preventivo",R33="Detectivo"),"Probabilidad",IF(R33="Correctivo","Impacto",""))</f>
        <v/>
      </c>
      <c r="R33" s="108"/>
      <c r="S33" s="108"/>
      <c r="T33" s="109" t="str">
        <f t="shared" si="22"/>
        <v/>
      </c>
      <c r="U33" s="108"/>
      <c r="V33" s="108"/>
      <c r="W33" s="108"/>
      <c r="X33" s="110" t="str">
        <f t="shared" ref="X33:X35" si="26">IFERROR(IF(AND(Q32="Probabilidad",Q33="Probabilidad"),(Z32-(+Z32*T33)),IF(AND(Q32="Impacto",Q33="Probabilidad"),(Z31-(+Z31*T33)),IF(Q33="Impacto",Z32,""))),"")</f>
        <v/>
      </c>
      <c r="Y33" s="111" t="str">
        <f t="shared" si="1"/>
        <v/>
      </c>
      <c r="Z33" s="112" t="str">
        <f t="shared" si="23"/>
        <v/>
      </c>
      <c r="AA33" s="111" t="str">
        <f t="shared" si="3"/>
        <v/>
      </c>
      <c r="AB33" s="112" t="str">
        <f t="shared" ref="AB33:AB35" si="27">IFERROR(IF(AND(Q32="Impacto",Q33="Impacto"),(AB32-(+AB32*T33)),IF(AND(Q32="Probabilidad",Q33="Impacto"),(AB31-(+AB31*T33)),IF(Q33="Probabilidad",AB32,""))),"")</f>
        <v/>
      </c>
      <c r="AC33" s="113"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14"/>
      <c r="AE33" s="115"/>
      <c r="AF33" s="116"/>
      <c r="AG33" s="117"/>
      <c r="AH33" s="117"/>
      <c r="AI33" s="117"/>
      <c r="AJ33" s="115"/>
      <c r="AK33" s="116"/>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hidden="1" customHeight="1">
      <c r="A34" s="321"/>
      <c r="B34" s="324"/>
      <c r="C34" s="324"/>
      <c r="D34" s="324"/>
      <c r="E34" s="327"/>
      <c r="F34" s="324"/>
      <c r="G34" s="330"/>
      <c r="H34" s="333"/>
      <c r="I34" s="336"/>
      <c r="J34" s="350"/>
      <c r="K34" s="336">
        <f>IF(NOT(ISERROR(MATCH(J34,_xlfn.ANCHORARRAY(E45),0))),I47&amp;"Por favor no seleccionar los criterios de impacto",J34)</f>
        <v>0</v>
      </c>
      <c r="L34" s="333"/>
      <c r="M34" s="336"/>
      <c r="N34" s="353"/>
      <c r="O34" s="106">
        <v>5</v>
      </c>
      <c r="P34" s="180"/>
      <c r="Q34" s="107" t="str">
        <f t="shared" si="25"/>
        <v/>
      </c>
      <c r="R34" s="108"/>
      <c r="S34" s="108"/>
      <c r="T34" s="109" t="str">
        <f t="shared" si="22"/>
        <v/>
      </c>
      <c r="U34" s="108"/>
      <c r="V34" s="108"/>
      <c r="W34" s="108"/>
      <c r="X34" s="110" t="str">
        <f t="shared" si="26"/>
        <v/>
      </c>
      <c r="Y34" s="111" t="str">
        <f>IFERROR(IF(X34="","",IF(X34&lt;=0.2,"Muy Baja",IF(X34&lt;=0.4,"Baja",IF(X34&lt;=0.6,"Media",IF(X34&lt;=0.8,"Alta","Muy Alta"))))),"")</f>
        <v/>
      </c>
      <c r="Z34" s="112" t="str">
        <f t="shared" si="23"/>
        <v/>
      </c>
      <c r="AA34" s="111" t="str">
        <f t="shared" si="3"/>
        <v/>
      </c>
      <c r="AB34" s="112" t="str">
        <f t="shared" si="27"/>
        <v/>
      </c>
      <c r="AC34" s="113"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4"/>
      <c r="AE34" s="115"/>
      <c r="AF34" s="116"/>
      <c r="AG34" s="117"/>
      <c r="AH34" s="117"/>
      <c r="AI34" s="117"/>
      <c r="AJ34" s="115"/>
      <c r="AK34" s="116"/>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hidden="1" customHeight="1">
      <c r="A35" s="322"/>
      <c r="B35" s="325"/>
      <c r="C35" s="325"/>
      <c r="D35" s="325"/>
      <c r="E35" s="328"/>
      <c r="F35" s="325"/>
      <c r="G35" s="331"/>
      <c r="H35" s="334"/>
      <c r="I35" s="337"/>
      <c r="J35" s="351"/>
      <c r="K35" s="337">
        <f>IF(NOT(ISERROR(MATCH(J35,_xlfn.ANCHORARRAY(E46),0))),I48&amp;"Por favor no seleccionar los criterios de impacto",J35)</f>
        <v>0</v>
      </c>
      <c r="L35" s="334"/>
      <c r="M35" s="337"/>
      <c r="N35" s="354"/>
      <c r="O35" s="106">
        <v>6</v>
      </c>
      <c r="P35" s="180"/>
      <c r="Q35" s="107" t="str">
        <f t="shared" si="25"/>
        <v/>
      </c>
      <c r="R35" s="108"/>
      <c r="S35" s="108"/>
      <c r="T35" s="109" t="str">
        <f t="shared" si="22"/>
        <v/>
      </c>
      <c r="U35" s="108"/>
      <c r="V35" s="108"/>
      <c r="W35" s="108"/>
      <c r="X35" s="110" t="str">
        <f t="shared" si="26"/>
        <v/>
      </c>
      <c r="Y35" s="111" t="str">
        <f t="shared" si="1"/>
        <v/>
      </c>
      <c r="Z35" s="112" t="str">
        <f t="shared" si="23"/>
        <v/>
      </c>
      <c r="AA35" s="111" t="str">
        <f t="shared" si="3"/>
        <v/>
      </c>
      <c r="AB35" s="112" t="str">
        <f t="shared" si="27"/>
        <v/>
      </c>
      <c r="AC35" s="113" t="str">
        <f t="shared" si="28"/>
        <v/>
      </c>
      <c r="AD35" s="114"/>
      <c r="AE35" s="115"/>
      <c r="AF35" s="116"/>
      <c r="AG35" s="117"/>
      <c r="AH35" s="117"/>
      <c r="AI35" s="117"/>
      <c r="AJ35" s="115"/>
      <c r="AK35" s="116"/>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18" hidden="1" customHeight="1">
      <c r="A36" s="320">
        <v>5</v>
      </c>
      <c r="B36" s="323"/>
      <c r="C36" s="323"/>
      <c r="D36" s="323"/>
      <c r="E36" s="326"/>
      <c r="F36" s="323"/>
      <c r="G36" s="329"/>
      <c r="H36" s="332"/>
      <c r="I36" s="335" t="str">
        <f>IF(H36="","",IF(H36="Muy Baja",0.2,IF(H36="Baja",0.4,IF(H36="Media",0.6,IF(H36="Alta",0.8,IF(H36="Muy Alta",1,))))))</f>
        <v/>
      </c>
      <c r="J36" s="349"/>
      <c r="K36" s="335">
        <f>IF(NOT(ISERROR(MATCH(J36,'Tabla Impacto'!$B$221:$B$223,0))),'Tabla Impacto'!$F$223&amp;"Por favor no seleccionar los criterios de impacto(Afectación Económica o presupuestal y Pérdida Reputacional)",J36)</f>
        <v>0</v>
      </c>
      <c r="L36" s="332" t="str">
        <f>IF(OR(K36='Tabla Impacto'!$C$11,K36='Tabla Impacto'!$D$11),"Leve",IF(OR(K36='Tabla Impacto'!$C$12,K36='Tabla Impacto'!$D$12),"Menor",IF(OR(K36='Tabla Impacto'!$C$13,K36='Tabla Impacto'!$D$13),"Moderado",IF(OR(K36='Tabla Impacto'!$C$14,K36='Tabla Impacto'!$D$14),"Mayor",IF(OR(K36='Tabla Impacto'!$C$15,K36='Tabla Impacto'!$D$15),"Catastrófico","")))))</f>
        <v/>
      </c>
      <c r="M36" s="335" t="str">
        <f>IF(L36="","",IF(L36="Leve",0.2,IF(L36="Menor",0.4,IF(L36="Moderado",0.6,IF(L36="Mayor",0.8,IF(L36="Catastrófico",1,))))))</f>
        <v/>
      </c>
      <c r="N36" s="352"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106">
        <v>1</v>
      </c>
      <c r="P36" s="180"/>
      <c r="Q36" s="162"/>
      <c r="R36" s="170"/>
      <c r="S36" s="170"/>
      <c r="T36" s="171"/>
      <c r="U36" s="170"/>
      <c r="V36" s="170"/>
      <c r="W36" s="170"/>
      <c r="X36" s="159" t="str">
        <f>IFERROR(IF(Q36="Probabilidad",(I36-(+I36*T36)),IF(Q36="Impacto",I36,"")),"")</f>
        <v/>
      </c>
      <c r="Y36" s="172" t="str">
        <f>IFERROR(IF(X36="","",IF(X36&lt;=0.2,"Muy Baja",IF(X36&lt;=0.4,"Baja",IF(X36&lt;=0.6,"Media",IF(X36&lt;=0.8,"Alta","Muy Alta"))))),"")</f>
        <v/>
      </c>
      <c r="Z36" s="173" t="str">
        <f>+X36</f>
        <v/>
      </c>
      <c r="AA36" s="172" t="str">
        <f>IFERROR(IF(AB36="","",IF(AB36&lt;=0.2,"Leve",IF(AB36&lt;=0.4,"Menor",IF(AB36&lt;=0.6,"Moderado",IF(AB36&lt;=0.8,"Mayor","Catastrófico"))))),"")</f>
        <v/>
      </c>
      <c r="AB36" s="173" t="str">
        <f>IFERROR(IF(Q36="Impacto",(M36-(+M36*T36)),IF(Q36="Probabilidad",M36,"")),"")</f>
        <v/>
      </c>
      <c r="AC36" s="174"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75"/>
      <c r="AE36" s="176"/>
      <c r="AF36" s="177"/>
      <c r="AG36" s="117"/>
      <c r="AH36" s="117"/>
      <c r="AI36" s="117"/>
      <c r="AJ36" s="115"/>
      <c r="AK36" s="116"/>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hidden="1" customHeight="1">
      <c r="A37" s="321"/>
      <c r="B37" s="324"/>
      <c r="C37" s="324"/>
      <c r="D37" s="324"/>
      <c r="E37" s="327"/>
      <c r="F37" s="324"/>
      <c r="G37" s="330"/>
      <c r="H37" s="333"/>
      <c r="I37" s="336"/>
      <c r="J37" s="350"/>
      <c r="K37" s="336">
        <f>IF(NOT(ISERROR(MATCH(J37,_xlfn.ANCHORARRAY(E48),0))),I50&amp;"Por favor no seleccionar los criterios de impacto",J37)</f>
        <v>0</v>
      </c>
      <c r="L37" s="333"/>
      <c r="M37" s="336"/>
      <c r="N37" s="353"/>
      <c r="O37" s="106">
        <v>2</v>
      </c>
      <c r="P37" s="180"/>
      <c r="Q37" s="107" t="str">
        <f>IF(OR(R37="Preventivo",R37="Detectivo"),"Probabilidad",IF(R37="Correctivo","Impacto",""))</f>
        <v/>
      </c>
      <c r="R37" s="108"/>
      <c r="S37" s="108"/>
      <c r="T37" s="109" t="str">
        <f t="shared" ref="T37:T41" si="29">IF(AND(R37="Preventivo",S37="Automático"),"50%",IF(AND(R37="Preventivo",S37="Manual"),"40%",IF(AND(R37="Detectivo",S37="Automático"),"40%",IF(AND(R37="Detectivo",S37="Manual"),"30%",IF(AND(R37="Correctivo",S37="Automático"),"35%",IF(AND(R37="Correctivo",S37="Manual"),"25%",""))))))</f>
        <v/>
      </c>
      <c r="U37" s="108"/>
      <c r="V37" s="108"/>
      <c r="W37" s="108"/>
      <c r="X37" s="110" t="str">
        <f>IFERROR(IF(AND(Q36="Probabilidad",Q37="Probabilidad"),(Z36-(+Z36*T37)),IF(Q37="Probabilidad",(I36-(+I36*T37)),IF(Q37="Impacto",Z36,""))),"")</f>
        <v/>
      </c>
      <c r="Y37" s="111" t="str">
        <f t="shared" si="1"/>
        <v/>
      </c>
      <c r="Z37" s="112" t="str">
        <f t="shared" ref="Z37:Z41" si="30">+X37</f>
        <v/>
      </c>
      <c r="AA37" s="111" t="str">
        <f t="shared" si="3"/>
        <v/>
      </c>
      <c r="AB37" s="112" t="str">
        <f>IFERROR(IF(AND(Q36="Impacto",Q37="Impacto"),(AB36-(+AB36*T37)),IF(Q37="Impacto",(M36-(+M36*T37)),IF(Q37="Probabilidad",AB36,""))),"")</f>
        <v/>
      </c>
      <c r="AC37" s="113" t="str">
        <f t="shared" ref="AC37:AC38" si="3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14"/>
      <c r="AE37" s="115"/>
      <c r="AF37" s="116"/>
      <c r="AG37" s="117"/>
      <c r="AH37" s="117"/>
      <c r="AI37" s="117"/>
      <c r="AJ37" s="115"/>
      <c r="AK37" s="116"/>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hidden="1" customHeight="1">
      <c r="A38" s="321"/>
      <c r="B38" s="324"/>
      <c r="C38" s="324"/>
      <c r="D38" s="324"/>
      <c r="E38" s="327"/>
      <c r="F38" s="324"/>
      <c r="G38" s="330"/>
      <c r="H38" s="333"/>
      <c r="I38" s="336"/>
      <c r="J38" s="350"/>
      <c r="K38" s="336">
        <f>IF(NOT(ISERROR(MATCH(J38,_xlfn.ANCHORARRAY(E49),0))),I51&amp;"Por favor no seleccionar los criterios de impacto",J38)</f>
        <v>0</v>
      </c>
      <c r="L38" s="333"/>
      <c r="M38" s="336"/>
      <c r="N38" s="353"/>
      <c r="O38" s="106">
        <v>3</v>
      </c>
      <c r="P38" s="181"/>
      <c r="Q38" s="107" t="str">
        <f>IF(OR(R38="Preventivo",R38="Detectivo"),"Probabilidad",IF(R38="Correctivo","Impacto",""))</f>
        <v/>
      </c>
      <c r="R38" s="108"/>
      <c r="S38" s="108"/>
      <c r="T38" s="109" t="str">
        <f t="shared" si="29"/>
        <v/>
      </c>
      <c r="U38" s="108"/>
      <c r="V38" s="108"/>
      <c r="W38" s="108"/>
      <c r="X38" s="110" t="str">
        <f>IFERROR(IF(AND(Q37="Probabilidad",Q38="Probabilidad"),(Z37-(+Z37*T38)),IF(AND(Q37="Impacto",Q38="Probabilidad"),(Z36-(+Z36*T38)),IF(Q38="Impacto",Z37,""))),"")</f>
        <v/>
      </c>
      <c r="Y38" s="111" t="str">
        <f t="shared" si="1"/>
        <v/>
      </c>
      <c r="Z38" s="112" t="str">
        <f t="shared" si="30"/>
        <v/>
      </c>
      <c r="AA38" s="111" t="str">
        <f t="shared" si="3"/>
        <v/>
      </c>
      <c r="AB38" s="112" t="str">
        <f>IFERROR(IF(AND(Q37="Impacto",Q38="Impacto"),(AB37-(+AB37*T38)),IF(AND(Q37="Probabilidad",Q38="Impacto"),(AB36-(+AB36*T38)),IF(Q38="Probabilidad",AB37,""))),"")</f>
        <v/>
      </c>
      <c r="AC38" s="113" t="str">
        <f t="shared" si="31"/>
        <v/>
      </c>
      <c r="AD38" s="114"/>
      <c r="AE38" s="115"/>
      <c r="AF38" s="116"/>
      <c r="AG38" s="117"/>
      <c r="AH38" s="117"/>
      <c r="AI38" s="117"/>
      <c r="AJ38" s="115"/>
      <c r="AK38" s="116"/>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hidden="1" customHeight="1">
      <c r="A39" s="321"/>
      <c r="B39" s="324"/>
      <c r="C39" s="324"/>
      <c r="D39" s="324"/>
      <c r="E39" s="327"/>
      <c r="F39" s="324"/>
      <c r="G39" s="330"/>
      <c r="H39" s="333"/>
      <c r="I39" s="336"/>
      <c r="J39" s="350"/>
      <c r="K39" s="336">
        <f>IF(NOT(ISERROR(MATCH(J39,_xlfn.ANCHORARRAY(E50),0))),I52&amp;"Por favor no seleccionar los criterios de impacto",J39)</f>
        <v>0</v>
      </c>
      <c r="L39" s="333"/>
      <c r="M39" s="336"/>
      <c r="N39" s="353"/>
      <c r="O39" s="106">
        <v>4</v>
      </c>
      <c r="P39" s="180"/>
      <c r="Q39" s="107" t="str">
        <f t="shared" ref="Q39:Q41" si="32">IF(OR(R39="Preventivo",R39="Detectivo"),"Probabilidad",IF(R39="Correctivo","Impacto",""))</f>
        <v/>
      </c>
      <c r="R39" s="108"/>
      <c r="S39" s="108"/>
      <c r="T39" s="109" t="str">
        <f t="shared" si="29"/>
        <v/>
      </c>
      <c r="U39" s="108"/>
      <c r="V39" s="108"/>
      <c r="W39" s="108"/>
      <c r="X39" s="110" t="str">
        <f t="shared" ref="X39:X41" si="33">IFERROR(IF(AND(Q38="Probabilidad",Q39="Probabilidad"),(Z38-(+Z38*T39)),IF(AND(Q38="Impacto",Q39="Probabilidad"),(Z37-(+Z37*T39)),IF(Q39="Impacto",Z38,""))),"")</f>
        <v/>
      </c>
      <c r="Y39" s="111" t="str">
        <f t="shared" si="1"/>
        <v/>
      </c>
      <c r="Z39" s="112" t="str">
        <f t="shared" si="30"/>
        <v/>
      </c>
      <c r="AA39" s="111" t="str">
        <f t="shared" si="3"/>
        <v/>
      </c>
      <c r="AB39" s="112" t="str">
        <f t="shared" ref="AB39:AB41" si="34">IFERROR(IF(AND(Q38="Impacto",Q39="Impacto"),(AB38-(+AB38*T39)),IF(AND(Q38="Probabilidad",Q39="Impacto"),(AB37-(+AB37*T39)),IF(Q39="Probabilidad",AB38,""))),"")</f>
        <v/>
      </c>
      <c r="AC39" s="113"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14"/>
      <c r="AE39" s="115"/>
      <c r="AF39" s="116"/>
      <c r="AG39" s="117"/>
      <c r="AH39" s="117"/>
      <c r="AI39" s="117"/>
      <c r="AJ39" s="115"/>
      <c r="AK39" s="116"/>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hidden="1" customHeight="1">
      <c r="A40" s="321"/>
      <c r="B40" s="324"/>
      <c r="C40" s="324"/>
      <c r="D40" s="324"/>
      <c r="E40" s="327"/>
      <c r="F40" s="324"/>
      <c r="G40" s="330"/>
      <c r="H40" s="333"/>
      <c r="I40" s="336"/>
      <c r="J40" s="350"/>
      <c r="K40" s="336">
        <f>IF(NOT(ISERROR(MATCH(J40,_xlfn.ANCHORARRAY(E51),0))),I53&amp;"Por favor no seleccionar los criterios de impacto",J40)</f>
        <v>0</v>
      </c>
      <c r="L40" s="333"/>
      <c r="M40" s="336"/>
      <c r="N40" s="353"/>
      <c r="O40" s="106">
        <v>5</v>
      </c>
      <c r="P40" s="180"/>
      <c r="Q40" s="107" t="str">
        <f t="shared" si="32"/>
        <v/>
      </c>
      <c r="R40" s="108"/>
      <c r="S40" s="108"/>
      <c r="T40" s="109" t="str">
        <f t="shared" si="29"/>
        <v/>
      </c>
      <c r="U40" s="108"/>
      <c r="V40" s="108"/>
      <c r="W40" s="108"/>
      <c r="X40" s="110" t="str">
        <f t="shared" si="33"/>
        <v/>
      </c>
      <c r="Y40" s="111" t="str">
        <f t="shared" si="1"/>
        <v/>
      </c>
      <c r="Z40" s="112" t="str">
        <f t="shared" si="30"/>
        <v/>
      </c>
      <c r="AA40" s="111" t="str">
        <f t="shared" si="3"/>
        <v/>
      </c>
      <c r="AB40" s="112" t="str">
        <f t="shared" si="34"/>
        <v/>
      </c>
      <c r="AC40" s="113" t="str">
        <f t="shared" ref="AC40:AC41" si="35">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14"/>
      <c r="AE40" s="115"/>
      <c r="AF40" s="116"/>
      <c r="AG40" s="117"/>
      <c r="AH40" s="117"/>
      <c r="AI40" s="117"/>
      <c r="AJ40" s="115"/>
      <c r="AK40" s="116"/>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hidden="1" customHeight="1">
      <c r="A41" s="322"/>
      <c r="B41" s="325"/>
      <c r="C41" s="325"/>
      <c r="D41" s="325"/>
      <c r="E41" s="328"/>
      <c r="F41" s="325"/>
      <c r="G41" s="331"/>
      <c r="H41" s="334"/>
      <c r="I41" s="337"/>
      <c r="J41" s="351"/>
      <c r="K41" s="337">
        <f>IF(NOT(ISERROR(MATCH(J41,_xlfn.ANCHORARRAY(E52),0))),I54&amp;"Por favor no seleccionar los criterios de impacto",J41)</f>
        <v>0</v>
      </c>
      <c r="L41" s="334"/>
      <c r="M41" s="337"/>
      <c r="N41" s="354"/>
      <c r="O41" s="106">
        <v>6</v>
      </c>
      <c r="P41" s="180"/>
      <c r="Q41" s="107" t="str">
        <f t="shared" si="32"/>
        <v/>
      </c>
      <c r="R41" s="108"/>
      <c r="S41" s="108"/>
      <c r="T41" s="109" t="str">
        <f t="shared" si="29"/>
        <v/>
      </c>
      <c r="U41" s="108"/>
      <c r="V41" s="108"/>
      <c r="W41" s="108"/>
      <c r="X41" s="110" t="str">
        <f t="shared" si="33"/>
        <v/>
      </c>
      <c r="Y41" s="111" t="str">
        <f t="shared" si="1"/>
        <v/>
      </c>
      <c r="Z41" s="112" t="str">
        <f t="shared" si="30"/>
        <v/>
      </c>
      <c r="AA41" s="111" t="str">
        <f t="shared" si="3"/>
        <v/>
      </c>
      <c r="AB41" s="112" t="str">
        <f t="shared" si="34"/>
        <v/>
      </c>
      <c r="AC41" s="113" t="str">
        <f t="shared" si="35"/>
        <v/>
      </c>
      <c r="AD41" s="114"/>
      <c r="AE41" s="115"/>
      <c r="AF41" s="116"/>
      <c r="AG41" s="117"/>
      <c r="AH41" s="117"/>
      <c r="AI41" s="117"/>
      <c r="AJ41" s="115"/>
      <c r="AK41" s="116"/>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hidden="1" customHeight="1">
      <c r="A42" s="320">
        <v>6</v>
      </c>
      <c r="B42" s="323"/>
      <c r="C42" s="323"/>
      <c r="D42" s="323"/>
      <c r="E42" s="326"/>
      <c r="F42" s="323"/>
      <c r="G42" s="329"/>
      <c r="H42" s="332" t="str">
        <f>IF(G42&lt;=0,"",IF(G42&lt;=2,"Muy Baja",IF(G42&lt;=24,"Baja",IF(G42&lt;=500,"Media",IF(G42&lt;=5000,"Alta","Muy Alta")))))</f>
        <v/>
      </c>
      <c r="I42" s="335" t="str">
        <f>IF(H42="","",IF(H42="Muy Baja",0.2,IF(H42="Baja",0.4,IF(H42="Media",0.6,IF(H42="Alta",0.8,IF(H42="Muy Alta",1,))))))</f>
        <v/>
      </c>
      <c r="J42" s="349"/>
      <c r="K42" s="335">
        <f>IF(NOT(ISERROR(MATCH(J42,'Tabla Impacto'!$B$221:$B$223,0))),'Tabla Impacto'!$F$223&amp;"Por favor no seleccionar los criterios de impacto(Afectación Económica o presupuestal y Pérdida Reputacional)",J42)</f>
        <v>0</v>
      </c>
      <c r="L42" s="332" t="str">
        <f>IF(OR(K42='Tabla Impacto'!$C$11,K42='Tabla Impacto'!$D$11),"Leve",IF(OR(K42='Tabla Impacto'!$C$12,K42='Tabla Impacto'!$D$12),"Menor",IF(OR(K42='Tabla Impacto'!$C$13,K42='Tabla Impacto'!$D$13),"Moderado",IF(OR(K42='Tabla Impacto'!$C$14,K42='Tabla Impacto'!$D$14),"Mayor",IF(OR(K42='Tabla Impacto'!$C$15,K42='Tabla Impacto'!$D$15),"Catastrófico","")))))</f>
        <v/>
      </c>
      <c r="M42" s="335" t="str">
        <f>IF(L42="","",IF(L42="Leve",0.2,IF(L42="Menor",0.4,IF(L42="Moderado",0.6,IF(L42="Mayor",0.8,IF(L42="Catastrófico",1,))))))</f>
        <v/>
      </c>
      <c r="N42" s="352"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106">
        <v>1</v>
      </c>
      <c r="P42" s="180"/>
      <c r="Q42" s="107"/>
      <c r="R42" s="108"/>
      <c r="S42" s="108"/>
      <c r="T42" s="109"/>
      <c r="U42" s="108"/>
      <c r="V42" s="108"/>
      <c r="W42" s="108"/>
      <c r="X42" s="110" t="str">
        <f>IFERROR(IF(Q42="Probabilidad",(I42-(+I42*T42)),IF(Q42="Impacto",I42,"")),"")</f>
        <v/>
      </c>
      <c r="Y42" s="111" t="str">
        <f>IFERROR(IF(X42="","",IF(X42&lt;=0.2,"Muy Baja",IF(X42&lt;=0.4,"Baja",IF(X42&lt;=0.6,"Media",IF(X42&lt;=0.8,"Alta","Muy Alta"))))),"")</f>
        <v/>
      </c>
      <c r="Z42" s="112" t="str">
        <f>+X42</f>
        <v/>
      </c>
      <c r="AA42" s="111" t="str">
        <f>IFERROR(IF(AB42="","",IF(AB42&lt;=0.2,"Leve",IF(AB42&lt;=0.4,"Menor",IF(AB42&lt;=0.6,"Moderado",IF(AB42&lt;=0.8,"Mayor","Catastrófico"))))),"")</f>
        <v/>
      </c>
      <c r="AB42" s="112" t="str">
        <f>IFERROR(IF(Q42="Impacto",(M42-(+M42*T42)),IF(Q42="Probabilidad",M42,"")),"")</f>
        <v/>
      </c>
      <c r="AC42" s="113"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14"/>
      <c r="AE42" s="176"/>
      <c r="AF42" s="115"/>
      <c r="AG42" s="117"/>
      <c r="AH42" s="117"/>
      <c r="AI42" s="117"/>
      <c r="AJ42" s="115"/>
      <c r="AK42" s="116"/>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c r="A43" s="321"/>
      <c r="B43" s="324"/>
      <c r="C43" s="324"/>
      <c r="D43" s="324"/>
      <c r="E43" s="327"/>
      <c r="F43" s="324"/>
      <c r="G43" s="330"/>
      <c r="H43" s="333"/>
      <c r="I43" s="336"/>
      <c r="J43" s="350"/>
      <c r="K43" s="336">
        <f>IF(NOT(ISERROR(MATCH(J43,_xlfn.ANCHORARRAY(E54),0))),I56&amp;"Por favor no seleccionar los criterios de impacto",J43)</f>
        <v>0</v>
      </c>
      <c r="L43" s="333"/>
      <c r="M43" s="336"/>
      <c r="N43" s="353"/>
      <c r="O43" s="106">
        <v>2</v>
      </c>
      <c r="P43" s="180"/>
      <c r="Q43" s="107" t="str">
        <f>IF(OR(R43="Preventivo",R43="Detectivo"),"Probabilidad",IF(R43="Correctivo","Impacto",""))</f>
        <v/>
      </c>
      <c r="R43" s="108"/>
      <c r="S43" s="108"/>
      <c r="T43" s="109" t="str">
        <f t="shared" ref="T43:T47" si="36">IF(AND(R43="Preventivo",S43="Automático"),"50%",IF(AND(R43="Preventivo",S43="Manual"),"40%",IF(AND(R43="Detectivo",S43="Automático"),"40%",IF(AND(R43="Detectivo",S43="Manual"),"30%",IF(AND(R43="Correctivo",S43="Automático"),"35%",IF(AND(R43="Correctivo",S43="Manual"),"25%",""))))))</f>
        <v/>
      </c>
      <c r="U43" s="108"/>
      <c r="V43" s="108"/>
      <c r="W43" s="108"/>
      <c r="X43" s="110" t="str">
        <f>IFERROR(IF(AND(Q42="Probabilidad",Q43="Probabilidad"),(Z42-(+Z42*T43)),IF(Q43="Probabilidad",(I42-(+I42*T43)),IF(Q43="Impacto",Z42,""))),"")</f>
        <v/>
      </c>
      <c r="Y43" s="111" t="str">
        <f t="shared" si="1"/>
        <v/>
      </c>
      <c r="Z43" s="112" t="str">
        <f t="shared" ref="Z43:Z47" si="37">+X43</f>
        <v/>
      </c>
      <c r="AA43" s="111" t="str">
        <f t="shared" si="3"/>
        <v/>
      </c>
      <c r="AB43" s="112" t="str">
        <f>IFERROR(IF(AND(Q42="Impacto",Q43="Impacto"),(AB42-(+AB42*T43)),IF(Q43="Impacto",(M42-(+M42*T43)),IF(Q43="Probabilidad",AB42,""))),"")</f>
        <v/>
      </c>
      <c r="AC43" s="113" t="str">
        <f t="shared" ref="AC43:AC44" si="3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4"/>
      <c r="AE43" s="115"/>
      <c r="AF43" s="116"/>
      <c r="AG43" s="117"/>
      <c r="AH43" s="117"/>
      <c r="AI43" s="117"/>
      <c r="AJ43" s="115"/>
      <c r="AK43" s="116"/>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c r="A44" s="321"/>
      <c r="B44" s="324"/>
      <c r="C44" s="324"/>
      <c r="D44" s="324"/>
      <c r="E44" s="327"/>
      <c r="F44" s="324"/>
      <c r="G44" s="330"/>
      <c r="H44" s="333"/>
      <c r="I44" s="336"/>
      <c r="J44" s="350"/>
      <c r="K44" s="336">
        <f>IF(NOT(ISERROR(MATCH(J44,_xlfn.ANCHORARRAY(E55),0))),I57&amp;"Por favor no seleccionar los criterios de impacto",J44)</f>
        <v>0</v>
      </c>
      <c r="L44" s="333"/>
      <c r="M44" s="336"/>
      <c r="N44" s="353"/>
      <c r="O44" s="106">
        <v>3</v>
      </c>
      <c r="P44" s="181"/>
      <c r="Q44" s="107" t="str">
        <f>IF(OR(R44="Preventivo",R44="Detectivo"),"Probabilidad",IF(R44="Correctivo","Impacto",""))</f>
        <v/>
      </c>
      <c r="R44" s="108"/>
      <c r="S44" s="108"/>
      <c r="T44" s="109" t="str">
        <f t="shared" si="36"/>
        <v/>
      </c>
      <c r="U44" s="108"/>
      <c r="V44" s="108"/>
      <c r="W44" s="108"/>
      <c r="X44" s="110" t="str">
        <f>IFERROR(IF(AND(Q43="Probabilidad",Q44="Probabilidad"),(Z43-(+Z43*T44)),IF(AND(Q43="Impacto",Q44="Probabilidad"),(Z42-(+Z42*T44)),IF(Q44="Impacto",Z43,""))),"")</f>
        <v/>
      </c>
      <c r="Y44" s="111" t="str">
        <f t="shared" si="1"/>
        <v/>
      </c>
      <c r="Z44" s="112" t="str">
        <f t="shared" si="37"/>
        <v/>
      </c>
      <c r="AA44" s="111" t="str">
        <f t="shared" si="3"/>
        <v/>
      </c>
      <c r="AB44" s="112" t="str">
        <f>IFERROR(IF(AND(Q43="Impacto",Q44="Impacto"),(AB43-(+AB43*T44)),IF(AND(Q43="Probabilidad",Q44="Impacto"),(AB42-(+AB42*T44)),IF(Q44="Probabilidad",AB43,""))),"")</f>
        <v/>
      </c>
      <c r="AC44" s="113" t="str">
        <f t="shared" si="38"/>
        <v/>
      </c>
      <c r="AD44" s="114"/>
      <c r="AE44" s="115"/>
      <c r="AF44" s="116"/>
      <c r="AG44" s="117"/>
      <c r="AH44" s="117"/>
      <c r="AI44" s="117"/>
      <c r="AJ44" s="115"/>
      <c r="AK44" s="116"/>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c r="A45" s="321"/>
      <c r="B45" s="324"/>
      <c r="C45" s="324"/>
      <c r="D45" s="324"/>
      <c r="E45" s="327"/>
      <c r="F45" s="324"/>
      <c r="G45" s="330"/>
      <c r="H45" s="333"/>
      <c r="I45" s="336"/>
      <c r="J45" s="350"/>
      <c r="K45" s="336">
        <f>IF(NOT(ISERROR(MATCH(J45,_xlfn.ANCHORARRAY(E56),0))),I58&amp;"Por favor no seleccionar los criterios de impacto",J45)</f>
        <v>0</v>
      </c>
      <c r="L45" s="333"/>
      <c r="M45" s="336"/>
      <c r="N45" s="353"/>
      <c r="O45" s="106">
        <v>4</v>
      </c>
      <c r="P45" s="180"/>
      <c r="Q45" s="107" t="str">
        <f t="shared" ref="Q45:Q47" si="39">IF(OR(R45="Preventivo",R45="Detectivo"),"Probabilidad",IF(R45="Correctivo","Impacto",""))</f>
        <v/>
      </c>
      <c r="R45" s="108"/>
      <c r="S45" s="108"/>
      <c r="T45" s="109" t="str">
        <f t="shared" si="36"/>
        <v/>
      </c>
      <c r="U45" s="108"/>
      <c r="V45" s="108"/>
      <c r="W45" s="108"/>
      <c r="X45" s="110" t="str">
        <f t="shared" ref="X45:X47" si="40">IFERROR(IF(AND(Q44="Probabilidad",Q45="Probabilidad"),(Z44-(+Z44*T45)),IF(AND(Q44="Impacto",Q45="Probabilidad"),(Z43-(+Z43*T45)),IF(Q45="Impacto",Z44,""))),"")</f>
        <v/>
      </c>
      <c r="Y45" s="111" t="str">
        <f t="shared" si="1"/>
        <v/>
      </c>
      <c r="Z45" s="112" t="str">
        <f t="shared" si="37"/>
        <v/>
      </c>
      <c r="AA45" s="111" t="str">
        <f t="shared" si="3"/>
        <v/>
      </c>
      <c r="AB45" s="112" t="str">
        <f t="shared" ref="AB45:AB47" si="41">IFERROR(IF(AND(Q44="Impacto",Q45="Impacto"),(AB44-(+AB44*T45)),IF(AND(Q44="Probabilidad",Q45="Impacto"),(AB43-(+AB43*T45)),IF(Q45="Probabilidad",AB44,""))),"")</f>
        <v/>
      </c>
      <c r="AC45" s="11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4"/>
      <c r="AE45" s="115"/>
      <c r="AF45" s="116"/>
      <c r="AG45" s="117"/>
      <c r="AH45" s="117"/>
      <c r="AI45" s="117"/>
      <c r="AJ45" s="115"/>
      <c r="AK45" s="116"/>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c r="A46" s="321"/>
      <c r="B46" s="324"/>
      <c r="C46" s="324"/>
      <c r="D46" s="324"/>
      <c r="E46" s="327"/>
      <c r="F46" s="324"/>
      <c r="G46" s="330"/>
      <c r="H46" s="333"/>
      <c r="I46" s="336"/>
      <c r="J46" s="350"/>
      <c r="K46" s="336">
        <f>IF(NOT(ISERROR(MATCH(J46,_xlfn.ANCHORARRAY(E57),0))),I59&amp;"Por favor no seleccionar los criterios de impacto",J46)</f>
        <v>0</v>
      </c>
      <c r="L46" s="333"/>
      <c r="M46" s="336"/>
      <c r="N46" s="353"/>
      <c r="O46" s="106">
        <v>5</v>
      </c>
      <c r="P46" s="180"/>
      <c r="Q46" s="107" t="str">
        <f t="shared" si="39"/>
        <v/>
      </c>
      <c r="R46" s="108"/>
      <c r="S46" s="108"/>
      <c r="T46" s="109" t="str">
        <f t="shared" si="36"/>
        <v/>
      </c>
      <c r="U46" s="108"/>
      <c r="V46" s="108"/>
      <c r="W46" s="108"/>
      <c r="X46" s="110" t="str">
        <f t="shared" si="40"/>
        <v/>
      </c>
      <c r="Y46" s="111" t="str">
        <f t="shared" si="1"/>
        <v/>
      </c>
      <c r="Z46" s="112" t="str">
        <f t="shared" si="37"/>
        <v/>
      </c>
      <c r="AA46" s="111" t="str">
        <f t="shared" si="3"/>
        <v/>
      </c>
      <c r="AB46" s="112" t="str">
        <f t="shared" si="41"/>
        <v/>
      </c>
      <c r="AC46" s="113" t="str">
        <f t="shared" ref="AC46" si="42">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4"/>
      <c r="AE46" s="115"/>
      <c r="AF46" s="116"/>
      <c r="AG46" s="117"/>
      <c r="AH46" s="117"/>
      <c r="AI46" s="117"/>
      <c r="AJ46" s="115"/>
      <c r="AK46" s="116"/>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c r="A47" s="322"/>
      <c r="B47" s="325"/>
      <c r="C47" s="325"/>
      <c r="D47" s="325"/>
      <c r="E47" s="328"/>
      <c r="F47" s="325"/>
      <c r="G47" s="331"/>
      <c r="H47" s="334"/>
      <c r="I47" s="337"/>
      <c r="J47" s="351"/>
      <c r="K47" s="337">
        <f>IF(NOT(ISERROR(MATCH(J47,_xlfn.ANCHORARRAY(E58),0))),I60&amp;"Por favor no seleccionar los criterios de impacto",J47)</f>
        <v>0</v>
      </c>
      <c r="L47" s="334"/>
      <c r="M47" s="337"/>
      <c r="N47" s="354"/>
      <c r="O47" s="106">
        <v>6</v>
      </c>
      <c r="P47" s="180"/>
      <c r="Q47" s="107" t="str">
        <f t="shared" si="39"/>
        <v/>
      </c>
      <c r="R47" s="108"/>
      <c r="S47" s="108"/>
      <c r="T47" s="109" t="str">
        <f t="shared" si="36"/>
        <v/>
      </c>
      <c r="U47" s="108"/>
      <c r="V47" s="108"/>
      <c r="W47" s="108"/>
      <c r="X47" s="110" t="str">
        <f t="shared" si="40"/>
        <v/>
      </c>
      <c r="Y47" s="111" t="str">
        <f t="shared" si="1"/>
        <v/>
      </c>
      <c r="Z47" s="112" t="str">
        <f t="shared" si="37"/>
        <v/>
      </c>
      <c r="AA47" s="111" t="str">
        <f>IFERROR(IF(AB47="","",IF(AB47&lt;=0.2,"Leve",IF(AB47&lt;=0.4,"Menor",IF(AB47&lt;=0.6,"Moderado",IF(AB47&lt;=0.8,"Mayor","Catastrófico"))))),"")</f>
        <v/>
      </c>
      <c r="AB47" s="112" t="str">
        <f t="shared" si="41"/>
        <v/>
      </c>
      <c r="AC47" s="113"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4"/>
      <c r="AE47" s="115"/>
      <c r="AF47" s="116"/>
      <c r="AG47" s="117"/>
      <c r="AH47" s="117"/>
      <c r="AI47" s="117"/>
      <c r="AJ47" s="115"/>
      <c r="AK47" s="116"/>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c r="A48" s="320">
        <v>7</v>
      </c>
      <c r="B48" s="323"/>
      <c r="C48" s="323"/>
      <c r="D48" s="323"/>
      <c r="E48" s="326"/>
      <c r="F48" s="323"/>
      <c r="G48" s="329"/>
      <c r="H48" s="332" t="str">
        <f>IF(G48&lt;=0,"",IF(G48&lt;=2,"Muy Baja",IF(G48&lt;=24,"Baja",IF(G48&lt;=500,"Media",IF(G48&lt;=5000,"Alta","Muy Alta")))))</f>
        <v/>
      </c>
      <c r="I48" s="335" t="str">
        <f>IF(H48="","",IF(H48="Muy Baja",0.2,IF(H48="Baja",0.4,IF(H48="Media",0.6,IF(H48="Alta",0.8,IF(H48="Muy Alta",1,))))))</f>
        <v/>
      </c>
      <c r="J48" s="349"/>
      <c r="K48" s="335">
        <f>IF(NOT(ISERROR(MATCH(J48,'Tabla Impacto'!$B$221:$B$223,0))),'Tabla Impacto'!$F$223&amp;"Por favor no seleccionar los criterios de impacto(Afectación Económica o presupuestal y Pérdida Reputacional)",J48)</f>
        <v>0</v>
      </c>
      <c r="L48" s="332" t="str">
        <f>IF(OR(K48='Tabla Impacto'!$C$11,K48='Tabla Impacto'!$D$11),"Leve",IF(OR(K48='Tabla Impacto'!$C$12,K48='Tabla Impacto'!$D$12),"Menor",IF(OR(K48='Tabla Impacto'!$C$13,K48='Tabla Impacto'!$D$13),"Moderado",IF(OR(K48='Tabla Impacto'!$C$14,K48='Tabla Impacto'!$D$14),"Mayor",IF(OR(K48='Tabla Impacto'!$C$15,K48='Tabla Impacto'!$D$15),"Catastrófico","")))))</f>
        <v/>
      </c>
      <c r="M48" s="335" t="str">
        <f>IF(L48="","",IF(L48="Leve",0.2,IF(L48="Menor",0.4,IF(L48="Moderado",0.6,IF(L48="Mayor",0.8,IF(L48="Catastrófico",1,))))))</f>
        <v/>
      </c>
      <c r="N48" s="352"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106">
        <v>1</v>
      </c>
      <c r="P48" s="180"/>
      <c r="Q48" s="162" t="str">
        <f>IF(OR(R48="Preventivo",R48="Detectivo"),"Probabilidad",IF(R48="Correctivo","Impacto",""))</f>
        <v/>
      </c>
      <c r="R48" s="170"/>
      <c r="S48" s="170"/>
      <c r="T48" s="171" t="str">
        <f>IF(AND(R48="Preventivo",S48="Automático"),"50%",IF(AND(R48="Preventivo",S48="Manual"),"40%",IF(AND(R48="Detectivo",S48="Automático"),"40%",IF(AND(R48="Detectivo",S48="Manual"),"30%",IF(AND(R48="Correctivo",S48="Automático"),"35%",IF(AND(R48="Correctivo",S48="Manual"),"25%",""))))))</f>
        <v/>
      </c>
      <c r="U48" s="170"/>
      <c r="V48" s="170"/>
      <c r="W48" s="170"/>
      <c r="X48" s="159" t="str">
        <f>IFERROR(IF(Q48="Probabilidad",(I48-(+I48*T48)),IF(Q48="Impacto",I48,"")),"")</f>
        <v/>
      </c>
      <c r="Y48" s="172" t="str">
        <f>IFERROR(IF(X48="","",IF(X48&lt;=0.2,"Muy Baja",IF(X48&lt;=0.4,"Baja",IF(X48&lt;=0.6,"Media",IF(X48&lt;=0.8,"Alta","Muy Alta"))))),"")</f>
        <v/>
      </c>
      <c r="Z48" s="173" t="str">
        <f>+X48</f>
        <v/>
      </c>
      <c r="AA48" s="172" t="str">
        <f>IFERROR(IF(AB48="","",IF(AB48&lt;=0.2,"Leve",IF(AB48&lt;=0.4,"Menor",IF(AB48&lt;=0.6,"Moderado",IF(AB48&lt;=0.8,"Mayor","Catastrófico"))))),"")</f>
        <v/>
      </c>
      <c r="AB48" s="173" t="str">
        <f>IFERROR(IF(Q48="Impacto",(M48-(+M48*T48)),IF(Q48="Probabilidad",M48,"")),"")</f>
        <v/>
      </c>
      <c r="AC48" s="174"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75"/>
      <c r="AE48" s="115"/>
      <c r="AF48" s="115"/>
      <c r="AG48" s="117"/>
      <c r="AH48" s="117"/>
      <c r="AI48" s="117"/>
      <c r="AJ48" s="115"/>
      <c r="AK48" s="116"/>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c r="A49" s="321"/>
      <c r="B49" s="324"/>
      <c r="C49" s="324"/>
      <c r="D49" s="324"/>
      <c r="E49" s="327"/>
      <c r="F49" s="324"/>
      <c r="G49" s="330"/>
      <c r="H49" s="333"/>
      <c r="I49" s="336"/>
      <c r="J49" s="350"/>
      <c r="K49" s="336">
        <f>IF(NOT(ISERROR(MATCH(J49,_xlfn.ANCHORARRAY(E60),0))),I62&amp;"Por favor no seleccionar los criterios de impacto",J49)</f>
        <v>0</v>
      </c>
      <c r="L49" s="333"/>
      <c r="M49" s="336"/>
      <c r="N49" s="353"/>
      <c r="O49" s="106">
        <v>2</v>
      </c>
      <c r="P49" s="180"/>
      <c r="Q49" s="162" t="str">
        <f>IF(OR(R49="Preventivo",R49="Detectivo"),"Probabilidad",IF(R49="Correctivo","Impacto",""))</f>
        <v/>
      </c>
      <c r="R49" s="170"/>
      <c r="S49" s="170"/>
      <c r="T49" s="171" t="str">
        <f t="shared" ref="T49:T53" si="43">IF(AND(R49="Preventivo",S49="Automático"),"50%",IF(AND(R49="Preventivo",S49="Manual"),"40%",IF(AND(R49="Detectivo",S49="Automático"),"40%",IF(AND(R49="Detectivo",S49="Manual"),"30%",IF(AND(R49="Correctivo",S49="Automático"),"35%",IF(AND(R49="Correctivo",S49="Manual"),"25%",""))))))</f>
        <v/>
      </c>
      <c r="U49" s="170"/>
      <c r="V49" s="170"/>
      <c r="W49" s="170"/>
      <c r="X49" s="159" t="str">
        <f>IFERROR(IF(AND(Q48="Probabilidad",Q49="Probabilidad"),(Z48-(+Z48*T49)),IF(Q49="Probabilidad",(I48-(+I48*T49)),IF(Q49="Impacto",Z48,""))),"")</f>
        <v/>
      </c>
      <c r="Y49" s="172" t="str">
        <f t="shared" si="1"/>
        <v/>
      </c>
      <c r="Z49" s="173" t="str">
        <f t="shared" ref="Z49:Z53" si="44">+X49</f>
        <v/>
      </c>
      <c r="AA49" s="172" t="str">
        <f t="shared" si="3"/>
        <v/>
      </c>
      <c r="AB49" s="173" t="str">
        <f>IFERROR(IF(AND(Q48="Impacto",Q49="Impacto"),(AB48-(+AB48*T49)),IF(Q49="Impacto",(M48-(+M48*T49)),IF(Q49="Probabilidad",AB48,""))),"")</f>
        <v/>
      </c>
      <c r="AC49" s="174" t="str">
        <f t="shared" ref="AC49:AC50" si="45">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75"/>
      <c r="AE49" s="115"/>
      <c r="AF49" s="116"/>
      <c r="AG49" s="117"/>
      <c r="AH49" s="117"/>
      <c r="AI49" s="117"/>
      <c r="AJ49" s="115"/>
      <c r="AK49" s="116"/>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c r="A50" s="321"/>
      <c r="B50" s="324"/>
      <c r="C50" s="324"/>
      <c r="D50" s="324"/>
      <c r="E50" s="327"/>
      <c r="F50" s="324"/>
      <c r="G50" s="330"/>
      <c r="H50" s="333"/>
      <c r="I50" s="336"/>
      <c r="J50" s="350"/>
      <c r="K50" s="336">
        <f>IF(NOT(ISERROR(MATCH(J50,_xlfn.ANCHORARRAY(E61),0))),I63&amp;"Por favor no seleccionar los criterios de impacto",J50)</f>
        <v>0</v>
      </c>
      <c r="L50" s="333"/>
      <c r="M50" s="336"/>
      <c r="N50" s="353"/>
      <c r="O50" s="106">
        <v>3</v>
      </c>
      <c r="P50" s="181"/>
      <c r="Q50" s="107" t="str">
        <f>IF(OR(R50="Preventivo",R50="Detectivo"),"Probabilidad",IF(R50="Correctivo","Impacto",""))</f>
        <v/>
      </c>
      <c r="R50" s="108"/>
      <c r="S50" s="108"/>
      <c r="T50" s="109" t="str">
        <f t="shared" si="43"/>
        <v/>
      </c>
      <c r="U50" s="108"/>
      <c r="V50" s="108"/>
      <c r="W50" s="108"/>
      <c r="X50" s="110" t="str">
        <f>IFERROR(IF(AND(Q49="Probabilidad",Q50="Probabilidad"),(Z49-(+Z49*T50)),IF(AND(Q49="Impacto",Q50="Probabilidad"),(Z48-(+Z48*T50)),IF(Q50="Impacto",Z49,""))),"")</f>
        <v/>
      </c>
      <c r="Y50" s="111" t="str">
        <f t="shared" si="1"/>
        <v/>
      </c>
      <c r="Z50" s="112" t="str">
        <f t="shared" si="44"/>
        <v/>
      </c>
      <c r="AA50" s="111" t="str">
        <f t="shared" si="3"/>
        <v/>
      </c>
      <c r="AB50" s="112" t="str">
        <f>IFERROR(IF(AND(Q49="Impacto",Q50="Impacto"),(AB49-(+AB49*T50)),IF(AND(Q49="Probabilidad",Q50="Impacto"),(AB48-(+AB48*T50)),IF(Q50="Probabilidad",AB49,""))),"")</f>
        <v/>
      </c>
      <c r="AC50" s="113" t="str">
        <f t="shared" si="45"/>
        <v/>
      </c>
      <c r="AD50" s="114"/>
      <c r="AE50" s="115"/>
      <c r="AF50" s="116"/>
      <c r="AG50" s="117"/>
      <c r="AH50" s="117"/>
      <c r="AI50" s="117"/>
      <c r="AJ50" s="115"/>
      <c r="AK50" s="116"/>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c r="A51" s="321"/>
      <c r="B51" s="324"/>
      <c r="C51" s="324"/>
      <c r="D51" s="324"/>
      <c r="E51" s="327"/>
      <c r="F51" s="324"/>
      <c r="G51" s="330"/>
      <c r="H51" s="333"/>
      <c r="I51" s="336"/>
      <c r="J51" s="350"/>
      <c r="K51" s="336">
        <f>IF(NOT(ISERROR(MATCH(J51,_xlfn.ANCHORARRAY(E62),0))),I64&amp;"Por favor no seleccionar los criterios de impacto",J51)</f>
        <v>0</v>
      </c>
      <c r="L51" s="333"/>
      <c r="M51" s="336"/>
      <c r="N51" s="353"/>
      <c r="O51" s="106">
        <v>4</v>
      </c>
      <c r="P51" s="180"/>
      <c r="Q51" s="107" t="str">
        <f t="shared" ref="Q51:Q53" si="46">IF(OR(R51="Preventivo",R51="Detectivo"),"Probabilidad",IF(R51="Correctivo","Impacto",""))</f>
        <v/>
      </c>
      <c r="R51" s="108"/>
      <c r="S51" s="108"/>
      <c r="T51" s="109" t="str">
        <f t="shared" si="43"/>
        <v/>
      </c>
      <c r="U51" s="108"/>
      <c r="V51" s="108"/>
      <c r="W51" s="108"/>
      <c r="X51" s="110" t="str">
        <f t="shared" ref="X51:X53" si="47">IFERROR(IF(AND(Q50="Probabilidad",Q51="Probabilidad"),(Z50-(+Z50*T51)),IF(AND(Q50="Impacto",Q51="Probabilidad"),(Z49-(+Z49*T51)),IF(Q51="Impacto",Z50,""))),"")</f>
        <v/>
      </c>
      <c r="Y51" s="111" t="str">
        <f t="shared" si="1"/>
        <v/>
      </c>
      <c r="Z51" s="112" t="str">
        <f t="shared" si="44"/>
        <v/>
      </c>
      <c r="AA51" s="111" t="str">
        <f t="shared" si="3"/>
        <v/>
      </c>
      <c r="AB51" s="112" t="str">
        <f t="shared" ref="AB51:AB53" si="48">IFERROR(IF(AND(Q50="Impacto",Q51="Impacto"),(AB50-(+AB50*T51)),IF(AND(Q50="Probabilidad",Q51="Impacto"),(AB49-(+AB49*T51)),IF(Q51="Probabilidad",AB50,""))),"")</f>
        <v/>
      </c>
      <c r="AC51" s="113"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14"/>
      <c r="AE51" s="115"/>
      <c r="AF51" s="116"/>
      <c r="AG51" s="117"/>
      <c r="AH51" s="117"/>
      <c r="AI51" s="117"/>
      <c r="AJ51" s="115"/>
      <c r="AK51" s="116"/>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c r="A52" s="321"/>
      <c r="B52" s="324"/>
      <c r="C52" s="324"/>
      <c r="D52" s="324"/>
      <c r="E52" s="327"/>
      <c r="F52" s="324"/>
      <c r="G52" s="330"/>
      <c r="H52" s="333"/>
      <c r="I52" s="336"/>
      <c r="J52" s="350"/>
      <c r="K52" s="336">
        <f>IF(NOT(ISERROR(MATCH(J52,_xlfn.ANCHORARRAY(E63),0))),I65&amp;"Por favor no seleccionar los criterios de impacto",J52)</f>
        <v>0</v>
      </c>
      <c r="L52" s="333"/>
      <c r="M52" s="336"/>
      <c r="N52" s="353"/>
      <c r="O52" s="106">
        <v>5</v>
      </c>
      <c r="P52" s="180"/>
      <c r="Q52" s="107" t="str">
        <f t="shared" si="46"/>
        <v/>
      </c>
      <c r="R52" s="108"/>
      <c r="S52" s="108"/>
      <c r="T52" s="109" t="str">
        <f t="shared" si="43"/>
        <v/>
      </c>
      <c r="U52" s="108"/>
      <c r="V52" s="108"/>
      <c r="W52" s="108"/>
      <c r="X52" s="110" t="str">
        <f t="shared" si="47"/>
        <v/>
      </c>
      <c r="Y52" s="111" t="str">
        <f t="shared" si="1"/>
        <v/>
      </c>
      <c r="Z52" s="112" t="str">
        <f t="shared" si="44"/>
        <v/>
      </c>
      <c r="AA52" s="111" t="str">
        <f t="shared" si="3"/>
        <v/>
      </c>
      <c r="AB52" s="112" t="str">
        <f t="shared" si="48"/>
        <v/>
      </c>
      <c r="AC52" s="113" t="str">
        <f t="shared" ref="AC52:AC53" si="49">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4"/>
      <c r="AE52" s="115"/>
      <c r="AF52" s="116"/>
      <c r="AG52" s="117"/>
      <c r="AH52" s="117"/>
      <c r="AI52" s="117"/>
      <c r="AJ52" s="115"/>
      <c r="AK52" s="116"/>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c r="A53" s="322"/>
      <c r="B53" s="325"/>
      <c r="C53" s="325"/>
      <c r="D53" s="325"/>
      <c r="E53" s="328"/>
      <c r="F53" s="325"/>
      <c r="G53" s="331"/>
      <c r="H53" s="334"/>
      <c r="I53" s="337"/>
      <c r="J53" s="351"/>
      <c r="K53" s="337">
        <f>IF(NOT(ISERROR(MATCH(J53,_xlfn.ANCHORARRAY(E64),0))),I66&amp;"Por favor no seleccionar los criterios de impacto",J53)</f>
        <v>0</v>
      </c>
      <c r="L53" s="334"/>
      <c r="M53" s="337"/>
      <c r="N53" s="354"/>
      <c r="O53" s="106">
        <v>6</v>
      </c>
      <c r="P53" s="180"/>
      <c r="Q53" s="107" t="str">
        <f t="shared" si="46"/>
        <v/>
      </c>
      <c r="R53" s="108"/>
      <c r="S53" s="108"/>
      <c r="T53" s="109" t="str">
        <f t="shared" si="43"/>
        <v/>
      </c>
      <c r="U53" s="108"/>
      <c r="V53" s="108"/>
      <c r="W53" s="108"/>
      <c r="X53" s="110" t="str">
        <f t="shared" si="47"/>
        <v/>
      </c>
      <c r="Y53" s="111" t="str">
        <f t="shared" si="1"/>
        <v/>
      </c>
      <c r="Z53" s="112" t="str">
        <f t="shared" si="44"/>
        <v/>
      </c>
      <c r="AA53" s="111" t="str">
        <f t="shared" si="3"/>
        <v/>
      </c>
      <c r="AB53" s="112" t="str">
        <f t="shared" si="48"/>
        <v/>
      </c>
      <c r="AC53" s="113" t="str">
        <f t="shared" si="49"/>
        <v/>
      </c>
      <c r="AD53" s="114"/>
      <c r="AE53" s="115"/>
      <c r="AF53" s="116"/>
      <c r="AG53" s="117"/>
      <c r="AH53" s="117"/>
      <c r="AI53" s="117"/>
      <c r="AJ53" s="115"/>
      <c r="AK53" s="116"/>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c r="A54" s="320">
        <v>8</v>
      </c>
      <c r="B54" s="323"/>
      <c r="C54" s="323"/>
      <c r="D54" s="323"/>
      <c r="E54" s="326"/>
      <c r="F54" s="323"/>
      <c r="G54" s="329"/>
      <c r="H54" s="332" t="str">
        <f>IF(G54&lt;=0,"",IF(G54&lt;=2,"Muy Baja",IF(G54&lt;=24,"Baja",IF(G54&lt;=500,"Media",IF(G54&lt;=5000,"Alta","Muy Alta")))))</f>
        <v/>
      </c>
      <c r="I54" s="335" t="str">
        <f>IF(H54="","",IF(H54="Muy Baja",0.2,IF(H54="Baja",0.4,IF(H54="Media",0.6,IF(H54="Alta",0.8,IF(H54="Muy Alta",1,))))))</f>
        <v/>
      </c>
      <c r="J54" s="349"/>
      <c r="K54" s="335">
        <f>IF(NOT(ISERROR(MATCH(J54,'Tabla Impacto'!$B$221:$B$223,0))),'Tabla Impacto'!$F$223&amp;"Por favor no seleccionar los criterios de impacto(Afectación Económica o presupuestal y Pérdida Reputacional)",J54)</f>
        <v>0</v>
      </c>
      <c r="L54" s="332" t="str">
        <f>IF(OR(K54='Tabla Impacto'!$C$11,K54='Tabla Impacto'!$D$11),"Leve",IF(OR(K54='Tabla Impacto'!$C$12,K54='Tabla Impacto'!$D$12),"Menor",IF(OR(K54='Tabla Impacto'!$C$13,K54='Tabla Impacto'!$D$13),"Moderado",IF(OR(K54='Tabla Impacto'!$C$14,K54='Tabla Impacto'!$D$14),"Mayor",IF(OR(K54='Tabla Impacto'!$C$15,K54='Tabla Impacto'!$D$15),"Catastrófico","")))))</f>
        <v/>
      </c>
      <c r="M54" s="335" t="str">
        <f>IF(L54="","",IF(L54="Leve",0.2,IF(L54="Menor",0.4,IF(L54="Moderado",0.6,IF(L54="Mayor",0.8,IF(L54="Catastrófico",1,))))))</f>
        <v/>
      </c>
      <c r="N54" s="352"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106">
        <v>1</v>
      </c>
      <c r="P54" s="180"/>
      <c r="Q54" s="162"/>
      <c r="R54" s="170"/>
      <c r="S54" s="170"/>
      <c r="T54" s="171" t="str">
        <f>IF(AND(R54="Preventivo",S54="Automático"),"50%",IF(AND(R54="Preventivo",S54="Manual"),"40%",IF(AND(R54="Detectivo",S54="Automático"),"40%",IF(AND(R54="Detectivo",S54="Manual"),"30%",IF(AND(R54="Correctivo",S54="Automático"),"35%",IF(AND(R54="Correctivo",S54="Manual"),"25%",""))))))</f>
        <v/>
      </c>
      <c r="U54" s="170"/>
      <c r="V54" s="170"/>
      <c r="W54" s="170"/>
      <c r="X54" s="159" t="str">
        <f>IFERROR(IF(Q54="Probabilidad",(I54-(+I54*T54)),IF(Q54="Impacto",I54,"")),"")</f>
        <v/>
      </c>
      <c r="Y54" s="172" t="str">
        <f>IFERROR(IF(X54="","",IF(X54&lt;=0.2,"Muy Baja",IF(X54&lt;=0.4,"Baja",IF(X54&lt;=0.6,"Media",IF(X54&lt;=0.8,"Alta","Muy Alta"))))),"")</f>
        <v/>
      </c>
      <c r="Z54" s="173" t="str">
        <f>+X54</f>
        <v/>
      </c>
      <c r="AA54" s="172" t="str">
        <f>IFERROR(IF(AB54="","",IF(AB54&lt;=0.2,"Leve",IF(AB54&lt;=0.4,"Menor",IF(AB54&lt;=0.6,"Moderado",IF(AB54&lt;=0.8,"Mayor","Catastrófico"))))),"")</f>
        <v/>
      </c>
      <c r="AB54" s="173" t="str">
        <f>IFERROR(IF(Q54="Impacto",(M54-(+M54*T54)),IF(Q54="Probabilidad",M54,"")),"")</f>
        <v/>
      </c>
      <c r="AC54" s="174"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75"/>
      <c r="AE54" s="115"/>
      <c r="AF54" s="115"/>
      <c r="AG54" s="117"/>
      <c r="AH54" s="117"/>
      <c r="AI54" s="117"/>
      <c r="AJ54" s="115"/>
      <c r="AK54" s="116"/>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c r="A55" s="321"/>
      <c r="B55" s="324"/>
      <c r="C55" s="324"/>
      <c r="D55" s="324"/>
      <c r="E55" s="327"/>
      <c r="F55" s="324"/>
      <c r="G55" s="330"/>
      <c r="H55" s="333"/>
      <c r="I55" s="336"/>
      <c r="J55" s="350"/>
      <c r="K55" s="336">
        <f>IF(NOT(ISERROR(MATCH(J55,_xlfn.ANCHORARRAY(E66),0))),I68&amp;"Por favor no seleccionar los criterios de impacto",J55)</f>
        <v>0</v>
      </c>
      <c r="L55" s="333"/>
      <c r="M55" s="336"/>
      <c r="N55" s="353"/>
      <c r="O55" s="106">
        <v>2</v>
      </c>
      <c r="P55" s="180"/>
      <c r="Q55" s="107" t="str">
        <f>IF(OR(R55="Preventivo",R55="Detectivo"),"Probabilidad",IF(R55="Correctivo","Impacto",""))</f>
        <v/>
      </c>
      <c r="R55" s="108"/>
      <c r="S55" s="108"/>
      <c r="T55" s="109" t="str">
        <f t="shared" ref="T55:T59" si="50">IF(AND(R55="Preventivo",S55="Automático"),"50%",IF(AND(R55="Preventivo",S55="Manual"),"40%",IF(AND(R55="Detectivo",S55="Automático"),"40%",IF(AND(R55="Detectivo",S55="Manual"),"30%",IF(AND(R55="Correctivo",S55="Automático"),"35%",IF(AND(R55="Correctivo",S55="Manual"),"25%",""))))))</f>
        <v/>
      </c>
      <c r="U55" s="108"/>
      <c r="V55" s="108"/>
      <c r="W55" s="108"/>
      <c r="X55" s="110" t="str">
        <f>IFERROR(IF(AND(Q54="Probabilidad",Q55="Probabilidad"),(Z54-(+Z54*T55)),IF(Q55="Probabilidad",(I54-(+I54*T55)),IF(Q55="Impacto",Z54,""))),"")</f>
        <v/>
      </c>
      <c r="Y55" s="111" t="str">
        <f t="shared" si="1"/>
        <v/>
      </c>
      <c r="Z55" s="112" t="str">
        <f t="shared" ref="Z55:Z59" si="51">+X55</f>
        <v/>
      </c>
      <c r="AA55" s="111" t="str">
        <f t="shared" si="3"/>
        <v/>
      </c>
      <c r="AB55" s="112" t="str">
        <f>IFERROR(IF(AND(Q54="Impacto",Q55="Impacto"),(AB54-(+AB54*T55)),IF(Q55="Impacto",(M54-(+M54*T55)),IF(Q55="Probabilidad",AB54,""))),"")</f>
        <v/>
      </c>
      <c r="AC55" s="113" t="str">
        <f t="shared" ref="AC55:AC56" si="52">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4"/>
      <c r="AE55" s="115"/>
      <c r="AF55" s="116"/>
      <c r="AG55" s="117"/>
      <c r="AH55" s="117"/>
      <c r="AI55" s="117"/>
      <c r="AJ55" s="115"/>
      <c r="AK55" s="116"/>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c r="A56" s="321"/>
      <c r="B56" s="324"/>
      <c r="C56" s="324"/>
      <c r="D56" s="324"/>
      <c r="E56" s="327"/>
      <c r="F56" s="324"/>
      <c r="G56" s="330"/>
      <c r="H56" s="333"/>
      <c r="I56" s="336"/>
      <c r="J56" s="350"/>
      <c r="K56" s="336">
        <f>IF(NOT(ISERROR(MATCH(J56,_xlfn.ANCHORARRAY(E67),0))),I69&amp;"Por favor no seleccionar los criterios de impacto",J56)</f>
        <v>0</v>
      </c>
      <c r="L56" s="333"/>
      <c r="M56" s="336"/>
      <c r="N56" s="353"/>
      <c r="O56" s="106">
        <v>3</v>
      </c>
      <c r="P56" s="181"/>
      <c r="Q56" s="107" t="str">
        <f>IF(OR(R56="Preventivo",R56="Detectivo"),"Probabilidad",IF(R56="Correctivo","Impacto",""))</f>
        <v/>
      </c>
      <c r="R56" s="108"/>
      <c r="S56" s="108"/>
      <c r="T56" s="109" t="str">
        <f t="shared" si="50"/>
        <v/>
      </c>
      <c r="U56" s="108"/>
      <c r="V56" s="108"/>
      <c r="W56" s="108"/>
      <c r="X56" s="110" t="str">
        <f>IFERROR(IF(AND(Q55="Probabilidad",Q56="Probabilidad"),(Z55-(+Z55*T56)),IF(AND(Q55="Impacto",Q56="Probabilidad"),(Z54-(+Z54*T56)),IF(Q56="Impacto",Z55,""))),"")</f>
        <v/>
      </c>
      <c r="Y56" s="111" t="str">
        <f t="shared" si="1"/>
        <v/>
      </c>
      <c r="Z56" s="112" t="str">
        <f t="shared" si="51"/>
        <v/>
      </c>
      <c r="AA56" s="111" t="str">
        <f t="shared" si="3"/>
        <v/>
      </c>
      <c r="AB56" s="112" t="str">
        <f>IFERROR(IF(AND(Q55="Impacto",Q56="Impacto"),(AB55-(+AB55*T56)),IF(AND(Q55="Probabilidad",Q56="Impacto"),(AB54-(+AB54*T56)),IF(Q56="Probabilidad",AB55,""))),"")</f>
        <v/>
      </c>
      <c r="AC56" s="113" t="str">
        <f t="shared" si="52"/>
        <v/>
      </c>
      <c r="AD56" s="114"/>
      <c r="AE56" s="115"/>
      <c r="AF56" s="116"/>
      <c r="AG56" s="117"/>
      <c r="AH56" s="117"/>
      <c r="AI56" s="117"/>
      <c r="AJ56" s="115"/>
      <c r="AK56" s="116"/>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c r="A57" s="321"/>
      <c r="B57" s="324"/>
      <c r="C57" s="324"/>
      <c r="D57" s="324"/>
      <c r="E57" s="327"/>
      <c r="F57" s="324"/>
      <c r="G57" s="330"/>
      <c r="H57" s="333"/>
      <c r="I57" s="336"/>
      <c r="J57" s="350"/>
      <c r="K57" s="336">
        <f>IF(NOT(ISERROR(MATCH(J57,_xlfn.ANCHORARRAY(E68),0))),I70&amp;"Por favor no seleccionar los criterios de impacto",J57)</f>
        <v>0</v>
      </c>
      <c r="L57" s="333"/>
      <c r="M57" s="336"/>
      <c r="N57" s="353"/>
      <c r="O57" s="106">
        <v>4</v>
      </c>
      <c r="P57" s="180"/>
      <c r="Q57" s="107" t="str">
        <f t="shared" ref="Q57:Q59" si="53">IF(OR(R57="Preventivo",R57="Detectivo"),"Probabilidad",IF(R57="Correctivo","Impacto",""))</f>
        <v/>
      </c>
      <c r="R57" s="108"/>
      <c r="S57" s="108"/>
      <c r="T57" s="109" t="str">
        <f t="shared" si="50"/>
        <v/>
      </c>
      <c r="U57" s="108"/>
      <c r="V57" s="108"/>
      <c r="W57" s="108"/>
      <c r="X57" s="110" t="str">
        <f t="shared" ref="X57:X59" si="54">IFERROR(IF(AND(Q56="Probabilidad",Q57="Probabilidad"),(Z56-(+Z56*T57)),IF(AND(Q56="Impacto",Q57="Probabilidad"),(Z55-(+Z55*T57)),IF(Q57="Impacto",Z56,""))),"")</f>
        <v/>
      </c>
      <c r="Y57" s="111" t="str">
        <f t="shared" si="1"/>
        <v/>
      </c>
      <c r="Z57" s="112" t="str">
        <f t="shared" si="51"/>
        <v/>
      </c>
      <c r="AA57" s="111" t="str">
        <f t="shared" si="3"/>
        <v/>
      </c>
      <c r="AB57" s="112" t="str">
        <f t="shared" ref="AB57:AB59" si="55">IFERROR(IF(AND(Q56="Impacto",Q57="Impacto"),(AB56-(+AB56*T57)),IF(AND(Q56="Probabilidad",Q57="Impacto"),(AB55-(+AB55*T57)),IF(Q57="Probabilidad",AB56,""))),"")</f>
        <v/>
      </c>
      <c r="AC57" s="113"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4"/>
      <c r="AE57" s="115"/>
      <c r="AF57" s="116"/>
      <c r="AG57" s="117"/>
      <c r="AH57" s="117"/>
      <c r="AI57" s="117"/>
      <c r="AJ57" s="115"/>
      <c r="AK57" s="116"/>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c r="A58" s="321"/>
      <c r="B58" s="324"/>
      <c r="C58" s="324"/>
      <c r="D58" s="324"/>
      <c r="E58" s="327"/>
      <c r="F58" s="324"/>
      <c r="G58" s="330"/>
      <c r="H58" s="333"/>
      <c r="I58" s="336"/>
      <c r="J58" s="350"/>
      <c r="K58" s="336">
        <f>IF(NOT(ISERROR(MATCH(J58,_xlfn.ANCHORARRAY(E69),0))),I71&amp;"Por favor no seleccionar los criterios de impacto",J58)</f>
        <v>0</v>
      </c>
      <c r="L58" s="333"/>
      <c r="M58" s="336"/>
      <c r="N58" s="353"/>
      <c r="O58" s="106">
        <v>5</v>
      </c>
      <c r="P58" s="180"/>
      <c r="Q58" s="107" t="str">
        <f t="shared" si="53"/>
        <v/>
      </c>
      <c r="R58" s="108"/>
      <c r="S58" s="108"/>
      <c r="T58" s="109" t="str">
        <f t="shared" si="50"/>
        <v/>
      </c>
      <c r="U58" s="108"/>
      <c r="V58" s="108"/>
      <c r="W58" s="108"/>
      <c r="X58" s="110" t="str">
        <f t="shared" si="54"/>
        <v/>
      </c>
      <c r="Y58" s="111" t="str">
        <f t="shared" si="1"/>
        <v/>
      </c>
      <c r="Z58" s="112" t="str">
        <f t="shared" si="51"/>
        <v/>
      </c>
      <c r="AA58" s="111" t="str">
        <f t="shared" si="3"/>
        <v/>
      </c>
      <c r="AB58" s="112" t="str">
        <f t="shared" si="55"/>
        <v/>
      </c>
      <c r="AC58" s="113" t="str">
        <f t="shared" ref="AC58:AC59" si="56">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4"/>
      <c r="AE58" s="115"/>
      <c r="AF58" s="116"/>
      <c r="AG58" s="117"/>
      <c r="AH58" s="117"/>
      <c r="AI58" s="117"/>
      <c r="AJ58" s="115"/>
      <c r="AK58" s="116"/>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c r="A59" s="322"/>
      <c r="B59" s="325"/>
      <c r="C59" s="325"/>
      <c r="D59" s="325"/>
      <c r="E59" s="328"/>
      <c r="F59" s="325"/>
      <c r="G59" s="331"/>
      <c r="H59" s="334"/>
      <c r="I59" s="337"/>
      <c r="J59" s="351"/>
      <c r="K59" s="337">
        <f>IF(NOT(ISERROR(MATCH(J59,_xlfn.ANCHORARRAY(E70),0))),I72&amp;"Por favor no seleccionar los criterios de impacto",J59)</f>
        <v>0</v>
      </c>
      <c r="L59" s="334"/>
      <c r="M59" s="337"/>
      <c r="N59" s="354"/>
      <c r="O59" s="106">
        <v>6</v>
      </c>
      <c r="P59" s="180"/>
      <c r="Q59" s="107" t="str">
        <f t="shared" si="53"/>
        <v/>
      </c>
      <c r="R59" s="108"/>
      <c r="S59" s="108"/>
      <c r="T59" s="109" t="str">
        <f t="shared" si="50"/>
        <v/>
      </c>
      <c r="U59" s="108"/>
      <c r="V59" s="108"/>
      <c r="W59" s="108"/>
      <c r="X59" s="110" t="str">
        <f t="shared" si="54"/>
        <v/>
      </c>
      <c r="Y59" s="111" t="str">
        <f t="shared" si="1"/>
        <v/>
      </c>
      <c r="Z59" s="112" t="str">
        <f t="shared" si="51"/>
        <v/>
      </c>
      <c r="AA59" s="111" t="str">
        <f t="shared" si="3"/>
        <v/>
      </c>
      <c r="AB59" s="112" t="str">
        <f t="shared" si="55"/>
        <v/>
      </c>
      <c r="AC59" s="113" t="str">
        <f t="shared" si="56"/>
        <v/>
      </c>
      <c r="AD59" s="114"/>
      <c r="AE59" s="115"/>
      <c r="AF59" s="116"/>
      <c r="AG59" s="117"/>
      <c r="AH59" s="117"/>
      <c r="AI59" s="117"/>
      <c r="AJ59" s="115"/>
      <c r="AK59" s="116"/>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c r="A60" s="320">
        <v>9</v>
      </c>
      <c r="B60" s="323"/>
      <c r="C60" s="323"/>
      <c r="D60" s="323"/>
      <c r="E60" s="326"/>
      <c r="F60" s="323"/>
      <c r="G60" s="329"/>
      <c r="H60" s="332" t="str">
        <f>IF(G60&lt;=0,"",IF(G60&lt;=2,"Muy Baja",IF(G60&lt;=24,"Baja",IF(G60&lt;=500,"Media",IF(G60&lt;=5000,"Alta","Muy Alta")))))</f>
        <v/>
      </c>
      <c r="I60" s="335" t="str">
        <f>IF(H60="","",IF(H60="Muy Baja",0.2,IF(H60="Baja",0.4,IF(H60="Media",0.6,IF(H60="Alta",0.8,IF(H60="Muy Alta",1,))))))</f>
        <v/>
      </c>
      <c r="J60" s="349"/>
      <c r="K60" s="335">
        <f>IF(NOT(ISERROR(MATCH(J60,'Tabla Impacto'!$B$221:$B$223,0))),'Tabla Impacto'!$F$223&amp;"Por favor no seleccionar los criterios de impacto(Afectación Económica o presupuestal y Pérdida Reputacional)",J60)</f>
        <v>0</v>
      </c>
      <c r="L60" s="332" t="str">
        <f>IF(OR(K60='Tabla Impacto'!$C$11,K60='Tabla Impacto'!$D$11),"Leve",IF(OR(K60='Tabla Impacto'!$C$12,K60='Tabla Impacto'!$D$12),"Menor",IF(OR(K60='Tabla Impacto'!$C$13,K60='Tabla Impacto'!$D$13),"Moderado",IF(OR(K60='Tabla Impacto'!$C$14,K60='Tabla Impacto'!$D$14),"Mayor",IF(OR(K60='Tabla Impacto'!$C$15,K60='Tabla Impacto'!$D$15),"Catastrófico","")))))</f>
        <v/>
      </c>
      <c r="M60" s="335" t="str">
        <f>IF(L60="","",IF(L60="Leve",0.2,IF(L60="Menor",0.4,IF(L60="Moderado",0.6,IF(L60="Mayor",0.8,IF(L60="Catastrófico",1,))))))</f>
        <v/>
      </c>
      <c r="N60" s="352"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106">
        <v>1</v>
      </c>
      <c r="P60" s="180"/>
      <c r="Q60" s="162"/>
      <c r="R60" s="170"/>
      <c r="S60" s="170"/>
      <c r="T60" s="171" t="str">
        <f>IF(AND(R60="Preventivo",S60="Automático"),"50%",IF(AND(R60="Preventivo",S60="Manual"),"40%",IF(AND(R60="Detectivo",S60="Automático"),"40%",IF(AND(R60="Detectivo",S60="Manual"),"30%",IF(AND(R60="Correctivo",S60="Automático"),"35%",IF(AND(R60="Correctivo",S60="Manual"),"25%",""))))))</f>
        <v/>
      </c>
      <c r="U60" s="170"/>
      <c r="V60" s="170"/>
      <c r="W60" s="170"/>
      <c r="X60" s="159" t="str">
        <f>IFERROR(IF(Q60="Probabilidad",(I60-(+I60*T60)),IF(Q60="Impacto",I60,"")),"")</f>
        <v/>
      </c>
      <c r="Y60" s="172" t="str">
        <f>IFERROR(IF(X60="","",IF(X60&lt;=0.2,"Muy Baja",IF(X60&lt;=0.4,"Baja",IF(X60&lt;=0.6,"Media",IF(X60&lt;=0.8,"Alta","Muy Alta"))))),"")</f>
        <v/>
      </c>
      <c r="Z60" s="173" t="str">
        <f>+X60</f>
        <v/>
      </c>
      <c r="AA60" s="172" t="str">
        <f>IFERROR(IF(AB60="","",IF(AB60&lt;=0.2,"Leve",IF(AB60&lt;=0.4,"Menor",IF(AB60&lt;=0.6,"Moderado",IF(AB60&lt;=0.8,"Mayor","Catastrófico"))))),"")</f>
        <v/>
      </c>
      <c r="AB60" s="173" t="str">
        <f>IFERROR(IF(Q60="Impacto",(M60-(+M60*T60)),IF(Q60="Probabilidad",M60,"")),"")</f>
        <v/>
      </c>
      <c r="AC60" s="174"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75"/>
      <c r="AE60" s="115"/>
      <c r="AF60" s="115"/>
      <c r="AG60" s="117"/>
      <c r="AH60" s="117"/>
      <c r="AI60" s="117"/>
      <c r="AJ60" s="115"/>
      <c r="AK60" s="116"/>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c r="A61" s="321"/>
      <c r="B61" s="324"/>
      <c r="C61" s="324"/>
      <c r="D61" s="324"/>
      <c r="E61" s="327"/>
      <c r="F61" s="324"/>
      <c r="G61" s="330"/>
      <c r="H61" s="333"/>
      <c r="I61" s="336"/>
      <c r="J61" s="350"/>
      <c r="K61" s="336">
        <f>IF(NOT(ISERROR(MATCH(J61,_xlfn.ANCHORARRAY(E72),0))),I74&amp;"Por favor no seleccionar los criterios de impacto",J61)</f>
        <v>0</v>
      </c>
      <c r="L61" s="333"/>
      <c r="M61" s="336"/>
      <c r="N61" s="353"/>
      <c r="O61" s="106">
        <v>2</v>
      </c>
      <c r="P61" s="180"/>
      <c r="Q61" s="107" t="str">
        <f>IF(OR(R61="Preventivo",R61="Detectivo"),"Probabilidad",IF(R61="Correctivo","Impacto",""))</f>
        <v/>
      </c>
      <c r="R61" s="108"/>
      <c r="S61" s="108"/>
      <c r="T61" s="109" t="str">
        <f t="shared" ref="T61:T65" si="57">IF(AND(R61="Preventivo",S61="Automático"),"50%",IF(AND(R61="Preventivo",S61="Manual"),"40%",IF(AND(R61="Detectivo",S61="Automático"),"40%",IF(AND(R61="Detectivo",S61="Manual"),"30%",IF(AND(R61="Correctivo",S61="Automático"),"35%",IF(AND(R61="Correctivo",S61="Manual"),"25%",""))))))</f>
        <v/>
      </c>
      <c r="U61" s="108"/>
      <c r="V61" s="108"/>
      <c r="W61" s="108"/>
      <c r="X61" s="110" t="str">
        <f>IFERROR(IF(AND(Q60="Probabilidad",Q61="Probabilidad"),(Z60-(+Z60*T61)),IF(Q61="Probabilidad",(I60-(+I60*T61)),IF(Q61="Impacto",Z60,""))),"")</f>
        <v/>
      </c>
      <c r="Y61" s="111" t="str">
        <f t="shared" si="1"/>
        <v/>
      </c>
      <c r="Z61" s="112" t="str">
        <f t="shared" ref="Z61:Z65" si="58">+X61</f>
        <v/>
      </c>
      <c r="AA61" s="111" t="str">
        <f t="shared" si="3"/>
        <v/>
      </c>
      <c r="AB61" s="112" t="str">
        <f>IFERROR(IF(AND(Q60="Impacto",Q61="Impacto"),(AB60-(+AB60*T61)),IF(Q61="Impacto",(M60-(+M60*T61)),IF(Q61="Probabilidad",AB60,""))),"")</f>
        <v/>
      </c>
      <c r="AC61" s="113" t="str">
        <f t="shared" ref="AC61:AC62" si="59">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14"/>
      <c r="AE61" s="115"/>
      <c r="AF61" s="116"/>
      <c r="AG61" s="117"/>
      <c r="AH61" s="117"/>
      <c r="AI61" s="117"/>
      <c r="AJ61" s="115"/>
      <c r="AK61" s="116"/>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c r="A62" s="321"/>
      <c r="B62" s="324"/>
      <c r="C62" s="324"/>
      <c r="D62" s="324"/>
      <c r="E62" s="327"/>
      <c r="F62" s="324"/>
      <c r="G62" s="330"/>
      <c r="H62" s="333"/>
      <c r="I62" s="336"/>
      <c r="J62" s="350"/>
      <c r="K62" s="336">
        <f>IF(NOT(ISERROR(MATCH(J62,_xlfn.ANCHORARRAY(E73),0))),I75&amp;"Por favor no seleccionar los criterios de impacto",J62)</f>
        <v>0</v>
      </c>
      <c r="L62" s="333"/>
      <c r="M62" s="336"/>
      <c r="N62" s="353"/>
      <c r="O62" s="106">
        <v>3</v>
      </c>
      <c r="P62" s="181"/>
      <c r="Q62" s="107" t="str">
        <f>IF(OR(R62="Preventivo",R62="Detectivo"),"Probabilidad",IF(R62="Correctivo","Impacto",""))</f>
        <v/>
      </c>
      <c r="R62" s="108"/>
      <c r="S62" s="108"/>
      <c r="T62" s="109" t="str">
        <f t="shared" si="57"/>
        <v/>
      </c>
      <c r="U62" s="108"/>
      <c r="V62" s="108"/>
      <c r="W62" s="108"/>
      <c r="X62" s="110" t="str">
        <f>IFERROR(IF(AND(Q61="Probabilidad",Q62="Probabilidad"),(Z61-(+Z61*T62)),IF(AND(Q61="Impacto",Q62="Probabilidad"),(Z60-(+Z60*T62)),IF(Q62="Impacto",Z61,""))),"")</f>
        <v/>
      </c>
      <c r="Y62" s="111" t="str">
        <f t="shared" si="1"/>
        <v/>
      </c>
      <c r="Z62" s="112" t="str">
        <f t="shared" si="58"/>
        <v/>
      </c>
      <c r="AA62" s="111" t="str">
        <f t="shared" si="3"/>
        <v/>
      </c>
      <c r="AB62" s="112" t="str">
        <f>IFERROR(IF(AND(Q61="Impacto",Q62="Impacto"),(AB61-(+AB61*T62)),IF(AND(Q61="Probabilidad",Q62="Impacto"),(AB60-(+AB60*T62)),IF(Q62="Probabilidad",AB61,""))),"")</f>
        <v/>
      </c>
      <c r="AC62" s="113" t="str">
        <f t="shared" si="59"/>
        <v/>
      </c>
      <c r="AD62" s="114"/>
      <c r="AE62" s="115"/>
      <c r="AF62" s="116"/>
      <c r="AG62" s="117"/>
      <c r="AH62" s="117"/>
      <c r="AI62" s="117"/>
      <c r="AJ62" s="115"/>
      <c r="AK62" s="116"/>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c r="A63" s="321"/>
      <c r="B63" s="324"/>
      <c r="C63" s="324"/>
      <c r="D63" s="324"/>
      <c r="E63" s="327"/>
      <c r="F63" s="324"/>
      <c r="G63" s="330"/>
      <c r="H63" s="333"/>
      <c r="I63" s="336"/>
      <c r="J63" s="350"/>
      <c r="K63" s="336">
        <f>IF(NOT(ISERROR(MATCH(J63,_xlfn.ANCHORARRAY(E74),0))),I76&amp;"Por favor no seleccionar los criterios de impacto",J63)</f>
        <v>0</v>
      </c>
      <c r="L63" s="333"/>
      <c r="M63" s="336"/>
      <c r="N63" s="353"/>
      <c r="O63" s="106">
        <v>4</v>
      </c>
      <c r="P63" s="180"/>
      <c r="Q63" s="107" t="str">
        <f t="shared" ref="Q63:Q65" si="60">IF(OR(R63="Preventivo",R63="Detectivo"),"Probabilidad",IF(R63="Correctivo","Impacto",""))</f>
        <v/>
      </c>
      <c r="R63" s="108"/>
      <c r="S63" s="108"/>
      <c r="T63" s="109" t="str">
        <f t="shared" si="57"/>
        <v/>
      </c>
      <c r="U63" s="108"/>
      <c r="V63" s="108"/>
      <c r="W63" s="108"/>
      <c r="X63" s="110" t="str">
        <f t="shared" ref="X63:X64" si="61">IFERROR(IF(AND(Q62="Probabilidad",Q63="Probabilidad"),(Z62-(+Z62*T63)),IF(AND(Q62="Impacto",Q63="Probabilidad"),(Z61-(+Z61*T63)),IF(Q63="Impacto",Z62,""))),"")</f>
        <v/>
      </c>
      <c r="Y63" s="111" t="str">
        <f t="shared" si="1"/>
        <v/>
      </c>
      <c r="Z63" s="112" t="str">
        <f t="shared" si="58"/>
        <v/>
      </c>
      <c r="AA63" s="111" t="str">
        <f t="shared" si="3"/>
        <v/>
      </c>
      <c r="AB63" s="112" t="str">
        <f t="shared" ref="AB63:AB64" si="62">IFERROR(IF(AND(Q62="Impacto",Q63="Impacto"),(AB62-(+AB62*T63)),IF(AND(Q62="Probabilidad",Q63="Impacto"),(AB61-(+AB61*T63)),IF(Q63="Probabilidad",AB62,""))),"")</f>
        <v/>
      </c>
      <c r="AC63" s="113"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4"/>
      <c r="AE63" s="115"/>
      <c r="AF63" s="116"/>
      <c r="AG63" s="117"/>
      <c r="AH63" s="117"/>
      <c r="AI63" s="117"/>
      <c r="AJ63" s="115"/>
      <c r="AK63" s="116"/>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c r="A64" s="321"/>
      <c r="B64" s="324"/>
      <c r="C64" s="324"/>
      <c r="D64" s="324"/>
      <c r="E64" s="327"/>
      <c r="F64" s="324"/>
      <c r="G64" s="330"/>
      <c r="H64" s="333"/>
      <c r="I64" s="336"/>
      <c r="J64" s="350"/>
      <c r="K64" s="336">
        <f>IF(NOT(ISERROR(MATCH(J64,_xlfn.ANCHORARRAY(E75),0))),I77&amp;"Por favor no seleccionar los criterios de impacto",J64)</f>
        <v>0</v>
      </c>
      <c r="L64" s="333"/>
      <c r="M64" s="336"/>
      <c r="N64" s="353"/>
      <c r="O64" s="106">
        <v>5</v>
      </c>
      <c r="P64" s="180"/>
      <c r="Q64" s="107" t="str">
        <f t="shared" si="60"/>
        <v/>
      </c>
      <c r="R64" s="108"/>
      <c r="S64" s="108"/>
      <c r="T64" s="109" t="str">
        <f t="shared" si="57"/>
        <v/>
      </c>
      <c r="U64" s="108"/>
      <c r="V64" s="108"/>
      <c r="W64" s="108"/>
      <c r="X64" s="110" t="str">
        <f t="shared" si="61"/>
        <v/>
      </c>
      <c r="Y64" s="111" t="str">
        <f t="shared" si="1"/>
        <v/>
      </c>
      <c r="Z64" s="112" t="str">
        <f t="shared" si="58"/>
        <v/>
      </c>
      <c r="AA64" s="111" t="str">
        <f t="shared" si="3"/>
        <v/>
      </c>
      <c r="AB64" s="112" t="str">
        <f t="shared" si="62"/>
        <v/>
      </c>
      <c r="AC64" s="113" t="str">
        <f t="shared" ref="AC64:AC65" si="63">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4"/>
      <c r="AE64" s="115"/>
      <c r="AF64" s="116"/>
      <c r="AG64" s="117"/>
      <c r="AH64" s="117"/>
      <c r="AI64" s="117"/>
      <c r="AJ64" s="115"/>
      <c r="AK64" s="116"/>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c r="A65" s="322"/>
      <c r="B65" s="325"/>
      <c r="C65" s="325"/>
      <c r="D65" s="325"/>
      <c r="E65" s="328"/>
      <c r="F65" s="325"/>
      <c r="G65" s="331"/>
      <c r="H65" s="334"/>
      <c r="I65" s="337"/>
      <c r="J65" s="351"/>
      <c r="K65" s="337">
        <f>IF(NOT(ISERROR(MATCH(J65,_xlfn.ANCHORARRAY(E76),0))),I78&amp;"Por favor no seleccionar los criterios de impacto",J65)</f>
        <v>0</v>
      </c>
      <c r="L65" s="334"/>
      <c r="M65" s="337"/>
      <c r="N65" s="354"/>
      <c r="O65" s="106">
        <v>6</v>
      </c>
      <c r="P65" s="180"/>
      <c r="Q65" s="107" t="str">
        <f t="shared" si="60"/>
        <v/>
      </c>
      <c r="R65" s="108"/>
      <c r="S65" s="108"/>
      <c r="T65" s="109" t="str">
        <f t="shared" si="57"/>
        <v/>
      </c>
      <c r="U65" s="108"/>
      <c r="V65" s="108"/>
      <c r="W65" s="108"/>
      <c r="X65" s="110" t="str">
        <f>IFERROR(IF(AND(Q64="Probabilidad",Q65="Probabilidad"),(Z64-(+Z64*T65)),IF(AND(Q64="Impacto",Q65="Probabilidad"),(Z63-(+Z63*T65)),IF(Q65="Impacto",Z64,""))),"")</f>
        <v/>
      </c>
      <c r="Y65" s="111" t="str">
        <f t="shared" si="1"/>
        <v/>
      </c>
      <c r="Z65" s="112" t="str">
        <f t="shared" si="58"/>
        <v/>
      </c>
      <c r="AA65" s="111" t="str">
        <f t="shared" si="3"/>
        <v/>
      </c>
      <c r="AB65" s="112" t="str">
        <f>IFERROR(IF(AND(Q64="Impacto",Q65="Impacto"),(AB64-(+AB64*T65)),IF(AND(Q64="Probabilidad",Q65="Impacto"),(AB63-(+AB63*T65)),IF(Q65="Probabilidad",AB64,""))),"")</f>
        <v/>
      </c>
      <c r="AC65" s="113" t="str">
        <f t="shared" si="63"/>
        <v/>
      </c>
      <c r="AD65" s="114"/>
      <c r="AE65" s="115"/>
      <c r="AF65" s="116"/>
      <c r="AG65" s="117"/>
      <c r="AH65" s="117"/>
      <c r="AI65" s="117"/>
      <c r="AJ65" s="115"/>
      <c r="AK65" s="116"/>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c r="A66" s="320">
        <v>10</v>
      </c>
      <c r="B66" s="323"/>
      <c r="C66" s="323"/>
      <c r="D66" s="323"/>
      <c r="E66" s="326"/>
      <c r="F66" s="323"/>
      <c r="G66" s="329"/>
      <c r="H66" s="332" t="str">
        <f>IF(G66&lt;=0,"",IF(G66&lt;=2,"Muy Baja",IF(G66&lt;=24,"Baja",IF(G66&lt;=500,"Media",IF(G66&lt;=5000,"Alta","Muy Alta")))))</f>
        <v/>
      </c>
      <c r="I66" s="335" t="str">
        <f>IF(H66="","",IF(H66="Muy Baja",0.2,IF(H66="Baja",0.4,IF(H66="Media",0.6,IF(H66="Alta",0.8,IF(H66="Muy Alta",1,))))))</f>
        <v/>
      </c>
      <c r="J66" s="349"/>
      <c r="K66" s="335">
        <f>IF(NOT(ISERROR(MATCH(J66,'Tabla Impacto'!$B$221:$B$223,0))),'Tabla Impacto'!$F$223&amp;"Por favor no seleccionar los criterios de impacto(Afectación Económica o presupuestal y Pérdida Reputacional)",J66)</f>
        <v>0</v>
      </c>
      <c r="L66" s="332" t="str">
        <f>IF(OR(K66='Tabla Impacto'!$C$11,K66='Tabla Impacto'!$D$11),"Leve",IF(OR(K66='Tabla Impacto'!$C$12,K66='Tabla Impacto'!$D$12),"Menor",IF(OR(K66='Tabla Impacto'!$C$13,K66='Tabla Impacto'!$D$13),"Moderado",IF(OR(K66='Tabla Impacto'!$C$14,K66='Tabla Impacto'!$D$14),"Mayor",IF(OR(K66='Tabla Impacto'!$C$15,K66='Tabla Impacto'!$D$15),"Catastrófico","")))))</f>
        <v/>
      </c>
      <c r="M66" s="335" t="str">
        <f>IF(L66="","",IF(L66="Leve",0.2,IF(L66="Menor",0.4,IF(L66="Moderado",0.6,IF(L66="Mayor",0.8,IF(L66="Catastrófico",1,))))))</f>
        <v/>
      </c>
      <c r="N66" s="352"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106">
        <v>1</v>
      </c>
      <c r="P66" s="180"/>
      <c r="Q66" s="162"/>
      <c r="R66" s="170"/>
      <c r="S66" s="170"/>
      <c r="T66" s="171" t="str">
        <f>IF(AND(R66="Preventivo",S66="Automático"),"50%",IF(AND(R66="Preventivo",S66="Manual"),"40%",IF(AND(R66="Detectivo",S66="Automático"),"40%",IF(AND(R66="Detectivo",S66="Manual"),"30%",IF(AND(R66="Correctivo",S66="Automático"),"35%",IF(AND(R66="Correctivo",S66="Manual"),"25%",""))))))</f>
        <v/>
      </c>
      <c r="U66" s="170"/>
      <c r="V66" s="170"/>
      <c r="W66" s="170"/>
      <c r="X66" s="159" t="str">
        <f>IFERROR(IF(Q66="Probabilidad",(I66-(+I66*T66)),IF(Q66="Impacto",I66,"")),"")</f>
        <v/>
      </c>
      <c r="Y66" s="172" t="str">
        <f>IFERROR(IF(X66="","",IF(X66&lt;=0.2,"Muy Baja",IF(X66&lt;=0.4,"Baja",IF(X66&lt;=0.6,"Media",IF(X66&lt;=0.8,"Alta","Muy Alta"))))),"")</f>
        <v/>
      </c>
      <c r="Z66" s="173" t="str">
        <f>+X66</f>
        <v/>
      </c>
      <c r="AA66" s="172" t="str">
        <f>IFERROR(IF(AB66="","",IF(AB66&lt;=0.2,"Leve",IF(AB66&lt;=0.4,"Menor",IF(AB66&lt;=0.6,"Moderado",IF(AB66&lt;=0.8,"Mayor","Catastrófico"))))),"")</f>
        <v/>
      </c>
      <c r="AB66" s="173" t="str">
        <f>IFERROR(IF(Q66="Impacto",(M66-(+M66*T66)),IF(Q66="Probabilidad",M66,"")),"")</f>
        <v/>
      </c>
      <c r="AC66" s="174"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75"/>
      <c r="AE66" s="115"/>
      <c r="AF66" s="116"/>
      <c r="AG66" s="117"/>
      <c r="AH66" s="117"/>
      <c r="AI66" s="117"/>
      <c r="AJ66" s="115"/>
      <c r="AK66" s="116"/>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c r="A67" s="321"/>
      <c r="B67" s="324"/>
      <c r="C67" s="324"/>
      <c r="D67" s="324"/>
      <c r="E67" s="327"/>
      <c r="F67" s="324"/>
      <c r="G67" s="330"/>
      <c r="H67" s="333"/>
      <c r="I67" s="336"/>
      <c r="J67" s="350"/>
      <c r="K67" s="336">
        <f>IF(NOT(ISERROR(MATCH(J67,_xlfn.ANCHORARRAY(E78),0))),I80&amp;"Por favor no seleccionar los criterios de impacto",J67)</f>
        <v>0</v>
      </c>
      <c r="L67" s="333"/>
      <c r="M67" s="336"/>
      <c r="N67" s="353"/>
      <c r="O67" s="106">
        <v>2</v>
      </c>
      <c r="P67" s="180"/>
      <c r="Q67" s="107" t="str">
        <f>IF(OR(R67="Preventivo",R67="Detectivo"),"Probabilidad",IF(R67="Correctivo","Impacto",""))</f>
        <v/>
      </c>
      <c r="R67" s="108"/>
      <c r="S67" s="108"/>
      <c r="T67" s="109" t="str">
        <f t="shared" ref="T67:T71" si="64">IF(AND(R67="Preventivo",S67="Automático"),"50%",IF(AND(R67="Preventivo",S67="Manual"),"40%",IF(AND(R67="Detectivo",S67="Automático"),"40%",IF(AND(R67="Detectivo",S67="Manual"),"30%",IF(AND(R67="Correctivo",S67="Automático"),"35%",IF(AND(R67="Correctivo",S67="Manual"),"25%",""))))))</f>
        <v/>
      </c>
      <c r="U67" s="108"/>
      <c r="V67" s="108"/>
      <c r="W67" s="108"/>
      <c r="X67" s="110" t="str">
        <f>IFERROR(IF(AND(Q66="Probabilidad",Q67="Probabilidad"),(Z66-(+Z66*T67)),IF(Q67="Probabilidad",(I66-(+I66*T67)),IF(Q67="Impacto",Z66,""))),"")</f>
        <v/>
      </c>
      <c r="Y67" s="111" t="str">
        <f t="shared" si="1"/>
        <v/>
      </c>
      <c r="Z67" s="112" t="str">
        <f t="shared" ref="Z67:Z71" si="65">+X67</f>
        <v/>
      </c>
      <c r="AA67" s="111" t="str">
        <f t="shared" si="3"/>
        <v/>
      </c>
      <c r="AB67" s="112" t="str">
        <f>IFERROR(IF(AND(Q66="Impacto",Q67="Impacto"),(AB66-(+AB66*T67)),IF(Q67="Impacto",(M66-(+M66*T67)),IF(Q67="Probabilidad",AB66,""))),"")</f>
        <v/>
      </c>
      <c r="AC67" s="113" t="str">
        <f t="shared" ref="AC67:AC68" si="66">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4"/>
      <c r="AE67" s="115"/>
      <c r="AF67" s="116"/>
      <c r="AG67" s="117"/>
      <c r="AH67" s="117"/>
      <c r="AI67" s="117"/>
      <c r="AJ67" s="115"/>
      <c r="AK67" s="116"/>
    </row>
    <row r="68" spans="1:69" ht="18" hidden="1" customHeight="1">
      <c r="A68" s="321"/>
      <c r="B68" s="324"/>
      <c r="C68" s="324"/>
      <c r="D68" s="324"/>
      <c r="E68" s="327"/>
      <c r="F68" s="324"/>
      <c r="G68" s="330"/>
      <c r="H68" s="333"/>
      <c r="I68" s="336"/>
      <c r="J68" s="350"/>
      <c r="K68" s="336">
        <f>IF(NOT(ISERROR(MATCH(J68,_xlfn.ANCHORARRAY(E79),0))),I81&amp;"Por favor no seleccionar los criterios de impacto",J68)</f>
        <v>0</v>
      </c>
      <c r="L68" s="333"/>
      <c r="M68" s="336"/>
      <c r="N68" s="353"/>
      <c r="O68" s="106">
        <v>3</v>
      </c>
      <c r="P68" s="181"/>
      <c r="Q68" s="107" t="str">
        <f>IF(OR(R68="Preventivo",R68="Detectivo"),"Probabilidad",IF(R68="Correctivo","Impacto",""))</f>
        <v/>
      </c>
      <c r="R68" s="108"/>
      <c r="S68" s="108"/>
      <c r="T68" s="109" t="str">
        <f t="shared" si="64"/>
        <v/>
      </c>
      <c r="U68" s="108"/>
      <c r="V68" s="108"/>
      <c r="W68" s="108"/>
      <c r="X68" s="110" t="str">
        <f>IFERROR(IF(AND(Q67="Probabilidad",Q68="Probabilidad"),(Z67-(+Z67*T68)),IF(AND(Q67="Impacto",Q68="Probabilidad"),(Z66-(+Z66*T68)),IF(Q68="Impacto",Z67,""))),"")</f>
        <v/>
      </c>
      <c r="Y68" s="111" t="str">
        <f t="shared" si="1"/>
        <v/>
      </c>
      <c r="Z68" s="112" t="str">
        <f t="shared" si="65"/>
        <v/>
      </c>
      <c r="AA68" s="111" t="str">
        <f t="shared" si="3"/>
        <v/>
      </c>
      <c r="AB68" s="112" t="str">
        <f>IFERROR(IF(AND(Q67="Impacto",Q68="Impacto"),(AB67-(+AB67*T68)),IF(AND(Q67="Probabilidad",Q68="Impacto"),(AB66-(+AB66*T68)),IF(Q68="Probabilidad",AB67,""))),"")</f>
        <v/>
      </c>
      <c r="AC68" s="113" t="str">
        <f t="shared" si="66"/>
        <v/>
      </c>
      <c r="AD68" s="114"/>
      <c r="AE68" s="115"/>
      <c r="AF68" s="116"/>
      <c r="AG68" s="117"/>
      <c r="AH68" s="117"/>
      <c r="AI68" s="117"/>
      <c r="AJ68" s="115"/>
      <c r="AK68" s="116"/>
    </row>
    <row r="69" spans="1:69" ht="18" hidden="1" customHeight="1">
      <c r="A69" s="321"/>
      <c r="B69" s="324"/>
      <c r="C69" s="324"/>
      <c r="D69" s="324"/>
      <c r="E69" s="327"/>
      <c r="F69" s="324"/>
      <c r="G69" s="330"/>
      <c r="H69" s="333"/>
      <c r="I69" s="336"/>
      <c r="J69" s="350"/>
      <c r="K69" s="336">
        <f>IF(NOT(ISERROR(MATCH(J69,_xlfn.ANCHORARRAY(E80),0))),I82&amp;"Por favor no seleccionar los criterios de impacto",J69)</f>
        <v>0</v>
      </c>
      <c r="L69" s="333"/>
      <c r="M69" s="336"/>
      <c r="N69" s="353"/>
      <c r="O69" s="106">
        <v>4</v>
      </c>
      <c r="P69" s="180"/>
      <c r="Q69" s="107" t="str">
        <f t="shared" ref="Q69:Q71" si="67">IF(OR(R69="Preventivo",R69="Detectivo"),"Probabilidad",IF(R69="Correctivo","Impacto",""))</f>
        <v/>
      </c>
      <c r="R69" s="108"/>
      <c r="S69" s="108"/>
      <c r="T69" s="109" t="str">
        <f t="shared" si="64"/>
        <v/>
      </c>
      <c r="U69" s="108"/>
      <c r="V69" s="108"/>
      <c r="W69" s="108"/>
      <c r="X69" s="110" t="str">
        <f t="shared" ref="X69:X70" si="68">IFERROR(IF(AND(Q68="Probabilidad",Q69="Probabilidad"),(Z68-(+Z68*T69)),IF(AND(Q68="Impacto",Q69="Probabilidad"),(Z67-(+Z67*T69)),IF(Q69="Impacto",Z68,""))),"")</f>
        <v/>
      </c>
      <c r="Y69" s="111" t="str">
        <f t="shared" si="1"/>
        <v/>
      </c>
      <c r="Z69" s="112" t="str">
        <f t="shared" si="65"/>
        <v/>
      </c>
      <c r="AA69" s="111" t="str">
        <f t="shared" si="3"/>
        <v/>
      </c>
      <c r="AB69" s="112" t="str">
        <f t="shared" ref="AB69:AB70" si="69">IFERROR(IF(AND(Q68="Impacto",Q69="Impacto"),(AB68-(+AB68*T69)),IF(AND(Q68="Probabilidad",Q69="Impacto"),(AB67-(+AB67*T69)),IF(Q69="Probabilidad",AB68,""))),"")</f>
        <v/>
      </c>
      <c r="AC69" s="113"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4"/>
      <c r="AE69" s="115"/>
      <c r="AF69" s="116"/>
      <c r="AG69" s="117"/>
      <c r="AH69" s="117"/>
      <c r="AI69" s="117"/>
      <c r="AJ69" s="115"/>
      <c r="AK69" s="116"/>
    </row>
    <row r="70" spans="1:69" ht="18" hidden="1" customHeight="1">
      <c r="A70" s="321"/>
      <c r="B70" s="324"/>
      <c r="C70" s="324"/>
      <c r="D70" s="324"/>
      <c r="E70" s="327"/>
      <c r="F70" s="324"/>
      <c r="G70" s="330"/>
      <c r="H70" s="333"/>
      <c r="I70" s="336"/>
      <c r="J70" s="350"/>
      <c r="K70" s="336">
        <f>IF(NOT(ISERROR(MATCH(J70,_xlfn.ANCHORARRAY(E81),0))),I83&amp;"Por favor no seleccionar los criterios de impacto",J70)</f>
        <v>0</v>
      </c>
      <c r="L70" s="333"/>
      <c r="M70" s="336"/>
      <c r="N70" s="353"/>
      <c r="O70" s="106">
        <v>5</v>
      </c>
      <c r="P70" s="180"/>
      <c r="Q70" s="107" t="str">
        <f t="shared" si="67"/>
        <v/>
      </c>
      <c r="R70" s="108"/>
      <c r="S70" s="108"/>
      <c r="T70" s="109" t="str">
        <f t="shared" si="64"/>
        <v/>
      </c>
      <c r="U70" s="108"/>
      <c r="V70" s="108"/>
      <c r="W70" s="108"/>
      <c r="X70" s="110" t="str">
        <f t="shared" si="68"/>
        <v/>
      </c>
      <c r="Y70" s="111" t="str">
        <f t="shared" si="1"/>
        <v/>
      </c>
      <c r="Z70" s="112" t="str">
        <f t="shared" si="65"/>
        <v/>
      </c>
      <c r="AA70" s="111" t="str">
        <f t="shared" si="3"/>
        <v/>
      </c>
      <c r="AB70" s="112" t="str">
        <f t="shared" si="69"/>
        <v/>
      </c>
      <c r="AC70" s="113" t="str">
        <f t="shared" ref="AC70:AC71" si="70">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4"/>
      <c r="AE70" s="115"/>
      <c r="AF70" s="116"/>
      <c r="AG70" s="117"/>
      <c r="AH70" s="117"/>
      <c r="AI70" s="117"/>
      <c r="AJ70" s="115"/>
      <c r="AK70" s="116"/>
    </row>
    <row r="71" spans="1:69" ht="18" hidden="1" customHeight="1">
      <c r="A71" s="322"/>
      <c r="B71" s="325"/>
      <c r="C71" s="325"/>
      <c r="D71" s="325"/>
      <c r="E71" s="328"/>
      <c r="F71" s="325"/>
      <c r="G71" s="331"/>
      <c r="H71" s="334"/>
      <c r="I71" s="337"/>
      <c r="J71" s="351"/>
      <c r="K71" s="337">
        <f>IF(NOT(ISERROR(MATCH(J71,_xlfn.ANCHORARRAY(E82),0))),I84&amp;"Por favor no seleccionar los criterios de impacto",J71)</f>
        <v>0</v>
      </c>
      <c r="L71" s="334"/>
      <c r="M71" s="337"/>
      <c r="N71" s="354"/>
      <c r="O71" s="106">
        <v>6</v>
      </c>
      <c r="P71" s="180"/>
      <c r="Q71" s="107" t="str">
        <f t="shared" si="67"/>
        <v/>
      </c>
      <c r="R71" s="108"/>
      <c r="S71" s="108"/>
      <c r="T71" s="109" t="str">
        <f t="shared" si="64"/>
        <v/>
      </c>
      <c r="U71" s="108"/>
      <c r="V71" s="108"/>
      <c r="W71" s="108"/>
      <c r="X71" s="110" t="str">
        <f>IFERROR(IF(AND(Q70="Probabilidad",Q71="Probabilidad"),(Z70-(+Z70*T71)),IF(AND(Q70="Impacto",Q71="Probabilidad"),(Z69-(+Z69*T71)),IF(Q71="Impacto",Z70,""))),"")</f>
        <v/>
      </c>
      <c r="Y71" s="111" t="str">
        <f t="shared" si="1"/>
        <v/>
      </c>
      <c r="Z71" s="112" t="str">
        <f t="shared" si="65"/>
        <v/>
      </c>
      <c r="AA71" s="111" t="str">
        <f t="shared" si="3"/>
        <v/>
      </c>
      <c r="AB71" s="112" t="str">
        <f>IFERROR(IF(AND(Q70="Impacto",Q71="Impacto"),(AB70-(+AB70*T71)),IF(AND(Q70="Probabilidad",Q71="Impacto"),(AB69-(+AB69*T71)),IF(Q71="Probabilidad",AB70,""))),"")</f>
        <v/>
      </c>
      <c r="AC71" s="113" t="str">
        <f t="shared" si="70"/>
        <v/>
      </c>
      <c r="AD71" s="114"/>
      <c r="AE71" s="115"/>
      <c r="AF71" s="116"/>
      <c r="AG71" s="117"/>
      <c r="AH71" s="117"/>
      <c r="AI71" s="117"/>
      <c r="AJ71" s="115"/>
      <c r="AK71" s="116"/>
    </row>
    <row r="72" spans="1:69" ht="34.5" customHeight="1">
      <c r="A72" s="6"/>
      <c r="B72" s="376" t="s">
        <v>164</v>
      </c>
      <c r="C72" s="377"/>
      <c r="D72" s="377"/>
      <c r="E72" s="377"/>
      <c r="F72" s="377"/>
      <c r="G72" s="377"/>
      <c r="H72" s="377"/>
      <c r="I72" s="377"/>
      <c r="J72" s="377"/>
      <c r="K72" s="377"/>
      <c r="L72" s="377"/>
      <c r="M72" s="377"/>
      <c r="N72" s="377"/>
      <c r="O72" s="377"/>
      <c r="P72" s="377"/>
      <c r="Q72" s="377"/>
      <c r="R72" s="377"/>
      <c r="S72" s="377"/>
      <c r="T72" s="377"/>
      <c r="U72" s="377"/>
      <c r="V72" s="377"/>
      <c r="W72" s="377"/>
      <c r="X72" s="377"/>
      <c r="Y72" s="377"/>
      <c r="Z72" s="377"/>
      <c r="AA72" s="377"/>
      <c r="AB72" s="377"/>
      <c r="AC72" s="377"/>
      <c r="AD72" s="377"/>
      <c r="AE72" s="377"/>
      <c r="AF72" s="377"/>
      <c r="AG72" s="377"/>
      <c r="AH72" s="377"/>
      <c r="AI72" s="377"/>
      <c r="AJ72" s="377"/>
      <c r="AK72" s="378"/>
    </row>
    <row r="74" spans="1:69">
      <c r="A74" s="1"/>
      <c r="B74" s="24" t="s">
        <v>165</v>
      </c>
      <c r="C74" s="1"/>
      <c r="D74" s="1"/>
      <c r="F74" s="1"/>
    </row>
  </sheetData>
  <dataConsolidate/>
  <mergeCells count="191">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 ref="Y10:Y11"/>
    <mergeCell ref="Z10:Z11"/>
    <mergeCell ref="G10:G11"/>
    <mergeCell ref="H10:H11"/>
    <mergeCell ref="I10:I11"/>
    <mergeCell ref="L10:L11"/>
    <mergeCell ref="M10:M11"/>
    <mergeCell ref="B10:B11"/>
    <mergeCell ref="N10:N11"/>
    <mergeCell ref="J10:J11"/>
    <mergeCell ref="K10:K11"/>
    <mergeCell ref="Q10:Q11"/>
    <mergeCell ref="R10:W10"/>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A30:A35"/>
    <mergeCell ref="B30:B35"/>
    <mergeCell ref="C30:C35"/>
    <mergeCell ref="D30:D35"/>
    <mergeCell ref="E30:E35"/>
    <mergeCell ref="F30:F35"/>
    <mergeCell ref="G30:G35"/>
    <mergeCell ref="H30:H35"/>
    <mergeCell ref="I30:I35"/>
    <mergeCell ref="A36:A41"/>
    <mergeCell ref="B36:B41"/>
    <mergeCell ref="C36:C41"/>
    <mergeCell ref="A42:A47"/>
    <mergeCell ref="B42:B47"/>
    <mergeCell ref="C42:C47"/>
    <mergeCell ref="D42:D47"/>
    <mergeCell ref="E42:E47"/>
    <mergeCell ref="F42:F47"/>
    <mergeCell ref="D36:D41"/>
    <mergeCell ref="E36:E41"/>
    <mergeCell ref="F36:F41"/>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60:A65"/>
    <mergeCell ref="B60:B65"/>
    <mergeCell ref="C60:C65"/>
    <mergeCell ref="D60:D65"/>
    <mergeCell ref="E60:E65"/>
    <mergeCell ref="F60:F65"/>
    <mergeCell ref="G60:G65"/>
    <mergeCell ref="H60:H65"/>
    <mergeCell ref="I60:I65"/>
  </mergeCells>
  <conditionalFormatting sqref="H12 H18">
    <cfRule type="cellIs" dxfId="234" priority="493" operator="equal">
      <formula>"Muy Alta"</formula>
    </cfRule>
    <cfRule type="cellIs" dxfId="233" priority="494" operator="equal">
      <formula>"Alta"</formula>
    </cfRule>
    <cfRule type="cellIs" dxfId="232" priority="495" operator="equal">
      <formula>"Media"</formula>
    </cfRule>
    <cfRule type="cellIs" dxfId="231" priority="496" operator="equal">
      <formula>"Baja"</formula>
    </cfRule>
    <cfRule type="cellIs" dxfId="230" priority="497" operator="equal">
      <formula>"Muy Baja"</formula>
    </cfRule>
  </conditionalFormatting>
  <conditionalFormatting sqref="L12 L18 L24 L30 L36 L42 L48 L54 L60 L66">
    <cfRule type="cellIs" dxfId="229" priority="488" operator="equal">
      <formula>"Catastrófico"</formula>
    </cfRule>
    <cfRule type="cellIs" dxfId="228" priority="489" operator="equal">
      <formula>"Mayor"</formula>
    </cfRule>
    <cfRule type="cellIs" dxfId="227" priority="490" operator="equal">
      <formula>"Moderado"</formula>
    </cfRule>
    <cfRule type="cellIs" dxfId="226" priority="491" operator="equal">
      <formula>"Menor"</formula>
    </cfRule>
    <cfRule type="cellIs" dxfId="225" priority="492" operator="equal">
      <formula>"Leve"</formula>
    </cfRule>
  </conditionalFormatting>
  <conditionalFormatting sqref="N12">
    <cfRule type="cellIs" dxfId="224" priority="484" operator="equal">
      <formula>"Extremo"</formula>
    </cfRule>
    <cfRule type="cellIs" dxfId="223" priority="485" operator="equal">
      <formula>"Alto"</formula>
    </cfRule>
    <cfRule type="cellIs" dxfId="222" priority="486" operator="equal">
      <formula>"Moderado"</formula>
    </cfRule>
    <cfRule type="cellIs" dxfId="221" priority="487" operator="equal">
      <formula>"Bajo"</formula>
    </cfRule>
  </conditionalFormatting>
  <conditionalFormatting sqref="Y12:Y17">
    <cfRule type="cellIs" dxfId="220" priority="479" operator="equal">
      <formula>"Muy Alta"</formula>
    </cfRule>
    <cfRule type="cellIs" dxfId="219" priority="480" operator="equal">
      <formula>"Alta"</formula>
    </cfRule>
    <cfRule type="cellIs" dxfId="218" priority="481" operator="equal">
      <formula>"Media"</formula>
    </cfRule>
    <cfRule type="cellIs" dxfId="217" priority="482" operator="equal">
      <formula>"Baja"</formula>
    </cfRule>
    <cfRule type="cellIs" dxfId="216" priority="483" operator="equal">
      <formula>"Muy Baja"</formula>
    </cfRule>
  </conditionalFormatting>
  <conditionalFormatting sqref="AA12:AA17">
    <cfRule type="cellIs" dxfId="215" priority="474" operator="equal">
      <formula>"Catastrófico"</formula>
    </cfRule>
    <cfRule type="cellIs" dxfId="214" priority="475" operator="equal">
      <formula>"Mayor"</formula>
    </cfRule>
    <cfRule type="cellIs" dxfId="213" priority="476" operator="equal">
      <formula>"Moderado"</formula>
    </cfRule>
    <cfRule type="cellIs" dxfId="212" priority="477" operator="equal">
      <formula>"Menor"</formula>
    </cfRule>
    <cfRule type="cellIs" dxfId="211" priority="478" operator="equal">
      <formula>"Leve"</formula>
    </cfRule>
  </conditionalFormatting>
  <conditionalFormatting sqref="AC12:AC17">
    <cfRule type="cellIs" dxfId="210" priority="470" operator="equal">
      <formula>"Extremo"</formula>
    </cfRule>
    <cfRule type="cellIs" dxfId="209" priority="471" operator="equal">
      <formula>"Alto"</formula>
    </cfRule>
    <cfRule type="cellIs" dxfId="208" priority="472" operator="equal">
      <formula>"Moderado"</formula>
    </cfRule>
    <cfRule type="cellIs" dxfId="207" priority="473" operator="equal">
      <formula>"Bajo"</formula>
    </cfRule>
  </conditionalFormatting>
  <conditionalFormatting sqref="H60">
    <cfRule type="cellIs" dxfId="206" priority="227" operator="equal">
      <formula>"Muy Alta"</formula>
    </cfRule>
    <cfRule type="cellIs" dxfId="205" priority="228" operator="equal">
      <formula>"Alta"</formula>
    </cfRule>
    <cfRule type="cellIs" dxfId="204" priority="229" operator="equal">
      <formula>"Media"</formula>
    </cfRule>
    <cfRule type="cellIs" dxfId="203" priority="230" operator="equal">
      <formula>"Baja"</formula>
    </cfRule>
    <cfRule type="cellIs" dxfId="202" priority="231" operator="equal">
      <formula>"Muy Baja"</formula>
    </cfRule>
  </conditionalFormatting>
  <conditionalFormatting sqref="N18">
    <cfRule type="cellIs" dxfId="201" priority="414" operator="equal">
      <formula>"Extremo"</formula>
    </cfRule>
    <cfRule type="cellIs" dxfId="200" priority="415" operator="equal">
      <formula>"Alto"</formula>
    </cfRule>
    <cfRule type="cellIs" dxfId="199" priority="416" operator="equal">
      <formula>"Moderado"</formula>
    </cfRule>
    <cfRule type="cellIs" dxfId="198" priority="417" operator="equal">
      <formula>"Bajo"</formula>
    </cfRule>
  </conditionalFormatting>
  <conditionalFormatting sqref="Y18:Y23">
    <cfRule type="cellIs" dxfId="197" priority="409" operator="equal">
      <formula>"Muy Alta"</formula>
    </cfRule>
    <cfRule type="cellIs" dxfId="196" priority="410" operator="equal">
      <formula>"Alta"</formula>
    </cfRule>
    <cfRule type="cellIs" dxfId="195" priority="411" operator="equal">
      <formula>"Media"</formula>
    </cfRule>
    <cfRule type="cellIs" dxfId="194" priority="412" operator="equal">
      <formula>"Baja"</formula>
    </cfRule>
    <cfRule type="cellIs" dxfId="193" priority="413" operator="equal">
      <formula>"Muy Baja"</formula>
    </cfRule>
  </conditionalFormatting>
  <conditionalFormatting sqref="AA18:AA23">
    <cfRule type="cellIs" dxfId="192" priority="404" operator="equal">
      <formula>"Catastrófico"</formula>
    </cfRule>
    <cfRule type="cellIs" dxfId="191" priority="405" operator="equal">
      <formula>"Mayor"</formula>
    </cfRule>
    <cfRule type="cellIs" dxfId="190" priority="406" operator="equal">
      <formula>"Moderado"</formula>
    </cfRule>
    <cfRule type="cellIs" dxfId="189" priority="407" operator="equal">
      <formula>"Menor"</formula>
    </cfRule>
    <cfRule type="cellIs" dxfId="188" priority="408" operator="equal">
      <formula>"Leve"</formula>
    </cfRule>
  </conditionalFormatting>
  <conditionalFormatting sqref="AC18:AC23">
    <cfRule type="cellIs" dxfId="187" priority="400" operator="equal">
      <formula>"Extremo"</formula>
    </cfRule>
    <cfRule type="cellIs" dxfId="186" priority="401" operator="equal">
      <formula>"Alto"</formula>
    </cfRule>
    <cfRule type="cellIs" dxfId="185" priority="402" operator="equal">
      <formula>"Moderado"</formula>
    </cfRule>
    <cfRule type="cellIs" dxfId="184" priority="403" operator="equal">
      <formula>"Bajo"</formula>
    </cfRule>
  </conditionalFormatting>
  <conditionalFormatting sqref="H24">
    <cfRule type="cellIs" dxfId="183" priority="395" operator="equal">
      <formula>"Muy Alta"</formula>
    </cfRule>
    <cfRule type="cellIs" dxfId="182" priority="396" operator="equal">
      <formula>"Alta"</formula>
    </cfRule>
    <cfRule type="cellIs" dxfId="181" priority="397" operator="equal">
      <formula>"Media"</formula>
    </cfRule>
    <cfRule type="cellIs" dxfId="180" priority="398" operator="equal">
      <formula>"Baja"</formula>
    </cfRule>
    <cfRule type="cellIs" dxfId="179" priority="399" operator="equal">
      <formula>"Muy Baja"</formula>
    </cfRule>
  </conditionalFormatting>
  <conditionalFormatting sqref="N24">
    <cfRule type="cellIs" dxfId="178" priority="386" operator="equal">
      <formula>"Extremo"</formula>
    </cfRule>
    <cfRule type="cellIs" dxfId="177" priority="387" operator="equal">
      <formula>"Alto"</formula>
    </cfRule>
    <cfRule type="cellIs" dxfId="176" priority="388" operator="equal">
      <formula>"Moderado"</formula>
    </cfRule>
    <cfRule type="cellIs" dxfId="175" priority="389" operator="equal">
      <formula>"Bajo"</formula>
    </cfRule>
  </conditionalFormatting>
  <conditionalFormatting sqref="Y24:Y29">
    <cfRule type="cellIs" dxfId="174" priority="381" operator="equal">
      <formula>"Muy Alta"</formula>
    </cfRule>
    <cfRule type="cellIs" dxfId="173" priority="382" operator="equal">
      <formula>"Alta"</formula>
    </cfRule>
    <cfRule type="cellIs" dxfId="172" priority="383" operator="equal">
      <formula>"Media"</formula>
    </cfRule>
    <cfRule type="cellIs" dxfId="171" priority="384" operator="equal">
      <formula>"Baja"</formula>
    </cfRule>
    <cfRule type="cellIs" dxfId="170" priority="385" operator="equal">
      <formula>"Muy Baja"</formula>
    </cfRule>
  </conditionalFormatting>
  <conditionalFormatting sqref="AA24:AA29">
    <cfRule type="cellIs" dxfId="169" priority="376" operator="equal">
      <formula>"Catastrófico"</formula>
    </cfRule>
    <cfRule type="cellIs" dxfId="168" priority="377" operator="equal">
      <formula>"Mayor"</formula>
    </cfRule>
    <cfRule type="cellIs" dxfId="167" priority="378" operator="equal">
      <formula>"Moderado"</formula>
    </cfRule>
    <cfRule type="cellIs" dxfId="166" priority="379" operator="equal">
      <formula>"Menor"</formula>
    </cfRule>
    <cfRule type="cellIs" dxfId="165" priority="380" operator="equal">
      <formula>"Leve"</formula>
    </cfRule>
  </conditionalFormatting>
  <conditionalFormatting sqref="AC24:AC29">
    <cfRule type="cellIs" dxfId="164" priority="372" operator="equal">
      <formula>"Extremo"</formula>
    </cfRule>
    <cfRule type="cellIs" dxfId="163" priority="373" operator="equal">
      <formula>"Alto"</formula>
    </cfRule>
    <cfRule type="cellIs" dxfId="162" priority="374" operator="equal">
      <formula>"Moderado"</formula>
    </cfRule>
    <cfRule type="cellIs" dxfId="161" priority="375" operator="equal">
      <formula>"Bajo"</formula>
    </cfRule>
  </conditionalFormatting>
  <conditionalFormatting sqref="H30">
    <cfRule type="cellIs" dxfId="160" priority="367" operator="equal">
      <formula>"Muy Alta"</formula>
    </cfRule>
    <cfRule type="cellIs" dxfId="159" priority="368" operator="equal">
      <formula>"Alta"</formula>
    </cfRule>
    <cfRule type="cellIs" dxfId="158" priority="369" operator="equal">
      <formula>"Media"</formula>
    </cfRule>
    <cfRule type="cellIs" dxfId="157" priority="370" operator="equal">
      <formula>"Baja"</formula>
    </cfRule>
    <cfRule type="cellIs" dxfId="156" priority="371" operator="equal">
      <formula>"Muy Baja"</formula>
    </cfRule>
  </conditionalFormatting>
  <conditionalFormatting sqref="N30">
    <cfRule type="cellIs" dxfId="155" priority="358" operator="equal">
      <formula>"Extremo"</formula>
    </cfRule>
    <cfRule type="cellIs" dxfId="154" priority="359" operator="equal">
      <formula>"Alto"</formula>
    </cfRule>
    <cfRule type="cellIs" dxfId="153" priority="360" operator="equal">
      <formula>"Moderado"</formula>
    </cfRule>
    <cfRule type="cellIs" dxfId="152" priority="361" operator="equal">
      <formula>"Bajo"</formula>
    </cfRule>
  </conditionalFormatting>
  <conditionalFormatting sqref="Y30:Y35">
    <cfRule type="cellIs" dxfId="151" priority="353" operator="equal">
      <formula>"Muy Alta"</formula>
    </cfRule>
    <cfRule type="cellIs" dxfId="150" priority="354" operator="equal">
      <formula>"Alta"</formula>
    </cfRule>
    <cfRule type="cellIs" dxfId="149" priority="355" operator="equal">
      <formula>"Media"</formula>
    </cfRule>
    <cfRule type="cellIs" dxfId="148" priority="356" operator="equal">
      <formula>"Baja"</formula>
    </cfRule>
    <cfRule type="cellIs" dxfId="147" priority="357" operator="equal">
      <formula>"Muy Baja"</formula>
    </cfRule>
  </conditionalFormatting>
  <conditionalFormatting sqref="AA30:AA35">
    <cfRule type="cellIs" dxfId="146" priority="348" operator="equal">
      <formula>"Catastrófico"</formula>
    </cfRule>
    <cfRule type="cellIs" dxfId="145" priority="349" operator="equal">
      <formula>"Mayor"</formula>
    </cfRule>
    <cfRule type="cellIs" dxfId="144" priority="350" operator="equal">
      <formula>"Moderado"</formula>
    </cfRule>
    <cfRule type="cellIs" dxfId="143" priority="351" operator="equal">
      <formula>"Menor"</formula>
    </cfRule>
    <cfRule type="cellIs" dxfId="142" priority="352" operator="equal">
      <formula>"Leve"</formula>
    </cfRule>
  </conditionalFormatting>
  <conditionalFormatting sqref="AC30:AC35">
    <cfRule type="cellIs" dxfId="141" priority="344" operator="equal">
      <formula>"Extremo"</formula>
    </cfRule>
    <cfRule type="cellIs" dxfId="140" priority="345" operator="equal">
      <formula>"Alto"</formula>
    </cfRule>
    <cfRule type="cellIs" dxfId="139" priority="346" operator="equal">
      <formula>"Moderado"</formula>
    </cfRule>
    <cfRule type="cellIs" dxfId="138" priority="347" operator="equal">
      <formula>"Bajo"</formula>
    </cfRule>
  </conditionalFormatting>
  <conditionalFormatting sqref="H36">
    <cfRule type="cellIs" dxfId="137" priority="339" operator="equal">
      <formula>"Muy Alta"</formula>
    </cfRule>
    <cfRule type="cellIs" dxfId="136" priority="340" operator="equal">
      <formula>"Alta"</formula>
    </cfRule>
    <cfRule type="cellIs" dxfId="135" priority="341" operator="equal">
      <formula>"Media"</formula>
    </cfRule>
    <cfRule type="cellIs" dxfId="134" priority="342" operator="equal">
      <formula>"Baja"</formula>
    </cfRule>
    <cfRule type="cellIs" dxfId="133" priority="343" operator="equal">
      <formula>"Muy Baja"</formula>
    </cfRule>
  </conditionalFormatting>
  <conditionalFormatting sqref="N36">
    <cfRule type="cellIs" dxfId="132" priority="330" operator="equal">
      <formula>"Extremo"</formula>
    </cfRule>
    <cfRule type="cellIs" dxfId="131" priority="331" operator="equal">
      <formula>"Alto"</formula>
    </cfRule>
    <cfRule type="cellIs" dxfId="130" priority="332" operator="equal">
      <formula>"Moderado"</formula>
    </cfRule>
    <cfRule type="cellIs" dxfId="129" priority="333" operator="equal">
      <formula>"Bajo"</formula>
    </cfRule>
  </conditionalFormatting>
  <conditionalFormatting sqref="Y36:Y41">
    <cfRule type="cellIs" dxfId="128" priority="325" operator="equal">
      <formula>"Muy Alta"</formula>
    </cfRule>
    <cfRule type="cellIs" dxfId="127" priority="326" operator="equal">
      <formula>"Alta"</formula>
    </cfRule>
    <cfRule type="cellIs" dxfId="126" priority="327" operator="equal">
      <formula>"Media"</formula>
    </cfRule>
    <cfRule type="cellIs" dxfId="125" priority="328" operator="equal">
      <formula>"Baja"</formula>
    </cfRule>
    <cfRule type="cellIs" dxfId="124" priority="329" operator="equal">
      <formula>"Muy Baja"</formula>
    </cfRule>
  </conditionalFormatting>
  <conditionalFormatting sqref="AA36:AA41">
    <cfRule type="cellIs" dxfId="123" priority="320" operator="equal">
      <formula>"Catastrófico"</formula>
    </cfRule>
    <cfRule type="cellIs" dxfId="122" priority="321" operator="equal">
      <formula>"Mayor"</formula>
    </cfRule>
    <cfRule type="cellIs" dxfId="121" priority="322" operator="equal">
      <formula>"Moderado"</formula>
    </cfRule>
    <cfRule type="cellIs" dxfId="120" priority="323" operator="equal">
      <formula>"Menor"</formula>
    </cfRule>
    <cfRule type="cellIs" dxfId="119" priority="324" operator="equal">
      <formula>"Leve"</formula>
    </cfRule>
  </conditionalFormatting>
  <conditionalFormatting sqref="AC36:AC41">
    <cfRule type="cellIs" dxfId="118" priority="316" operator="equal">
      <formula>"Extremo"</formula>
    </cfRule>
    <cfRule type="cellIs" dxfId="117" priority="317" operator="equal">
      <formula>"Alto"</formula>
    </cfRule>
    <cfRule type="cellIs" dxfId="116" priority="318" operator="equal">
      <formula>"Moderado"</formula>
    </cfRule>
    <cfRule type="cellIs" dxfId="115" priority="319" operator="equal">
      <formula>"Bajo"</formula>
    </cfRule>
  </conditionalFormatting>
  <conditionalFormatting sqref="H42">
    <cfRule type="cellIs" dxfId="114" priority="311" operator="equal">
      <formula>"Muy Alta"</formula>
    </cfRule>
    <cfRule type="cellIs" dxfId="113" priority="312" operator="equal">
      <formula>"Alta"</formula>
    </cfRule>
    <cfRule type="cellIs" dxfId="112" priority="313" operator="equal">
      <formula>"Media"</formula>
    </cfRule>
    <cfRule type="cellIs" dxfId="111" priority="314" operator="equal">
      <formula>"Baja"</formula>
    </cfRule>
    <cfRule type="cellIs" dxfId="110" priority="315" operator="equal">
      <formula>"Muy Baja"</formula>
    </cfRule>
  </conditionalFormatting>
  <conditionalFormatting sqref="N42">
    <cfRule type="cellIs" dxfId="109" priority="302" operator="equal">
      <formula>"Extremo"</formula>
    </cfRule>
    <cfRule type="cellIs" dxfId="108" priority="303" operator="equal">
      <formula>"Alto"</formula>
    </cfRule>
    <cfRule type="cellIs" dxfId="107" priority="304" operator="equal">
      <formula>"Moderado"</formula>
    </cfRule>
    <cfRule type="cellIs" dxfId="106" priority="305" operator="equal">
      <formula>"Bajo"</formula>
    </cfRule>
  </conditionalFormatting>
  <conditionalFormatting sqref="Y42:Y47">
    <cfRule type="cellIs" dxfId="105" priority="297" operator="equal">
      <formula>"Muy Alta"</formula>
    </cfRule>
    <cfRule type="cellIs" dxfId="104" priority="298" operator="equal">
      <formula>"Alta"</formula>
    </cfRule>
    <cfRule type="cellIs" dxfId="103" priority="299" operator="equal">
      <formula>"Media"</formula>
    </cfRule>
    <cfRule type="cellIs" dxfId="102" priority="300" operator="equal">
      <formula>"Baja"</formula>
    </cfRule>
    <cfRule type="cellIs" dxfId="101" priority="301" operator="equal">
      <formula>"Muy Baja"</formula>
    </cfRule>
  </conditionalFormatting>
  <conditionalFormatting sqref="AA42:AA47">
    <cfRule type="cellIs" dxfId="100" priority="292" operator="equal">
      <formula>"Catastrófico"</formula>
    </cfRule>
    <cfRule type="cellIs" dxfId="99" priority="293" operator="equal">
      <formula>"Mayor"</formula>
    </cfRule>
    <cfRule type="cellIs" dxfId="98" priority="294" operator="equal">
      <formula>"Moderado"</formula>
    </cfRule>
    <cfRule type="cellIs" dxfId="97" priority="295" operator="equal">
      <formula>"Menor"</formula>
    </cfRule>
    <cfRule type="cellIs" dxfId="96" priority="296" operator="equal">
      <formula>"Leve"</formula>
    </cfRule>
  </conditionalFormatting>
  <conditionalFormatting sqref="AC42:AC47">
    <cfRule type="cellIs" dxfId="95" priority="288" operator="equal">
      <formula>"Extremo"</formula>
    </cfRule>
    <cfRule type="cellIs" dxfId="94" priority="289" operator="equal">
      <formula>"Alto"</formula>
    </cfRule>
    <cfRule type="cellIs" dxfId="93" priority="290" operator="equal">
      <formula>"Moderado"</formula>
    </cfRule>
    <cfRule type="cellIs" dxfId="92" priority="291" operator="equal">
      <formula>"Bajo"</formula>
    </cfRule>
  </conditionalFormatting>
  <conditionalFormatting sqref="H48">
    <cfRule type="cellIs" dxfId="91" priority="283" operator="equal">
      <formula>"Muy Alta"</formula>
    </cfRule>
    <cfRule type="cellIs" dxfId="90" priority="284" operator="equal">
      <formula>"Alta"</formula>
    </cfRule>
    <cfRule type="cellIs" dxfId="89" priority="285" operator="equal">
      <formula>"Media"</formula>
    </cfRule>
    <cfRule type="cellIs" dxfId="88" priority="286" operator="equal">
      <formula>"Baja"</formula>
    </cfRule>
    <cfRule type="cellIs" dxfId="87" priority="287" operator="equal">
      <formula>"Muy Baja"</formula>
    </cfRule>
  </conditionalFormatting>
  <conditionalFormatting sqref="N48">
    <cfRule type="cellIs" dxfId="86" priority="274" operator="equal">
      <formula>"Extremo"</formula>
    </cfRule>
    <cfRule type="cellIs" dxfId="85" priority="275" operator="equal">
      <formula>"Alto"</formula>
    </cfRule>
    <cfRule type="cellIs" dxfId="84" priority="276" operator="equal">
      <formula>"Moderado"</formula>
    </cfRule>
    <cfRule type="cellIs" dxfId="83" priority="277" operator="equal">
      <formula>"Bajo"</formula>
    </cfRule>
  </conditionalFormatting>
  <conditionalFormatting sqref="Y48:Y53">
    <cfRule type="cellIs" dxfId="82" priority="269" operator="equal">
      <formula>"Muy Alta"</formula>
    </cfRule>
    <cfRule type="cellIs" dxfId="81" priority="270" operator="equal">
      <formula>"Alta"</formula>
    </cfRule>
    <cfRule type="cellIs" dxfId="80" priority="271" operator="equal">
      <formula>"Media"</formula>
    </cfRule>
    <cfRule type="cellIs" dxfId="79" priority="272" operator="equal">
      <formula>"Baja"</formula>
    </cfRule>
    <cfRule type="cellIs" dxfId="78" priority="273" operator="equal">
      <formula>"Muy Baja"</formula>
    </cfRule>
  </conditionalFormatting>
  <conditionalFormatting sqref="AA48:AA53">
    <cfRule type="cellIs" dxfId="77" priority="264" operator="equal">
      <formula>"Catastrófico"</formula>
    </cfRule>
    <cfRule type="cellIs" dxfId="76" priority="265" operator="equal">
      <formula>"Mayor"</formula>
    </cfRule>
    <cfRule type="cellIs" dxfId="75" priority="266" operator="equal">
      <formula>"Moderado"</formula>
    </cfRule>
    <cfRule type="cellIs" dxfId="74" priority="267" operator="equal">
      <formula>"Menor"</formula>
    </cfRule>
    <cfRule type="cellIs" dxfId="73" priority="268" operator="equal">
      <formula>"Leve"</formula>
    </cfRule>
  </conditionalFormatting>
  <conditionalFormatting sqref="AC48:AC53">
    <cfRule type="cellIs" dxfId="72" priority="260" operator="equal">
      <formula>"Extremo"</formula>
    </cfRule>
    <cfRule type="cellIs" dxfId="71" priority="261" operator="equal">
      <formula>"Alto"</formula>
    </cfRule>
    <cfRule type="cellIs" dxfId="70" priority="262" operator="equal">
      <formula>"Moderado"</formula>
    </cfRule>
    <cfRule type="cellIs" dxfId="69" priority="263" operator="equal">
      <formula>"Bajo"</formula>
    </cfRule>
  </conditionalFormatting>
  <conditionalFormatting sqref="H54">
    <cfRule type="cellIs" dxfId="68" priority="255" operator="equal">
      <formula>"Muy Alta"</formula>
    </cfRule>
    <cfRule type="cellIs" dxfId="67" priority="256" operator="equal">
      <formula>"Alta"</formula>
    </cfRule>
    <cfRule type="cellIs" dxfId="66" priority="257" operator="equal">
      <formula>"Media"</formula>
    </cfRule>
    <cfRule type="cellIs" dxfId="65" priority="258" operator="equal">
      <formula>"Baja"</formula>
    </cfRule>
    <cfRule type="cellIs" dxfId="64" priority="259" operator="equal">
      <formula>"Muy Baja"</formula>
    </cfRule>
  </conditionalFormatting>
  <conditionalFormatting sqref="N54">
    <cfRule type="cellIs" dxfId="63" priority="246" operator="equal">
      <formula>"Extremo"</formula>
    </cfRule>
    <cfRule type="cellIs" dxfId="62" priority="247" operator="equal">
      <formula>"Alto"</formula>
    </cfRule>
    <cfRule type="cellIs" dxfId="61" priority="248" operator="equal">
      <formula>"Moderado"</formula>
    </cfRule>
    <cfRule type="cellIs" dxfId="60" priority="249" operator="equal">
      <formula>"Bajo"</formula>
    </cfRule>
  </conditionalFormatting>
  <conditionalFormatting sqref="Y54:Y59">
    <cfRule type="cellIs" dxfId="59" priority="241" operator="equal">
      <formula>"Muy Alta"</formula>
    </cfRule>
    <cfRule type="cellIs" dxfId="58" priority="242" operator="equal">
      <formula>"Alta"</formula>
    </cfRule>
    <cfRule type="cellIs" dxfId="57" priority="243" operator="equal">
      <formula>"Media"</formula>
    </cfRule>
    <cfRule type="cellIs" dxfId="56" priority="244" operator="equal">
      <formula>"Baja"</formula>
    </cfRule>
    <cfRule type="cellIs" dxfId="55" priority="245" operator="equal">
      <formula>"Muy Baja"</formula>
    </cfRule>
  </conditionalFormatting>
  <conditionalFormatting sqref="AA54:AA59">
    <cfRule type="cellIs" dxfId="54" priority="236" operator="equal">
      <formula>"Catastrófico"</formula>
    </cfRule>
    <cfRule type="cellIs" dxfId="53" priority="237" operator="equal">
      <formula>"Mayor"</formula>
    </cfRule>
    <cfRule type="cellIs" dxfId="52" priority="238" operator="equal">
      <formula>"Moderado"</formula>
    </cfRule>
    <cfRule type="cellIs" dxfId="51" priority="239" operator="equal">
      <formula>"Menor"</formula>
    </cfRule>
    <cfRule type="cellIs" dxfId="50" priority="240" operator="equal">
      <formula>"Leve"</formula>
    </cfRule>
  </conditionalFormatting>
  <conditionalFormatting sqref="AC54:AC59">
    <cfRule type="cellIs" dxfId="49" priority="232" operator="equal">
      <formula>"Extremo"</formula>
    </cfRule>
    <cfRule type="cellIs" dxfId="48" priority="233" operator="equal">
      <formula>"Alto"</formula>
    </cfRule>
    <cfRule type="cellIs" dxfId="47" priority="234" operator="equal">
      <formula>"Moderado"</formula>
    </cfRule>
    <cfRule type="cellIs" dxfId="46" priority="235" operator="equal">
      <formula>"Bajo"</formula>
    </cfRule>
  </conditionalFormatting>
  <conditionalFormatting sqref="N60">
    <cfRule type="cellIs" dxfId="45" priority="218" operator="equal">
      <formula>"Extremo"</formula>
    </cfRule>
    <cfRule type="cellIs" dxfId="44" priority="219" operator="equal">
      <formula>"Alto"</formula>
    </cfRule>
    <cfRule type="cellIs" dxfId="43" priority="220" operator="equal">
      <formula>"Moderado"</formula>
    </cfRule>
    <cfRule type="cellIs" dxfId="42" priority="221" operator="equal">
      <formula>"Bajo"</formula>
    </cfRule>
  </conditionalFormatting>
  <conditionalFormatting sqref="Y60:Y65">
    <cfRule type="cellIs" dxfId="41" priority="213" operator="equal">
      <formula>"Muy Alta"</formula>
    </cfRule>
    <cfRule type="cellIs" dxfId="40" priority="214" operator="equal">
      <formula>"Alta"</formula>
    </cfRule>
    <cfRule type="cellIs" dxfId="39" priority="215" operator="equal">
      <formula>"Media"</formula>
    </cfRule>
    <cfRule type="cellIs" dxfId="38" priority="216" operator="equal">
      <formula>"Baja"</formula>
    </cfRule>
    <cfRule type="cellIs" dxfId="37" priority="217" operator="equal">
      <formula>"Muy Baja"</formula>
    </cfRule>
  </conditionalFormatting>
  <conditionalFormatting sqref="AA60:AA65">
    <cfRule type="cellIs" dxfId="36" priority="208" operator="equal">
      <formula>"Catastrófico"</formula>
    </cfRule>
    <cfRule type="cellIs" dxfId="35" priority="209" operator="equal">
      <formula>"Mayor"</formula>
    </cfRule>
    <cfRule type="cellIs" dxfId="34" priority="210" operator="equal">
      <formula>"Moderado"</formula>
    </cfRule>
    <cfRule type="cellIs" dxfId="33" priority="211" operator="equal">
      <formula>"Menor"</formula>
    </cfRule>
    <cfRule type="cellIs" dxfId="32" priority="212" operator="equal">
      <formula>"Leve"</formula>
    </cfRule>
  </conditionalFormatting>
  <conditionalFormatting sqref="AC60:AC65">
    <cfRule type="cellIs" dxfId="31" priority="204" operator="equal">
      <formula>"Extremo"</formula>
    </cfRule>
    <cfRule type="cellIs" dxfId="30" priority="205" operator="equal">
      <formula>"Alto"</formula>
    </cfRule>
    <cfRule type="cellIs" dxfId="29" priority="206" operator="equal">
      <formula>"Moderado"</formula>
    </cfRule>
    <cfRule type="cellIs" dxfId="28" priority="207" operator="equal">
      <formula>"Bajo"</formula>
    </cfRule>
  </conditionalFormatting>
  <conditionalFormatting sqref="H66">
    <cfRule type="cellIs" dxfId="27" priority="199" operator="equal">
      <formula>"Muy Alta"</formula>
    </cfRule>
    <cfRule type="cellIs" dxfId="26" priority="200" operator="equal">
      <formula>"Alta"</formula>
    </cfRule>
    <cfRule type="cellIs" dxfId="25" priority="201" operator="equal">
      <formula>"Media"</formula>
    </cfRule>
    <cfRule type="cellIs" dxfId="24" priority="202" operator="equal">
      <formula>"Baja"</formula>
    </cfRule>
    <cfRule type="cellIs" dxfId="23" priority="203" operator="equal">
      <formula>"Muy Baja"</formula>
    </cfRule>
  </conditionalFormatting>
  <conditionalFormatting sqref="N66">
    <cfRule type="cellIs" dxfId="22" priority="190" operator="equal">
      <formula>"Extremo"</formula>
    </cfRule>
    <cfRule type="cellIs" dxfId="21" priority="191" operator="equal">
      <formula>"Alto"</formula>
    </cfRule>
    <cfRule type="cellIs" dxfId="20" priority="192" operator="equal">
      <formula>"Moderado"</formula>
    </cfRule>
    <cfRule type="cellIs" dxfId="19" priority="193" operator="equal">
      <formula>"Bajo"</formula>
    </cfRule>
  </conditionalFormatting>
  <conditionalFormatting sqref="Y66:Y71">
    <cfRule type="cellIs" dxfId="18" priority="185" operator="equal">
      <formula>"Muy Alta"</formula>
    </cfRule>
    <cfRule type="cellIs" dxfId="17" priority="186" operator="equal">
      <formula>"Alta"</formula>
    </cfRule>
    <cfRule type="cellIs" dxfId="16" priority="187" operator="equal">
      <formula>"Media"</formula>
    </cfRule>
    <cfRule type="cellIs" dxfId="15" priority="188" operator="equal">
      <formula>"Baja"</formula>
    </cfRule>
    <cfRule type="cellIs" dxfId="14" priority="189" operator="equal">
      <formula>"Muy Baja"</formula>
    </cfRule>
  </conditionalFormatting>
  <conditionalFormatting sqref="AA66:AA71">
    <cfRule type="cellIs" dxfId="13" priority="180" operator="equal">
      <formula>"Catastrófico"</formula>
    </cfRule>
    <cfRule type="cellIs" dxfId="12" priority="181" operator="equal">
      <formula>"Mayor"</formula>
    </cfRule>
    <cfRule type="cellIs" dxfId="11" priority="182" operator="equal">
      <formula>"Moderado"</formula>
    </cfRule>
    <cfRule type="cellIs" dxfId="10" priority="183" operator="equal">
      <formula>"Menor"</formula>
    </cfRule>
    <cfRule type="cellIs" dxfId="9" priority="184" operator="equal">
      <formula>"Leve"</formula>
    </cfRule>
  </conditionalFormatting>
  <conditionalFormatting sqref="AC66:AC71">
    <cfRule type="cellIs" dxfId="8" priority="176" operator="equal">
      <formula>"Extremo"</formula>
    </cfRule>
    <cfRule type="cellIs" dxfId="7" priority="177" operator="equal">
      <formula>"Alto"</formula>
    </cfRule>
    <cfRule type="cellIs" dxfId="6" priority="178" operator="equal">
      <formula>"Moderado"</formula>
    </cfRule>
    <cfRule type="cellIs" dxfId="5" priority="179" operator="equal">
      <formula>"Bajo"</formula>
    </cfRule>
  </conditionalFormatting>
  <conditionalFormatting sqref="K12:K71">
    <cfRule type="containsText" dxfId="4" priority="175" operator="containsText" text="❌">
      <formula>NOT(ISERROR(SEARCH("❌",K12)))</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0000000}">
          <x14:formula1>
            <xm:f>'Tabla Valoración controles'!$D$4:$D$6</xm:f>
          </x14:formula1>
          <xm:sqref>R12:R71</xm:sqref>
        </x14:dataValidation>
        <x14:dataValidation type="list" allowBlank="1" showInputMessage="1" showErrorMessage="1" xr:uid="{00000000-0002-0000-0100-000001000000}">
          <x14:formula1>
            <xm:f>'Tabla Valoración controles'!$D$7:$D$8</xm:f>
          </x14:formula1>
          <xm:sqref>S12:S71</xm:sqref>
        </x14:dataValidation>
        <x14:dataValidation type="list" allowBlank="1" showInputMessage="1" showErrorMessage="1" xr:uid="{00000000-0002-0000-0100-000002000000}">
          <x14:formula1>
            <xm:f>'Tabla Valoración controles'!$D$9:$D$10</xm:f>
          </x14:formula1>
          <xm:sqref>U12:U71</xm:sqref>
        </x14:dataValidation>
        <x14:dataValidation type="list" allowBlank="1" showInputMessage="1" showErrorMessage="1" xr:uid="{00000000-0002-0000-0100-000003000000}">
          <x14:formula1>
            <xm:f>'Tabla Valoración controles'!$D$11:$D$12</xm:f>
          </x14:formula1>
          <xm:sqref>V12:V71</xm:sqref>
        </x14:dataValidation>
        <x14:dataValidation type="list" allowBlank="1" showInputMessage="1" showErrorMessage="1" xr:uid="{00000000-0002-0000-0100-000005000000}">
          <x14:formula1>
            <xm:f>'Tabla Valoración controles'!$D$13:$D$14</xm:f>
          </x14:formula1>
          <xm:sqref>W12:W71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AD12:AD71</xm:sqref>
        </x14:dataValidation>
        <x14:dataValidation type="list" allowBlank="1" showInputMessage="1" showErrorMessage="1" xr:uid="{00000000-0002-0000-0100-000009000000}">
          <x14:formula1>
            <xm:f>'Tabla Impacto'!$F$210:$F$221</xm:f>
          </x14:formula1>
          <xm:sqref>J12:J71</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AE12:AE71</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AF12:AF71</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0" sqref="AB20:AC21"/>
    </sheetView>
  </sheetViews>
  <sheetFormatPr defaultColWidth="11.42578125" defaultRowHeight="15"/>
  <cols>
    <col min="2" max="39" width="5.7109375" customWidth="1"/>
    <col min="41" max="46" width="5.7109375" customWidth="1"/>
  </cols>
  <sheetData>
    <row r="1" spans="1:99">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c r="A2" s="83"/>
      <c r="B2" s="520" t="s">
        <v>166</v>
      </c>
      <c r="C2" s="520"/>
      <c r="D2" s="520"/>
      <c r="E2" s="520"/>
      <c r="F2" s="520"/>
      <c r="G2" s="520"/>
      <c r="H2" s="520"/>
      <c r="I2" s="520"/>
      <c r="J2" s="488" t="s">
        <v>23</v>
      </c>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488"/>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c r="A3" s="83"/>
      <c r="B3" s="520"/>
      <c r="C3" s="520"/>
      <c r="D3" s="520"/>
      <c r="E3" s="520"/>
      <c r="F3" s="520"/>
      <c r="G3" s="520"/>
      <c r="H3" s="520"/>
      <c r="I3" s="520"/>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c r="A4" s="83"/>
      <c r="B4" s="520"/>
      <c r="C4" s="520"/>
      <c r="D4" s="520"/>
      <c r="E4" s="520"/>
      <c r="F4" s="520"/>
      <c r="G4" s="520"/>
      <c r="H4" s="520"/>
      <c r="I4" s="520"/>
      <c r="J4" s="488"/>
      <c r="K4" s="488"/>
      <c r="L4" s="488"/>
      <c r="M4" s="488"/>
      <c r="N4" s="488"/>
      <c r="O4" s="488"/>
      <c r="P4" s="488"/>
      <c r="Q4" s="488"/>
      <c r="R4" s="488"/>
      <c r="S4" s="488"/>
      <c r="T4" s="488"/>
      <c r="U4" s="488"/>
      <c r="V4" s="488"/>
      <c r="W4" s="488"/>
      <c r="X4" s="488"/>
      <c r="Y4" s="488"/>
      <c r="Z4" s="488"/>
      <c r="AA4" s="488"/>
      <c r="AB4" s="488"/>
      <c r="AC4" s="488"/>
      <c r="AD4" s="488"/>
      <c r="AE4" s="488"/>
      <c r="AF4" s="488"/>
      <c r="AG4" s="488"/>
      <c r="AH4" s="488"/>
      <c r="AI4" s="488"/>
      <c r="AJ4" s="488"/>
      <c r="AK4" s="488"/>
      <c r="AL4" s="488"/>
      <c r="AM4" s="488"/>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c r="A6" s="83"/>
      <c r="B6" s="435" t="s">
        <v>167</v>
      </c>
      <c r="C6" s="435"/>
      <c r="D6" s="436"/>
      <c r="E6" s="473" t="s">
        <v>168</v>
      </c>
      <c r="F6" s="474"/>
      <c r="G6" s="474"/>
      <c r="H6" s="474"/>
      <c r="I6" s="475"/>
      <c r="J6" s="484" t="str">
        <f>IF(AND('Mapa de Riesgos'!$H$12="Muy Alta",'Mapa de Riesgos'!$L$12="Leve"),CONCATENATE("R",'Mapa de Riesgos'!$A$12),"")</f>
        <v/>
      </c>
      <c r="K6" s="485"/>
      <c r="L6" s="485" t="str">
        <f>IF(AND('Mapa de Riesgos'!$H$18="Muy Alta",'Mapa de Riesgos'!$L$18="Leve"),CONCATENATE("R",'Mapa de Riesgos'!$A$18),"")</f>
        <v/>
      </c>
      <c r="M6" s="485"/>
      <c r="N6" s="485" t="str">
        <f>IF(AND('Mapa de Riesgos'!$H$24="Muy Alta",'Mapa de Riesgos'!$L$24="Leve"),CONCATENATE("R",'Mapa de Riesgos'!$A$24),"")</f>
        <v/>
      </c>
      <c r="O6" s="487"/>
      <c r="P6" s="484" t="str">
        <f>IF(AND('Mapa de Riesgos'!$H$12="Muy Alta",'Mapa de Riesgos'!$L$12="Menor"),CONCATENATE("R",'Mapa de Riesgos'!$A$12),"")</f>
        <v/>
      </c>
      <c r="Q6" s="485"/>
      <c r="R6" s="485" t="str">
        <f>IF(AND('Mapa de Riesgos'!$H$18="Muy Alta",'Mapa de Riesgos'!$L$18="Menor"),CONCATENATE("R",'Mapa de Riesgos'!$A$18),"")</f>
        <v/>
      </c>
      <c r="S6" s="485"/>
      <c r="T6" s="485" t="str">
        <f>IF(AND('Mapa de Riesgos'!$H$24="Muy Alta",'Mapa de Riesgos'!$L$24="Menor"),CONCATENATE("R",'Mapa de Riesgos'!$A$24),"")</f>
        <v/>
      </c>
      <c r="U6" s="487"/>
      <c r="V6" s="484" t="str">
        <f>IF(AND('Mapa de Riesgos'!$H$12="Muy Alta",'Mapa de Riesgos'!$L$12="Moderado"),CONCATENATE("R",'Mapa de Riesgos'!$A$12),"")</f>
        <v/>
      </c>
      <c r="W6" s="485"/>
      <c r="X6" s="485" t="str">
        <f>IF(AND('Mapa de Riesgos'!$H$18="Muy Alta",'Mapa de Riesgos'!$L$18="Moderado"),CONCATENATE("R",'Mapa de Riesgos'!$A$18),"")</f>
        <v/>
      </c>
      <c r="Y6" s="485"/>
      <c r="Z6" s="485" t="str">
        <f>IF(AND('Mapa de Riesgos'!$H$24="Muy Alta",'Mapa de Riesgos'!$L$24="Moderado"),CONCATENATE("R",'Mapa de Riesgos'!$A$24),"")</f>
        <v/>
      </c>
      <c r="AA6" s="487"/>
      <c r="AB6" s="484" t="str">
        <f>IF(AND('Mapa de Riesgos'!$H$12="Muy Alta",'Mapa de Riesgos'!$L$12="Mayor"),CONCATENATE("R",'Mapa de Riesgos'!$A$12),"")</f>
        <v/>
      </c>
      <c r="AC6" s="485"/>
      <c r="AD6" s="485" t="str">
        <f>IF(AND('Mapa de Riesgos'!$H$18="Muy Alta",'Mapa de Riesgos'!$L$18="Mayor"),CONCATENATE("R",'Mapa de Riesgos'!$A$18),"")</f>
        <v/>
      </c>
      <c r="AE6" s="485"/>
      <c r="AF6" s="485" t="str">
        <f>IF(AND('Mapa de Riesgos'!$H$24="Muy Alta",'Mapa de Riesgos'!$L$24="Mayor"),CONCATENATE("R",'Mapa de Riesgos'!$A$24),"")</f>
        <v/>
      </c>
      <c r="AG6" s="487"/>
      <c r="AH6" s="499" t="str">
        <f>IF(AND('Mapa de Riesgos'!$H$12="Muy Alta",'Mapa de Riesgos'!$L$12="Catastrófico"),CONCATENATE("R",'Mapa de Riesgos'!$A$12),"")</f>
        <v/>
      </c>
      <c r="AI6" s="500"/>
      <c r="AJ6" s="500" t="str">
        <f>IF(AND('Mapa de Riesgos'!$H$18="Muy Alta",'Mapa de Riesgos'!$L$18="Catastrófico"),CONCATENATE("R",'Mapa de Riesgos'!$A$18),"")</f>
        <v/>
      </c>
      <c r="AK6" s="500"/>
      <c r="AL6" s="500" t="str">
        <f>IF(AND('Mapa de Riesgos'!$H$24="Muy Alta",'Mapa de Riesgos'!$L$24="Catastrófico"),CONCATENATE("R",'Mapa de Riesgos'!$A$24),"")</f>
        <v/>
      </c>
      <c r="AM6" s="501"/>
      <c r="AO6" s="437" t="s">
        <v>169</v>
      </c>
      <c r="AP6" s="438"/>
      <c r="AQ6" s="438"/>
      <c r="AR6" s="438"/>
      <c r="AS6" s="438"/>
      <c r="AT6" s="439"/>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c r="A7" s="83"/>
      <c r="B7" s="435"/>
      <c r="C7" s="435"/>
      <c r="D7" s="436"/>
      <c r="E7" s="476"/>
      <c r="F7" s="477"/>
      <c r="G7" s="477"/>
      <c r="H7" s="477"/>
      <c r="I7" s="478"/>
      <c r="J7" s="486"/>
      <c r="K7" s="482"/>
      <c r="L7" s="482"/>
      <c r="M7" s="482"/>
      <c r="N7" s="482"/>
      <c r="O7" s="483"/>
      <c r="P7" s="486"/>
      <c r="Q7" s="482"/>
      <c r="R7" s="482"/>
      <c r="S7" s="482"/>
      <c r="T7" s="482"/>
      <c r="U7" s="483"/>
      <c r="V7" s="486"/>
      <c r="W7" s="482"/>
      <c r="X7" s="482"/>
      <c r="Y7" s="482"/>
      <c r="Z7" s="482"/>
      <c r="AA7" s="483"/>
      <c r="AB7" s="486"/>
      <c r="AC7" s="482"/>
      <c r="AD7" s="482"/>
      <c r="AE7" s="482"/>
      <c r="AF7" s="482"/>
      <c r="AG7" s="483"/>
      <c r="AH7" s="493"/>
      <c r="AI7" s="494"/>
      <c r="AJ7" s="494"/>
      <c r="AK7" s="494"/>
      <c r="AL7" s="494"/>
      <c r="AM7" s="495"/>
      <c r="AN7" s="83"/>
      <c r="AO7" s="440"/>
      <c r="AP7" s="441"/>
      <c r="AQ7" s="441"/>
      <c r="AR7" s="441"/>
      <c r="AS7" s="441"/>
      <c r="AT7" s="442"/>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c r="A8" s="83"/>
      <c r="B8" s="435"/>
      <c r="C8" s="435"/>
      <c r="D8" s="436"/>
      <c r="E8" s="476"/>
      <c r="F8" s="477"/>
      <c r="G8" s="477"/>
      <c r="H8" s="477"/>
      <c r="I8" s="478"/>
      <c r="J8" s="486" t="str">
        <f>IF(AND('Mapa de Riesgos'!$H$30="Muy Alta",'Mapa de Riesgos'!$L$30="Leve"),CONCATENATE("R",'Mapa de Riesgos'!$A$30),"")</f>
        <v/>
      </c>
      <c r="K8" s="482"/>
      <c r="L8" s="482" t="str">
        <f>IF(AND('Mapa de Riesgos'!$H$36="Muy Alta",'Mapa de Riesgos'!$L$36="Leve"),CONCATENATE("R",'Mapa de Riesgos'!$A$36),"")</f>
        <v/>
      </c>
      <c r="M8" s="482"/>
      <c r="N8" s="482" t="str">
        <f>IF(AND('Mapa de Riesgos'!$H$42="Muy Alta",'Mapa de Riesgos'!$L$42="Leve"),CONCATENATE("R",'Mapa de Riesgos'!$A$42),"")</f>
        <v/>
      </c>
      <c r="O8" s="483"/>
      <c r="P8" s="486" t="str">
        <f>IF(AND('Mapa de Riesgos'!$H$30="Muy Alta",'Mapa de Riesgos'!$L$30="Menor"),CONCATENATE("R",'Mapa de Riesgos'!$A$30),"")</f>
        <v/>
      </c>
      <c r="Q8" s="482"/>
      <c r="R8" s="482" t="str">
        <f>IF(AND('Mapa de Riesgos'!$H$36="Muy Alta",'Mapa de Riesgos'!$L$36="Menor"),CONCATENATE("R",'Mapa de Riesgos'!$A$36),"")</f>
        <v/>
      </c>
      <c r="S8" s="482"/>
      <c r="T8" s="482" t="str">
        <f>IF(AND('Mapa de Riesgos'!$H$42="Muy Alta",'Mapa de Riesgos'!$L$42="Menor"),CONCATENATE("R",'Mapa de Riesgos'!$A$42),"")</f>
        <v/>
      </c>
      <c r="U8" s="483"/>
      <c r="V8" s="486" t="str">
        <f>IF(AND('Mapa de Riesgos'!$H$30="Muy Alta",'Mapa de Riesgos'!$L$30="Moderado"),CONCATENATE("R",'Mapa de Riesgos'!$A$30),"")</f>
        <v/>
      </c>
      <c r="W8" s="482"/>
      <c r="X8" s="482" t="str">
        <f>IF(AND('Mapa de Riesgos'!$H$36="Muy Alta",'Mapa de Riesgos'!$L$36="Moderado"),CONCATENATE("R",'Mapa de Riesgos'!$A$36),"")</f>
        <v/>
      </c>
      <c r="Y8" s="482"/>
      <c r="Z8" s="482" t="str">
        <f>IF(AND('Mapa de Riesgos'!$H$42="Muy Alta",'Mapa de Riesgos'!$L$42="Moderado"),CONCATENATE("R",'Mapa de Riesgos'!$A$42),"")</f>
        <v/>
      </c>
      <c r="AA8" s="483"/>
      <c r="AB8" s="486" t="str">
        <f>IF(AND('Mapa de Riesgos'!$H$30="Muy Alta",'Mapa de Riesgos'!$L$30="Mayor"),CONCATENATE("R",'Mapa de Riesgos'!$A$30),"")</f>
        <v/>
      </c>
      <c r="AC8" s="482"/>
      <c r="AD8" s="482" t="str">
        <f>IF(AND('Mapa de Riesgos'!$H$36="Muy Alta",'Mapa de Riesgos'!$L$36="Mayor"),CONCATENATE("R",'Mapa de Riesgos'!$A$36),"")</f>
        <v/>
      </c>
      <c r="AE8" s="482"/>
      <c r="AF8" s="482" t="str">
        <f>IF(AND('Mapa de Riesgos'!$H$42="Muy Alta",'Mapa de Riesgos'!$L$42="Mayor"),CONCATENATE("R",'Mapa de Riesgos'!$A$42),"")</f>
        <v/>
      </c>
      <c r="AG8" s="483"/>
      <c r="AH8" s="493" t="str">
        <f>IF(AND('Mapa de Riesgos'!$H$30="Muy Alta",'Mapa de Riesgos'!$L$30="Catastrófico"),CONCATENATE("R",'Mapa de Riesgos'!$A$30),"")</f>
        <v/>
      </c>
      <c r="AI8" s="494"/>
      <c r="AJ8" s="494" t="str">
        <f>IF(AND('Mapa de Riesgos'!$H$36="Muy Alta",'Mapa de Riesgos'!$L$36="Catastrófico"),CONCATENATE("R",'Mapa de Riesgos'!$A$36),"")</f>
        <v/>
      </c>
      <c r="AK8" s="494"/>
      <c r="AL8" s="494" t="str">
        <f>IF(AND('Mapa de Riesgos'!$H$42="Muy Alta",'Mapa de Riesgos'!$L$42="Catastrófico"),CONCATENATE("R",'Mapa de Riesgos'!$A$42),"")</f>
        <v/>
      </c>
      <c r="AM8" s="495"/>
      <c r="AN8" s="83"/>
      <c r="AO8" s="440"/>
      <c r="AP8" s="441"/>
      <c r="AQ8" s="441"/>
      <c r="AR8" s="441"/>
      <c r="AS8" s="441"/>
      <c r="AT8" s="442"/>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c r="A9" s="83"/>
      <c r="B9" s="435"/>
      <c r="C9" s="435"/>
      <c r="D9" s="436"/>
      <c r="E9" s="476"/>
      <c r="F9" s="477"/>
      <c r="G9" s="477"/>
      <c r="H9" s="477"/>
      <c r="I9" s="478"/>
      <c r="J9" s="486"/>
      <c r="K9" s="482"/>
      <c r="L9" s="482"/>
      <c r="M9" s="482"/>
      <c r="N9" s="482"/>
      <c r="O9" s="483"/>
      <c r="P9" s="486"/>
      <c r="Q9" s="482"/>
      <c r="R9" s="482"/>
      <c r="S9" s="482"/>
      <c r="T9" s="482"/>
      <c r="U9" s="483"/>
      <c r="V9" s="486"/>
      <c r="W9" s="482"/>
      <c r="X9" s="482"/>
      <c r="Y9" s="482"/>
      <c r="Z9" s="482"/>
      <c r="AA9" s="483"/>
      <c r="AB9" s="486"/>
      <c r="AC9" s="482"/>
      <c r="AD9" s="482"/>
      <c r="AE9" s="482"/>
      <c r="AF9" s="482"/>
      <c r="AG9" s="483"/>
      <c r="AH9" s="493"/>
      <c r="AI9" s="494"/>
      <c r="AJ9" s="494"/>
      <c r="AK9" s="494"/>
      <c r="AL9" s="494"/>
      <c r="AM9" s="495"/>
      <c r="AN9" s="83"/>
      <c r="AO9" s="440"/>
      <c r="AP9" s="441"/>
      <c r="AQ9" s="441"/>
      <c r="AR9" s="441"/>
      <c r="AS9" s="441"/>
      <c r="AT9" s="442"/>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c r="A10" s="83"/>
      <c r="B10" s="435"/>
      <c r="C10" s="435"/>
      <c r="D10" s="436"/>
      <c r="E10" s="476"/>
      <c r="F10" s="477"/>
      <c r="G10" s="477"/>
      <c r="H10" s="477"/>
      <c r="I10" s="478"/>
      <c r="J10" s="486" t="str">
        <f>IF(AND('Mapa de Riesgos'!$H$48="Muy Alta",'Mapa de Riesgos'!$L$48="Leve"),CONCATENATE("R",'Mapa de Riesgos'!$A$48),"")</f>
        <v/>
      </c>
      <c r="K10" s="482"/>
      <c r="L10" s="482" t="str">
        <f>IF(AND('Mapa de Riesgos'!$H$54="Muy Alta",'Mapa de Riesgos'!$L$54="Leve"),CONCATENATE("R",'Mapa de Riesgos'!$A$54),"")</f>
        <v/>
      </c>
      <c r="M10" s="482"/>
      <c r="N10" s="482" t="str">
        <f>IF(AND('Mapa de Riesgos'!$H$60="Muy Alta",'Mapa de Riesgos'!$L$60="Leve"),CONCATENATE("R",'Mapa de Riesgos'!$A$60),"")</f>
        <v/>
      </c>
      <c r="O10" s="483"/>
      <c r="P10" s="486" t="str">
        <f>IF(AND('Mapa de Riesgos'!$H$48="Muy Alta",'Mapa de Riesgos'!$L$48="Menor"),CONCATENATE("R",'Mapa de Riesgos'!$A$48),"")</f>
        <v/>
      </c>
      <c r="Q10" s="482"/>
      <c r="R10" s="482" t="str">
        <f>IF(AND('Mapa de Riesgos'!$H$54="Muy Alta",'Mapa de Riesgos'!$L$54="Menor"),CONCATENATE("R",'Mapa de Riesgos'!$A$54),"")</f>
        <v/>
      </c>
      <c r="S10" s="482"/>
      <c r="T10" s="482" t="str">
        <f>IF(AND('Mapa de Riesgos'!$H$60="Muy Alta",'Mapa de Riesgos'!$L$60="Menor"),CONCATENATE("R",'Mapa de Riesgos'!$A$60),"")</f>
        <v/>
      </c>
      <c r="U10" s="483"/>
      <c r="V10" s="486" t="str">
        <f>IF(AND('Mapa de Riesgos'!$H$48="Muy Alta",'Mapa de Riesgos'!$L$48="Moderado"),CONCATENATE("R",'Mapa de Riesgos'!$A$48),"")</f>
        <v/>
      </c>
      <c r="W10" s="482"/>
      <c r="X10" s="482" t="str">
        <f>IF(AND('Mapa de Riesgos'!$H$54="Muy Alta",'Mapa de Riesgos'!$L$54="Moderado"),CONCATENATE("R",'Mapa de Riesgos'!$A$54),"")</f>
        <v/>
      </c>
      <c r="Y10" s="482"/>
      <c r="Z10" s="482" t="str">
        <f>IF(AND('Mapa de Riesgos'!$H$60="Muy Alta",'Mapa de Riesgos'!$L$60="Moderado"),CONCATENATE("R",'Mapa de Riesgos'!$A$60),"")</f>
        <v/>
      </c>
      <c r="AA10" s="483"/>
      <c r="AB10" s="486" t="str">
        <f>IF(AND('Mapa de Riesgos'!$H$48="Muy Alta",'Mapa de Riesgos'!$L$48="Mayor"),CONCATENATE("R",'Mapa de Riesgos'!$A$48),"")</f>
        <v/>
      </c>
      <c r="AC10" s="482"/>
      <c r="AD10" s="482" t="str">
        <f>IF(AND('Mapa de Riesgos'!$H$54="Muy Alta",'Mapa de Riesgos'!$L$54="Mayor"),CONCATENATE("R",'Mapa de Riesgos'!$A$54),"")</f>
        <v/>
      </c>
      <c r="AE10" s="482"/>
      <c r="AF10" s="482" t="str">
        <f>IF(AND('Mapa de Riesgos'!$H$60="Muy Alta",'Mapa de Riesgos'!$L$60="Mayor"),CONCATENATE("R",'Mapa de Riesgos'!$A$60),"")</f>
        <v/>
      </c>
      <c r="AG10" s="483"/>
      <c r="AH10" s="493" t="str">
        <f>IF(AND('Mapa de Riesgos'!$H$48="Muy Alta",'Mapa de Riesgos'!$L$48="Catastrófico"),CONCATENATE("R",'Mapa de Riesgos'!$A$48),"")</f>
        <v/>
      </c>
      <c r="AI10" s="494"/>
      <c r="AJ10" s="494" t="str">
        <f>IF(AND('Mapa de Riesgos'!$H$54="Muy Alta",'Mapa de Riesgos'!$L$54="Catastrófico"),CONCATENATE("R",'Mapa de Riesgos'!$A$54),"")</f>
        <v/>
      </c>
      <c r="AK10" s="494"/>
      <c r="AL10" s="494" t="str">
        <f>IF(AND('Mapa de Riesgos'!$H$60="Muy Alta",'Mapa de Riesgos'!$L$60="Catastrófico"),CONCATENATE("R",'Mapa de Riesgos'!$A$60),"")</f>
        <v/>
      </c>
      <c r="AM10" s="495"/>
      <c r="AN10" s="83"/>
      <c r="AO10" s="440"/>
      <c r="AP10" s="441"/>
      <c r="AQ10" s="441"/>
      <c r="AR10" s="441"/>
      <c r="AS10" s="441"/>
      <c r="AT10" s="442"/>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c r="A11" s="83"/>
      <c r="B11" s="435"/>
      <c r="C11" s="435"/>
      <c r="D11" s="436"/>
      <c r="E11" s="476"/>
      <c r="F11" s="477"/>
      <c r="G11" s="477"/>
      <c r="H11" s="477"/>
      <c r="I11" s="478"/>
      <c r="J11" s="486"/>
      <c r="K11" s="482"/>
      <c r="L11" s="482"/>
      <c r="M11" s="482"/>
      <c r="N11" s="482"/>
      <c r="O11" s="483"/>
      <c r="P11" s="486"/>
      <c r="Q11" s="482"/>
      <c r="R11" s="482"/>
      <c r="S11" s="482"/>
      <c r="T11" s="482"/>
      <c r="U11" s="483"/>
      <c r="V11" s="486"/>
      <c r="W11" s="482"/>
      <c r="X11" s="482"/>
      <c r="Y11" s="482"/>
      <c r="Z11" s="482"/>
      <c r="AA11" s="483"/>
      <c r="AB11" s="486"/>
      <c r="AC11" s="482"/>
      <c r="AD11" s="482"/>
      <c r="AE11" s="482"/>
      <c r="AF11" s="482"/>
      <c r="AG11" s="483"/>
      <c r="AH11" s="493"/>
      <c r="AI11" s="494"/>
      <c r="AJ11" s="494"/>
      <c r="AK11" s="494"/>
      <c r="AL11" s="494"/>
      <c r="AM11" s="495"/>
      <c r="AN11" s="83"/>
      <c r="AO11" s="440"/>
      <c r="AP11" s="441"/>
      <c r="AQ11" s="441"/>
      <c r="AR11" s="441"/>
      <c r="AS11" s="441"/>
      <c r="AT11" s="442"/>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c r="A12" s="83"/>
      <c r="B12" s="435"/>
      <c r="C12" s="435"/>
      <c r="D12" s="436"/>
      <c r="E12" s="476"/>
      <c r="F12" s="477"/>
      <c r="G12" s="477"/>
      <c r="H12" s="477"/>
      <c r="I12" s="478"/>
      <c r="J12" s="486" t="str">
        <f>IF(AND('Mapa de Riesgos'!$H$66="Muy Alta",'Mapa de Riesgos'!$L$66="Leve"),CONCATENATE("R",'Mapa de Riesgos'!$A$66),"")</f>
        <v/>
      </c>
      <c r="K12" s="482"/>
      <c r="L12" s="482" t="str">
        <f>IF(AND('Mapa de Riesgos'!$H$72="Muy Alta",'Mapa de Riesgos'!$L$72="Leve"),CONCATENATE("R",'Mapa de Riesgos'!$A$72),"")</f>
        <v/>
      </c>
      <c r="M12" s="482"/>
      <c r="N12" s="482" t="str">
        <f>IF(AND('Mapa de Riesgos'!$H$78="Muy Alta",'Mapa de Riesgos'!$L$78="Leve"),CONCATENATE("R",'Mapa de Riesgos'!$A$78),"")</f>
        <v/>
      </c>
      <c r="O12" s="483"/>
      <c r="P12" s="486" t="str">
        <f>IF(AND('Mapa de Riesgos'!$H$66="Muy Alta",'Mapa de Riesgos'!$L$66="Menor"),CONCATENATE("R",'Mapa de Riesgos'!$A$66),"")</f>
        <v/>
      </c>
      <c r="Q12" s="482"/>
      <c r="R12" s="482" t="str">
        <f>IF(AND('Mapa de Riesgos'!$H$72="Muy Alta",'Mapa de Riesgos'!$L$72="Menor"),CONCATENATE("R",'Mapa de Riesgos'!$A$72),"")</f>
        <v/>
      </c>
      <c r="S12" s="482"/>
      <c r="T12" s="482" t="str">
        <f>IF(AND('Mapa de Riesgos'!$H$78="Muy Alta",'Mapa de Riesgos'!$L$78="Menor"),CONCATENATE("R",'Mapa de Riesgos'!$A$78),"")</f>
        <v/>
      </c>
      <c r="U12" s="483"/>
      <c r="V12" s="486" t="str">
        <f>IF(AND('Mapa de Riesgos'!$H$66="Muy Alta",'Mapa de Riesgos'!$L$66="Moderado"),CONCATENATE("R",'Mapa de Riesgos'!$A$66),"")</f>
        <v/>
      </c>
      <c r="W12" s="482"/>
      <c r="X12" s="482" t="str">
        <f>IF(AND('Mapa de Riesgos'!$H$72="Muy Alta",'Mapa de Riesgos'!$L$72="Moderado"),CONCATENATE("R",'Mapa de Riesgos'!$A$72),"")</f>
        <v/>
      </c>
      <c r="Y12" s="482"/>
      <c r="Z12" s="482" t="str">
        <f>IF(AND('Mapa de Riesgos'!$H$78="Muy Alta",'Mapa de Riesgos'!$L$78="Moderado"),CONCATENATE("R",'Mapa de Riesgos'!$A$78),"")</f>
        <v/>
      </c>
      <c r="AA12" s="483"/>
      <c r="AB12" s="486" t="str">
        <f>IF(AND('Mapa de Riesgos'!$H$66="Muy Alta",'Mapa de Riesgos'!$L$66="Mayor"),CONCATENATE("R",'Mapa de Riesgos'!$A$66),"")</f>
        <v/>
      </c>
      <c r="AC12" s="482"/>
      <c r="AD12" s="482" t="str">
        <f>IF(AND('Mapa de Riesgos'!$H$72="Muy Alta",'Mapa de Riesgos'!$L$72="Mayor"),CONCATENATE("R",'Mapa de Riesgos'!$A$72),"")</f>
        <v/>
      </c>
      <c r="AE12" s="482"/>
      <c r="AF12" s="482" t="str">
        <f>IF(AND('Mapa de Riesgos'!$H$78="Muy Alta",'Mapa de Riesgos'!$L$78="Mayor"),CONCATENATE("R",'Mapa de Riesgos'!$A$78),"")</f>
        <v/>
      </c>
      <c r="AG12" s="483"/>
      <c r="AH12" s="493" t="str">
        <f>IF(AND('Mapa de Riesgos'!$H$66="Muy Alta",'Mapa de Riesgos'!$L$66="Catastrófico"),CONCATENATE("R",'Mapa de Riesgos'!$A$66),"")</f>
        <v/>
      </c>
      <c r="AI12" s="494"/>
      <c r="AJ12" s="494" t="str">
        <f>IF(AND('Mapa de Riesgos'!$H$72="Muy Alta",'Mapa de Riesgos'!$L$72="Catastrófico"),CONCATENATE("R",'Mapa de Riesgos'!$A$72),"")</f>
        <v/>
      </c>
      <c r="AK12" s="494"/>
      <c r="AL12" s="494" t="str">
        <f>IF(AND('Mapa de Riesgos'!$H$78="Muy Alta",'Mapa de Riesgos'!$L$78="Catastrófico"),CONCATENATE("R",'Mapa de Riesgos'!$A$78),"")</f>
        <v/>
      </c>
      <c r="AM12" s="495"/>
      <c r="AN12" s="83"/>
      <c r="AO12" s="440"/>
      <c r="AP12" s="441"/>
      <c r="AQ12" s="441"/>
      <c r="AR12" s="441"/>
      <c r="AS12" s="441"/>
      <c r="AT12" s="442"/>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c r="A13" s="83"/>
      <c r="B13" s="435"/>
      <c r="C13" s="435"/>
      <c r="D13" s="436"/>
      <c r="E13" s="479"/>
      <c r="F13" s="480"/>
      <c r="G13" s="480"/>
      <c r="H13" s="480"/>
      <c r="I13" s="481"/>
      <c r="J13" s="486"/>
      <c r="K13" s="482"/>
      <c r="L13" s="482"/>
      <c r="M13" s="482"/>
      <c r="N13" s="482"/>
      <c r="O13" s="483"/>
      <c r="P13" s="486"/>
      <c r="Q13" s="482"/>
      <c r="R13" s="482"/>
      <c r="S13" s="482"/>
      <c r="T13" s="482"/>
      <c r="U13" s="483"/>
      <c r="V13" s="486"/>
      <c r="W13" s="482"/>
      <c r="X13" s="482"/>
      <c r="Y13" s="482"/>
      <c r="Z13" s="482"/>
      <c r="AA13" s="483"/>
      <c r="AB13" s="486"/>
      <c r="AC13" s="482"/>
      <c r="AD13" s="482"/>
      <c r="AE13" s="482"/>
      <c r="AF13" s="482"/>
      <c r="AG13" s="483"/>
      <c r="AH13" s="496"/>
      <c r="AI13" s="497"/>
      <c r="AJ13" s="497"/>
      <c r="AK13" s="497"/>
      <c r="AL13" s="497"/>
      <c r="AM13" s="498"/>
      <c r="AN13" s="83"/>
      <c r="AO13" s="443"/>
      <c r="AP13" s="444"/>
      <c r="AQ13" s="444"/>
      <c r="AR13" s="444"/>
      <c r="AS13" s="444"/>
      <c r="AT13" s="445"/>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c r="A14" s="83"/>
      <c r="B14" s="435"/>
      <c r="C14" s="435"/>
      <c r="D14" s="436"/>
      <c r="E14" s="473" t="s">
        <v>170</v>
      </c>
      <c r="F14" s="474"/>
      <c r="G14" s="474"/>
      <c r="H14" s="474"/>
      <c r="I14" s="474"/>
      <c r="J14" s="508" t="str">
        <f>IF(AND('Mapa de Riesgos'!$H$12="Alta",'Mapa de Riesgos'!$L$12="Leve"),CONCATENATE("R",'Mapa de Riesgos'!$A$12),"")</f>
        <v/>
      </c>
      <c r="K14" s="509"/>
      <c r="L14" s="509" t="str">
        <f>IF(AND('Mapa de Riesgos'!$H$18="Alta",'Mapa de Riesgos'!$L$18="Leve"),CONCATENATE("R",'Mapa de Riesgos'!$A$18),"")</f>
        <v/>
      </c>
      <c r="M14" s="509"/>
      <c r="N14" s="509" t="str">
        <f>IF(AND('Mapa de Riesgos'!$H$24="Alta",'Mapa de Riesgos'!$L$24="Leve"),CONCATENATE("R",'Mapa de Riesgos'!$A$24),"")</f>
        <v/>
      </c>
      <c r="O14" s="510"/>
      <c r="P14" s="508" t="str">
        <f>IF(AND('Mapa de Riesgos'!$H$12="Alta",'Mapa de Riesgos'!$L$12="Menor"),CONCATENATE("R",'Mapa de Riesgos'!$A$12),"")</f>
        <v/>
      </c>
      <c r="Q14" s="509"/>
      <c r="R14" s="509" t="str">
        <f>IF(AND('Mapa de Riesgos'!$H$18="Alta",'Mapa de Riesgos'!$L$18="Menor"),CONCATENATE("R",'Mapa de Riesgos'!$A$18),"")</f>
        <v/>
      </c>
      <c r="S14" s="509"/>
      <c r="T14" s="509" t="str">
        <f>IF(AND('Mapa de Riesgos'!$H$24="Alta",'Mapa de Riesgos'!$L$24="Menor"),CONCATENATE("R",'Mapa de Riesgos'!$A$24),"")</f>
        <v/>
      </c>
      <c r="U14" s="510"/>
      <c r="V14" s="484" t="str">
        <f>IF(AND('Mapa de Riesgos'!$H$12="Alta",'Mapa de Riesgos'!$L$12="Moderado"),CONCATENATE("R",'Mapa de Riesgos'!$A$12),"")</f>
        <v/>
      </c>
      <c r="W14" s="485"/>
      <c r="X14" s="485" t="str">
        <f>IF(AND('Mapa de Riesgos'!$H$18="Alta",'Mapa de Riesgos'!$L$18="Moderado"),CONCATENATE("R",'Mapa de Riesgos'!$A$18),"")</f>
        <v/>
      </c>
      <c r="Y14" s="485"/>
      <c r="Z14" s="485" t="str">
        <f>IF(AND('Mapa de Riesgos'!$H$24="Alta",'Mapa de Riesgos'!$L$24="Moderado"),CONCATENATE("R",'Mapa de Riesgos'!$A$24),"")</f>
        <v/>
      </c>
      <c r="AA14" s="487"/>
      <c r="AB14" s="484" t="str">
        <f>IF(AND('Mapa de Riesgos'!$H$12="Alta",'Mapa de Riesgos'!$L$12="Mayor"),CONCATENATE("R",'Mapa de Riesgos'!$A$12),"")</f>
        <v/>
      </c>
      <c r="AC14" s="485"/>
      <c r="AD14" s="485" t="str">
        <f>IF(AND('Mapa de Riesgos'!$H$18="Alta",'Mapa de Riesgos'!$L$18="Mayor"),CONCATENATE("R",'Mapa de Riesgos'!$A$18),"")</f>
        <v/>
      </c>
      <c r="AE14" s="485"/>
      <c r="AF14" s="485" t="str">
        <f>IF(AND('Mapa de Riesgos'!$H$24="Alta",'Mapa de Riesgos'!$L$24="Mayor"),CONCATENATE("R",'Mapa de Riesgos'!$A$24),"")</f>
        <v/>
      </c>
      <c r="AG14" s="487"/>
      <c r="AH14" s="499" t="str">
        <f>IF(AND('Mapa de Riesgos'!$H$12="Alta",'Mapa de Riesgos'!$L$12="Catastrófico"),CONCATENATE("R",'Mapa de Riesgos'!$A$12),"")</f>
        <v/>
      </c>
      <c r="AI14" s="500"/>
      <c r="AJ14" s="500" t="str">
        <f>IF(AND('Mapa de Riesgos'!$H$18="Alta",'Mapa de Riesgos'!$L$18="Catastrófico"),CONCATENATE("R",'Mapa de Riesgos'!$A$18),"")</f>
        <v/>
      </c>
      <c r="AK14" s="500"/>
      <c r="AL14" s="500" t="str">
        <f>IF(AND('Mapa de Riesgos'!$H$24="Alta",'Mapa de Riesgos'!$L$24="Catastrófico"),CONCATENATE("R",'Mapa de Riesgos'!$A$24),"")</f>
        <v/>
      </c>
      <c r="AM14" s="501"/>
      <c r="AN14" s="83"/>
      <c r="AO14" s="446" t="s">
        <v>171</v>
      </c>
      <c r="AP14" s="447"/>
      <c r="AQ14" s="447"/>
      <c r="AR14" s="447"/>
      <c r="AS14" s="447"/>
      <c r="AT14" s="448"/>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c r="A15" s="83"/>
      <c r="B15" s="435"/>
      <c r="C15" s="435"/>
      <c r="D15" s="436"/>
      <c r="E15" s="476"/>
      <c r="F15" s="477"/>
      <c r="G15" s="477"/>
      <c r="H15" s="477"/>
      <c r="I15" s="477"/>
      <c r="J15" s="502"/>
      <c r="K15" s="503"/>
      <c r="L15" s="503"/>
      <c r="M15" s="503"/>
      <c r="N15" s="503"/>
      <c r="O15" s="504"/>
      <c r="P15" s="502"/>
      <c r="Q15" s="503"/>
      <c r="R15" s="503"/>
      <c r="S15" s="503"/>
      <c r="T15" s="503"/>
      <c r="U15" s="504"/>
      <c r="V15" s="486"/>
      <c r="W15" s="482"/>
      <c r="X15" s="482"/>
      <c r="Y15" s="482"/>
      <c r="Z15" s="482"/>
      <c r="AA15" s="483"/>
      <c r="AB15" s="486"/>
      <c r="AC15" s="482"/>
      <c r="AD15" s="482"/>
      <c r="AE15" s="482"/>
      <c r="AF15" s="482"/>
      <c r="AG15" s="483"/>
      <c r="AH15" s="493"/>
      <c r="AI15" s="494"/>
      <c r="AJ15" s="494"/>
      <c r="AK15" s="494"/>
      <c r="AL15" s="494"/>
      <c r="AM15" s="495"/>
      <c r="AN15" s="83"/>
      <c r="AO15" s="449"/>
      <c r="AP15" s="450"/>
      <c r="AQ15" s="450"/>
      <c r="AR15" s="450"/>
      <c r="AS15" s="450"/>
      <c r="AT15" s="451"/>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c r="A16" s="83"/>
      <c r="B16" s="435"/>
      <c r="C16" s="435"/>
      <c r="D16" s="436"/>
      <c r="E16" s="476"/>
      <c r="F16" s="477"/>
      <c r="G16" s="477"/>
      <c r="H16" s="477"/>
      <c r="I16" s="477"/>
      <c r="J16" s="502" t="str">
        <f>IF(AND('Mapa de Riesgos'!$H$30="Alta",'Mapa de Riesgos'!$L$30="Leve"),CONCATENATE("R",'Mapa de Riesgos'!$A$30),"")</f>
        <v/>
      </c>
      <c r="K16" s="503"/>
      <c r="L16" s="503" t="str">
        <f>IF(AND('Mapa de Riesgos'!$H$36="Alta",'Mapa de Riesgos'!$L$36="Leve"),CONCATENATE("R",'Mapa de Riesgos'!$A$36),"")</f>
        <v/>
      </c>
      <c r="M16" s="503"/>
      <c r="N16" s="503" t="str">
        <f>IF(AND('Mapa de Riesgos'!$H$42="Alta",'Mapa de Riesgos'!$L$42="Leve"),CONCATENATE("R",'Mapa de Riesgos'!$A$42),"")</f>
        <v/>
      </c>
      <c r="O16" s="504"/>
      <c r="P16" s="502" t="str">
        <f>IF(AND('Mapa de Riesgos'!$H$30="Alta",'Mapa de Riesgos'!$L$30="Menor"),CONCATENATE("R",'Mapa de Riesgos'!$A$30),"")</f>
        <v/>
      </c>
      <c r="Q16" s="503"/>
      <c r="R16" s="503" t="str">
        <f>IF(AND('Mapa de Riesgos'!$H$36="Alta",'Mapa de Riesgos'!$L$36="Menor"),CONCATENATE("R",'Mapa de Riesgos'!$A$36),"")</f>
        <v/>
      </c>
      <c r="S16" s="503"/>
      <c r="T16" s="503" t="str">
        <f>IF(AND('Mapa de Riesgos'!$H$42="Alta",'Mapa de Riesgos'!$L$42="Menor"),CONCATENATE("R",'Mapa de Riesgos'!$A$42),"")</f>
        <v/>
      </c>
      <c r="U16" s="504"/>
      <c r="V16" s="486" t="str">
        <f>IF(AND('Mapa de Riesgos'!$H$30="Alta",'Mapa de Riesgos'!$L$30="Moderado"),CONCATENATE("R",'Mapa de Riesgos'!$A$30),"")</f>
        <v/>
      </c>
      <c r="W16" s="482"/>
      <c r="X16" s="482" t="str">
        <f>IF(AND('Mapa de Riesgos'!$H$36="Alta",'Mapa de Riesgos'!$L$36="Moderado"),CONCATENATE("R",'Mapa de Riesgos'!$A$36),"")</f>
        <v/>
      </c>
      <c r="Y16" s="482"/>
      <c r="Z16" s="482" t="str">
        <f>IF(AND('Mapa de Riesgos'!$H$42="Alta",'Mapa de Riesgos'!$L$42="Moderado"),CONCATENATE("R",'Mapa de Riesgos'!$A$42),"")</f>
        <v/>
      </c>
      <c r="AA16" s="483"/>
      <c r="AB16" s="486" t="str">
        <f>IF(AND('Mapa de Riesgos'!$H$30="Alta",'Mapa de Riesgos'!$L$30="Mayor"),CONCATENATE("R",'Mapa de Riesgos'!$A$30),"")</f>
        <v/>
      </c>
      <c r="AC16" s="482"/>
      <c r="AD16" s="482" t="str">
        <f>IF(AND('Mapa de Riesgos'!$H$36="Alta",'Mapa de Riesgos'!$L$36="Mayor"),CONCATENATE("R",'Mapa de Riesgos'!$A$36),"")</f>
        <v/>
      </c>
      <c r="AE16" s="482"/>
      <c r="AF16" s="482" t="str">
        <f>IF(AND('Mapa de Riesgos'!$H$42="Alta",'Mapa de Riesgos'!$L$42="Mayor"),CONCATENATE("R",'Mapa de Riesgos'!$A$42),"")</f>
        <v/>
      </c>
      <c r="AG16" s="483"/>
      <c r="AH16" s="493" t="str">
        <f>IF(AND('Mapa de Riesgos'!$H$30="Alta",'Mapa de Riesgos'!$L$30="Catastrófico"),CONCATENATE("R",'Mapa de Riesgos'!$A$30),"")</f>
        <v/>
      </c>
      <c r="AI16" s="494"/>
      <c r="AJ16" s="494" t="str">
        <f>IF(AND('Mapa de Riesgos'!$H$36="Alta",'Mapa de Riesgos'!$L$36="Catastrófico"),CONCATENATE("R",'Mapa de Riesgos'!$A$36),"")</f>
        <v/>
      </c>
      <c r="AK16" s="494"/>
      <c r="AL16" s="494" t="str">
        <f>IF(AND('Mapa de Riesgos'!$H$42="Alta",'Mapa de Riesgos'!$L$42="Catastrófico"),CONCATENATE("R",'Mapa de Riesgos'!$A$42),"")</f>
        <v/>
      </c>
      <c r="AM16" s="495"/>
      <c r="AN16" s="83"/>
      <c r="AO16" s="449"/>
      <c r="AP16" s="450"/>
      <c r="AQ16" s="450"/>
      <c r="AR16" s="450"/>
      <c r="AS16" s="450"/>
      <c r="AT16" s="451"/>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c r="A17" s="83"/>
      <c r="B17" s="435"/>
      <c r="C17" s="435"/>
      <c r="D17" s="436"/>
      <c r="E17" s="476"/>
      <c r="F17" s="477"/>
      <c r="G17" s="477"/>
      <c r="H17" s="477"/>
      <c r="I17" s="477"/>
      <c r="J17" s="502"/>
      <c r="K17" s="503"/>
      <c r="L17" s="503"/>
      <c r="M17" s="503"/>
      <c r="N17" s="503"/>
      <c r="O17" s="504"/>
      <c r="P17" s="502"/>
      <c r="Q17" s="503"/>
      <c r="R17" s="503"/>
      <c r="S17" s="503"/>
      <c r="T17" s="503"/>
      <c r="U17" s="504"/>
      <c r="V17" s="486"/>
      <c r="W17" s="482"/>
      <c r="X17" s="482"/>
      <c r="Y17" s="482"/>
      <c r="Z17" s="482"/>
      <c r="AA17" s="483"/>
      <c r="AB17" s="486"/>
      <c r="AC17" s="482"/>
      <c r="AD17" s="482"/>
      <c r="AE17" s="482"/>
      <c r="AF17" s="482"/>
      <c r="AG17" s="483"/>
      <c r="AH17" s="493"/>
      <c r="AI17" s="494"/>
      <c r="AJ17" s="494"/>
      <c r="AK17" s="494"/>
      <c r="AL17" s="494"/>
      <c r="AM17" s="495"/>
      <c r="AN17" s="83"/>
      <c r="AO17" s="449"/>
      <c r="AP17" s="450"/>
      <c r="AQ17" s="450"/>
      <c r="AR17" s="450"/>
      <c r="AS17" s="450"/>
      <c r="AT17" s="451"/>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c r="A18" s="83"/>
      <c r="B18" s="435"/>
      <c r="C18" s="435"/>
      <c r="D18" s="436"/>
      <c r="E18" s="476"/>
      <c r="F18" s="477"/>
      <c r="G18" s="477"/>
      <c r="H18" s="477"/>
      <c r="I18" s="477"/>
      <c r="J18" s="502" t="str">
        <f>IF(AND('Mapa de Riesgos'!$H$48="Alta",'Mapa de Riesgos'!$L$48="Leve"),CONCATENATE("R",'Mapa de Riesgos'!$A$48),"")</f>
        <v/>
      </c>
      <c r="K18" s="503"/>
      <c r="L18" s="503" t="str">
        <f>IF(AND('Mapa de Riesgos'!$H$54="Alta",'Mapa de Riesgos'!$L$54="Leve"),CONCATENATE("R",'Mapa de Riesgos'!$A$54),"")</f>
        <v/>
      </c>
      <c r="M18" s="503"/>
      <c r="N18" s="503" t="str">
        <f>IF(AND('Mapa de Riesgos'!$H$60="Alta",'Mapa de Riesgos'!$L$60="Leve"),CONCATENATE("R",'Mapa de Riesgos'!$A$60),"")</f>
        <v/>
      </c>
      <c r="O18" s="504"/>
      <c r="P18" s="502" t="str">
        <f>IF(AND('Mapa de Riesgos'!$H$48="Alta",'Mapa de Riesgos'!$L$48="Menor"),CONCATENATE("R",'Mapa de Riesgos'!$A$48),"")</f>
        <v/>
      </c>
      <c r="Q18" s="503"/>
      <c r="R18" s="503" t="str">
        <f>IF(AND('Mapa de Riesgos'!$H$54="Alta",'Mapa de Riesgos'!$L$54="Menor"),CONCATENATE("R",'Mapa de Riesgos'!$A$54),"")</f>
        <v/>
      </c>
      <c r="S18" s="503"/>
      <c r="T18" s="503" t="str">
        <f>IF(AND('Mapa de Riesgos'!$H$60="Alta",'Mapa de Riesgos'!$L$60="Menor"),CONCATENATE("R",'Mapa de Riesgos'!$A$60),"")</f>
        <v/>
      </c>
      <c r="U18" s="504"/>
      <c r="V18" s="486" t="str">
        <f>IF(AND('Mapa de Riesgos'!$H$48="Alta",'Mapa de Riesgos'!$L$48="Moderado"),CONCATENATE("R",'Mapa de Riesgos'!$A$48),"")</f>
        <v/>
      </c>
      <c r="W18" s="482"/>
      <c r="X18" s="482" t="str">
        <f>IF(AND('Mapa de Riesgos'!$H$54="Alta",'Mapa de Riesgos'!$L$54="Moderado"),CONCATENATE("R",'Mapa de Riesgos'!$A$54),"")</f>
        <v/>
      </c>
      <c r="Y18" s="482"/>
      <c r="Z18" s="482" t="str">
        <f>IF(AND('Mapa de Riesgos'!$H$60="Alta",'Mapa de Riesgos'!$L$60="Moderado"),CONCATENATE("R",'Mapa de Riesgos'!$A$60),"")</f>
        <v/>
      </c>
      <c r="AA18" s="483"/>
      <c r="AB18" s="486" t="str">
        <f>IF(AND('Mapa de Riesgos'!$H$48="Alta",'Mapa de Riesgos'!$L$48="Mayor"),CONCATENATE("R",'Mapa de Riesgos'!$A$48),"")</f>
        <v/>
      </c>
      <c r="AC18" s="482"/>
      <c r="AD18" s="482" t="str">
        <f>IF(AND('Mapa de Riesgos'!$H$54="Alta",'Mapa de Riesgos'!$L$54="Mayor"),CONCATENATE("R",'Mapa de Riesgos'!$A$54),"")</f>
        <v/>
      </c>
      <c r="AE18" s="482"/>
      <c r="AF18" s="482" t="str">
        <f>IF(AND('Mapa de Riesgos'!$H$60="Alta",'Mapa de Riesgos'!$L$60="Mayor"),CONCATENATE("R",'Mapa de Riesgos'!$A$60),"")</f>
        <v/>
      </c>
      <c r="AG18" s="483"/>
      <c r="AH18" s="493" t="str">
        <f>IF(AND('Mapa de Riesgos'!$H$48="Alta",'Mapa de Riesgos'!$L$48="Catastrófico"),CONCATENATE("R",'Mapa de Riesgos'!$A$48),"")</f>
        <v/>
      </c>
      <c r="AI18" s="494"/>
      <c r="AJ18" s="494" t="str">
        <f>IF(AND('Mapa de Riesgos'!$H$54="Alta",'Mapa de Riesgos'!$L$54="Catastrófico"),CONCATENATE("R",'Mapa de Riesgos'!$A$54),"")</f>
        <v/>
      </c>
      <c r="AK18" s="494"/>
      <c r="AL18" s="494" t="str">
        <f>IF(AND('Mapa de Riesgos'!$H$60="Alta",'Mapa de Riesgos'!$L$60="Catastrófico"),CONCATENATE("R",'Mapa de Riesgos'!$A$60),"")</f>
        <v/>
      </c>
      <c r="AM18" s="495"/>
      <c r="AN18" s="83"/>
      <c r="AO18" s="449"/>
      <c r="AP18" s="450"/>
      <c r="AQ18" s="450"/>
      <c r="AR18" s="450"/>
      <c r="AS18" s="450"/>
      <c r="AT18" s="451"/>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c r="A19" s="83"/>
      <c r="B19" s="435"/>
      <c r="C19" s="435"/>
      <c r="D19" s="436"/>
      <c r="E19" s="476"/>
      <c r="F19" s="477"/>
      <c r="G19" s="477"/>
      <c r="H19" s="477"/>
      <c r="I19" s="477"/>
      <c r="J19" s="502"/>
      <c r="K19" s="503"/>
      <c r="L19" s="503"/>
      <c r="M19" s="503"/>
      <c r="N19" s="503"/>
      <c r="O19" s="504"/>
      <c r="P19" s="502"/>
      <c r="Q19" s="503"/>
      <c r="R19" s="503"/>
      <c r="S19" s="503"/>
      <c r="T19" s="503"/>
      <c r="U19" s="504"/>
      <c r="V19" s="486"/>
      <c r="W19" s="482"/>
      <c r="X19" s="482"/>
      <c r="Y19" s="482"/>
      <c r="Z19" s="482"/>
      <c r="AA19" s="483"/>
      <c r="AB19" s="486"/>
      <c r="AC19" s="482"/>
      <c r="AD19" s="482"/>
      <c r="AE19" s="482"/>
      <c r="AF19" s="482"/>
      <c r="AG19" s="483"/>
      <c r="AH19" s="493"/>
      <c r="AI19" s="494"/>
      <c r="AJ19" s="494"/>
      <c r="AK19" s="494"/>
      <c r="AL19" s="494"/>
      <c r="AM19" s="495"/>
      <c r="AN19" s="83"/>
      <c r="AO19" s="449"/>
      <c r="AP19" s="450"/>
      <c r="AQ19" s="450"/>
      <c r="AR19" s="450"/>
      <c r="AS19" s="450"/>
      <c r="AT19" s="451"/>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c r="A20" s="83"/>
      <c r="B20" s="435"/>
      <c r="C20" s="435"/>
      <c r="D20" s="436"/>
      <c r="E20" s="476"/>
      <c r="F20" s="477"/>
      <c r="G20" s="477"/>
      <c r="H20" s="477"/>
      <c r="I20" s="477"/>
      <c r="J20" s="502" t="str">
        <f>IF(AND('Mapa de Riesgos'!$H$66="Alta",'Mapa de Riesgos'!$L$66="Leve"),CONCATENATE("R",'Mapa de Riesgos'!$A$66),"")</f>
        <v/>
      </c>
      <c r="K20" s="503"/>
      <c r="L20" s="503" t="str">
        <f>IF(AND('Mapa de Riesgos'!$H$72="Alta",'Mapa de Riesgos'!$L$72="Leve"),CONCATENATE("R",'Mapa de Riesgos'!$A$72),"")</f>
        <v/>
      </c>
      <c r="M20" s="503"/>
      <c r="N20" s="503" t="str">
        <f>IF(AND('Mapa de Riesgos'!$H$78="Alta",'Mapa de Riesgos'!$L$78="Leve"),CONCATENATE("R",'Mapa de Riesgos'!$A$78),"")</f>
        <v/>
      </c>
      <c r="O20" s="504"/>
      <c r="P20" s="502" t="str">
        <f>IF(AND('Mapa de Riesgos'!$H$66="Alta",'Mapa de Riesgos'!$L$66="Menor"),CONCATENATE("R",'Mapa de Riesgos'!$A$66),"")</f>
        <v/>
      </c>
      <c r="Q20" s="503"/>
      <c r="R20" s="503" t="str">
        <f>IF(AND('Mapa de Riesgos'!$H$72="Alta",'Mapa de Riesgos'!$L$72="Menor"),CONCATENATE("R",'Mapa de Riesgos'!$A$72),"")</f>
        <v/>
      </c>
      <c r="S20" s="503"/>
      <c r="T20" s="503" t="str">
        <f>IF(AND('Mapa de Riesgos'!$H$78="Alta",'Mapa de Riesgos'!$L$78="Menor"),CONCATENATE("R",'Mapa de Riesgos'!$A$78),"")</f>
        <v/>
      </c>
      <c r="U20" s="504"/>
      <c r="V20" s="486" t="str">
        <f>IF(AND('Mapa de Riesgos'!$H$66="Alta",'Mapa de Riesgos'!$L$66="Moderado"),CONCATENATE("R",'Mapa de Riesgos'!$A$66),"")</f>
        <v/>
      </c>
      <c r="W20" s="482"/>
      <c r="X20" s="482" t="str">
        <f>IF(AND('Mapa de Riesgos'!$H$72="Alta",'Mapa de Riesgos'!$L$72="Moderado"),CONCATENATE("R",'Mapa de Riesgos'!$A$72),"")</f>
        <v/>
      </c>
      <c r="Y20" s="482"/>
      <c r="Z20" s="482" t="str">
        <f>IF(AND('Mapa de Riesgos'!$H$78="Alta",'Mapa de Riesgos'!$L$78="Moderado"),CONCATENATE("R",'Mapa de Riesgos'!$A$78),"")</f>
        <v/>
      </c>
      <c r="AA20" s="483"/>
      <c r="AB20" s="486" t="str">
        <f>IF(AND('Mapa de Riesgos'!$H$66="Alta",'Mapa de Riesgos'!$L$66="Mayor"),CONCATENATE("R",'Mapa de Riesgos'!$A$66),"")</f>
        <v/>
      </c>
      <c r="AC20" s="482"/>
      <c r="AD20" s="482" t="str">
        <f>IF(AND('Mapa de Riesgos'!$H$72="Alta",'Mapa de Riesgos'!$L$72="Mayor"),CONCATENATE("R",'Mapa de Riesgos'!$A$72),"")</f>
        <v/>
      </c>
      <c r="AE20" s="482"/>
      <c r="AF20" s="482" t="str">
        <f>IF(AND('Mapa de Riesgos'!$H$78="Alta",'Mapa de Riesgos'!$L$78="Mayor"),CONCATENATE("R",'Mapa de Riesgos'!$A$78),"")</f>
        <v/>
      </c>
      <c r="AG20" s="483"/>
      <c r="AH20" s="493" t="str">
        <f>IF(AND('Mapa de Riesgos'!$H$66="Alta",'Mapa de Riesgos'!$L$66="Catastrófico"),CONCATENATE("R",'Mapa de Riesgos'!$A$66),"")</f>
        <v/>
      </c>
      <c r="AI20" s="494"/>
      <c r="AJ20" s="494" t="str">
        <f>IF(AND('Mapa de Riesgos'!$H$72="Alta",'Mapa de Riesgos'!$L$72="Catastrófico"),CONCATENATE("R",'Mapa de Riesgos'!$A$72),"")</f>
        <v/>
      </c>
      <c r="AK20" s="494"/>
      <c r="AL20" s="494" t="str">
        <f>IF(AND('Mapa de Riesgos'!$H$78="Alta",'Mapa de Riesgos'!$L$78="Catastrófico"),CONCATENATE("R",'Mapa de Riesgos'!$A$78),"")</f>
        <v/>
      </c>
      <c r="AM20" s="495"/>
      <c r="AN20" s="83"/>
      <c r="AO20" s="449"/>
      <c r="AP20" s="450"/>
      <c r="AQ20" s="450"/>
      <c r="AR20" s="450"/>
      <c r="AS20" s="450"/>
      <c r="AT20" s="451"/>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c r="A21" s="83"/>
      <c r="B21" s="435"/>
      <c r="C21" s="435"/>
      <c r="D21" s="436"/>
      <c r="E21" s="479"/>
      <c r="F21" s="480"/>
      <c r="G21" s="480"/>
      <c r="H21" s="480"/>
      <c r="I21" s="480"/>
      <c r="J21" s="505"/>
      <c r="K21" s="506"/>
      <c r="L21" s="506"/>
      <c r="M21" s="506"/>
      <c r="N21" s="506"/>
      <c r="O21" s="507"/>
      <c r="P21" s="505"/>
      <c r="Q21" s="506"/>
      <c r="R21" s="506"/>
      <c r="S21" s="506"/>
      <c r="T21" s="506"/>
      <c r="U21" s="507"/>
      <c r="V21" s="490"/>
      <c r="W21" s="491"/>
      <c r="X21" s="491"/>
      <c r="Y21" s="491"/>
      <c r="Z21" s="491"/>
      <c r="AA21" s="492"/>
      <c r="AB21" s="490"/>
      <c r="AC21" s="491"/>
      <c r="AD21" s="491"/>
      <c r="AE21" s="491"/>
      <c r="AF21" s="491"/>
      <c r="AG21" s="492"/>
      <c r="AH21" s="496"/>
      <c r="AI21" s="497"/>
      <c r="AJ21" s="497"/>
      <c r="AK21" s="497"/>
      <c r="AL21" s="497"/>
      <c r="AM21" s="498"/>
      <c r="AN21" s="83"/>
      <c r="AO21" s="452"/>
      <c r="AP21" s="453"/>
      <c r="AQ21" s="453"/>
      <c r="AR21" s="453"/>
      <c r="AS21" s="453"/>
      <c r="AT21" s="454"/>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c r="A22" s="83"/>
      <c r="B22" s="435"/>
      <c r="C22" s="435"/>
      <c r="D22" s="436"/>
      <c r="E22" s="473" t="s">
        <v>172</v>
      </c>
      <c r="F22" s="474"/>
      <c r="G22" s="474"/>
      <c r="H22" s="474"/>
      <c r="I22" s="475"/>
      <c r="J22" s="508" t="str">
        <f>IF(AND('Mapa de Riesgos'!$H$12="Media",'Mapa de Riesgos'!$L$12="Leve"),CONCATENATE("R",'Mapa de Riesgos'!$A$12),"")</f>
        <v/>
      </c>
      <c r="K22" s="509"/>
      <c r="L22" s="509" t="str">
        <f>IF(AND('Mapa de Riesgos'!$H$18="Media",'Mapa de Riesgos'!$L$18="Leve"),CONCATENATE("R",'Mapa de Riesgos'!$A$18),"")</f>
        <v/>
      </c>
      <c r="M22" s="509"/>
      <c r="N22" s="509" t="str">
        <f>IF(AND('Mapa de Riesgos'!$H$24="Media",'Mapa de Riesgos'!$L$24="Leve"),CONCATENATE("R",'Mapa de Riesgos'!$A$24),"")</f>
        <v/>
      </c>
      <c r="O22" s="510"/>
      <c r="P22" s="508" t="str">
        <f>IF(AND('Mapa de Riesgos'!$H$12="Media",'Mapa de Riesgos'!$L$12="Menor"),CONCATENATE("R",'Mapa de Riesgos'!$A$12),"")</f>
        <v/>
      </c>
      <c r="Q22" s="509"/>
      <c r="R22" s="509" t="str">
        <f>IF(AND('Mapa de Riesgos'!$H$18="Media",'Mapa de Riesgos'!$L$18="Menor"),CONCATENATE("R",'Mapa de Riesgos'!$A$18),"")</f>
        <v/>
      </c>
      <c r="S22" s="509"/>
      <c r="T22" s="509" t="str">
        <f>IF(AND('Mapa de Riesgos'!$H$24="Media",'Mapa de Riesgos'!$L$24="Menor"),CONCATENATE("R",'Mapa de Riesgos'!$A$24),"")</f>
        <v/>
      </c>
      <c r="U22" s="510"/>
      <c r="V22" s="508" t="str">
        <f>IF(AND('Mapa de Riesgos'!$H$12="Media",'Mapa de Riesgos'!$L$12="Moderado"),CONCATENATE("R",'Mapa de Riesgos'!$A$12),"")</f>
        <v/>
      </c>
      <c r="W22" s="509"/>
      <c r="X22" s="509" t="str">
        <f>IF(AND('Mapa de Riesgos'!$H$18="Media",'Mapa de Riesgos'!$L$18="Moderado"),CONCATENATE("R",'Mapa de Riesgos'!$A$18),"")</f>
        <v/>
      </c>
      <c r="Y22" s="509"/>
      <c r="Z22" s="509" t="str">
        <f>IF(AND('Mapa de Riesgos'!$H$24="Media",'Mapa de Riesgos'!$L$24="Moderado"),CONCATENATE("R",'Mapa de Riesgos'!$A$24),"")</f>
        <v/>
      </c>
      <c r="AA22" s="510"/>
      <c r="AB22" s="484" t="str">
        <f>IF(AND('Mapa de Riesgos'!$H$12="Media",'Mapa de Riesgos'!$L$12="Mayor"),CONCATENATE("R",'Mapa de Riesgos'!$A$12),"")</f>
        <v/>
      </c>
      <c r="AC22" s="485"/>
      <c r="AD22" s="485" t="str">
        <f>IF(AND('Mapa de Riesgos'!$H$18="Media",'Mapa de Riesgos'!$L$18="Mayor"),CONCATENATE("R",'Mapa de Riesgos'!$A$18),"")</f>
        <v/>
      </c>
      <c r="AE22" s="485"/>
      <c r="AF22" s="485" t="str">
        <f>IF(AND('Mapa de Riesgos'!$H$24="Media",'Mapa de Riesgos'!$L$24="Mayor"),CONCATENATE("R",'Mapa de Riesgos'!$A$24),"")</f>
        <v/>
      </c>
      <c r="AG22" s="487"/>
      <c r="AH22" s="499" t="str">
        <f>IF(AND('Mapa de Riesgos'!$H$12="Media",'Mapa de Riesgos'!$L$12="Catastrófico"),CONCATENATE("R",'Mapa de Riesgos'!$A$12),"")</f>
        <v/>
      </c>
      <c r="AI22" s="500"/>
      <c r="AJ22" s="500" t="str">
        <f>IF(AND('Mapa de Riesgos'!$H$18="Media",'Mapa de Riesgos'!$L$18="Catastrófico"),CONCATENATE("R",'Mapa de Riesgos'!$A$18),"")</f>
        <v/>
      </c>
      <c r="AK22" s="500"/>
      <c r="AL22" s="500" t="str">
        <f>IF(AND('Mapa de Riesgos'!$H$24="Media",'Mapa de Riesgos'!$L$24="Catastrófico"),CONCATENATE("R",'Mapa de Riesgos'!$A$24),"")</f>
        <v/>
      </c>
      <c r="AM22" s="501"/>
      <c r="AN22" s="83"/>
      <c r="AO22" s="455" t="s">
        <v>173</v>
      </c>
      <c r="AP22" s="456"/>
      <c r="AQ22" s="456"/>
      <c r="AR22" s="456"/>
      <c r="AS22" s="456"/>
      <c r="AT22" s="457"/>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c r="A23" s="83"/>
      <c r="B23" s="435"/>
      <c r="C23" s="435"/>
      <c r="D23" s="436"/>
      <c r="E23" s="476"/>
      <c r="F23" s="477"/>
      <c r="G23" s="477"/>
      <c r="H23" s="477"/>
      <c r="I23" s="478"/>
      <c r="J23" s="502"/>
      <c r="K23" s="503"/>
      <c r="L23" s="503"/>
      <c r="M23" s="503"/>
      <c r="N23" s="503"/>
      <c r="O23" s="504"/>
      <c r="P23" s="502"/>
      <c r="Q23" s="503"/>
      <c r="R23" s="503"/>
      <c r="S23" s="503"/>
      <c r="T23" s="503"/>
      <c r="U23" s="504"/>
      <c r="V23" s="502"/>
      <c r="W23" s="503"/>
      <c r="X23" s="503"/>
      <c r="Y23" s="503"/>
      <c r="Z23" s="503"/>
      <c r="AA23" s="504"/>
      <c r="AB23" s="486"/>
      <c r="AC23" s="482"/>
      <c r="AD23" s="482"/>
      <c r="AE23" s="482"/>
      <c r="AF23" s="482"/>
      <c r="AG23" s="483"/>
      <c r="AH23" s="493"/>
      <c r="AI23" s="494"/>
      <c r="AJ23" s="494"/>
      <c r="AK23" s="494"/>
      <c r="AL23" s="494"/>
      <c r="AM23" s="495"/>
      <c r="AN23" s="83"/>
      <c r="AO23" s="458"/>
      <c r="AP23" s="459"/>
      <c r="AQ23" s="459"/>
      <c r="AR23" s="459"/>
      <c r="AS23" s="459"/>
      <c r="AT23" s="460"/>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c r="A24" s="83"/>
      <c r="B24" s="435"/>
      <c r="C24" s="435"/>
      <c r="D24" s="436"/>
      <c r="E24" s="476"/>
      <c r="F24" s="477"/>
      <c r="G24" s="477"/>
      <c r="H24" s="477"/>
      <c r="I24" s="478"/>
      <c r="J24" s="502" t="str">
        <f>IF(AND('Mapa de Riesgos'!$H$30="Media",'Mapa de Riesgos'!$L$30="Leve"),CONCATENATE("R",'Mapa de Riesgos'!$A$30),"")</f>
        <v/>
      </c>
      <c r="K24" s="503"/>
      <c r="L24" s="503" t="str">
        <f>IF(AND('Mapa de Riesgos'!$H$36="Media",'Mapa de Riesgos'!$L$36="Leve"),CONCATENATE("R",'Mapa de Riesgos'!$A$36),"")</f>
        <v/>
      </c>
      <c r="M24" s="503"/>
      <c r="N24" s="503" t="str">
        <f>IF(AND('Mapa de Riesgos'!$H$42="Media",'Mapa de Riesgos'!$L$42="Leve"),CONCATENATE("R",'Mapa de Riesgos'!$A$42),"")</f>
        <v/>
      </c>
      <c r="O24" s="504"/>
      <c r="P24" s="502" t="str">
        <f>IF(AND('Mapa de Riesgos'!$H$30="Media",'Mapa de Riesgos'!$L$30="Menor"),CONCATENATE("R",'Mapa de Riesgos'!$A$30),"")</f>
        <v/>
      </c>
      <c r="Q24" s="503"/>
      <c r="R24" s="503" t="str">
        <f>IF(AND('Mapa de Riesgos'!$H$36="Media",'Mapa de Riesgos'!$L$36="Menor"),CONCATENATE("R",'Mapa de Riesgos'!$A$36),"")</f>
        <v/>
      </c>
      <c r="S24" s="503"/>
      <c r="T24" s="503" t="str">
        <f>IF(AND('Mapa de Riesgos'!$H$42="Media",'Mapa de Riesgos'!$L$42="Menor"),CONCATENATE("R",'Mapa de Riesgos'!$A$42),"")</f>
        <v/>
      </c>
      <c r="U24" s="504"/>
      <c r="V24" s="502" t="str">
        <f>IF(AND('Mapa de Riesgos'!$H$30="Media",'Mapa de Riesgos'!$L$30="Moderado"),CONCATENATE("R",'Mapa de Riesgos'!$A$30),"")</f>
        <v/>
      </c>
      <c r="W24" s="503"/>
      <c r="X24" s="503" t="str">
        <f>IF(AND('Mapa de Riesgos'!$H$36="Media",'Mapa de Riesgos'!$L$36="Moderado"),CONCATENATE("R",'Mapa de Riesgos'!$A$36),"")</f>
        <v/>
      </c>
      <c r="Y24" s="503"/>
      <c r="Z24" s="503" t="str">
        <f>IF(AND('Mapa de Riesgos'!$H$42="Media",'Mapa de Riesgos'!$L$42="Moderado"),CONCATENATE("R",'Mapa de Riesgos'!$A$42),"")</f>
        <v/>
      </c>
      <c r="AA24" s="504"/>
      <c r="AB24" s="486" t="str">
        <f>IF(AND('Mapa de Riesgos'!$H$30="Media",'Mapa de Riesgos'!$L$30="Mayor"),CONCATENATE("R",'Mapa de Riesgos'!$A$30),"")</f>
        <v/>
      </c>
      <c r="AC24" s="482"/>
      <c r="AD24" s="482" t="str">
        <f>IF(AND('Mapa de Riesgos'!$H$36="Media",'Mapa de Riesgos'!$L$36="Mayor"),CONCATENATE("R",'Mapa de Riesgos'!$A$36),"")</f>
        <v/>
      </c>
      <c r="AE24" s="482"/>
      <c r="AF24" s="482" t="str">
        <f>IF(AND('Mapa de Riesgos'!$H$42="Media",'Mapa de Riesgos'!$L$42="Mayor"),CONCATENATE("R",'Mapa de Riesgos'!$A$42),"")</f>
        <v/>
      </c>
      <c r="AG24" s="483"/>
      <c r="AH24" s="493" t="str">
        <f>IF(AND('Mapa de Riesgos'!$H$30="Media",'Mapa de Riesgos'!$L$30="Catastrófico"),CONCATENATE("R",'Mapa de Riesgos'!$A$30),"")</f>
        <v/>
      </c>
      <c r="AI24" s="494"/>
      <c r="AJ24" s="494" t="str">
        <f>IF(AND('Mapa de Riesgos'!$H$36="Media",'Mapa de Riesgos'!$L$36="Catastrófico"),CONCATENATE("R",'Mapa de Riesgos'!$A$36),"")</f>
        <v/>
      </c>
      <c r="AK24" s="494"/>
      <c r="AL24" s="494" t="str">
        <f>IF(AND('Mapa de Riesgos'!$H$42="Media",'Mapa de Riesgos'!$L$42="Catastrófico"),CONCATENATE("R",'Mapa de Riesgos'!$A$42),"")</f>
        <v/>
      </c>
      <c r="AM24" s="495"/>
      <c r="AN24" s="83"/>
      <c r="AO24" s="458"/>
      <c r="AP24" s="459"/>
      <c r="AQ24" s="459"/>
      <c r="AR24" s="459"/>
      <c r="AS24" s="459"/>
      <c r="AT24" s="460"/>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c r="A25" s="83"/>
      <c r="B25" s="435"/>
      <c r="C25" s="435"/>
      <c r="D25" s="436"/>
      <c r="E25" s="476"/>
      <c r="F25" s="477"/>
      <c r="G25" s="477"/>
      <c r="H25" s="477"/>
      <c r="I25" s="478"/>
      <c r="J25" s="502"/>
      <c r="K25" s="503"/>
      <c r="L25" s="503"/>
      <c r="M25" s="503"/>
      <c r="N25" s="503"/>
      <c r="O25" s="504"/>
      <c r="P25" s="502"/>
      <c r="Q25" s="503"/>
      <c r="R25" s="503"/>
      <c r="S25" s="503"/>
      <c r="T25" s="503"/>
      <c r="U25" s="504"/>
      <c r="V25" s="502"/>
      <c r="W25" s="503"/>
      <c r="X25" s="503"/>
      <c r="Y25" s="503"/>
      <c r="Z25" s="503"/>
      <c r="AA25" s="504"/>
      <c r="AB25" s="486"/>
      <c r="AC25" s="482"/>
      <c r="AD25" s="482"/>
      <c r="AE25" s="482"/>
      <c r="AF25" s="482"/>
      <c r="AG25" s="483"/>
      <c r="AH25" s="493"/>
      <c r="AI25" s="494"/>
      <c r="AJ25" s="494"/>
      <c r="AK25" s="494"/>
      <c r="AL25" s="494"/>
      <c r="AM25" s="495"/>
      <c r="AN25" s="83"/>
      <c r="AO25" s="458"/>
      <c r="AP25" s="459"/>
      <c r="AQ25" s="459"/>
      <c r="AR25" s="459"/>
      <c r="AS25" s="459"/>
      <c r="AT25" s="460"/>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c r="A26" s="83"/>
      <c r="B26" s="435"/>
      <c r="C26" s="435"/>
      <c r="D26" s="436"/>
      <c r="E26" s="476"/>
      <c r="F26" s="477"/>
      <c r="G26" s="477"/>
      <c r="H26" s="477"/>
      <c r="I26" s="478"/>
      <c r="J26" s="502" t="str">
        <f>IF(AND('Mapa de Riesgos'!$H$48="Media",'Mapa de Riesgos'!$L$48="Leve"),CONCATENATE("R",'Mapa de Riesgos'!$A$48),"")</f>
        <v/>
      </c>
      <c r="K26" s="503"/>
      <c r="L26" s="503" t="str">
        <f>IF(AND('Mapa de Riesgos'!$H$54="Media",'Mapa de Riesgos'!$L$54="Leve"),CONCATENATE("R",'Mapa de Riesgos'!$A$54),"")</f>
        <v/>
      </c>
      <c r="M26" s="503"/>
      <c r="N26" s="503" t="str">
        <f>IF(AND('Mapa de Riesgos'!$H$60="Media",'Mapa de Riesgos'!$L$60="Leve"),CONCATENATE("R",'Mapa de Riesgos'!$A$60),"")</f>
        <v/>
      </c>
      <c r="O26" s="504"/>
      <c r="P26" s="502" t="str">
        <f>IF(AND('Mapa de Riesgos'!$H$48="Media",'Mapa de Riesgos'!$L$48="Menor"),CONCATENATE("R",'Mapa de Riesgos'!$A$48),"")</f>
        <v/>
      </c>
      <c r="Q26" s="503"/>
      <c r="R26" s="503" t="str">
        <f>IF(AND('Mapa de Riesgos'!$H$54="Media",'Mapa de Riesgos'!$L$54="Menor"),CONCATENATE("R",'Mapa de Riesgos'!$A$54),"")</f>
        <v/>
      </c>
      <c r="S26" s="503"/>
      <c r="T26" s="503" t="str">
        <f>IF(AND('Mapa de Riesgos'!$H$60="Media",'Mapa de Riesgos'!$L$60="Menor"),CONCATENATE("R",'Mapa de Riesgos'!$A$60),"")</f>
        <v/>
      </c>
      <c r="U26" s="504"/>
      <c r="V26" s="502" t="str">
        <f>IF(AND('Mapa de Riesgos'!$H$48="Media",'Mapa de Riesgos'!$L$48="Moderado"),CONCATENATE("R",'Mapa de Riesgos'!$A$48),"")</f>
        <v/>
      </c>
      <c r="W26" s="503"/>
      <c r="X26" s="503" t="str">
        <f>IF(AND('Mapa de Riesgos'!$H$54="Media",'Mapa de Riesgos'!$L$54="Moderado"),CONCATENATE("R",'Mapa de Riesgos'!$A$54),"")</f>
        <v/>
      </c>
      <c r="Y26" s="503"/>
      <c r="Z26" s="503" t="str">
        <f>IF(AND('Mapa de Riesgos'!$H$60="Media",'Mapa de Riesgos'!$L$60="Moderado"),CONCATENATE("R",'Mapa de Riesgos'!$A$60),"")</f>
        <v/>
      </c>
      <c r="AA26" s="504"/>
      <c r="AB26" s="486" t="str">
        <f>IF(AND('Mapa de Riesgos'!$H$48="Media",'Mapa de Riesgos'!$L$48="Mayor"),CONCATENATE("R",'Mapa de Riesgos'!$A$48),"")</f>
        <v/>
      </c>
      <c r="AC26" s="482"/>
      <c r="AD26" s="482" t="str">
        <f>IF(AND('Mapa de Riesgos'!$H$54="Media",'Mapa de Riesgos'!$L$54="Mayor"),CONCATENATE("R",'Mapa de Riesgos'!$A$54),"")</f>
        <v/>
      </c>
      <c r="AE26" s="482"/>
      <c r="AF26" s="482" t="str">
        <f>IF(AND('Mapa de Riesgos'!$H$60="Media",'Mapa de Riesgos'!$L$60="Mayor"),CONCATENATE("R",'Mapa de Riesgos'!$A$60),"")</f>
        <v/>
      </c>
      <c r="AG26" s="483"/>
      <c r="AH26" s="493" t="str">
        <f>IF(AND('Mapa de Riesgos'!$H$48="Media",'Mapa de Riesgos'!$L$48="Catastrófico"),CONCATENATE("R",'Mapa de Riesgos'!$A$48),"")</f>
        <v/>
      </c>
      <c r="AI26" s="494"/>
      <c r="AJ26" s="494" t="str">
        <f>IF(AND('Mapa de Riesgos'!$H$54="Media",'Mapa de Riesgos'!$L$54="Catastrófico"),CONCATENATE("R",'Mapa de Riesgos'!$A$54),"")</f>
        <v/>
      </c>
      <c r="AK26" s="494"/>
      <c r="AL26" s="494" t="str">
        <f>IF(AND('Mapa de Riesgos'!$H$60="Media",'Mapa de Riesgos'!$L$60="Catastrófico"),CONCATENATE("R",'Mapa de Riesgos'!$A$60),"")</f>
        <v/>
      </c>
      <c r="AM26" s="495"/>
      <c r="AN26" s="83"/>
      <c r="AO26" s="458"/>
      <c r="AP26" s="459"/>
      <c r="AQ26" s="459"/>
      <c r="AR26" s="459"/>
      <c r="AS26" s="459"/>
      <c r="AT26" s="460"/>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c r="A27" s="83"/>
      <c r="B27" s="435"/>
      <c r="C27" s="435"/>
      <c r="D27" s="436"/>
      <c r="E27" s="476"/>
      <c r="F27" s="477"/>
      <c r="G27" s="477"/>
      <c r="H27" s="477"/>
      <c r="I27" s="478"/>
      <c r="J27" s="502"/>
      <c r="K27" s="503"/>
      <c r="L27" s="503"/>
      <c r="M27" s="503"/>
      <c r="N27" s="503"/>
      <c r="O27" s="504"/>
      <c r="P27" s="502"/>
      <c r="Q27" s="503"/>
      <c r="R27" s="503"/>
      <c r="S27" s="503"/>
      <c r="T27" s="503"/>
      <c r="U27" s="504"/>
      <c r="V27" s="502"/>
      <c r="W27" s="503"/>
      <c r="X27" s="503"/>
      <c r="Y27" s="503"/>
      <c r="Z27" s="503"/>
      <c r="AA27" s="504"/>
      <c r="AB27" s="486"/>
      <c r="AC27" s="482"/>
      <c r="AD27" s="482"/>
      <c r="AE27" s="482"/>
      <c r="AF27" s="482"/>
      <c r="AG27" s="483"/>
      <c r="AH27" s="493"/>
      <c r="AI27" s="494"/>
      <c r="AJ27" s="494"/>
      <c r="AK27" s="494"/>
      <c r="AL27" s="494"/>
      <c r="AM27" s="495"/>
      <c r="AN27" s="83"/>
      <c r="AO27" s="458"/>
      <c r="AP27" s="459"/>
      <c r="AQ27" s="459"/>
      <c r="AR27" s="459"/>
      <c r="AS27" s="459"/>
      <c r="AT27" s="460"/>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c r="A28" s="83"/>
      <c r="B28" s="435"/>
      <c r="C28" s="435"/>
      <c r="D28" s="436"/>
      <c r="E28" s="476"/>
      <c r="F28" s="477"/>
      <c r="G28" s="477"/>
      <c r="H28" s="477"/>
      <c r="I28" s="478"/>
      <c r="J28" s="502" t="str">
        <f>IF(AND('Mapa de Riesgos'!$H$66="Media",'Mapa de Riesgos'!$L$66="Leve"),CONCATENATE("R",'Mapa de Riesgos'!$A$66),"")</f>
        <v/>
      </c>
      <c r="K28" s="503"/>
      <c r="L28" s="503" t="str">
        <f>IF(AND('Mapa de Riesgos'!$H$72="Media",'Mapa de Riesgos'!$L$72="Leve"),CONCATENATE("R",'Mapa de Riesgos'!$A$72),"")</f>
        <v/>
      </c>
      <c r="M28" s="503"/>
      <c r="N28" s="503" t="str">
        <f>IF(AND('Mapa de Riesgos'!$H$78="Media",'Mapa de Riesgos'!$L$78="Leve"),CONCATENATE("R",'Mapa de Riesgos'!$A$78),"")</f>
        <v/>
      </c>
      <c r="O28" s="504"/>
      <c r="P28" s="502" t="str">
        <f>IF(AND('Mapa de Riesgos'!$H$66="Media",'Mapa de Riesgos'!$L$66="Menor"),CONCATENATE("R",'Mapa de Riesgos'!$A$66),"")</f>
        <v/>
      </c>
      <c r="Q28" s="503"/>
      <c r="R28" s="503" t="str">
        <f>IF(AND('Mapa de Riesgos'!$H$72="Media",'Mapa de Riesgos'!$L$72="Menor"),CONCATENATE("R",'Mapa de Riesgos'!$A$72),"")</f>
        <v/>
      </c>
      <c r="S28" s="503"/>
      <c r="T28" s="503" t="str">
        <f>IF(AND('Mapa de Riesgos'!$H$78="Media",'Mapa de Riesgos'!$L$78="Menor"),CONCATENATE("R",'Mapa de Riesgos'!$A$78),"")</f>
        <v/>
      </c>
      <c r="U28" s="504"/>
      <c r="V28" s="502" t="str">
        <f>IF(AND('Mapa de Riesgos'!$H$66="Media",'Mapa de Riesgos'!$L$66="Moderado"),CONCATENATE("R",'Mapa de Riesgos'!$A$66),"")</f>
        <v/>
      </c>
      <c r="W28" s="503"/>
      <c r="X28" s="503" t="str">
        <f>IF(AND('Mapa de Riesgos'!$H$72="Media",'Mapa de Riesgos'!$L$72="Moderado"),CONCATENATE("R",'Mapa de Riesgos'!$A$72),"")</f>
        <v/>
      </c>
      <c r="Y28" s="503"/>
      <c r="Z28" s="503" t="str">
        <f>IF(AND('Mapa de Riesgos'!$H$78="Media",'Mapa de Riesgos'!$L$78="Moderado"),CONCATENATE("R",'Mapa de Riesgos'!$A$78),"")</f>
        <v/>
      </c>
      <c r="AA28" s="504"/>
      <c r="AB28" s="486" t="str">
        <f>IF(AND('Mapa de Riesgos'!$H$66="Media",'Mapa de Riesgos'!$L$66="Mayor"),CONCATENATE("R",'Mapa de Riesgos'!$A$66),"")</f>
        <v/>
      </c>
      <c r="AC28" s="482"/>
      <c r="AD28" s="482" t="str">
        <f>IF(AND('Mapa de Riesgos'!$H$72="Media",'Mapa de Riesgos'!$L$72="Mayor"),CONCATENATE("R",'Mapa de Riesgos'!$A$72),"")</f>
        <v/>
      </c>
      <c r="AE28" s="482"/>
      <c r="AF28" s="482" t="str">
        <f>IF(AND('Mapa de Riesgos'!$H$78="Media",'Mapa de Riesgos'!$L$78="Mayor"),CONCATENATE("R",'Mapa de Riesgos'!$A$78),"")</f>
        <v/>
      </c>
      <c r="AG28" s="483"/>
      <c r="AH28" s="493" t="str">
        <f>IF(AND('Mapa de Riesgos'!$H$66="Media",'Mapa de Riesgos'!$L$66="Catastrófico"),CONCATENATE("R",'Mapa de Riesgos'!$A$66),"")</f>
        <v/>
      </c>
      <c r="AI28" s="494"/>
      <c r="AJ28" s="494" t="str">
        <f>IF(AND('Mapa de Riesgos'!$H$72="Media",'Mapa de Riesgos'!$L$72="Catastrófico"),CONCATENATE("R",'Mapa de Riesgos'!$A$72),"")</f>
        <v/>
      </c>
      <c r="AK28" s="494"/>
      <c r="AL28" s="494" t="str">
        <f>IF(AND('Mapa de Riesgos'!$H$78="Media",'Mapa de Riesgos'!$L$78="Catastrófico"),CONCATENATE("R",'Mapa de Riesgos'!$A$78),"")</f>
        <v/>
      </c>
      <c r="AM28" s="495"/>
      <c r="AN28" s="83"/>
      <c r="AO28" s="458"/>
      <c r="AP28" s="459"/>
      <c r="AQ28" s="459"/>
      <c r="AR28" s="459"/>
      <c r="AS28" s="459"/>
      <c r="AT28" s="460"/>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c r="A29" s="83"/>
      <c r="B29" s="435"/>
      <c r="C29" s="435"/>
      <c r="D29" s="436"/>
      <c r="E29" s="479"/>
      <c r="F29" s="480"/>
      <c r="G29" s="480"/>
      <c r="H29" s="480"/>
      <c r="I29" s="481"/>
      <c r="J29" s="502"/>
      <c r="K29" s="503"/>
      <c r="L29" s="503"/>
      <c r="M29" s="503"/>
      <c r="N29" s="503"/>
      <c r="O29" s="504"/>
      <c r="P29" s="505"/>
      <c r="Q29" s="506"/>
      <c r="R29" s="506"/>
      <c r="S29" s="506"/>
      <c r="T29" s="506"/>
      <c r="U29" s="507"/>
      <c r="V29" s="505"/>
      <c r="W29" s="506"/>
      <c r="X29" s="506"/>
      <c r="Y29" s="506"/>
      <c r="Z29" s="506"/>
      <c r="AA29" s="507"/>
      <c r="AB29" s="490"/>
      <c r="AC29" s="491"/>
      <c r="AD29" s="491"/>
      <c r="AE29" s="491"/>
      <c r="AF29" s="491"/>
      <c r="AG29" s="492"/>
      <c r="AH29" s="496"/>
      <c r="AI29" s="497"/>
      <c r="AJ29" s="497"/>
      <c r="AK29" s="497"/>
      <c r="AL29" s="497"/>
      <c r="AM29" s="498"/>
      <c r="AN29" s="83"/>
      <c r="AO29" s="461"/>
      <c r="AP29" s="462"/>
      <c r="AQ29" s="462"/>
      <c r="AR29" s="462"/>
      <c r="AS29" s="462"/>
      <c r="AT29" s="46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c r="A30" s="83"/>
      <c r="B30" s="435"/>
      <c r="C30" s="435"/>
      <c r="D30" s="436"/>
      <c r="E30" s="473" t="s">
        <v>174</v>
      </c>
      <c r="F30" s="474"/>
      <c r="G30" s="474"/>
      <c r="H30" s="474"/>
      <c r="I30" s="474"/>
      <c r="J30" s="517" t="str">
        <f>IF(AND('Mapa de Riesgos'!$H$12="Baja",'Mapa de Riesgos'!$L$12="Leve"),CONCATENATE("R",'Mapa de Riesgos'!$A$12),"")</f>
        <v/>
      </c>
      <c r="K30" s="518"/>
      <c r="L30" s="518" t="str">
        <f>IF(AND('Mapa de Riesgos'!$H$18="Baja",'Mapa de Riesgos'!$L$18="Leve"),CONCATENATE("R",'Mapa de Riesgos'!$A$18),"")</f>
        <v/>
      </c>
      <c r="M30" s="518"/>
      <c r="N30" s="518" t="str">
        <f>IF(AND('Mapa de Riesgos'!$H$24="Baja",'Mapa de Riesgos'!$L$24="Leve"),CONCATENATE("R",'Mapa de Riesgos'!$A$24),"")</f>
        <v/>
      </c>
      <c r="O30" s="519"/>
      <c r="P30" s="509" t="str">
        <f>IF(AND('Mapa de Riesgos'!$H$12="Baja",'Mapa de Riesgos'!$L$12="Menor"),CONCATENATE("R",'Mapa de Riesgos'!$A$12),"")</f>
        <v/>
      </c>
      <c r="Q30" s="509"/>
      <c r="R30" s="509" t="str">
        <f>IF(AND('Mapa de Riesgos'!$H$18="Baja",'Mapa de Riesgos'!$L$18="Menor"),CONCATENATE("R",'Mapa de Riesgos'!$A$18),"")</f>
        <v/>
      </c>
      <c r="S30" s="509"/>
      <c r="T30" s="509" t="str">
        <f>IF(AND('Mapa de Riesgos'!$H$24="Baja",'Mapa de Riesgos'!$L$24="Menor"),CONCATENATE("R",'Mapa de Riesgos'!$A$24),"")</f>
        <v/>
      </c>
      <c r="U30" s="510"/>
      <c r="V30" s="508" t="str">
        <f>IF(AND('Mapa de Riesgos'!$H$12="Baja",'Mapa de Riesgos'!$L$12="Moderado"),CONCATENATE("R",'Mapa de Riesgos'!$A$12),"")</f>
        <v/>
      </c>
      <c r="W30" s="509"/>
      <c r="X30" s="509" t="str">
        <f>IF(AND('Mapa de Riesgos'!$H$18="Baja",'Mapa de Riesgos'!$L$18="Moderado"),CONCATENATE("R",'Mapa de Riesgos'!$A$18),"")</f>
        <v/>
      </c>
      <c r="Y30" s="509"/>
      <c r="Z30" s="509" t="str">
        <f>IF(AND('Mapa de Riesgos'!$H$24="Baja",'Mapa de Riesgos'!$L$24="Moderado"),CONCATENATE("R",'Mapa de Riesgos'!$A$24),"")</f>
        <v/>
      </c>
      <c r="AA30" s="510"/>
      <c r="AB30" s="484" t="str">
        <f>IF(AND('Mapa de Riesgos'!$H$12="Baja",'Mapa de Riesgos'!$L$12="Mayor"),CONCATENATE("R",'Mapa de Riesgos'!$A$12),"")</f>
        <v/>
      </c>
      <c r="AC30" s="485"/>
      <c r="AD30" s="485" t="str">
        <f>IF(AND('Mapa de Riesgos'!$H$18="Baja",'Mapa de Riesgos'!$L$18="Mayor"),CONCATENATE("R",'Mapa de Riesgos'!$A$18),"")</f>
        <v/>
      </c>
      <c r="AE30" s="485"/>
      <c r="AF30" s="485" t="str">
        <f>IF(AND('Mapa de Riesgos'!$H$24="Baja",'Mapa de Riesgos'!$L$24="Mayor"),CONCATENATE("R",'Mapa de Riesgos'!$A$24),"")</f>
        <v/>
      </c>
      <c r="AG30" s="487"/>
      <c r="AH30" s="499" t="str">
        <f>IF(AND('Mapa de Riesgos'!$H$12="Baja",'Mapa de Riesgos'!$L$12="Catastrófico"),CONCATENATE("R",'Mapa de Riesgos'!$A$12),"")</f>
        <v>R1</v>
      </c>
      <c r="AI30" s="500"/>
      <c r="AJ30" s="500" t="str">
        <f>IF(AND('Mapa de Riesgos'!$H$18="Baja",'Mapa de Riesgos'!$L$18="Catastrófico"),CONCATENATE("R",'Mapa de Riesgos'!$A$18),"")</f>
        <v/>
      </c>
      <c r="AK30" s="500"/>
      <c r="AL30" s="500" t="str">
        <f>IF(AND('Mapa de Riesgos'!$H$24="Baja",'Mapa de Riesgos'!$L$24="Catastrófico"),CONCATENATE("R",'Mapa de Riesgos'!$A$24),"")</f>
        <v/>
      </c>
      <c r="AM30" s="501"/>
      <c r="AN30" s="83"/>
      <c r="AO30" s="464" t="s">
        <v>175</v>
      </c>
      <c r="AP30" s="465"/>
      <c r="AQ30" s="465"/>
      <c r="AR30" s="465"/>
      <c r="AS30" s="465"/>
      <c r="AT30" s="466"/>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c r="A31" s="83"/>
      <c r="B31" s="435"/>
      <c r="C31" s="435"/>
      <c r="D31" s="436"/>
      <c r="E31" s="476"/>
      <c r="F31" s="477"/>
      <c r="G31" s="477"/>
      <c r="H31" s="477"/>
      <c r="I31" s="477"/>
      <c r="J31" s="513"/>
      <c r="K31" s="511"/>
      <c r="L31" s="511"/>
      <c r="M31" s="511"/>
      <c r="N31" s="511"/>
      <c r="O31" s="512"/>
      <c r="P31" s="503"/>
      <c r="Q31" s="503"/>
      <c r="R31" s="503"/>
      <c r="S31" s="503"/>
      <c r="T31" s="503"/>
      <c r="U31" s="504"/>
      <c r="V31" s="502"/>
      <c r="W31" s="503"/>
      <c r="X31" s="503"/>
      <c r="Y31" s="503"/>
      <c r="Z31" s="503"/>
      <c r="AA31" s="504"/>
      <c r="AB31" s="486"/>
      <c r="AC31" s="482"/>
      <c r="AD31" s="482"/>
      <c r="AE31" s="482"/>
      <c r="AF31" s="482"/>
      <c r="AG31" s="483"/>
      <c r="AH31" s="493"/>
      <c r="AI31" s="494"/>
      <c r="AJ31" s="494"/>
      <c r="AK31" s="494"/>
      <c r="AL31" s="494"/>
      <c r="AM31" s="495"/>
      <c r="AN31" s="83"/>
      <c r="AO31" s="467"/>
      <c r="AP31" s="468"/>
      <c r="AQ31" s="468"/>
      <c r="AR31" s="468"/>
      <c r="AS31" s="468"/>
      <c r="AT31" s="469"/>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c r="A32" s="83"/>
      <c r="B32" s="435"/>
      <c r="C32" s="435"/>
      <c r="D32" s="436"/>
      <c r="E32" s="476"/>
      <c r="F32" s="477"/>
      <c r="G32" s="477"/>
      <c r="H32" s="477"/>
      <c r="I32" s="477"/>
      <c r="J32" s="513" t="str">
        <f>IF(AND('Mapa de Riesgos'!$H$30="Baja",'Mapa de Riesgos'!$L$30="Leve"),CONCATENATE("R",'Mapa de Riesgos'!$A$30),"")</f>
        <v/>
      </c>
      <c r="K32" s="511"/>
      <c r="L32" s="511" t="str">
        <f>IF(AND('Mapa de Riesgos'!$H$36="Baja",'Mapa de Riesgos'!$L$36="Leve"),CONCATENATE("R",'Mapa de Riesgos'!$A$36),"")</f>
        <v/>
      </c>
      <c r="M32" s="511"/>
      <c r="N32" s="511" t="str">
        <f>IF(AND('Mapa de Riesgos'!$H$42="Baja",'Mapa de Riesgos'!$L$42="Leve"),CONCATENATE("R",'Mapa de Riesgos'!$A$42),"")</f>
        <v/>
      </c>
      <c r="O32" s="512"/>
      <c r="P32" s="503" t="str">
        <f>IF(AND('Mapa de Riesgos'!$H$30="Baja",'Mapa de Riesgos'!$L$30="Menor"),CONCATENATE("R",'Mapa de Riesgos'!$A$30),"")</f>
        <v/>
      </c>
      <c r="Q32" s="503"/>
      <c r="R32" s="503" t="str">
        <f>IF(AND('Mapa de Riesgos'!$H$36="Baja",'Mapa de Riesgos'!$L$36="Menor"),CONCATENATE("R",'Mapa de Riesgos'!$A$36),"")</f>
        <v/>
      </c>
      <c r="S32" s="503"/>
      <c r="T32" s="503" t="str">
        <f>IF(AND('Mapa de Riesgos'!$H$42="Baja",'Mapa de Riesgos'!$L$42="Menor"),CONCATENATE("R",'Mapa de Riesgos'!$A$42),"")</f>
        <v/>
      </c>
      <c r="U32" s="504"/>
      <c r="V32" s="502" t="str">
        <f>IF(AND('Mapa de Riesgos'!$H$30="Baja",'Mapa de Riesgos'!$L$30="Moderado"),CONCATENATE("R",'Mapa de Riesgos'!$A$30),"")</f>
        <v/>
      </c>
      <c r="W32" s="503"/>
      <c r="X32" s="503" t="str">
        <f>IF(AND('Mapa de Riesgos'!$H$36="Baja",'Mapa de Riesgos'!$L$36="Moderado"),CONCATENATE("R",'Mapa de Riesgos'!$A$36),"")</f>
        <v/>
      </c>
      <c r="Y32" s="503"/>
      <c r="Z32" s="503" t="str">
        <f>IF(AND('Mapa de Riesgos'!$H$42="Baja",'Mapa de Riesgos'!$L$42="Moderado"),CONCATENATE("R",'Mapa de Riesgos'!$A$42),"")</f>
        <v/>
      </c>
      <c r="AA32" s="504"/>
      <c r="AB32" s="486" t="str">
        <f>IF(AND('Mapa de Riesgos'!$H$30="Baja",'Mapa de Riesgos'!$L$30="Mayor"),CONCATENATE("R",'Mapa de Riesgos'!$A$30),"")</f>
        <v/>
      </c>
      <c r="AC32" s="482"/>
      <c r="AD32" s="482" t="str">
        <f>IF(AND('Mapa de Riesgos'!$H$36="Baja",'Mapa de Riesgos'!$L$36="Mayor"),CONCATENATE("R",'Mapa de Riesgos'!$A$36),"")</f>
        <v/>
      </c>
      <c r="AE32" s="482"/>
      <c r="AF32" s="482" t="str">
        <f>IF(AND('Mapa de Riesgos'!$H$42="Baja",'Mapa de Riesgos'!$L$42="Mayor"),CONCATENATE("R",'Mapa de Riesgos'!$A$42),"")</f>
        <v/>
      </c>
      <c r="AG32" s="483"/>
      <c r="AH32" s="493" t="str">
        <f>IF(AND('Mapa de Riesgos'!$H$30="Baja",'Mapa de Riesgos'!$L$30="Catastrófico"),CONCATENATE("R",'Mapa de Riesgos'!$A$30),"")</f>
        <v/>
      </c>
      <c r="AI32" s="494"/>
      <c r="AJ32" s="494" t="str">
        <f>IF(AND('Mapa de Riesgos'!$H$36="Baja",'Mapa de Riesgos'!$L$36="Catastrófico"),CONCATENATE("R",'Mapa de Riesgos'!$A$36),"")</f>
        <v/>
      </c>
      <c r="AK32" s="494"/>
      <c r="AL32" s="494" t="str">
        <f>IF(AND('Mapa de Riesgos'!$H$42="Baja",'Mapa de Riesgos'!$L$42="Catastrófico"),CONCATENATE("R",'Mapa de Riesgos'!$A$42),"")</f>
        <v/>
      </c>
      <c r="AM32" s="495"/>
      <c r="AN32" s="83"/>
      <c r="AO32" s="467"/>
      <c r="AP32" s="468"/>
      <c r="AQ32" s="468"/>
      <c r="AR32" s="468"/>
      <c r="AS32" s="468"/>
      <c r="AT32" s="469"/>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c r="A33" s="83"/>
      <c r="B33" s="435"/>
      <c r="C33" s="435"/>
      <c r="D33" s="436"/>
      <c r="E33" s="476"/>
      <c r="F33" s="477"/>
      <c r="G33" s="477"/>
      <c r="H33" s="477"/>
      <c r="I33" s="477"/>
      <c r="J33" s="513"/>
      <c r="K33" s="511"/>
      <c r="L33" s="511"/>
      <c r="M33" s="511"/>
      <c r="N33" s="511"/>
      <c r="O33" s="512"/>
      <c r="P33" s="503"/>
      <c r="Q33" s="503"/>
      <c r="R33" s="503"/>
      <c r="S33" s="503"/>
      <c r="T33" s="503"/>
      <c r="U33" s="504"/>
      <c r="V33" s="502"/>
      <c r="W33" s="503"/>
      <c r="X33" s="503"/>
      <c r="Y33" s="503"/>
      <c r="Z33" s="503"/>
      <c r="AA33" s="504"/>
      <c r="AB33" s="486"/>
      <c r="AC33" s="482"/>
      <c r="AD33" s="482"/>
      <c r="AE33" s="482"/>
      <c r="AF33" s="482"/>
      <c r="AG33" s="483"/>
      <c r="AH33" s="493"/>
      <c r="AI33" s="494"/>
      <c r="AJ33" s="494"/>
      <c r="AK33" s="494"/>
      <c r="AL33" s="494"/>
      <c r="AM33" s="495"/>
      <c r="AN33" s="83"/>
      <c r="AO33" s="467"/>
      <c r="AP33" s="468"/>
      <c r="AQ33" s="468"/>
      <c r="AR33" s="468"/>
      <c r="AS33" s="468"/>
      <c r="AT33" s="469"/>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c r="A34" s="83"/>
      <c r="B34" s="435"/>
      <c r="C34" s="435"/>
      <c r="D34" s="436"/>
      <c r="E34" s="476"/>
      <c r="F34" s="477"/>
      <c r="G34" s="477"/>
      <c r="H34" s="477"/>
      <c r="I34" s="477"/>
      <c r="J34" s="513" t="str">
        <f>IF(AND('Mapa de Riesgos'!$H$48="Baja",'Mapa de Riesgos'!$L$48="Leve"),CONCATENATE("R",'Mapa de Riesgos'!$A$48),"")</f>
        <v/>
      </c>
      <c r="K34" s="511"/>
      <c r="L34" s="511" t="str">
        <f>IF(AND('Mapa de Riesgos'!$H$54="Baja",'Mapa de Riesgos'!$L$54="Leve"),CONCATENATE("R",'Mapa de Riesgos'!$A$54),"")</f>
        <v/>
      </c>
      <c r="M34" s="511"/>
      <c r="N34" s="511" t="str">
        <f>IF(AND('Mapa de Riesgos'!$H$60="Baja",'Mapa de Riesgos'!$L$60="Leve"),CONCATENATE("R",'Mapa de Riesgos'!$A$60),"")</f>
        <v/>
      </c>
      <c r="O34" s="512"/>
      <c r="P34" s="503" t="str">
        <f>IF(AND('Mapa de Riesgos'!$H$48="Baja",'Mapa de Riesgos'!$L$48="Menor"),CONCATENATE("R",'Mapa de Riesgos'!$A$48),"")</f>
        <v/>
      </c>
      <c r="Q34" s="503"/>
      <c r="R34" s="503" t="str">
        <f>IF(AND('Mapa de Riesgos'!$H$54="Baja",'Mapa de Riesgos'!$L$54="Menor"),CONCATENATE("R",'Mapa de Riesgos'!$A$54),"")</f>
        <v/>
      </c>
      <c r="S34" s="503"/>
      <c r="T34" s="503" t="str">
        <f>IF(AND('Mapa de Riesgos'!$H$60="Baja",'Mapa de Riesgos'!$L$60="Menor"),CONCATENATE("R",'Mapa de Riesgos'!$A$60),"")</f>
        <v/>
      </c>
      <c r="U34" s="504"/>
      <c r="V34" s="502" t="str">
        <f>IF(AND('Mapa de Riesgos'!$H$48="Baja",'Mapa de Riesgos'!$L$48="Moderado"),CONCATENATE("R",'Mapa de Riesgos'!$A$48),"")</f>
        <v/>
      </c>
      <c r="W34" s="503"/>
      <c r="X34" s="503" t="str">
        <f>IF(AND('Mapa de Riesgos'!$H$54="Baja",'Mapa de Riesgos'!$L$54="Moderado"),CONCATENATE("R",'Mapa de Riesgos'!$A$54),"")</f>
        <v/>
      </c>
      <c r="Y34" s="503"/>
      <c r="Z34" s="503" t="str">
        <f>IF(AND('Mapa de Riesgos'!$H$60="Baja",'Mapa de Riesgos'!$L$60="Moderado"),CONCATENATE("R",'Mapa de Riesgos'!$A$60),"")</f>
        <v/>
      </c>
      <c r="AA34" s="504"/>
      <c r="AB34" s="486" t="str">
        <f>IF(AND('Mapa de Riesgos'!$H$48="Baja",'Mapa de Riesgos'!$L$48="Mayor"),CONCATENATE("R",'Mapa de Riesgos'!$A$48),"")</f>
        <v/>
      </c>
      <c r="AC34" s="482"/>
      <c r="AD34" s="482" t="str">
        <f>IF(AND('Mapa de Riesgos'!$H$54="Baja",'Mapa de Riesgos'!$L$54="Mayor"),CONCATENATE("R",'Mapa de Riesgos'!$A$54),"")</f>
        <v/>
      </c>
      <c r="AE34" s="482"/>
      <c r="AF34" s="482" t="str">
        <f>IF(AND('Mapa de Riesgos'!$H$60="Baja",'Mapa de Riesgos'!$L$60="Mayor"),CONCATENATE("R",'Mapa de Riesgos'!$A$60),"")</f>
        <v/>
      </c>
      <c r="AG34" s="483"/>
      <c r="AH34" s="493" t="str">
        <f>IF(AND('Mapa de Riesgos'!$H$48="Baja",'Mapa de Riesgos'!$L$48="Catastrófico"),CONCATENATE("R",'Mapa de Riesgos'!$A$48),"")</f>
        <v/>
      </c>
      <c r="AI34" s="494"/>
      <c r="AJ34" s="494" t="str">
        <f>IF(AND('Mapa de Riesgos'!$H$54="Baja",'Mapa de Riesgos'!$L$54="Catastrófico"),CONCATENATE("R",'Mapa de Riesgos'!$A$54),"")</f>
        <v/>
      </c>
      <c r="AK34" s="494"/>
      <c r="AL34" s="494" t="str">
        <f>IF(AND('Mapa de Riesgos'!$H$60="Baja",'Mapa de Riesgos'!$L$60="Catastrófico"),CONCATENATE("R",'Mapa de Riesgos'!$A$60),"")</f>
        <v/>
      </c>
      <c r="AM34" s="495"/>
      <c r="AN34" s="83"/>
      <c r="AO34" s="467"/>
      <c r="AP34" s="468"/>
      <c r="AQ34" s="468"/>
      <c r="AR34" s="468"/>
      <c r="AS34" s="468"/>
      <c r="AT34" s="469"/>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c r="A35" s="83"/>
      <c r="B35" s="435"/>
      <c r="C35" s="435"/>
      <c r="D35" s="436"/>
      <c r="E35" s="476"/>
      <c r="F35" s="477"/>
      <c r="G35" s="477"/>
      <c r="H35" s="477"/>
      <c r="I35" s="477"/>
      <c r="J35" s="513"/>
      <c r="K35" s="511"/>
      <c r="L35" s="511"/>
      <c r="M35" s="511"/>
      <c r="N35" s="511"/>
      <c r="O35" s="512"/>
      <c r="P35" s="503"/>
      <c r="Q35" s="503"/>
      <c r="R35" s="503"/>
      <c r="S35" s="503"/>
      <c r="T35" s="503"/>
      <c r="U35" s="504"/>
      <c r="V35" s="502"/>
      <c r="W35" s="503"/>
      <c r="X35" s="503"/>
      <c r="Y35" s="503"/>
      <c r="Z35" s="503"/>
      <c r="AA35" s="504"/>
      <c r="AB35" s="486"/>
      <c r="AC35" s="482"/>
      <c r="AD35" s="482"/>
      <c r="AE35" s="482"/>
      <c r="AF35" s="482"/>
      <c r="AG35" s="483"/>
      <c r="AH35" s="493"/>
      <c r="AI35" s="494"/>
      <c r="AJ35" s="494"/>
      <c r="AK35" s="494"/>
      <c r="AL35" s="494"/>
      <c r="AM35" s="495"/>
      <c r="AN35" s="83"/>
      <c r="AO35" s="467"/>
      <c r="AP35" s="468"/>
      <c r="AQ35" s="468"/>
      <c r="AR35" s="468"/>
      <c r="AS35" s="468"/>
      <c r="AT35" s="469"/>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c r="A36" s="83"/>
      <c r="B36" s="435"/>
      <c r="C36" s="435"/>
      <c r="D36" s="436"/>
      <c r="E36" s="476"/>
      <c r="F36" s="477"/>
      <c r="G36" s="477"/>
      <c r="H36" s="477"/>
      <c r="I36" s="477"/>
      <c r="J36" s="513" t="str">
        <f>IF(AND('Mapa de Riesgos'!$H$66="Baja",'Mapa de Riesgos'!$L$66="Leve"),CONCATENATE("R",'Mapa de Riesgos'!$A$66),"")</f>
        <v/>
      </c>
      <c r="K36" s="511"/>
      <c r="L36" s="511" t="str">
        <f>IF(AND('Mapa de Riesgos'!$H$72="Baja",'Mapa de Riesgos'!$L$72="Leve"),CONCATENATE("R",'Mapa de Riesgos'!$A$72),"")</f>
        <v/>
      </c>
      <c r="M36" s="511"/>
      <c r="N36" s="511" t="str">
        <f>IF(AND('Mapa de Riesgos'!$H$78="Baja",'Mapa de Riesgos'!$L$78="Leve"),CONCATENATE("R",'Mapa de Riesgos'!$A$78),"")</f>
        <v/>
      </c>
      <c r="O36" s="512"/>
      <c r="P36" s="503" t="str">
        <f>IF(AND('Mapa de Riesgos'!$H$66="Baja",'Mapa de Riesgos'!$L$66="Menor"),CONCATENATE("R",'Mapa de Riesgos'!$A$66),"")</f>
        <v/>
      </c>
      <c r="Q36" s="503"/>
      <c r="R36" s="503" t="str">
        <f>IF(AND('Mapa de Riesgos'!$H$72="Baja",'Mapa de Riesgos'!$L$72="Menor"),CONCATENATE("R",'Mapa de Riesgos'!$A$72),"")</f>
        <v/>
      </c>
      <c r="S36" s="503"/>
      <c r="T36" s="503" t="str">
        <f>IF(AND('Mapa de Riesgos'!$H$78="Baja",'Mapa de Riesgos'!$L$78="Menor"),CONCATENATE("R",'Mapa de Riesgos'!$A$78),"")</f>
        <v/>
      </c>
      <c r="U36" s="504"/>
      <c r="V36" s="502" t="str">
        <f>IF(AND('Mapa de Riesgos'!$H$66="Baja",'Mapa de Riesgos'!$L$66="Moderado"),CONCATENATE("R",'Mapa de Riesgos'!$A$66),"")</f>
        <v/>
      </c>
      <c r="W36" s="503"/>
      <c r="X36" s="503" t="str">
        <f>IF(AND('Mapa de Riesgos'!$H$72="Baja",'Mapa de Riesgos'!$L$72="Moderado"),CONCATENATE("R",'Mapa de Riesgos'!$A$72),"")</f>
        <v/>
      </c>
      <c r="Y36" s="503"/>
      <c r="Z36" s="503" t="str">
        <f>IF(AND('Mapa de Riesgos'!$H$78="Baja",'Mapa de Riesgos'!$L$78="Moderado"),CONCATENATE("R",'Mapa de Riesgos'!$A$78),"")</f>
        <v/>
      </c>
      <c r="AA36" s="504"/>
      <c r="AB36" s="486" t="str">
        <f>IF(AND('Mapa de Riesgos'!$H$66="Baja",'Mapa de Riesgos'!$L$66="Mayor"),CONCATENATE("R",'Mapa de Riesgos'!$A$66),"")</f>
        <v/>
      </c>
      <c r="AC36" s="482"/>
      <c r="AD36" s="482" t="str">
        <f>IF(AND('Mapa de Riesgos'!$H$72="Baja",'Mapa de Riesgos'!$L$72="Mayor"),CONCATENATE("R",'Mapa de Riesgos'!$A$72),"")</f>
        <v/>
      </c>
      <c r="AE36" s="482"/>
      <c r="AF36" s="482" t="str">
        <f>IF(AND('Mapa de Riesgos'!$H$78="Baja",'Mapa de Riesgos'!$L$78="Mayor"),CONCATENATE("R",'Mapa de Riesgos'!$A$78),"")</f>
        <v/>
      </c>
      <c r="AG36" s="483"/>
      <c r="AH36" s="493" t="str">
        <f>IF(AND('Mapa de Riesgos'!$H$66="Baja",'Mapa de Riesgos'!$L$66="Catastrófico"),CONCATENATE("R",'Mapa de Riesgos'!$A$66),"")</f>
        <v/>
      </c>
      <c r="AI36" s="494"/>
      <c r="AJ36" s="494" t="str">
        <f>IF(AND('Mapa de Riesgos'!$H$72="Baja",'Mapa de Riesgos'!$L$72="Catastrófico"),CONCATENATE("R",'Mapa de Riesgos'!$A$72),"")</f>
        <v/>
      </c>
      <c r="AK36" s="494"/>
      <c r="AL36" s="494" t="str">
        <f>IF(AND('Mapa de Riesgos'!$H$78="Baja",'Mapa de Riesgos'!$L$78="Catastrófico"),CONCATENATE("R",'Mapa de Riesgos'!$A$78),"")</f>
        <v/>
      </c>
      <c r="AM36" s="495"/>
      <c r="AN36" s="83"/>
      <c r="AO36" s="467"/>
      <c r="AP36" s="468"/>
      <c r="AQ36" s="468"/>
      <c r="AR36" s="468"/>
      <c r="AS36" s="468"/>
      <c r="AT36" s="469"/>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c r="A37" s="83"/>
      <c r="B37" s="435"/>
      <c r="C37" s="435"/>
      <c r="D37" s="436"/>
      <c r="E37" s="479"/>
      <c r="F37" s="480"/>
      <c r="G37" s="480"/>
      <c r="H37" s="480"/>
      <c r="I37" s="480"/>
      <c r="J37" s="514"/>
      <c r="K37" s="515"/>
      <c r="L37" s="515"/>
      <c r="M37" s="515"/>
      <c r="N37" s="515"/>
      <c r="O37" s="516"/>
      <c r="P37" s="506"/>
      <c r="Q37" s="506"/>
      <c r="R37" s="506"/>
      <c r="S37" s="506"/>
      <c r="T37" s="506"/>
      <c r="U37" s="507"/>
      <c r="V37" s="505"/>
      <c r="W37" s="506"/>
      <c r="X37" s="506"/>
      <c r="Y37" s="506"/>
      <c r="Z37" s="506"/>
      <c r="AA37" s="507"/>
      <c r="AB37" s="490"/>
      <c r="AC37" s="491"/>
      <c r="AD37" s="491"/>
      <c r="AE37" s="491"/>
      <c r="AF37" s="491"/>
      <c r="AG37" s="492"/>
      <c r="AH37" s="496"/>
      <c r="AI37" s="497"/>
      <c r="AJ37" s="497"/>
      <c r="AK37" s="497"/>
      <c r="AL37" s="497"/>
      <c r="AM37" s="498"/>
      <c r="AN37" s="83"/>
      <c r="AO37" s="470"/>
      <c r="AP37" s="471"/>
      <c r="AQ37" s="471"/>
      <c r="AR37" s="471"/>
      <c r="AS37" s="471"/>
      <c r="AT37" s="472"/>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c r="A38" s="83"/>
      <c r="B38" s="435"/>
      <c r="C38" s="435"/>
      <c r="D38" s="436"/>
      <c r="E38" s="473" t="s">
        <v>176</v>
      </c>
      <c r="F38" s="474"/>
      <c r="G38" s="474"/>
      <c r="H38" s="474"/>
      <c r="I38" s="475"/>
      <c r="J38" s="517" t="str">
        <f>IF(AND('Mapa de Riesgos'!$H$12="Muy Baja",'Mapa de Riesgos'!$L$12="Leve"),CONCATENATE("R",'Mapa de Riesgos'!$A$12),"")</f>
        <v/>
      </c>
      <c r="K38" s="518"/>
      <c r="L38" s="518" t="str">
        <f>IF(AND('Mapa de Riesgos'!$H$18="Muy Baja",'Mapa de Riesgos'!$L$18="Leve"),CONCATENATE("R",'Mapa de Riesgos'!$A$18),"")</f>
        <v/>
      </c>
      <c r="M38" s="518"/>
      <c r="N38" s="518" t="str">
        <f>IF(AND('Mapa de Riesgos'!$H$24="Muy Baja",'Mapa de Riesgos'!$L$24="Leve"),CONCATENATE("R",'Mapa de Riesgos'!$A$24),"")</f>
        <v/>
      </c>
      <c r="O38" s="519"/>
      <c r="P38" s="517" t="str">
        <f>IF(AND('Mapa de Riesgos'!$H$12="Muy Baja",'Mapa de Riesgos'!$L$12="Menor"),CONCATENATE("R",'Mapa de Riesgos'!$A$12),"")</f>
        <v/>
      </c>
      <c r="Q38" s="518"/>
      <c r="R38" s="518" t="str">
        <f>IF(AND('Mapa de Riesgos'!$H$18="Muy Baja",'Mapa de Riesgos'!$L$18="Menor"),CONCATENATE("R",'Mapa de Riesgos'!$A$18),"")</f>
        <v/>
      </c>
      <c r="S38" s="518"/>
      <c r="T38" s="518" t="str">
        <f>IF(AND('Mapa de Riesgos'!$H$24="Muy Baja",'Mapa de Riesgos'!$L$24="Menor"),CONCATENATE("R",'Mapa de Riesgos'!$A$24),"")</f>
        <v/>
      </c>
      <c r="U38" s="519"/>
      <c r="V38" s="508" t="str">
        <f>IF(AND('Mapa de Riesgos'!$H$12="Muy Baja",'Mapa de Riesgos'!$L$12="Moderado"),CONCATENATE("R",'Mapa de Riesgos'!$A$12),"")</f>
        <v/>
      </c>
      <c r="W38" s="509"/>
      <c r="X38" s="509" t="str">
        <f>IF(AND('Mapa de Riesgos'!$H$18="Muy Baja",'Mapa de Riesgos'!$L$18="Moderado"),CONCATENATE("R",'Mapa de Riesgos'!$A$18),"")</f>
        <v/>
      </c>
      <c r="Y38" s="509"/>
      <c r="Z38" s="509" t="str">
        <f>IF(AND('Mapa de Riesgos'!$H$24="Muy Baja",'Mapa de Riesgos'!$L$24="Moderado"),CONCATENATE("R",'Mapa de Riesgos'!$A$24),"")</f>
        <v/>
      </c>
      <c r="AA38" s="510"/>
      <c r="AB38" s="484" t="str">
        <f>IF(AND('Mapa de Riesgos'!$H$12="Muy Baja",'Mapa de Riesgos'!$L$12="Mayor"),CONCATENATE("R",'Mapa de Riesgos'!$A$12),"")</f>
        <v/>
      </c>
      <c r="AC38" s="485"/>
      <c r="AD38" s="485" t="str">
        <f>IF(AND('Mapa de Riesgos'!$H$18="Muy Baja",'Mapa de Riesgos'!$L$18="Mayor"),CONCATENATE("R",'Mapa de Riesgos'!$A$18),"")</f>
        <v/>
      </c>
      <c r="AE38" s="485"/>
      <c r="AF38" s="485" t="str">
        <f>IF(AND('Mapa de Riesgos'!$H$24="Muy Baja",'Mapa de Riesgos'!$L$24="Mayor"),CONCATENATE("R",'Mapa de Riesgos'!$A$24),"")</f>
        <v/>
      </c>
      <c r="AG38" s="487"/>
      <c r="AH38" s="499" t="str">
        <f>IF(AND('Mapa de Riesgos'!$H$12="Muy Baja",'Mapa de Riesgos'!$L$12="Catastrófico"),CONCATENATE("R",'Mapa de Riesgos'!$A$12),"")</f>
        <v/>
      </c>
      <c r="AI38" s="500"/>
      <c r="AJ38" s="500" t="str">
        <f>IF(AND('Mapa de Riesgos'!$H$18="Muy Baja",'Mapa de Riesgos'!$L$18="Catastrófico"),CONCATENATE("R",'Mapa de Riesgos'!$A$18),"")</f>
        <v/>
      </c>
      <c r="AK38" s="500"/>
      <c r="AL38" s="500" t="str">
        <f>IF(AND('Mapa de Riesgos'!$H$24="Muy Baja",'Mapa de Riesgos'!$L$24="Catastrófico"),CONCATENATE("R",'Mapa de Riesgos'!$A$24),"")</f>
        <v/>
      </c>
      <c r="AM38" s="501"/>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c r="A39" s="83"/>
      <c r="B39" s="435"/>
      <c r="C39" s="435"/>
      <c r="D39" s="436"/>
      <c r="E39" s="476"/>
      <c r="F39" s="477"/>
      <c r="G39" s="477"/>
      <c r="H39" s="477"/>
      <c r="I39" s="478"/>
      <c r="J39" s="513"/>
      <c r="K39" s="511"/>
      <c r="L39" s="511"/>
      <c r="M39" s="511"/>
      <c r="N39" s="511"/>
      <c r="O39" s="512"/>
      <c r="P39" s="513"/>
      <c r="Q39" s="511"/>
      <c r="R39" s="511"/>
      <c r="S39" s="511"/>
      <c r="T39" s="511"/>
      <c r="U39" s="512"/>
      <c r="V39" s="502"/>
      <c r="W39" s="503"/>
      <c r="X39" s="503"/>
      <c r="Y39" s="503"/>
      <c r="Z39" s="503"/>
      <c r="AA39" s="504"/>
      <c r="AB39" s="486"/>
      <c r="AC39" s="482"/>
      <c r="AD39" s="482"/>
      <c r="AE39" s="482"/>
      <c r="AF39" s="482"/>
      <c r="AG39" s="483"/>
      <c r="AH39" s="493"/>
      <c r="AI39" s="494"/>
      <c r="AJ39" s="494"/>
      <c r="AK39" s="494"/>
      <c r="AL39" s="494"/>
      <c r="AM39" s="495"/>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c r="A40" s="83"/>
      <c r="B40" s="435"/>
      <c r="C40" s="435"/>
      <c r="D40" s="436"/>
      <c r="E40" s="476"/>
      <c r="F40" s="477"/>
      <c r="G40" s="477"/>
      <c r="H40" s="477"/>
      <c r="I40" s="478"/>
      <c r="J40" s="513" t="str">
        <f>IF(AND('Mapa de Riesgos'!$H$30="Muy Baja",'Mapa de Riesgos'!$L$30="Leve"),CONCATENATE("R",'Mapa de Riesgos'!$A$30),"")</f>
        <v/>
      </c>
      <c r="K40" s="511"/>
      <c r="L40" s="511" t="str">
        <f>IF(AND('Mapa de Riesgos'!$H$36="Muy Baja",'Mapa de Riesgos'!$L$36="Leve"),CONCATENATE("R",'Mapa de Riesgos'!$A$36),"")</f>
        <v/>
      </c>
      <c r="M40" s="511"/>
      <c r="N40" s="511" t="str">
        <f>IF(AND('Mapa de Riesgos'!$H$42="Muy Baja",'Mapa de Riesgos'!$L$42="Leve"),CONCATENATE("R",'Mapa de Riesgos'!$A$42),"")</f>
        <v/>
      </c>
      <c r="O40" s="512"/>
      <c r="P40" s="513" t="str">
        <f>IF(AND('Mapa de Riesgos'!$H$30="Muy Baja",'Mapa de Riesgos'!$L$30="Menor"),CONCATENATE("R",'Mapa de Riesgos'!$A$30),"")</f>
        <v/>
      </c>
      <c r="Q40" s="511"/>
      <c r="R40" s="511" t="str">
        <f>IF(AND('Mapa de Riesgos'!$H$36="Muy Baja",'Mapa de Riesgos'!$L$36="Menor"),CONCATENATE("R",'Mapa de Riesgos'!$A$36),"")</f>
        <v/>
      </c>
      <c r="S40" s="511"/>
      <c r="T40" s="511" t="str">
        <f>IF(AND('Mapa de Riesgos'!$H$42="Muy Baja",'Mapa de Riesgos'!$L$42="Menor"),CONCATENATE("R",'Mapa de Riesgos'!$A$42),"")</f>
        <v/>
      </c>
      <c r="U40" s="512"/>
      <c r="V40" s="502" t="str">
        <f>IF(AND('Mapa de Riesgos'!$H$30="Muy Baja",'Mapa de Riesgos'!$L$30="Moderado"),CONCATENATE("R",'Mapa de Riesgos'!$A$30),"")</f>
        <v/>
      </c>
      <c r="W40" s="503"/>
      <c r="X40" s="503" t="str">
        <f>IF(AND('Mapa de Riesgos'!$H$36="Muy Baja",'Mapa de Riesgos'!$L$36="Moderado"),CONCATENATE("R",'Mapa de Riesgos'!$A$36),"")</f>
        <v/>
      </c>
      <c r="Y40" s="503"/>
      <c r="Z40" s="503" t="str">
        <f>IF(AND('Mapa de Riesgos'!$H$42="Muy Baja",'Mapa de Riesgos'!$L$42="Moderado"),CONCATENATE("R",'Mapa de Riesgos'!$A$42),"")</f>
        <v/>
      </c>
      <c r="AA40" s="504"/>
      <c r="AB40" s="486" t="str">
        <f>IF(AND('Mapa de Riesgos'!$H$30="Muy Baja",'Mapa de Riesgos'!$L$30="Mayor"),CONCATENATE("R",'Mapa de Riesgos'!$A$30),"")</f>
        <v/>
      </c>
      <c r="AC40" s="482"/>
      <c r="AD40" s="482" t="str">
        <f>IF(AND('Mapa de Riesgos'!$H$36="Muy Baja",'Mapa de Riesgos'!$L$36="Mayor"),CONCATENATE("R",'Mapa de Riesgos'!$A$36),"")</f>
        <v/>
      </c>
      <c r="AE40" s="482"/>
      <c r="AF40" s="482" t="str">
        <f>IF(AND('Mapa de Riesgos'!$H$42="Muy Baja",'Mapa de Riesgos'!$L$42="Mayor"),CONCATENATE("R",'Mapa de Riesgos'!$A$42),"")</f>
        <v/>
      </c>
      <c r="AG40" s="483"/>
      <c r="AH40" s="493" t="str">
        <f>IF(AND('Mapa de Riesgos'!$H$30="Muy Baja",'Mapa de Riesgos'!$L$30="Catastrófico"),CONCATENATE("R",'Mapa de Riesgos'!$A$30),"")</f>
        <v/>
      </c>
      <c r="AI40" s="494"/>
      <c r="AJ40" s="494" t="str">
        <f>IF(AND('Mapa de Riesgos'!$H$36="Muy Baja",'Mapa de Riesgos'!$L$36="Catastrófico"),CONCATENATE("R",'Mapa de Riesgos'!$A$36),"")</f>
        <v/>
      </c>
      <c r="AK40" s="494"/>
      <c r="AL40" s="494" t="str">
        <f>IF(AND('Mapa de Riesgos'!$H$42="Muy Baja",'Mapa de Riesgos'!$L$42="Catastrófico"),CONCATENATE("R",'Mapa de Riesgos'!$A$42),"")</f>
        <v/>
      </c>
      <c r="AM40" s="495"/>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c r="A41" s="83"/>
      <c r="B41" s="435"/>
      <c r="C41" s="435"/>
      <c r="D41" s="436"/>
      <c r="E41" s="476"/>
      <c r="F41" s="477"/>
      <c r="G41" s="477"/>
      <c r="H41" s="477"/>
      <c r="I41" s="478"/>
      <c r="J41" s="513"/>
      <c r="K41" s="511"/>
      <c r="L41" s="511"/>
      <c r="M41" s="511"/>
      <c r="N41" s="511"/>
      <c r="O41" s="512"/>
      <c r="P41" s="513"/>
      <c r="Q41" s="511"/>
      <c r="R41" s="511"/>
      <c r="S41" s="511"/>
      <c r="T41" s="511"/>
      <c r="U41" s="512"/>
      <c r="V41" s="502"/>
      <c r="W41" s="503"/>
      <c r="X41" s="503"/>
      <c r="Y41" s="503"/>
      <c r="Z41" s="503"/>
      <c r="AA41" s="504"/>
      <c r="AB41" s="486"/>
      <c r="AC41" s="482"/>
      <c r="AD41" s="482"/>
      <c r="AE41" s="482"/>
      <c r="AF41" s="482"/>
      <c r="AG41" s="483"/>
      <c r="AH41" s="493"/>
      <c r="AI41" s="494"/>
      <c r="AJ41" s="494"/>
      <c r="AK41" s="494"/>
      <c r="AL41" s="494"/>
      <c r="AM41" s="495"/>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c r="A42" s="83"/>
      <c r="B42" s="435"/>
      <c r="C42" s="435"/>
      <c r="D42" s="436"/>
      <c r="E42" s="476"/>
      <c r="F42" s="477"/>
      <c r="G42" s="477"/>
      <c r="H42" s="477"/>
      <c r="I42" s="478"/>
      <c r="J42" s="513" t="str">
        <f>IF(AND('Mapa de Riesgos'!$H$48="Muy Baja",'Mapa de Riesgos'!$L$48="Leve"),CONCATENATE("R",'Mapa de Riesgos'!$A$48),"")</f>
        <v/>
      </c>
      <c r="K42" s="511"/>
      <c r="L42" s="511" t="str">
        <f>IF(AND('Mapa de Riesgos'!$H$54="Muy Baja",'Mapa de Riesgos'!$L$54="Leve"),CONCATENATE("R",'Mapa de Riesgos'!$A$54),"")</f>
        <v/>
      </c>
      <c r="M42" s="511"/>
      <c r="N42" s="511" t="str">
        <f>IF(AND('Mapa de Riesgos'!$H$60="Muy Baja",'Mapa de Riesgos'!$L$60="Leve"),CONCATENATE("R",'Mapa de Riesgos'!$A$60),"")</f>
        <v/>
      </c>
      <c r="O42" s="512"/>
      <c r="P42" s="513" t="str">
        <f>IF(AND('Mapa de Riesgos'!$H$48="Muy Baja",'Mapa de Riesgos'!$L$48="Menor"),CONCATENATE("R",'Mapa de Riesgos'!$A$48),"")</f>
        <v/>
      </c>
      <c r="Q42" s="511"/>
      <c r="R42" s="511" t="str">
        <f>IF(AND('Mapa de Riesgos'!$H$54="Muy Baja",'Mapa de Riesgos'!$L$54="Menor"),CONCATENATE("R",'Mapa de Riesgos'!$A$54),"")</f>
        <v/>
      </c>
      <c r="S42" s="511"/>
      <c r="T42" s="511" t="str">
        <f>IF(AND('Mapa de Riesgos'!$H$60="Muy Baja",'Mapa de Riesgos'!$L$60="Menor"),CONCATENATE("R",'Mapa de Riesgos'!$A$60),"")</f>
        <v/>
      </c>
      <c r="U42" s="512"/>
      <c r="V42" s="502" t="str">
        <f>IF(AND('Mapa de Riesgos'!$H$48="Muy Baja",'Mapa de Riesgos'!$L$48="Moderado"),CONCATENATE("R",'Mapa de Riesgos'!$A$48),"")</f>
        <v/>
      </c>
      <c r="W42" s="503"/>
      <c r="X42" s="503" t="str">
        <f>IF(AND('Mapa de Riesgos'!$H$54="Muy Baja",'Mapa de Riesgos'!$L$54="Moderado"),CONCATENATE("R",'Mapa de Riesgos'!$A$54),"")</f>
        <v/>
      </c>
      <c r="Y42" s="503"/>
      <c r="Z42" s="503" t="str">
        <f>IF(AND('Mapa de Riesgos'!$H$60="Muy Baja",'Mapa de Riesgos'!$L$60="Moderado"),CONCATENATE("R",'Mapa de Riesgos'!$A$60),"")</f>
        <v/>
      </c>
      <c r="AA42" s="504"/>
      <c r="AB42" s="486" t="str">
        <f>IF(AND('Mapa de Riesgos'!$H$48="Muy Baja",'Mapa de Riesgos'!$L$48="Mayor"),CONCATENATE("R",'Mapa de Riesgos'!$A$48),"")</f>
        <v/>
      </c>
      <c r="AC42" s="482"/>
      <c r="AD42" s="482" t="str">
        <f>IF(AND('Mapa de Riesgos'!$H$54="Muy Baja",'Mapa de Riesgos'!$L$54="Mayor"),CONCATENATE("R",'Mapa de Riesgos'!$A$54),"")</f>
        <v/>
      </c>
      <c r="AE42" s="482"/>
      <c r="AF42" s="482" t="str">
        <f>IF(AND('Mapa de Riesgos'!$H$60="Muy Baja",'Mapa de Riesgos'!$L$60="Mayor"),CONCATENATE("R",'Mapa de Riesgos'!$A$60),"")</f>
        <v/>
      </c>
      <c r="AG42" s="483"/>
      <c r="AH42" s="493" t="str">
        <f>IF(AND('Mapa de Riesgos'!$H$48="Muy Baja",'Mapa de Riesgos'!$L$48="Catastrófico"),CONCATENATE("R",'Mapa de Riesgos'!$A$48),"")</f>
        <v/>
      </c>
      <c r="AI42" s="494"/>
      <c r="AJ42" s="494" t="str">
        <f>IF(AND('Mapa de Riesgos'!$H$54="Muy Baja",'Mapa de Riesgos'!$L$54="Catastrófico"),CONCATENATE("R",'Mapa de Riesgos'!$A$54),"")</f>
        <v/>
      </c>
      <c r="AK42" s="494"/>
      <c r="AL42" s="494" t="str">
        <f>IF(AND('Mapa de Riesgos'!$H$60="Muy Baja",'Mapa de Riesgos'!$L$60="Catastrófico"),CONCATENATE("R",'Mapa de Riesgos'!$A$60),"")</f>
        <v/>
      </c>
      <c r="AM42" s="495"/>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c r="A43" s="83"/>
      <c r="B43" s="435"/>
      <c r="C43" s="435"/>
      <c r="D43" s="436"/>
      <c r="E43" s="476"/>
      <c r="F43" s="477"/>
      <c r="G43" s="477"/>
      <c r="H43" s="477"/>
      <c r="I43" s="478"/>
      <c r="J43" s="513"/>
      <c r="K43" s="511"/>
      <c r="L43" s="511"/>
      <c r="M43" s="511"/>
      <c r="N43" s="511"/>
      <c r="O43" s="512"/>
      <c r="P43" s="513"/>
      <c r="Q43" s="511"/>
      <c r="R43" s="511"/>
      <c r="S43" s="511"/>
      <c r="T43" s="511"/>
      <c r="U43" s="512"/>
      <c r="V43" s="502"/>
      <c r="W43" s="503"/>
      <c r="X43" s="503"/>
      <c r="Y43" s="503"/>
      <c r="Z43" s="503"/>
      <c r="AA43" s="504"/>
      <c r="AB43" s="486"/>
      <c r="AC43" s="482"/>
      <c r="AD43" s="482"/>
      <c r="AE43" s="482"/>
      <c r="AF43" s="482"/>
      <c r="AG43" s="483"/>
      <c r="AH43" s="493"/>
      <c r="AI43" s="494"/>
      <c r="AJ43" s="494"/>
      <c r="AK43" s="494"/>
      <c r="AL43" s="494"/>
      <c r="AM43" s="495"/>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c r="A44" s="83"/>
      <c r="B44" s="435"/>
      <c r="C44" s="435"/>
      <c r="D44" s="436"/>
      <c r="E44" s="476"/>
      <c r="F44" s="477"/>
      <c r="G44" s="477"/>
      <c r="H44" s="477"/>
      <c r="I44" s="478"/>
      <c r="J44" s="513" t="str">
        <f>IF(AND('Mapa de Riesgos'!$H$66="Muy Baja",'Mapa de Riesgos'!$L$66="Leve"),CONCATENATE("R",'Mapa de Riesgos'!$A$66),"")</f>
        <v/>
      </c>
      <c r="K44" s="511"/>
      <c r="L44" s="511" t="str">
        <f>IF(AND('Mapa de Riesgos'!$H$72="Muy Baja",'Mapa de Riesgos'!$L$72="Leve"),CONCATENATE("R",'Mapa de Riesgos'!$A$72),"")</f>
        <v/>
      </c>
      <c r="M44" s="511"/>
      <c r="N44" s="511" t="str">
        <f>IF(AND('Mapa de Riesgos'!$H$78="Muy Baja",'Mapa de Riesgos'!$L$78="Leve"),CONCATENATE("R",'Mapa de Riesgos'!$A$78),"")</f>
        <v/>
      </c>
      <c r="O44" s="512"/>
      <c r="P44" s="513" t="str">
        <f>IF(AND('Mapa de Riesgos'!$H$66="Muy Baja",'Mapa de Riesgos'!$L$66="Menor"),CONCATENATE("R",'Mapa de Riesgos'!$A$66),"")</f>
        <v/>
      </c>
      <c r="Q44" s="511"/>
      <c r="R44" s="511" t="str">
        <f>IF(AND('Mapa de Riesgos'!$H$72="Muy Baja",'Mapa de Riesgos'!$L$72="Menor"),CONCATENATE("R",'Mapa de Riesgos'!$A$72),"")</f>
        <v/>
      </c>
      <c r="S44" s="511"/>
      <c r="T44" s="511" t="str">
        <f>IF(AND('Mapa de Riesgos'!$H$78="Muy Baja",'Mapa de Riesgos'!$L$78="Menor"),CONCATENATE("R",'Mapa de Riesgos'!$A$78),"")</f>
        <v/>
      </c>
      <c r="U44" s="512"/>
      <c r="V44" s="502" t="str">
        <f>IF(AND('Mapa de Riesgos'!$H$66="Muy Baja",'Mapa de Riesgos'!$L$66="Moderado"),CONCATENATE("R",'Mapa de Riesgos'!$A$66),"")</f>
        <v/>
      </c>
      <c r="W44" s="503"/>
      <c r="X44" s="503" t="str">
        <f>IF(AND('Mapa de Riesgos'!$H$72="Muy Baja",'Mapa de Riesgos'!$L$72="Moderado"),CONCATENATE("R",'Mapa de Riesgos'!$A$72),"")</f>
        <v/>
      </c>
      <c r="Y44" s="503"/>
      <c r="Z44" s="503" t="str">
        <f>IF(AND('Mapa de Riesgos'!$H$78="Muy Baja",'Mapa de Riesgos'!$L$78="Moderado"),CONCATENATE("R",'Mapa de Riesgos'!$A$78),"")</f>
        <v/>
      </c>
      <c r="AA44" s="504"/>
      <c r="AB44" s="486" t="str">
        <f>IF(AND('Mapa de Riesgos'!$H$66="Muy Baja",'Mapa de Riesgos'!$L$66="Mayor"),CONCATENATE("R",'Mapa de Riesgos'!$A$66),"")</f>
        <v/>
      </c>
      <c r="AC44" s="482"/>
      <c r="AD44" s="482" t="str">
        <f>IF(AND('Mapa de Riesgos'!$H$72="Muy Baja",'Mapa de Riesgos'!$L$72="Mayor"),CONCATENATE("R",'Mapa de Riesgos'!$A$72),"")</f>
        <v/>
      </c>
      <c r="AE44" s="482"/>
      <c r="AF44" s="482" t="str">
        <f>IF(AND('Mapa de Riesgos'!$H$78="Muy Baja",'Mapa de Riesgos'!$L$78="Mayor"),CONCATENATE("R",'Mapa de Riesgos'!$A$78),"")</f>
        <v/>
      </c>
      <c r="AG44" s="483"/>
      <c r="AH44" s="493" t="str">
        <f>IF(AND('Mapa de Riesgos'!$H$66="Muy Baja",'Mapa de Riesgos'!$L$66="Catastrófico"),CONCATENATE("R",'Mapa de Riesgos'!$A$66),"")</f>
        <v/>
      </c>
      <c r="AI44" s="494"/>
      <c r="AJ44" s="494" t="str">
        <f>IF(AND('Mapa de Riesgos'!$H$72="Muy Baja",'Mapa de Riesgos'!$L$72="Catastrófico"),CONCATENATE("R",'Mapa de Riesgos'!$A$72),"")</f>
        <v/>
      </c>
      <c r="AK44" s="494"/>
      <c r="AL44" s="494" t="str">
        <f>IF(AND('Mapa de Riesgos'!$H$78="Muy Baja",'Mapa de Riesgos'!$L$78="Catastrófico"),CONCATENATE("R",'Mapa de Riesgos'!$A$78),"")</f>
        <v/>
      </c>
      <c r="AM44" s="495"/>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c r="A45" s="83"/>
      <c r="B45" s="435"/>
      <c r="C45" s="435"/>
      <c r="D45" s="436"/>
      <c r="E45" s="479"/>
      <c r="F45" s="480"/>
      <c r="G45" s="480"/>
      <c r="H45" s="480"/>
      <c r="I45" s="481"/>
      <c r="J45" s="514"/>
      <c r="K45" s="515"/>
      <c r="L45" s="515"/>
      <c r="M45" s="515"/>
      <c r="N45" s="515"/>
      <c r="O45" s="516"/>
      <c r="P45" s="514"/>
      <c r="Q45" s="515"/>
      <c r="R45" s="515"/>
      <c r="S45" s="515"/>
      <c r="T45" s="515"/>
      <c r="U45" s="516"/>
      <c r="V45" s="505"/>
      <c r="W45" s="506"/>
      <c r="X45" s="506"/>
      <c r="Y45" s="506"/>
      <c r="Z45" s="506"/>
      <c r="AA45" s="507"/>
      <c r="AB45" s="490"/>
      <c r="AC45" s="491"/>
      <c r="AD45" s="491"/>
      <c r="AE45" s="491"/>
      <c r="AF45" s="491"/>
      <c r="AG45" s="492"/>
      <c r="AH45" s="496"/>
      <c r="AI45" s="497"/>
      <c r="AJ45" s="497"/>
      <c r="AK45" s="497"/>
      <c r="AL45" s="497"/>
      <c r="AM45" s="498"/>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c r="A46" s="83"/>
      <c r="B46" s="83"/>
      <c r="C46" s="83"/>
      <c r="D46" s="83"/>
      <c r="E46" s="83"/>
      <c r="F46" s="83"/>
      <c r="G46" s="83"/>
      <c r="H46" s="83"/>
      <c r="I46" s="83"/>
      <c r="J46" s="473" t="s">
        <v>177</v>
      </c>
      <c r="K46" s="474"/>
      <c r="L46" s="474"/>
      <c r="M46" s="474"/>
      <c r="N46" s="474"/>
      <c r="O46" s="475"/>
      <c r="P46" s="473" t="s">
        <v>178</v>
      </c>
      <c r="Q46" s="474"/>
      <c r="R46" s="474"/>
      <c r="S46" s="474"/>
      <c r="T46" s="474"/>
      <c r="U46" s="475"/>
      <c r="V46" s="473" t="s">
        <v>179</v>
      </c>
      <c r="W46" s="474"/>
      <c r="X46" s="474"/>
      <c r="Y46" s="474"/>
      <c r="Z46" s="474"/>
      <c r="AA46" s="475"/>
      <c r="AB46" s="473" t="s">
        <v>180</v>
      </c>
      <c r="AC46" s="489"/>
      <c r="AD46" s="474"/>
      <c r="AE46" s="474"/>
      <c r="AF46" s="474"/>
      <c r="AG46" s="475"/>
      <c r="AH46" s="473" t="s">
        <v>181</v>
      </c>
      <c r="AI46" s="474"/>
      <c r="AJ46" s="474"/>
      <c r="AK46" s="474"/>
      <c r="AL46" s="474"/>
      <c r="AM46" s="475"/>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c r="A47" s="83"/>
      <c r="B47" s="83"/>
      <c r="C47" s="83"/>
      <c r="D47" s="83"/>
      <c r="E47" s="83"/>
      <c r="F47" s="83"/>
      <c r="G47" s="83"/>
      <c r="H47" s="83"/>
      <c r="I47" s="83"/>
      <c r="J47" s="476"/>
      <c r="K47" s="477"/>
      <c r="L47" s="477"/>
      <c r="M47" s="477"/>
      <c r="N47" s="477"/>
      <c r="O47" s="478"/>
      <c r="P47" s="476"/>
      <c r="Q47" s="477"/>
      <c r="R47" s="477"/>
      <c r="S47" s="477"/>
      <c r="T47" s="477"/>
      <c r="U47" s="478"/>
      <c r="V47" s="476"/>
      <c r="W47" s="477"/>
      <c r="X47" s="477"/>
      <c r="Y47" s="477"/>
      <c r="Z47" s="477"/>
      <c r="AA47" s="478"/>
      <c r="AB47" s="476"/>
      <c r="AC47" s="477"/>
      <c r="AD47" s="477"/>
      <c r="AE47" s="477"/>
      <c r="AF47" s="477"/>
      <c r="AG47" s="478"/>
      <c r="AH47" s="476"/>
      <c r="AI47" s="477"/>
      <c r="AJ47" s="477"/>
      <c r="AK47" s="477"/>
      <c r="AL47" s="477"/>
      <c r="AM47" s="478"/>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c r="A48" s="83"/>
      <c r="B48" s="83"/>
      <c r="C48" s="83"/>
      <c r="D48" s="83"/>
      <c r="E48" s="83"/>
      <c r="F48" s="83"/>
      <c r="G48" s="83"/>
      <c r="H48" s="83"/>
      <c r="I48" s="83"/>
      <c r="J48" s="476"/>
      <c r="K48" s="477"/>
      <c r="L48" s="477"/>
      <c r="M48" s="477"/>
      <c r="N48" s="477"/>
      <c r="O48" s="478"/>
      <c r="P48" s="476"/>
      <c r="Q48" s="477"/>
      <c r="R48" s="477"/>
      <c r="S48" s="477"/>
      <c r="T48" s="477"/>
      <c r="U48" s="478"/>
      <c r="V48" s="476"/>
      <c r="W48" s="477"/>
      <c r="X48" s="477"/>
      <c r="Y48" s="477"/>
      <c r="Z48" s="477"/>
      <c r="AA48" s="478"/>
      <c r="AB48" s="476"/>
      <c r="AC48" s="477"/>
      <c r="AD48" s="477"/>
      <c r="AE48" s="477"/>
      <c r="AF48" s="477"/>
      <c r="AG48" s="478"/>
      <c r="AH48" s="476"/>
      <c r="AI48" s="477"/>
      <c r="AJ48" s="477"/>
      <c r="AK48" s="477"/>
      <c r="AL48" s="477"/>
      <c r="AM48" s="478"/>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c r="A49" s="83"/>
      <c r="B49" s="83"/>
      <c r="C49" s="83"/>
      <c r="D49" s="83"/>
      <c r="E49" s="83"/>
      <c r="F49" s="83"/>
      <c r="G49" s="83"/>
      <c r="H49" s="83"/>
      <c r="I49" s="83"/>
      <c r="J49" s="476"/>
      <c r="K49" s="477"/>
      <c r="L49" s="477"/>
      <c r="M49" s="477"/>
      <c r="N49" s="477"/>
      <c r="O49" s="478"/>
      <c r="P49" s="476"/>
      <c r="Q49" s="477"/>
      <c r="R49" s="477"/>
      <c r="S49" s="477"/>
      <c r="T49" s="477"/>
      <c r="U49" s="478"/>
      <c r="V49" s="476"/>
      <c r="W49" s="477"/>
      <c r="X49" s="477"/>
      <c r="Y49" s="477"/>
      <c r="Z49" s="477"/>
      <c r="AA49" s="478"/>
      <c r="AB49" s="476"/>
      <c r="AC49" s="477"/>
      <c r="AD49" s="477"/>
      <c r="AE49" s="477"/>
      <c r="AF49" s="477"/>
      <c r="AG49" s="478"/>
      <c r="AH49" s="476"/>
      <c r="AI49" s="477"/>
      <c r="AJ49" s="477"/>
      <c r="AK49" s="477"/>
      <c r="AL49" s="477"/>
      <c r="AM49" s="478"/>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c r="A50" s="83"/>
      <c r="B50" s="83"/>
      <c r="C50" s="83"/>
      <c r="D50" s="83"/>
      <c r="E50" s="83"/>
      <c r="F50" s="83"/>
      <c r="G50" s="83"/>
      <c r="H50" s="83"/>
      <c r="I50" s="83"/>
      <c r="J50" s="476"/>
      <c r="K50" s="477"/>
      <c r="L50" s="477"/>
      <c r="M50" s="477"/>
      <c r="N50" s="477"/>
      <c r="O50" s="478"/>
      <c r="P50" s="476"/>
      <c r="Q50" s="477"/>
      <c r="R50" s="477"/>
      <c r="S50" s="477"/>
      <c r="T50" s="477"/>
      <c r="U50" s="478"/>
      <c r="V50" s="476"/>
      <c r="W50" s="477"/>
      <c r="X50" s="477"/>
      <c r="Y50" s="477"/>
      <c r="Z50" s="477"/>
      <c r="AA50" s="478"/>
      <c r="AB50" s="476"/>
      <c r="AC50" s="477"/>
      <c r="AD50" s="477"/>
      <c r="AE50" s="477"/>
      <c r="AF50" s="477"/>
      <c r="AG50" s="478"/>
      <c r="AH50" s="476"/>
      <c r="AI50" s="477"/>
      <c r="AJ50" s="477"/>
      <c r="AK50" s="477"/>
      <c r="AL50" s="477"/>
      <c r="AM50" s="478"/>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c r="A51" s="83"/>
      <c r="B51" s="83"/>
      <c r="C51" s="83"/>
      <c r="D51" s="83"/>
      <c r="E51" s="83"/>
      <c r="F51" s="83"/>
      <c r="G51" s="83"/>
      <c r="H51" s="83"/>
      <c r="I51" s="83"/>
      <c r="J51" s="479"/>
      <c r="K51" s="480"/>
      <c r="L51" s="480"/>
      <c r="M51" s="480"/>
      <c r="N51" s="480"/>
      <c r="O51" s="481"/>
      <c r="P51" s="479"/>
      <c r="Q51" s="480"/>
      <c r="R51" s="480"/>
      <c r="S51" s="480"/>
      <c r="T51" s="480"/>
      <c r="U51" s="481"/>
      <c r="V51" s="479"/>
      <c r="W51" s="480"/>
      <c r="X51" s="480"/>
      <c r="Y51" s="480"/>
      <c r="Z51" s="480"/>
      <c r="AA51" s="481"/>
      <c r="AB51" s="479"/>
      <c r="AC51" s="480"/>
      <c r="AD51" s="480"/>
      <c r="AE51" s="480"/>
      <c r="AF51" s="480"/>
      <c r="AG51" s="481"/>
      <c r="AH51" s="479"/>
      <c r="AI51" s="480"/>
      <c r="AJ51" s="480"/>
      <c r="AK51" s="480"/>
      <c r="AL51" s="480"/>
      <c r="AM51" s="481"/>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c r="B137" s="83"/>
      <c r="C137" s="83"/>
      <c r="D137" s="83"/>
      <c r="E137" s="83"/>
      <c r="F137" s="83"/>
      <c r="G137" s="83"/>
      <c r="H137" s="83"/>
      <c r="I137" s="83"/>
    </row>
    <row r="138" spans="2:63">
      <c r="B138" s="83"/>
      <c r="C138" s="83"/>
      <c r="D138" s="83"/>
      <c r="E138" s="83"/>
      <c r="F138" s="83"/>
      <c r="G138" s="83"/>
      <c r="H138" s="83"/>
      <c r="I138" s="83"/>
    </row>
    <row r="139" spans="2:63">
      <c r="B139" s="83"/>
      <c r="C139" s="83"/>
      <c r="D139" s="83"/>
      <c r="E139" s="83"/>
      <c r="F139" s="83"/>
      <c r="G139" s="83"/>
      <c r="H139" s="83"/>
      <c r="I139" s="83"/>
    </row>
    <row r="140" spans="2:63">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E47" sqref="AE47"/>
    </sheetView>
  </sheetViews>
  <sheetFormatPr defaultColWidth="11.42578125" defaultRowHeight="1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c r="A2" s="83"/>
      <c r="B2" s="546" t="s">
        <v>182</v>
      </c>
      <c r="C2" s="547"/>
      <c r="D2" s="547"/>
      <c r="E2" s="547"/>
      <c r="F2" s="547"/>
      <c r="G2" s="547"/>
      <c r="H2" s="547"/>
      <c r="I2" s="547"/>
      <c r="J2" s="488" t="s">
        <v>23</v>
      </c>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488"/>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c r="A3" s="83"/>
      <c r="B3" s="547"/>
      <c r="C3" s="547"/>
      <c r="D3" s="547"/>
      <c r="E3" s="547"/>
      <c r="F3" s="547"/>
      <c r="G3" s="547"/>
      <c r="H3" s="547"/>
      <c r="I3" s="547"/>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c r="A4" s="83"/>
      <c r="B4" s="547"/>
      <c r="C4" s="547"/>
      <c r="D4" s="547"/>
      <c r="E4" s="547"/>
      <c r="F4" s="547"/>
      <c r="G4" s="547"/>
      <c r="H4" s="547"/>
      <c r="I4" s="547"/>
      <c r="J4" s="488"/>
      <c r="K4" s="488"/>
      <c r="L4" s="488"/>
      <c r="M4" s="488"/>
      <c r="N4" s="488"/>
      <c r="O4" s="488"/>
      <c r="P4" s="488"/>
      <c r="Q4" s="488"/>
      <c r="R4" s="488"/>
      <c r="S4" s="488"/>
      <c r="T4" s="488"/>
      <c r="U4" s="488"/>
      <c r="V4" s="488"/>
      <c r="W4" s="488"/>
      <c r="X4" s="488"/>
      <c r="Y4" s="488"/>
      <c r="Z4" s="488"/>
      <c r="AA4" s="488"/>
      <c r="AB4" s="488"/>
      <c r="AC4" s="488"/>
      <c r="AD4" s="488"/>
      <c r="AE4" s="488"/>
      <c r="AF4" s="488"/>
      <c r="AG4" s="488"/>
      <c r="AH4" s="488"/>
      <c r="AI4" s="488"/>
      <c r="AJ4" s="488"/>
      <c r="AK4" s="488"/>
      <c r="AL4" s="488"/>
      <c r="AM4" s="488"/>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c r="A6" s="83"/>
      <c r="B6" s="435" t="s">
        <v>167</v>
      </c>
      <c r="C6" s="435"/>
      <c r="D6" s="436"/>
      <c r="E6" s="530" t="s">
        <v>168</v>
      </c>
      <c r="F6" s="531"/>
      <c r="G6" s="531"/>
      <c r="H6" s="531"/>
      <c r="I6" s="548"/>
      <c r="J6" s="46" t="str">
        <f>IF(AND('Mapa de Riesgos'!$Y$12="Muy Alta",'Mapa de Riesgos'!$AA$12="Leve"),CONCATENATE("R1C",'Mapa de Riesgos'!$O$12),"")</f>
        <v/>
      </c>
      <c r="K6" s="47" t="str">
        <f>IF(AND('Mapa de Riesgos'!$Y$13="Muy Alta",'Mapa de Riesgos'!$AA$13="Leve"),CONCATENATE("R1C",'Mapa de Riesgos'!$O$13),"")</f>
        <v/>
      </c>
      <c r="L6" s="47" t="str">
        <f>IF(AND('Mapa de Riesgos'!$Y$14="Muy Alta",'Mapa de Riesgos'!$AA$14="Leve"),CONCATENATE("R1C",'Mapa de Riesgos'!$O$14),"")</f>
        <v/>
      </c>
      <c r="M6" s="47" t="str">
        <f>IF(AND('Mapa de Riesgos'!$Y$15="Muy Alta",'Mapa de Riesgos'!$AA$15="Leve"),CONCATENATE("R1C",'Mapa de Riesgos'!$O$15),"")</f>
        <v/>
      </c>
      <c r="N6" s="47" t="str">
        <f>IF(AND('Mapa de Riesgos'!$Y$16="Muy Alta",'Mapa de Riesgos'!$AA$16="Leve"),CONCATENATE("R1C",'Mapa de Riesgos'!$O$16),"")</f>
        <v/>
      </c>
      <c r="O6" s="48" t="str">
        <f>IF(AND('Mapa de Riesgos'!$Y$17="Muy Alta",'Mapa de Riesgos'!$AA$17="Leve"),CONCATENATE("R1C",'Mapa de Riesgos'!$O$17),"")</f>
        <v/>
      </c>
      <c r="P6" s="46" t="str">
        <f>IF(AND('Mapa de Riesgos'!$Y$12="Muy Alta",'Mapa de Riesgos'!$AA$12="Menor"),CONCATENATE("R1C",'Mapa de Riesgos'!$O$12),"")</f>
        <v/>
      </c>
      <c r="Q6" s="47" t="str">
        <f>IF(AND('Mapa de Riesgos'!$Y$13="Muy Alta",'Mapa de Riesgos'!$AA$13="Menor"),CONCATENATE("R1C",'Mapa de Riesgos'!$O$13),"")</f>
        <v/>
      </c>
      <c r="R6" s="47" t="str">
        <f>IF(AND('Mapa de Riesgos'!$Y$14="Muy Alta",'Mapa de Riesgos'!$AA$14="Menor"),CONCATENATE("R1C",'Mapa de Riesgos'!$O$14),"")</f>
        <v/>
      </c>
      <c r="S6" s="47" t="str">
        <f>IF(AND('Mapa de Riesgos'!$Y$15="Muy Alta",'Mapa de Riesgos'!$AA$15="Menor"),CONCATENATE("R1C",'Mapa de Riesgos'!$O$15),"")</f>
        <v/>
      </c>
      <c r="T6" s="47" t="str">
        <f>IF(AND('Mapa de Riesgos'!$Y$16="Muy Alta",'Mapa de Riesgos'!$AA$16="Menor"),CONCATENATE("R1C",'Mapa de Riesgos'!$O$16),"")</f>
        <v/>
      </c>
      <c r="U6" s="48" t="str">
        <f>IF(AND('Mapa de Riesgos'!$Y$17="Muy Alta",'Mapa de Riesgos'!$AA$17="Menor"),CONCATENATE("R1C",'Mapa de Riesgos'!$O$17),"")</f>
        <v/>
      </c>
      <c r="V6" s="46" t="str">
        <f>IF(AND('Mapa de Riesgos'!$Y$12="Muy Alta",'Mapa de Riesgos'!$AA$12="Moderado"),CONCATENATE("R1C",'Mapa de Riesgos'!$O$12),"")</f>
        <v/>
      </c>
      <c r="W6" s="47" t="str">
        <f>IF(AND('Mapa de Riesgos'!$Y$13="Muy Alta",'Mapa de Riesgos'!$AA$13="Moderado"),CONCATENATE("R1C",'Mapa de Riesgos'!$O$13),"")</f>
        <v/>
      </c>
      <c r="X6" s="47" t="str">
        <f>IF(AND('Mapa de Riesgos'!$Y$14="Muy Alta",'Mapa de Riesgos'!$AA$14="Moderado"),CONCATENATE("R1C",'Mapa de Riesgos'!$O$14),"")</f>
        <v/>
      </c>
      <c r="Y6" s="47" t="str">
        <f>IF(AND('Mapa de Riesgos'!$Y$15="Muy Alta",'Mapa de Riesgos'!$AA$15="Moderado"),CONCATENATE("R1C",'Mapa de Riesgos'!$O$15),"")</f>
        <v/>
      </c>
      <c r="Z6" s="47" t="str">
        <f>IF(AND('Mapa de Riesgos'!$Y$16="Muy Alta",'Mapa de Riesgos'!$AA$16="Moderado"),CONCATENATE("R1C",'Mapa de Riesgos'!$O$16),"")</f>
        <v/>
      </c>
      <c r="AA6" s="48" t="str">
        <f>IF(AND('Mapa de Riesgos'!$Y$17="Muy Alta",'Mapa de Riesgos'!$AA$17="Moderado"),CONCATENATE("R1C",'Mapa de Riesgos'!$O$17),"")</f>
        <v/>
      </c>
      <c r="AB6" s="46" t="str">
        <f>IF(AND('Mapa de Riesgos'!$Y$12="Muy Alta",'Mapa de Riesgos'!$AA$12="Mayor"),CONCATENATE("R1C",'Mapa de Riesgos'!$O$12),"")</f>
        <v/>
      </c>
      <c r="AC6" s="47" t="str">
        <f>IF(AND('Mapa de Riesgos'!$Y$13="Muy Alta",'Mapa de Riesgos'!$AA$13="Mayor"),CONCATENATE("R1C",'Mapa de Riesgos'!$O$13),"")</f>
        <v/>
      </c>
      <c r="AD6" s="47" t="str">
        <f>IF(AND('Mapa de Riesgos'!$Y$14="Muy Alta",'Mapa de Riesgos'!$AA$14="Mayor"),CONCATENATE("R1C",'Mapa de Riesgos'!$O$14),"")</f>
        <v/>
      </c>
      <c r="AE6" s="47" t="str">
        <f>IF(AND('Mapa de Riesgos'!$Y$15="Muy Alta",'Mapa de Riesgos'!$AA$15="Mayor"),CONCATENATE("R1C",'Mapa de Riesgos'!$O$15),"")</f>
        <v/>
      </c>
      <c r="AF6" s="47" t="str">
        <f>IF(AND('Mapa de Riesgos'!$Y$16="Muy Alta",'Mapa de Riesgos'!$AA$16="Mayor"),CONCATENATE("R1C",'Mapa de Riesgos'!$O$16),"")</f>
        <v/>
      </c>
      <c r="AG6" s="48" t="str">
        <f>IF(AND('Mapa de Riesgos'!$Y$17="Muy Alta",'Mapa de Riesgos'!$AA$17="Mayor"),CONCATENATE("R1C",'Mapa de Riesgos'!$O$17),"")</f>
        <v/>
      </c>
      <c r="AH6" s="49" t="str">
        <f>IF(AND('Mapa de Riesgos'!$Y$12="Muy Alta",'Mapa de Riesgos'!$AA$12="Catastrófico"),CONCATENATE("R1C",'Mapa de Riesgos'!$O$12),"")</f>
        <v/>
      </c>
      <c r="AI6" s="50" t="str">
        <f>IF(AND('Mapa de Riesgos'!$Y$13="Muy Alta",'Mapa de Riesgos'!$AA$13="Catastrófico"),CONCATENATE("R1C",'Mapa de Riesgos'!$O$13),"")</f>
        <v/>
      </c>
      <c r="AJ6" s="50" t="str">
        <f>IF(AND('Mapa de Riesgos'!$Y$14="Muy Alta",'Mapa de Riesgos'!$AA$14="Catastrófico"),CONCATENATE("R1C",'Mapa de Riesgos'!$O$14),"")</f>
        <v/>
      </c>
      <c r="AK6" s="50" t="str">
        <f>IF(AND('Mapa de Riesgos'!$Y$15="Muy Alta",'Mapa de Riesgos'!$AA$15="Catastrófico"),CONCATENATE("R1C",'Mapa de Riesgos'!$O$15),"")</f>
        <v/>
      </c>
      <c r="AL6" s="50" t="str">
        <f>IF(AND('Mapa de Riesgos'!$Y$16="Muy Alta",'Mapa de Riesgos'!$AA$16="Catastrófico"),CONCATENATE("R1C",'Mapa de Riesgos'!$O$16),"")</f>
        <v/>
      </c>
      <c r="AM6" s="51" t="str">
        <f>IF(AND('Mapa de Riesgos'!$Y$17="Muy Alta",'Mapa de Riesgos'!$AA$17="Catastrófico"),CONCATENATE("R1C",'Mapa de Riesgos'!$O$17),"")</f>
        <v/>
      </c>
      <c r="AN6" s="83"/>
      <c r="AO6" s="537" t="s">
        <v>169</v>
      </c>
      <c r="AP6" s="538"/>
      <c r="AQ6" s="538"/>
      <c r="AR6" s="538"/>
      <c r="AS6" s="538"/>
      <c r="AT6" s="539"/>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c r="A7" s="83"/>
      <c r="B7" s="435"/>
      <c r="C7" s="435"/>
      <c r="D7" s="436"/>
      <c r="E7" s="534"/>
      <c r="F7" s="533"/>
      <c r="G7" s="533"/>
      <c r="H7" s="533"/>
      <c r="I7" s="549"/>
      <c r="J7" s="52" t="str">
        <f>IF(AND('Mapa de Riesgos'!$Y$18="Muy Alta",'Mapa de Riesgos'!$AA$18="Leve"),CONCATENATE("R2C",'Mapa de Riesgos'!$O$18),"")</f>
        <v/>
      </c>
      <c r="K7" s="53" t="str">
        <f>IF(AND('Mapa de Riesgos'!$Y$19="Muy Alta",'Mapa de Riesgos'!$AA$19="Leve"),CONCATENATE("R2C",'Mapa de Riesgos'!$O$19),"")</f>
        <v/>
      </c>
      <c r="L7" s="53" t="str">
        <f>IF(AND('Mapa de Riesgos'!$Y$20="Muy Alta",'Mapa de Riesgos'!$AA$20="Leve"),CONCATENATE("R2C",'Mapa de Riesgos'!$O$20),"")</f>
        <v/>
      </c>
      <c r="M7" s="53" t="str">
        <f>IF(AND('Mapa de Riesgos'!$Y$21="Muy Alta",'Mapa de Riesgos'!$AA$21="Leve"),CONCATENATE("R2C",'Mapa de Riesgos'!$O$21),"")</f>
        <v/>
      </c>
      <c r="N7" s="53" t="str">
        <f>IF(AND('Mapa de Riesgos'!$Y$22="Muy Alta",'Mapa de Riesgos'!$AA$22="Leve"),CONCATENATE("R2C",'Mapa de Riesgos'!$O$22),"")</f>
        <v/>
      </c>
      <c r="O7" s="54" t="str">
        <f>IF(AND('Mapa de Riesgos'!$Y$23="Muy Alta",'Mapa de Riesgos'!$AA$23="Leve"),CONCATENATE("R2C",'Mapa de Riesgos'!$O$23),"")</f>
        <v/>
      </c>
      <c r="P7" s="52" t="str">
        <f>IF(AND('Mapa de Riesgos'!$Y$18="Muy Alta",'Mapa de Riesgos'!$AA$18="Menor"),CONCATENATE("R2C",'Mapa de Riesgos'!$O$18),"")</f>
        <v/>
      </c>
      <c r="Q7" s="53" t="str">
        <f>IF(AND('Mapa de Riesgos'!$Y$19="Muy Alta",'Mapa de Riesgos'!$AA$19="Menor"),CONCATENATE("R2C",'Mapa de Riesgos'!$O$19),"")</f>
        <v/>
      </c>
      <c r="R7" s="53" t="str">
        <f>IF(AND('Mapa de Riesgos'!$Y$20="Muy Alta",'Mapa de Riesgos'!$AA$20="Menor"),CONCATENATE("R2C",'Mapa de Riesgos'!$O$20),"")</f>
        <v/>
      </c>
      <c r="S7" s="53" t="str">
        <f>IF(AND('Mapa de Riesgos'!$Y$21="Muy Alta",'Mapa de Riesgos'!$AA$21="Menor"),CONCATENATE("R2C",'Mapa de Riesgos'!$O$21),"")</f>
        <v/>
      </c>
      <c r="T7" s="53" t="str">
        <f>IF(AND('Mapa de Riesgos'!$Y$22="Muy Alta",'Mapa de Riesgos'!$AA$22="Menor"),CONCATENATE("R2C",'Mapa de Riesgos'!$O$22),"")</f>
        <v/>
      </c>
      <c r="U7" s="54" t="str">
        <f>IF(AND('Mapa de Riesgos'!$Y$23="Muy Alta",'Mapa de Riesgos'!$AA$23="Menor"),CONCATENATE("R2C",'Mapa de Riesgos'!$O$23),"")</f>
        <v/>
      </c>
      <c r="V7" s="52" t="str">
        <f>IF(AND('Mapa de Riesgos'!$Y$18="Muy Alta",'Mapa de Riesgos'!$AA$18="Moderado"),CONCATENATE("R2C",'Mapa de Riesgos'!$O$18),"")</f>
        <v/>
      </c>
      <c r="W7" s="53" t="str">
        <f>IF(AND('Mapa de Riesgos'!$Y$19="Muy Alta",'Mapa de Riesgos'!$AA$19="Moderado"),CONCATENATE("R2C",'Mapa de Riesgos'!$O$19),"")</f>
        <v/>
      </c>
      <c r="X7" s="53" t="str">
        <f>IF(AND('Mapa de Riesgos'!$Y$20="Muy Alta",'Mapa de Riesgos'!$AA$20="Moderado"),CONCATENATE("R2C",'Mapa de Riesgos'!$O$20),"")</f>
        <v/>
      </c>
      <c r="Y7" s="53" t="str">
        <f>IF(AND('Mapa de Riesgos'!$Y$21="Muy Alta",'Mapa de Riesgos'!$AA$21="Moderado"),CONCATENATE("R2C",'Mapa de Riesgos'!$O$21),"")</f>
        <v/>
      </c>
      <c r="Z7" s="53" t="str">
        <f>IF(AND('Mapa de Riesgos'!$Y$22="Muy Alta",'Mapa de Riesgos'!$AA$22="Moderado"),CONCATENATE("R2C",'Mapa de Riesgos'!$O$22),"")</f>
        <v/>
      </c>
      <c r="AA7" s="54" t="str">
        <f>IF(AND('Mapa de Riesgos'!$Y$23="Muy Alta",'Mapa de Riesgos'!$AA$23="Moderado"),CONCATENATE("R2C",'Mapa de Riesgos'!$O$23),"")</f>
        <v/>
      </c>
      <c r="AB7" s="52" t="str">
        <f>IF(AND('Mapa de Riesgos'!$Y$18="Muy Alta",'Mapa de Riesgos'!$AA$18="Mayor"),CONCATENATE("R2C",'Mapa de Riesgos'!$O$18),"")</f>
        <v/>
      </c>
      <c r="AC7" s="53" t="str">
        <f>IF(AND('Mapa de Riesgos'!$Y$19="Muy Alta",'Mapa de Riesgos'!$AA$19="Mayor"),CONCATENATE("R2C",'Mapa de Riesgos'!$O$19),"")</f>
        <v/>
      </c>
      <c r="AD7" s="53" t="str">
        <f>IF(AND('Mapa de Riesgos'!$Y$20="Muy Alta",'Mapa de Riesgos'!$AA$20="Mayor"),CONCATENATE("R2C",'Mapa de Riesgos'!$O$20),"")</f>
        <v/>
      </c>
      <c r="AE7" s="53" t="str">
        <f>IF(AND('Mapa de Riesgos'!$Y$21="Muy Alta",'Mapa de Riesgos'!$AA$21="Mayor"),CONCATENATE("R2C",'Mapa de Riesgos'!$O$21),"")</f>
        <v/>
      </c>
      <c r="AF7" s="53" t="str">
        <f>IF(AND('Mapa de Riesgos'!$Y$22="Muy Alta",'Mapa de Riesgos'!$AA$22="Mayor"),CONCATENATE("R2C",'Mapa de Riesgos'!$O$22),"")</f>
        <v/>
      </c>
      <c r="AG7" s="54" t="str">
        <f>IF(AND('Mapa de Riesgos'!$Y$23="Muy Alta",'Mapa de Riesgos'!$AA$23="Mayor"),CONCATENATE("R2C",'Mapa de Riesgos'!$O$23),"")</f>
        <v/>
      </c>
      <c r="AH7" s="55" t="str">
        <f>IF(AND('Mapa de Riesgos'!$Y$18="Muy Alta",'Mapa de Riesgos'!$AA$18="Catastrófico"),CONCATENATE("R2C",'Mapa de Riesgos'!$O$18),"")</f>
        <v/>
      </c>
      <c r="AI7" s="56" t="str">
        <f>IF(AND('Mapa de Riesgos'!$Y$19="Muy Alta",'Mapa de Riesgos'!$AA$19="Catastrófico"),CONCATENATE("R2C",'Mapa de Riesgos'!$O$19),"")</f>
        <v/>
      </c>
      <c r="AJ7" s="56" t="str">
        <f>IF(AND('Mapa de Riesgos'!$Y$20="Muy Alta",'Mapa de Riesgos'!$AA$20="Catastrófico"),CONCATENATE("R2C",'Mapa de Riesgos'!$O$20),"")</f>
        <v/>
      </c>
      <c r="AK7" s="56" t="str">
        <f>IF(AND('Mapa de Riesgos'!$Y$21="Muy Alta",'Mapa de Riesgos'!$AA$21="Catastrófico"),CONCATENATE("R2C",'Mapa de Riesgos'!$O$21),"")</f>
        <v/>
      </c>
      <c r="AL7" s="56" t="str">
        <f>IF(AND('Mapa de Riesgos'!$Y$22="Muy Alta",'Mapa de Riesgos'!$AA$22="Catastrófico"),CONCATENATE("R2C",'Mapa de Riesgos'!$O$22),"")</f>
        <v/>
      </c>
      <c r="AM7" s="57" t="str">
        <f>IF(AND('Mapa de Riesgos'!$Y$23="Muy Alta",'Mapa de Riesgos'!$AA$23="Catastrófico"),CONCATENATE("R2C",'Mapa de Riesgos'!$O$23),"")</f>
        <v/>
      </c>
      <c r="AN7" s="83"/>
      <c r="AO7" s="540"/>
      <c r="AP7" s="541"/>
      <c r="AQ7" s="541"/>
      <c r="AR7" s="541"/>
      <c r="AS7" s="541"/>
      <c r="AT7" s="542"/>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c r="A8" s="83"/>
      <c r="B8" s="435"/>
      <c r="C8" s="435"/>
      <c r="D8" s="436"/>
      <c r="E8" s="534"/>
      <c r="F8" s="533"/>
      <c r="G8" s="533"/>
      <c r="H8" s="533"/>
      <c r="I8" s="549"/>
      <c r="J8" s="52" t="str">
        <f>IF(AND('Mapa de Riesgos'!$Y$24="Muy Alta",'Mapa de Riesgos'!$AA$24="Leve"),CONCATENATE("R3C",'Mapa de Riesgos'!$O$24),"")</f>
        <v/>
      </c>
      <c r="K8" s="53" t="str">
        <f>IF(AND('Mapa de Riesgos'!$Y$25="Muy Alta",'Mapa de Riesgos'!$AA$25="Leve"),CONCATENATE("R3C",'Mapa de Riesgos'!$O$25),"")</f>
        <v/>
      </c>
      <c r="L8" s="53" t="str">
        <f>IF(AND('Mapa de Riesgos'!$Y$26="Muy Alta",'Mapa de Riesgos'!$AA$26="Leve"),CONCATENATE("R3C",'Mapa de Riesgos'!$O$26),"")</f>
        <v/>
      </c>
      <c r="M8" s="53" t="str">
        <f>IF(AND('Mapa de Riesgos'!$Y$27="Muy Alta",'Mapa de Riesgos'!$AA$27="Leve"),CONCATENATE("R3C",'Mapa de Riesgos'!$O$27),"")</f>
        <v/>
      </c>
      <c r="N8" s="53" t="str">
        <f>IF(AND('Mapa de Riesgos'!$Y$28="Muy Alta",'Mapa de Riesgos'!$AA$28="Leve"),CONCATENATE("R3C",'Mapa de Riesgos'!$O$28),"")</f>
        <v/>
      </c>
      <c r="O8" s="54" t="str">
        <f>IF(AND('Mapa de Riesgos'!$Y$29="Muy Alta",'Mapa de Riesgos'!$AA$29="Leve"),CONCATENATE("R3C",'Mapa de Riesgos'!$O$29),"")</f>
        <v/>
      </c>
      <c r="P8" s="52" t="str">
        <f>IF(AND('Mapa de Riesgos'!$Y$24="Muy Alta",'Mapa de Riesgos'!$AA$24="Menor"),CONCATENATE("R3C",'Mapa de Riesgos'!$O$24),"")</f>
        <v/>
      </c>
      <c r="Q8" s="53" t="str">
        <f>IF(AND('Mapa de Riesgos'!$Y$25="Muy Alta",'Mapa de Riesgos'!$AA$25="Menor"),CONCATENATE("R3C",'Mapa de Riesgos'!$O$25),"")</f>
        <v/>
      </c>
      <c r="R8" s="53" t="str">
        <f>IF(AND('Mapa de Riesgos'!$Y$26="Muy Alta",'Mapa de Riesgos'!$AA$26="Menor"),CONCATENATE("R3C",'Mapa de Riesgos'!$O$26),"")</f>
        <v/>
      </c>
      <c r="S8" s="53" t="str">
        <f>IF(AND('Mapa de Riesgos'!$Y$27="Muy Alta",'Mapa de Riesgos'!$AA$27="Menor"),CONCATENATE("R3C",'Mapa de Riesgos'!$O$27),"")</f>
        <v/>
      </c>
      <c r="T8" s="53" t="str">
        <f>IF(AND('Mapa de Riesgos'!$Y$28="Muy Alta",'Mapa de Riesgos'!$AA$28="Menor"),CONCATENATE("R3C",'Mapa de Riesgos'!$O$28),"")</f>
        <v/>
      </c>
      <c r="U8" s="54" t="str">
        <f>IF(AND('Mapa de Riesgos'!$Y$29="Muy Alta",'Mapa de Riesgos'!$AA$29="Menor"),CONCATENATE("R3C",'Mapa de Riesgos'!$O$29),"")</f>
        <v/>
      </c>
      <c r="V8" s="52" t="str">
        <f>IF(AND('Mapa de Riesgos'!$Y$24="Muy Alta",'Mapa de Riesgos'!$AA$24="Moderado"),CONCATENATE("R3C",'Mapa de Riesgos'!$O$24),"")</f>
        <v/>
      </c>
      <c r="W8" s="53" t="str">
        <f>IF(AND('Mapa de Riesgos'!$Y$25="Muy Alta",'Mapa de Riesgos'!$AA$25="Moderado"),CONCATENATE("R3C",'Mapa de Riesgos'!$O$25),"")</f>
        <v/>
      </c>
      <c r="X8" s="53" t="str">
        <f>IF(AND('Mapa de Riesgos'!$Y$26="Muy Alta",'Mapa de Riesgos'!$AA$26="Moderado"),CONCATENATE("R3C",'Mapa de Riesgos'!$O$26),"")</f>
        <v/>
      </c>
      <c r="Y8" s="53" t="str">
        <f>IF(AND('Mapa de Riesgos'!$Y$27="Muy Alta",'Mapa de Riesgos'!$AA$27="Moderado"),CONCATENATE("R3C",'Mapa de Riesgos'!$O$27),"")</f>
        <v/>
      </c>
      <c r="Z8" s="53" t="str">
        <f>IF(AND('Mapa de Riesgos'!$Y$28="Muy Alta",'Mapa de Riesgos'!$AA$28="Moderado"),CONCATENATE("R3C",'Mapa de Riesgos'!$O$28),"")</f>
        <v/>
      </c>
      <c r="AA8" s="54" t="str">
        <f>IF(AND('Mapa de Riesgos'!$Y$29="Muy Alta",'Mapa de Riesgos'!$AA$29="Moderado"),CONCATENATE("R3C",'Mapa de Riesgos'!$O$29),"")</f>
        <v/>
      </c>
      <c r="AB8" s="52" t="str">
        <f>IF(AND('Mapa de Riesgos'!$Y$24="Muy Alta",'Mapa de Riesgos'!$AA$24="Mayor"),CONCATENATE("R3C",'Mapa de Riesgos'!$O$24),"")</f>
        <v/>
      </c>
      <c r="AC8" s="53" t="str">
        <f>IF(AND('Mapa de Riesgos'!$Y$25="Muy Alta",'Mapa de Riesgos'!$AA$25="Mayor"),CONCATENATE("R3C",'Mapa de Riesgos'!$O$25),"")</f>
        <v/>
      </c>
      <c r="AD8" s="53" t="str">
        <f>IF(AND('Mapa de Riesgos'!$Y$26="Muy Alta",'Mapa de Riesgos'!$AA$26="Mayor"),CONCATENATE("R3C",'Mapa de Riesgos'!$O$26),"")</f>
        <v/>
      </c>
      <c r="AE8" s="53" t="str">
        <f>IF(AND('Mapa de Riesgos'!$Y$27="Muy Alta",'Mapa de Riesgos'!$AA$27="Mayor"),CONCATENATE("R3C",'Mapa de Riesgos'!$O$27),"")</f>
        <v/>
      </c>
      <c r="AF8" s="53" t="str">
        <f>IF(AND('Mapa de Riesgos'!$Y$28="Muy Alta",'Mapa de Riesgos'!$AA$28="Mayor"),CONCATENATE("R3C",'Mapa de Riesgos'!$O$28),"")</f>
        <v/>
      </c>
      <c r="AG8" s="54" t="str">
        <f>IF(AND('Mapa de Riesgos'!$Y$29="Muy Alta",'Mapa de Riesgos'!$AA$29="Mayor"),CONCATENATE("R3C",'Mapa de Riesgos'!$O$29),"")</f>
        <v/>
      </c>
      <c r="AH8" s="55" t="str">
        <f>IF(AND('Mapa de Riesgos'!$Y$24="Muy Alta",'Mapa de Riesgos'!$AA$24="Catastrófico"),CONCATENATE("R3C",'Mapa de Riesgos'!$O$24),"")</f>
        <v/>
      </c>
      <c r="AI8" s="56" t="str">
        <f>IF(AND('Mapa de Riesgos'!$Y$25="Muy Alta",'Mapa de Riesgos'!$AA$25="Catastrófico"),CONCATENATE("R3C",'Mapa de Riesgos'!$O$25),"")</f>
        <v/>
      </c>
      <c r="AJ8" s="56" t="str">
        <f>IF(AND('Mapa de Riesgos'!$Y$26="Muy Alta",'Mapa de Riesgos'!$AA$26="Catastrófico"),CONCATENATE("R3C",'Mapa de Riesgos'!$O$26),"")</f>
        <v/>
      </c>
      <c r="AK8" s="56" t="str">
        <f>IF(AND('Mapa de Riesgos'!$Y$27="Muy Alta",'Mapa de Riesgos'!$AA$27="Catastrófico"),CONCATENATE("R3C",'Mapa de Riesgos'!$O$27),"")</f>
        <v/>
      </c>
      <c r="AL8" s="56" t="str">
        <f>IF(AND('Mapa de Riesgos'!$Y$28="Muy Alta",'Mapa de Riesgos'!$AA$28="Catastrófico"),CONCATENATE("R3C",'Mapa de Riesgos'!$O$28),"")</f>
        <v/>
      </c>
      <c r="AM8" s="57" t="str">
        <f>IF(AND('Mapa de Riesgos'!$Y$29="Muy Alta",'Mapa de Riesgos'!$AA$29="Catastrófico"),CONCATENATE("R3C",'Mapa de Riesgos'!$O$29),"")</f>
        <v/>
      </c>
      <c r="AN8" s="83"/>
      <c r="AO8" s="540"/>
      <c r="AP8" s="541"/>
      <c r="AQ8" s="541"/>
      <c r="AR8" s="541"/>
      <c r="AS8" s="541"/>
      <c r="AT8" s="542"/>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c r="A9" s="83"/>
      <c r="B9" s="435"/>
      <c r="C9" s="435"/>
      <c r="D9" s="436"/>
      <c r="E9" s="534"/>
      <c r="F9" s="533"/>
      <c r="G9" s="533"/>
      <c r="H9" s="533"/>
      <c r="I9" s="549"/>
      <c r="J9" s="52" t="str">
        <f>IF(AND('Mapa de Riesgos'!$Y$30="Muy Alta",'Mapa de Riesgos'!$AA$30="Leve"),CONCATENATE("R4C",'Mapa de Riesgos'!$O$30),"")</f>
        <v/>
      </c>
      <c r="K9" s="53" t="str">
        <f>IF(AND('Mapa de Riesgos'!$Y$31="Muy Alta",'Mapa de Riesgos'!$AA$31="Leve"),CONCATENATE("R4C",'Mapa de Riesgos'!$O$31),"")</f>
        <v/>
      </c>
      <c r="L9" s="53" t="str">
        <f>IF(AND('Mapa de Riesgos'!$Y$32="Muy Alta",'Mapa de Riesgos'!$AA$32="Leve"),CONCATENATE("R4C",'Mapa de Riesgos'!$O$32),"")</f>
        <v/>
      </c>
      <c r="M9" s="53" t="str">
        <f>IF(AND('Mapa de Riesgos'!$Y$33="Muy Alta",'Mapa de Riesgos'!$AA$33="Leve"),CONCATENATE("R4C",'Mapa de Riesgos'!$O$33),"")</f>
        <v/>
      </c>
      <c r="N9" s="53" t="str">
        <f>IF(AND('Mapa de Riesgos'!$Y$34="Muy Alta",'Mapa de Riesgos'!$AA$34="Leve"),CONCATENATE("R4C",'Mapa de Riesgos'!$O$34),"")</f>
        <v/>
      </c>
      <c r="O9" s="54" t="str">
        <f>IF(AND('Mapa de Riesgos'!$Y$35="Muy Alta",'Mapa de Riesgos'!$AA$35="Leve"),CONCATENATE("R4C",'Mapa de Riesgos'!$O$35),"")</f>
        <v/>
      </c>
      <c r="P9" s="52" t="str">
        <f>IF(AND('Mapa de Riesgos'!$Y$30="Muy Alta",'Mapa de Riesgos'!$AA$30="Menor"),CONCATENATE("R4C",'Mapa de Riesgos'!$O$30),"")</f>
        <v/>
      </c>
      <c r="Q9" s="53" t="str">
        <f>IF(AND('Mapa de Riesgos'!$Y$31="Muy Alta",'Mapa de Riesgos'!$AA$31="Menor"),CONCATENATE("R4C",'Mapa de Riesgos'!$O$31),"")</f>
        <v/>
      </c>
      <c r="R9" s="53" t="str">
        <f>IF(AND('Mapa de Riesgos'!$Y$32="Muy Alta",'Mapa de Riesgos'!$AA$32="Menor"),CONCATENATE("R4C",'Mapa de Riesgos'!$O$32),"")</f>
        <v/>
      </c>
      <c r="S9" s="53" t="str">
        <f>IF(AND('Mapa de Riesgos'!$Y$33="Muy Alta",'Mapa de Riesgos'!$AA$33="Menor"),CONCATENATE("R4C",'Mapa de Riesgos'!$O$33),"")</f>
        <v/>
      </c>
      <c r="T9" s="53" t="str">
        <f>IF(AND('Mapa de Riesgos'!$Y$34="Muy Alta",'Mapa de Riesgos'!$AA$34="Menor"),CONCATENATE("R4C",'Mapa de Riesgos'!$O$34),"")</f>
        <v/>
      </c>
      <c r="U9" s="54" t="str">
        <f>IF(AND('Mapa de Riesgos'!$Y$35="Muy Alta",'Mapa de Riesgos'!$AA$35="Menor"),CONCATENATE("R4C",'Mapa de Riesgos'!$O$35),"")</f>
        <v/>
      </c>
      <c r="V9" s="52" t="str">
        <f>IF(AND('Mapa de Riesgos'!$Y$30="Muy Alta",'Mapa de Riesgos'!$AA$30="Moderado"),CONCATENATE("R4C",'Mapa de Riesgos'!$O$30),"")</f>
        <v/>
      </c>
      <c r="W9" s="53" t="str">
        <f>IF(AND('Mapa de Riesgos'!$Y$31="Muy Alta",'Mapa de Riesgos'!$AA$31="Moderado"),CONCATENATE("R4C",'Mapa de Riesgos'!$O$31),"")</f>
        <v/>
      </c>
      <c r="X9" s="53" t="str">
        <f>IF(AND('Mapa de Riesgos'!$Y$32="Muy Alta",'Mapa de Riesgos'!$AA$32="Moderado"),CONCATENATE("R4C",'Mapa de Riesgos'!$O$32),"")</f>
        <v/>
      </c>
      <c r="Y9" s="53" t="str">
        <f>IF(AND('Mapa de Riesgos'!$Y$33="Muy Alta",'Mapa de Riesgos'!$AA$33="Moderado"),CONCATENATE("R4C",'Mapa de Riesgos'!$O$33),"")</f>
        <v/>
      </c>
      <c r="Z9" s="53" t="str">
        <f>IF(AND('Mapa de Riesgos'!$Y$34="Muy Alta",'Mapa de Riesgos'!$AA$34="Moderado"),CONCATENATE("R4C",'Mapa de Riesgos'!$O$34),"")</f>
        <v/>
      </c>
      <c r="AA9" s="54" t="str">
        <f>IF(AND('Mapa de Riesgos'!$Y$35="Muy Alta",'Mapa de Riesgos'!$AA$35="Moderado"),CONCATENATE("R4C",'Mapa de Riesgos'!$O$35),"")</f>
        <v/>
      </c>
      <c r="AB9" s="52" t="str">
        <f>IF(AND('Mapa de Riesgos'!$Y$30="Muy Alta",'Mapa de Riesgos'!$AA$30="Mayor"),CONCATENATE("R4C",'Mapa de Riesgos'!$O$30),"")</f>
        <v/>
      </c>
      <c r="AC9" s="53" t="str">
        <f>IF(AND('Mapa de Riesgos'!$Y$31="Muy Alta",'Mapa de Riesgos'!$AA$31="Mayor"),CONCATENATE("R4C",'Mapa de Riesgos'!$O$31),"")</f>
        <v/>
      </c>
      <c r="AD9" s="53" t="str">
        <f>IF(AND('Mapa de Riesgos'!$Y$32="Muy Alta",'Mapa de Riesgos'!$AA$32="Mayor"),CONCATENATE("R4C",'Mapa de Riesgos'!$O$32),"")</f>
        <v/>
      </c>
      <c r="AE9" s="53" t="str">
        <f>IF(AND('Mapa de Riesgos'!$Y$33="Muy Alta",'Mapa de Riesgos'!$AA$33="Mayor"),CONCATENATE("R4C",'Mapa de Riesgos'!$O$33),"")</f>
        <v/>
      </c>
      <c r="AF9" s="53" t="str">
        <f>IF(AND('Mapa de Riesgos'!$Y$34="Muy Alta",'Mapa de Riesgos'!$AA$34="Mayor"),CONCATENATE("R4C",'Mapa de Riesgos'!$O$34),"")</f>
        <v/>
      </c>
      <c r="AG9" s="54" t="str">
        <f>IF(AND('Mapa de Riesgos'!$Y$35="Muy Alta",'Mapa de Riesgos'!$AA$35="Mayor"),CONCATENATE("R4C",'Mapa de Riesgos'!$O$35),"")</f>
        <v/>
      </c>
      <c r="AH9" s="55" t="str">
        <f>IF(AND('Mapa de Riesgos'!$Y$30="Muy Alta",'Mapa de Riesgos'!$AA$30="Catastrófico"),CONCATENATE("R4C",'Mapa de Riesgos'!$O$30),"")</f>
        <v/>
      </c>
      <c r="AI9" s="56" t="str">
        <f>IF(AND('Mapa de Riesgos'!$Y$31="Muy Alta",'Mapa de Riesgos'!$AA$31="Catastrófico"),CONCATENATE("R4C",'Mapa de Riesgos'!$O$31),"")</f>
        <v/>
      </c>
      <c r="AJ9" s="56" t="str">
        <f>IF(AND('Mapa de Riesgos'!$Y$32="Muy Alta",'Mapa de Riesgos'!$AA$32="Catastrófico"),CONCATENATE("R4C",'Mapa de Riesgos'!$O$32),"")</f>
        <v/>
      </c>
      <c r="AK9" s="56" t="str">
        <f>IF(AND('Mapa de Riesgos'!$Y$33="Muy Alta",'Mapa de Riesgos'!$AA$33="Catastrófico"),CONCATENATE("R4C",'Mapa de Riesgos'!$O$33),"")</f>
        <v/>
      </c>
      <c r="AL9" s="56" t="str">
        <f>IF(AND('Mapa de Riesgos'!$Y$34="Muy Alta",'Mapa de Riesgos'!$AA$34="Catastrófico"),CONCATENATE("R4C",'Mapa de Riesgos'!$O$34),"")</f>
        <v/>
      </c>
      <c r="AM9" s="57" t="str">
        <f>IF(AND('Mapa de Riesgos'!$Y$35="Muy Alta",'Mapa de Riesgos'!$AA$35="Catastrófico"),CONCATENATE("R4C",'Mapa de Riesgos'!$O$35),"")</f>
        <v/>
      </c>
      <c r="AN9" s="83"/>
      <c r="AO9" s="540"/>
      <c r="AP9" s="541"/>
      <c r="AQ9" s="541"/>
      <c r="AR9" s="541"/>
      <c r="AS9" s="541"/>
      <c r="AT9" s="542"/>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c r="A10" s="83"/>
      <c r="B10" s="435"/>
      <c r="C10" s="435"/>
      <c r="D10" s="436"/>
      <c r="E10" s="534"/>
      <c r="F10" s="533"/>
      <c r="G10" s="533"/>
      <c r="H10" s="533"/>
      <c r="I10" s="549"/>
      <c r="J10" s="52" t="str">
        <f>IF(AND('Mapa de Riesgos'!$Y$36="Muy Alta",'Mapa de Riesgos'!$AA$36="Leve"),CONCATENATE("R5C",'Mapa de Riesgos'!$O$36),"")</f>
        <v/>
      </c>
      <c r="K10" s="53" t="str">
        <f>IF(AND('Mapa de Riesgos'!$Y$37="Muy Alta",'Mapa de Riesgos'!$AA$37="Leve"),CONCATENATE("R5C",'Mapa de Riesgos'!$O$37),"")</f>
        <v/>
      </c>
      <c r="L10" s="53" t="str">
        <f>IF(AND('Mapa de Riesgos'!$Y$38="Muy Alta",'Mapa de Riesgos'!$AA$38="Leve"),CONCATENATE("R5C",'Mapa de Riesgos'!$O$38),"")</f>
        <v/>
      </c>
      <c r="M10" s="53" t="str">
        <f>IF(AND('Mapa de Riesgos'!$Y$39="Muy Alta",'Mapa de Riesgos'!$AA$39="Leve"),CONCATENATE("R5C",'Mapa de Riesgos'!$O$39),"")</f>
        <v/>
      </c>
      <c r="N10" s="53" t="str">
        <f>IF(AND('Mapa de Riesgos'!$Y$40="Muy Alta",'Mapa de Riesgos'!$AA$40="Leve"),CONCATENATE("R5C",'Mapa de Riesgos'!$O$40),"")</f>
        <v/>
      </c>
      <c r="O10" s="54" t="str">
        <f>IF(AND('Mapa de Riesgos'!$Y$41="Muy Alta",'Mapa de Riesgos'!$AA$41="Leve"),CONCATENATE("R5C",'Mapa de Riesgos'!$O$41),"")</f>
        <v/>
      </c>
      <c r="P10" s="52" t="str">
        <f>IF(AND('Mapa de Riesgos'!$Y$36="Muy Alta",'Mapa de Riesgos'!$AA$36="Menor"),CONCATENATE("R5C",'Mapa de Riesgos'!$O$36),"")</f>
        <v/>
      </c>
      <c r="Q10" s="53" t="str">
        <f>IF(AND('Mapa de Riesgos'!$Y$37="Muy Alta",'Mapa de Riesgos'!$AA$37="Menor"),CONCATENATE("R5C",'Mapa de Riesgos'!$O$37),"")</f>
        <v/>
      </c>
      <c r="R10" s="53" t="str">
        <f>IF(AND('Mapa de Riesgos'!$Y$38="Muy Alta",'Mapa de Riesgos'!$AA$38="Menor"),CONCATENATE("R5C",'Mapa de Riesgos'!$O$38),"")</f>
        <v/>
      </c>
      <c r="S10" s="53" t="str">
        <f>IF(AND('Mapa de Riesgos'!$Y$39="Muy Alta",'Mapa de Riesgos'!$AA$39="Menor"),CONCATENATE("R5C",'Mapa de Riesgos'!$O$39),"")</f>
        <v/>
      </c>
      <c r="T10" s="53" t="str">
        <f>IF(AND('Mapa de Riesgos'!$Y$40="Muy Alta",'Mapa de Riesgos'!$AA$40="Menor"),CONCATENATE("R5C",'Mapa de Riesgos'!$O$40),"")</f>
        <v/>
      </c>
      <c r="U10" s="54" t="str">
        <f>IF(AND('Mapa de Riesgos'!$Y$41="Muy Alta",'Mapa de Riesgos'!$AA$41="Menor"),CONCATENATE("R5C",'Mapa de Riesgos'!$O$41),"")</f>
        <v/>
      </c>
      <c r="V10" s="52" t="str">
        <f>IF(AND('Mapa de Riesgos'!$Y$36="Muy Alta",'Mapa de Riesgos'!$AA$36="Moderado"),CONCATENATE("R5C",'Mapa de Riesgos'!$O$36),"")</f>
        <v/>
      </c>
      <c r="W10" s="53" t="str">
        <f>IF(AND('Mapa de Riesgos'!$Y$37="Muy Alta",'Mapa de Riesgos'!$AA$37="Moderado"),CONCATENATE("R5C",'Mapa de Riesgos'!$O$37),"")</f>
        <v/>
      </c>
      <c r="X10" s="53" t="str">
        <f>IF(AND('Mapa de Riesgos'!$Y$38="Muy Alta",'Mapa de Riesgos'!$AA$38="Moderado"),CONCATENATE("R5C",'Mapa de Riesgos'!$O$38),"")</f>
        <v/>
      </c>
      <c r="Y10" s="53" t="str">
        <f>IF(AND('Mapa de Riesgos'!$Y$39="Muy Alta",'Mapa de Riesgos'!$AA$39="Moderado"),CONCATENATE("R5C",'Mapa de Riesgos'!$O$39),"")</f>
        <v/>
      </c>
      <c r="Z10" s="53" t="str">
        <f>IF(AND('Mapa de Riesgos'!$Y$40="Muy Alta",'Mapa de Riesgos'!$AA$40="Moderado"),CONCATENATE("R5C",'Mapa de Riesgos'!$O$40),"")</f>
        <v/>
      </c>
      <c r="AA10" s="54" t="str">
        <f>IF(AND('Mapa de Riesgos'!$Y$41="Muy Alta",'Mapa de Riesgos'!$AA$41="Moderado"),CONCATENATE("R5C",'Mapa de Riesgos'!$O$41),"")</f>
        <v/>
      </c>
      <c r="AB10" s="52" t="str">
        <f>IF(AND('Mapa de Riesgos'!$Y$36="Muy Alta",'Mapa de Riesgos'!$AA$36="Mayor"),CONCATENATE("R5C",'Mapa de Riesgos'!$O$36),"")</f>
        <v/>
      </c>
      <c r="AC10" s="53" t="str">
        <f>IF(AND('Mapa de Riesgos'!$Y$37="Muy Alta",'Mapa de Riesgos'!$AA$37="Mayor"),CONCATENATE("R5C",'Mapa de Riesgos'!$O$37),"")</f>
        <v/>
      </c>
      <c r="AD10" s="53" t="str">
        <f>IF(AND('Mapa de Riesgos'!$Y$38="Muy Alta",'Mapa de Riesgos'!$AA$38="Mayor"),CONCATENATE("R5C",'Mapa de Riesgos'!$O$38),"")</f>
        <v/>
      </c>
      <c r="AE10" s="53" t="str">
        <f>IF(AND('Mapa de Riesgos'!$Y$39="Muy Alta",'Mapa de Riesgos'!$AA$39="Mayor"),CONCATENATE("R5C",'Mapa de Riesgos'!$O$39),"")</f>
        <v/>
      </c>
      <c r="AF10" s="53" t="str">
        <f>IF(AND('Mapa de Riesgos'!$Y$40="Muy Alta",'Mapa de Riesgos'!$AA$40="Mayor"),CONCATENATE("R5C",'Mapa de Riesgos'!$O$40),"")</f>
        <v/>
      </c>
      <c r="AG10" s="54" t="str">
        <f>IF(AND('Mapa de Riesgos'!$Y$41="Muy Alta",'Mapa de Riesgos'!$AA$41="Mayor"),CONCATENATE("R5C",'Mapa de Riesgos'!$O$41),"")</f>
        <v/>
      </c>
      <c r="AH10" s="55" t="str">
        <f>IF(AND('Mapa de Riesgos'!$Y$36="Muy Alta",'Mapa de Riesgos'!$AA$36="Catastrófico"),CONCATENATE("R5C",'Mapa de Riesgos'!$O$36),"")</f>
        <v/>
      </c>
      <c r="AI10" s="56" t="str">
        <f>IF(AND('Mapa de Riesgos'!$Y$37="Muy Alta",'Mapa de Riesgos'!$AA$37="Catastrófico"),CONCATENATE("R5C",'Mapa de Riesgos'!$O$37),"")</f>
        <v/>
      </c>
      <c r="AJ10" s="56" t="str">
        <f>IF(AND('Mapa de Riesgos'!$Y$38="Muy Alta",'Mapa de Riesgos'!$AA$38="Catastrófico"),CONCATENATE("R5C",'Mapa de Riesgos'!$O$38),"")</f>
        <v/>
      </c>
      <c r="AK10" s="56" t="str">
        <f>IF(AND('Mapa de Riesgos'!$Y$39="Muy Alta",'Mapa de Riesgos'!$AA$39="Catastrófico"),CONCATENATE("R5C",'Mapa de Riesgos'!$O$39),"")</f>
        <v/>
      </c>
      <c r="AL10" s="56" t="str">
        <f>IF(AND('Mapa de Riesgos'!$Y$40="Muy Alta",'Mapa de Riesgos'!$AA$40="Catastrófico"),CONCATENATE("R5C",'Mapa de Riesgos'!$O$40),"")</f>
        <v/>
      </c>
      <c r="AM10" s="57" t="str">
        <f>IF(AND('Mapa de Riesgos'!$Y$41="Muy Alta",'Mapa de Riesgos'!$AA$41="Catastrófico"),CONCATENATE("R5C",'Mapa de Riesgos'!$O$41),"")</f>
        <v/>
      </c>
      <c r="AN10" s="83"/>
      <c r="AO10" s="540"/>
      <c r="AP10" s="541"/>
      <c r="AQ10" s="541"/>
      <c r="AR10" s="541"/>
      <c r="AS10" s="541"/>
      <c r="AT10" s="542"/>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c r="A11" s="83"/>
      <c r="B11" s="435"/>
      <c r="C11" s="435"/>
      <c r="D11" s="436"/>
      <c r="E11" s="534"/>
      <c r="F11" s="533"/>
      <c r="G11" s="533"/>
      <c r="H11" s="533"/>
      <c r="I11" s="549"/>
      <c r="J11" s="52" t="str">
        <f>IF(AND('Mapa de Riesgos'!$Y$42="Muy Alta",'Mapa de Riesgos'!$AA$42="Leve"),CONCATENATE("R6C",'Mapa de Riesgos'!$O$42),"")</f>
        <v/>
      </c>
      <c r="K11" s="53" t="str">
        <f>IF(AND('Mapa de Riesgos'!$Y$43="Muy Alta",'Mapa de Riesgos'!$AA$43="Leve"),CONCATENATE("R6C",'Mapa de Riesgos'!$O$43),"")</f>
        <v/>
      </c>
      <c r="L11" s="53" t="str">
        <f>IF(AND('Mapa de Riesgos'!$Y$44="Muy Alta",'Mapa de Riesgos'!$AA$44="Leve"),CONCATENATE("R6C",'Mapa de Riesgos'!$O$44),"")</f>
        <v/>
      </c>
      <c r="M11" s="53" t="str">
        <f>IF(AND('Mapa de Riesgos'!$Y$45="Muy Alta",'Mapa de Riesgos'!$AA$45="Leve"),CONCATENATE("R6C",'Mapa de Riesgos'!$O$45),"")</f>
        <v/>
      </c>
      <c r="N11" s="53" t="str">
        <f>IF(AND('Mapa de Riesgos'!$Y$46="Muy Alta",'Mapa de Riesgos'!$AA$46="Leve"),CONCATENATE("R6C",'Mapa de Riesgos'!$O$46),"")</f>
        <v/>
      </c>
      <c r="O11" s="54" t="str">
        <f>IF(AND('Mapa de Riesgos'!$Y$47="Muy Alta",'Mapa de Riesgos'!$AA$47="Leve"),CONCATENATE("R6C",'Mapa de Riesgos'!$O$47),"")</f>
        <v/>
      </c>
      <c r="P11" s="52" t="str">
        <f>IF(AND('Mapa de Riesgos'!$Y$42="Muy Alta",'Mapa de Riesgos'!$AA$42="Menor"),CONCATENATE("R6C",'Mapa de Riesgos'!$O$42),"")</f>
        <v/>
      </c>
      <c r="Q11" s="53" t="str">
        <f>IF(AND('Mapa de Riesgos'!$Y$43="Muy Alta",'Mapa de Riesgos'!$AA$43="Menor"),CONCATENATE("R6C",'Mapa de Riesgos'!$O$43),"")</f>
        <v/>
      </c>
      <c r="R11" s="53" t="str">
        <f>IF(AND('Mapa de Riesgos'!$Y$44="Muy Alta",'Mapa de Riesgos'!$AA$44="Menor"),CONCATENATE("R6C",'Mapa de Riesgos'!$O$44),"")</f>
        <v/>
      </c>
      <c r="S11" s="53" t="str">
        <f>IF(AND('Mapa de Riesgos'!$Y$45="Muy Alta",'Mapa de Riesgos'!$AA$45="Menor"),CONCATENATE("R6C",'Mapa de Riesgos'!$O$45),"")</f>
        <v/>
      </c>
      <c r="T11" s="53" t="str">
        <f>IF(AND('Mapa de Riesgos'!$Y$46="Muy Alta",'Mapa de Riesgos'!$AA$46="Menor"),CONCATENATE("R6C",'Mapa de Riesgos'!$O$46),"")</f>
        <v/>
      </c>
      <c r="U11" s="54" t="str">
        <f>IF(AND('Mapa de Riesgos'!$Y$47="Muy Alta",'Mapa de Riesgos'!$AA$47="Menor"),CONCATENATE("R6C",'Mapa de Riesgos'!$O$47),"")</f>
        <v/>
      </c>
      <c r="V11" s="52" t="str">
        <f>IF(AND('Mapa de Riesgos'!$Y$42="Muy Alta",'Mapa de Riesgos'!$AA$42="Moderado"),CONCATENATE("R6C",'Mapa de Riesgos'!$O$42),"")</f>
        <v/>
      </c>
      <c r="W11" s="53" t="str">
        <f>IF(AND('Mapa de Riesgos'!$Y$43="Muy Alta",'Mapa de Riesgos'!$AA$43="Moderado"),CONCATENATE("R6C",'Mapa de Riesgos'!$O$43),"")</f>
        <v/>
      </c>
      <c r="X11" s="53" t="str">
        <f>IF(AND('Mapa de Riesgos'!$Y$44="Muy Alta",'Mapa de Riesgos'!$AA$44="Moderado"),CONCATENATE("R6C",'Mapa de Riesgos'!$O$44),"")</f>
        <v/>
      </c>
      <c r="Y11" s="53" t="str">
        <f>IF(AND('Mapa de Riesgos'!$Y$45="Muy Alta",'Mapa de Riesgos'!$AA$45="Moderado"),CONCATENATE("R6C",'Mapa de Riesgos'!$O$45),"")</f>
        <v/>
      </c>
      <c r="Z11" s="53" t="str">
        <f>IF(AND('Mapa de Riesgos'!$Y$46="Muy Alta",'Mapa de Riesgos'!$AA$46="Moderado"),CONCATENATE("R6C",'Mapa de Riesgos'!$O$46),"")</f>
        <v/>
      </c>
      <c r="AA11" s="54" t="str">
        <f>IF(AND('Mapa de Riesgos'!$Y$47="Muy Alta",'Mapa de Riesgos'!$AA$47="Moderado"),CONCATENATE("R6C",'Mapa de Riesgos'!$O$47),"")</f>
        <v/>
      </c>
      <c r="AB11" s="52" t="str">
        <f>IF(AND('Mapa de Riesgos'!$Y$42="Muy Alta",'Mapa de Riesgos'!$AA$42="Mayor"),CONCATENATE("R6C",'Mapa de Riesgos'!$O$42),"")</f>
        <v/>
      </c>
      <c r="AC11" s="53" t="str">
        <f>IF(AND('Mapa de Riesgos'!$Y$43="Muy Alta",'Mapa de Riesgos'!$AA$43="Mayor"),CONCATENATE("R6C",'Mapa de Riesgos'!$O$43),"")</f>
        <v/>
      </c>
      <c r="AD11" s="53" t="str">
        <f>IF(AND('Mapa de Riesgos'!$Y$44="Muy Alta",'Mapa de Riesgos'!$AA$44="Mayor"),CONCATENATE("R6C",'Mapa de Riesgos'!$O$44),"")</f>
        <v/>
      </c>
      <c r="AE11" s="53" t="str">
        <f>IF(AND('Mapa de Riesgos'!$Y$45="Muy Alta",'Mapa de Riesgos'!$AA$45="Mayor"),CONCATENATE("R6C",'Mapa de Riesgos'!$O$45),"")</f>
        <v/>
      </c>
      <c r="AF11" s="53" t="str">
        <f>IF(AND('Mapa de Riesgos'!$Y$46="Muy Alta",'Mapa de Riesgos'!$AA$46="Mayor"),CONCATENATE("R6C",'Mapa de Riesgos'!$O$46),"")</f>
        <v/>
      </c>
      <c r="AG11" s="54" t="str">
        <f>IF(AND('Mapa de Riesgos'!$Y$47="Muy Alta",'Mapa de Riesgos'!$AA$47="Mayor"),CONCATENATE("R6C",'Mapa de Riesgos'!$O$47),"")</f>
        <v/>
      </c>
      <c r="AH11" s="55" t="str">
        <f>IF(AND('Mapa de Riesgos'!$Y$42="Muy Alta",'Mapa de Riesgos'!$AA$42="Catastrófico"),CONCATENATE("R6C",'Mapa de Riesgos'!$O$42),"")</f>
        <v/>
      </c>
      <c r="AI11" s="56" t="str">
        <f>IF(AND('Mapa de Riesgos'!$Y$43="Muy Alta",'Mapa de Riesgos'!$AA$43="Catastrófico"),CONCATENATE("R6C",'Mapa de Riesgos'!$O$43),"")</f>
        <v/>
      </c>
      <c r="AJ11" s="56" t="str">
        <f>IF(AND('Mapa de Riesgos'!$Y$44="Muy Alta",'Mapa de Riesgos'!$AA$44="Catastrófico"),CONCATENATE("R6C",'Mapa de Riesgos'!$O$44),"")</f>
        <v/>
      </c>
      <c r="AK11" s="56" t="str">
        <f>IF(AND('Mapa de Riesgos'!$Y$45="Muy Alta",'Mapa de Riesgos'!$AA$45="Catastrófico"),CONCATENATE("R6C",'Mapa de Riesgos'!$O$45),"")</f>
        <v/>
      </c>
      <c r="AL11" s="56" t="str">
        <f>IF(AND('Mapa de Riesgos'!$Y$46="Muy Alta",'Mapa de Riesgos'!$AA$46="Catastrófico"),CONCATENATE("R6C",'Mapa de Riesgos'!$O$46),"")</f>
        <v/>
      </c>
      <c r="AM11" s="57" t="str">
        <f>IF(AND('Mapa de Riesgos'!$Y$47="Muy Alta",'Mapa de Riesgos'!$AA$47="Catastrófico"),CONCATENATE("R6C",'Mapa de Riesgos'!$O$47),"")</f>
        <v/>
      </c>
      <c r="AN11" s="83"/>
      <c r="AO11" s="540"/>
      <c r="AP11" s="541"/>
      <c r="AQ11" s="541"/>
      <c r="AR11" s="541"/>
      <c r="AS11" s="541"/>
      <c r="AT11" s="542"/>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c r="A12" s="83"/>
      <c r="B12" s="435"/>
      <c r="C12" s="435"/>
      <c r="D12" s="436"/>
      <c r="E12" s="534"/>
      <c r="F12" s="533"/>
      <c r="G12" s="533"/>
      <c r="H12" s="533"/>
      <c r="I12" s="549"/>
      <c r="J12" s="52" t="str">
        <f>IF(AND('Mapa de Riesgos'!$Y$48="Muy Alta",'Mapa de Riesgos'!$AA$48="Leve"),CONCATENATE("R7C",'Mapa de Riesgos'!$O$48),"")</f>
        <v/>
      </c>
      <c r="K12" s="53" t="str">
        <f>IF(AND('Mapa de Riesgos'!$Y$49="Muy Alta",'Mapa de Riesgos'!$AA$49="Leve"),CONCATENATE("R7C",'Mapa de Riesgos'!$O$49),"")</f>
        <v/>
      </c>
      <c r="L12" s="53" t="str">
        <f>IF(AND('Mapa de Riesgos'!$Y$50="Muy Alta",'Mapa de Riesgos'!$AA$50="Leve"),CONCATENATE("R7C",'Mapa de Riesgos'!$O$50),"")</f>
        <v/>
      </c>
      <c r="M12" s="53" t="str">
        <f>IF(AND('Mapa de Riesgos'!$Y$51="Muy Alta",'Mapa de Riesgos'!$AA$51="Leve"),CONCATENATE("R7C",'Mapa de Riesgos'!$O$51),"")</f>
        <v/>
      </c>
      <c r="N12" s="53" t="str">
        <f>IF(AND('Mapa de Riesgos'!$Y$52="Muy Alta",'Mapa de Riesgos'!$AA$52="Leve"),CONCATENATE("R7C",'Mapa de Riesgos'!$O$52),"")</f>
        <v/>
      </c>
      <c r="O12" s="54" t="str">
        <f>IF(AND('Mapa de Riesgos'!$Y$53="Muy Alta",'Mapa de Riesgos'!$AA$53="Leve"),CONCATENATE("R7C",'Mapa de Riesgos'!$O$53),"")</f>
        <v/>
      </c>
      <c r="P12" s="52" t="str">
        <f>IF(AND('Mapa de Riesgos'!$Y$48="Muy Alta",'Mapa de Riesgos'!$AA$48="Menor"),CONCATENATE("R7C",'Mapa de Riesgos'!$O$48),"")</f>
        <v/>
      </c>
      <c r="Q12" s="53" t="str">
        <f>IF(AND('Mapa de Riesgos'!$Y$49="Muy Alta",'Mapa de Riesgos'!$AA$49="Menor"),CONCATENATE("R7C",'Mapa de Riesgos'!$O$49),"")</f>
        <v/>
      </c>
      <c r="R12" s="53" t="str">
        <f>IF(AND('Mapa de Riesgos'!$Y$50="Muy Alta",'Mapa de Riesgos'!$AA$50="Menor"),CONCATENATE("R7C",'Mapa de Riesgos'!$O$50),"")</f>
        <v/>
      </c>
      <c r="S12" s="53" t="str">
        <f>IF(AND('Mapa de Riesgos'!$Y$51="Muy Alta",'Mapa de Riesgos'!$AA$51="Menor"),CONCATENATE("R7C",'Mapa de Riesgos'!$O$51),"")</f>
        <v/>
      </c>
      <c r="T12" s="53" t="str">
        <f>IF(AND('Mapa de Riesgos'!$Y$52="Muy Alta",'Mapa de Riesgos'!$AA$52="Menor"),CONCATENATE("R7C",'Mapa de Riesgos'!$O$52),"")</f>
        <v/>
      </c>
      <c r="U12" s="54" t="str">
        <f>IF(AND('Mapa de Riesgos'!$Y$53="Muy Alta",'Mapa de Riesgos'!$AA$53="Menor"),CONCATENATE("R7C",'Mapa de Riesgos'!$O$53),"")</f>
        <v/>
      </c>
      <c r="V12" s="52" t="str">
        <f>IF(AND('Mapa de Riesgos'!$Y$48="Muy Alta",'Mapa de Riesgos'!$AA$48="Moderado"),CONCATENATE("R7C",'Mapa de Riesgos'!$O$48),"")</f>
        <v/>
      </c>
      <c r="W12" s="53" t="str">
        <f>IF(AND('Mapa de Riesgos'!$Y$49="Muy Alta",'Mapa de Riesgos'!$AA$49="Moderado"),CONCATENATE("R7C",'Mapa de Riesgos'!$O$49),"")</f>
        <v/>
      </c>
      <c r="X12" s="53" t="str">
        <f>IF(AND('Mapa de Riesgos'!$Y$50="Muy Alta",'Mapa de Riesgos'!$AA$50="Moderado"),CONCATENATE("R7C",'Mapa de Riesgos'!$O$50),"")</f>
        <v/>
      </c>
      <c r="Y12" s="53" t="str">
        <f>IF(AND('Mapa de Riesgos'!$Y$51="Muy Alta",'Mapa de Riesgos'!$AA$51="Moderado"),CONCATENATE("R7C",'Mapa de Riesgos'!$O$51),"")</f>
        <v/>
      </c>
      <c r="Z12" s="53" t="str">
        <f>IF(AND('Mapa de Riesgos'!$Y$52="Muy Alta",'Mapa de Riesgos'!$AA$52="Moderado"),CONCATENATE("R7C",'Mapa de Riesgos'!$O$52),"")</f>
        <v/>
      </c>
      <c r="AA12" s="54" t="str">
        <f>IF(AND('Mapa de Riesgos'!$Y$53="Muy Alta",'Mapa de Riesgos'!$AA$53="Moderado"),CONCATENATE("R7C",'Mapa de Riesgos'!$O$53),"")</f>
        <v/>
      </c>
      <c r="AB12" s="52" t="str">
        <f>IF(AND('Mapa de Riesgos'!$Y$48="Muy Alta",'Mapa de Riesgos'!$AA$48="Mayor"),CONCATENATE("R7C",'Mapa de Riesgos'!$O$48),"")</f>
        <v/>
      </c>
      <c r="AC12" s="53" t="str">
        <f>IF(AND('Mapa de Riesgos'!$Y$49="Muy Alta",'Mapa de Riesgos'!$AA$49="Mayor"),CONCATENATE("R7C",'Mapa de Riesgos'!$O$49),"")</f>
        <v/>
      </c>
      <c r="AD12" s="53" t="str">
        <f>IF(AND('Mapa de Riesgos'!$Y$50="Muy Alta",'Mapa de Riesgos'!$AA$50="Mayor"),CONCATENATE("R7C",'Mapa de Riesgos'!$O$50),"")</f>
        <v/>
      </c>
      <c r="AE12" s="53" t="str">
        <f>IF(AND('Mapa de Riesgos'!$Y$51="Muy Alta",'Mapa de Riesgos'!$AA$51="Mayor"),CONCATENATE("R7C",'Mapa de Riesgos'!$O$51),"")</f>
        <v/>
      </c>
      <c r="AF12" s="53" t="str">
        <f>IF(AND('Mapa de Riesgos'!$Y$52="Muy Alta",'Mapa de Riesgos'!$AA$52="Mayor"),CONCATENATE("R7C",'Mapa de Riesgos'!$O$52),"")</f>
        <v/>
      </c>
      <c r="AG12" s="54" t="str">
        <f>IF(AND('Mapa de Riesgos'!$Y$53="Muy Alta",'Mapa de Riesgos'!$AA$53="Mayor"),CONCATENATE("R7C",'Mapa de Riesgos'!$O$53),"")</f>
        <v/>
      </c>
      <c r="AH12" s="55" t="str">
        <f>IF(AND('Mapa de Riesgos'!$Y$48="Muy Alta",'Mapa de Riesgos'!$AA$48="Catastrófico"),CONCATENATE("R7C",'Mapa de Riesgos'!$O$48),"")</f>
        <v/>
      </c>
      <c r="AI12" s="56" t="str">
        <f>IF(AND('Mapa de Riesgos'!$Y$49="Muy Alta",'Mapa de Riesgos'!$AA$49="Catastrófico"),CONCATENATE("R7C",'Mapa de Riesgos'!$O$49),"")</f>
        <v/>
      </c>
      <c r="AJ12" s="56" t="str">
        <f>IF(AND('Mapa de Riesgos'!$Y$50="Muy Alta",'Mapa de Riesgos'!$AA$50="Catastrófico"),CONCATENATE("R7C",'Mapa de Riesgos'!$O$50),"")</f>
        <v/>
      </c>
      <c r="AK12" s="56" t="str">
        <f>IF(AND('Mapa de Riesgos'!$Y$51="Muy Alta",'Mapa de Riesgos'!$AA$51="Catastrófico"),CONCATENATE("R7C",'Mapa de Riesgos'!$O$51),"")</f>
        <v/>
      </c>
      <c r="AL12" s="56" t="str">
        <f>IF(AND('Mapa de Riesgos'!$Y$52="Muy Alta",'Mapa de Riesgos'!$AA$52="Catastrófico"),CONCATENATE("R7C",'Mapa de Riesgos'!$O$52),"")</f>
        <v/>
      </c>
      <c r="AM12" s="57" t="str">
        <f>IF(AND('Mapa de Riesgos'!$Y$53="Muy Alta",'Mapa de Riesgos'!$AA$53="Catastrófico"),CONCATENATE("R7C",'Mapa de Riesgos'!$O$53),"")</f>
        <v/>
      </c>
      <c r="AN12" s="83"/>
      <c r="AO12" s="540"/>
      <c r="AP12" s="541"/>
      <c r="AQ12" s="541"/>
      <c r="AR12" s="541"/>
      <c r="AS12" s="541"/>
      <c r="AT12" s="542"/>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c r="A13" s="83"/>
      <c r="B13" s="435"/>
      <c r="C13" s="435"/>
      <c r="D13" s="436"/>
      <c r="E13" s="534"/>
      <c r="F13" s="533"/>
      <c r="G13" s="533"/>
      <c r="H13" s="533"/>
      <c r="I13" s="549"/>
      <c r="J13" s="52" t="str">
        <f>IF(AND('Mapa de Riesgos'!$Y$54="Muy Alta",'Mapa de Riesgos'!$AA$54="Leve"),CONCATENATE("R8C",'Mapa de Riesgos'!$O$54),"")</f>
        <v/>
      </c>
      <c r="K13" s="53" t="str">
        <f>IF(AND('Mapa de Riesgos'!$Y$55="Muy Alta",'Mapa de Riesgos'!$AA$55="Leve"),CONCATENATE("R8C",'Mapa de Riesgos'!$O$55),"")</f>
        <v/>
      </c>
      <c r="L13" s="53" t="str">
        <f>IF(AND('Mapa de Riesgos'!$Y$56="Muy Alta",'Mapa de Riesgos'!$AA$56="Leve"),CONCATENATE("R8C",'Mapa de Riesgos'!$O$56),"")</f>
        <v/>
      </c>
      <c r="M13" s="53" t="str">
        <f>IF(AND('Mapa de Riesgos'!$Y$57="Muy Alta",'Mapa de Riesgos'!$AA$57="Leve"),CONCATENATE("R8C",'Mapa de Riesgos'!$O$57),"")</f>
        <v/>
      </c>
      <c r="N13" s="53" t="str">
        <f>IF(AND('Mapa de Riesgos'!$Y$58="Muy Alta",'Mapa de Riesgos'!$AA$58="Leve"),CONCATENATE("R8C",'Mapa de Riesgos'!$O$58),"")</f>
        <v/>
      </c>
      <c r="O13" s="54" t="str">
        <f>IF(AND('Mapa de Riesgos'!$Y$59="Muy Alta",'Mapa de Riesgos'!$AA$59="Leve"),CONCATENATE("R8C",'Mapa de Riesgos'!$O$59),"")</f>
        <v/>
      </c>
      <c r="P13" s="52" t="str">
        <f>IF(AND('Mapa de Riesgos'!$Y$54="Muy Alta",'Mapa de Riesgos'!$AA$54="Menor"),CONCATENATE("R8C",'Mapa de Riesgos'!$O$54),"")</f>
        <v/>
      </c>
      <c r="Q13" s="53" t="str">
        <f>IF(AND('Mapa de Riesgos'!$Y$55="Muy Alta",'Mapa de Riesgos'!$AA$55="Menor"),CONCATENATE("R8C",'Mapa de Riesgos'!$O$55),"")</f>
        <v/>
      </c>
      <c r="R13" s="53" t="str">
        <f>IF(AND('Mapa de Riesgos'!$Y$56="Muy Alta",'Mapa de Riesgos'!$AA$56="Menor"),CONCATENATE("R8C",'Mapa de Riesgos'!$O$56),"")</f>
        <v/>
      </c>
      <c r="S13" s="53" t="str">
        <f>IF(AND('Mapa de Riesgos'!$Y$57="Muy Alta",'Mapa de Riesgos'!$AA$57="Menor"),CONCATENATE("R8C",'Mapa de Riesgos'!$O$57),"")</f>
        <v/>
      </c>
      <c r="T13" s="53" t="str">
        <f>IF(AND('Mapa de Riesgos'!$Y$58="Muy Alta",'Mapa de Riesgos'!$AA$58="Menor"),CONCATENATE("R8C",'Mapa de Riesgos'!$O$58),"")</f>
        <v/>
      </c>
      <c r="U13" s="54" t="str">
        <f>IF(AND('Mapa de Riesgos'!$Y$59="Muy Alta",'Mapa de Riesgos'!$AA$59="Menor"),CONCATENATE("R8C",'Mapa de Riesgos'!$O$59),"")</f>
        <v/>
      </c>
      <c r="V13" s="52" t="str">
        <f>IF(AND('Mapa de Riesgos'!$Y$54="Muy Alta",'Mapa de Riesgos'!$AA$54="Moderado"),CONCATENATE("R8C",'Mapa de Riesgos'!$O$54),"")</f>
        <v/>
      </c>
      <c r="W13" s="53" t="str">
        <f>IF(AND('Mapa de Riesgos'!$Y$55="Muy Alta",'Mapa de Riesgos'!$AA$55="Moderado"),CONCATENATE("R8C",'Mapa de Riesgos'!$O$55),"")</f>
        <v/>
      </c>
      <c r="X13" s="53" t="str">
        <f>IF(AND('Mapa de Riesgos'!$Y$56="Muy Alta",'Mapa de Riesgos'!$AA$56="Moderado"),CONCATENATE("R8C",'Mapa de Riesgos'!$O$56),"")</f>
        <v/>
      </c>
      <c r="Y13" s="53" t="str">
        <f>IF(AND('Mapa de Riesgos'!$Y$57="Muy Alta",'Mapa de Riesgos'!$AA$57="Moderado"),CONCATENATE("R8C",'Mapa de Riesgos'!$O$57),"")</f>
        <v/>
      </c>
      <c r="Z13" s="53" t="str">
        <f>IF(AND('Mapa de Riesgos'!$Y$58="Muy Alta",'Mapa de Riesgos'!$AA$58="Moderado"),CONCATENATE("R8C",'Mapa de Riesgos'!$O$58),"")</f>
        <v/>
      </c>
      <c r="AA13" s="54" t="str">
        <f>IF(AND('Mapa de Riesgos'!$Y$59="Muy Alta",'Mapa de Riesgos'!$AA$59="Moderado"),CONCATENATE("R8C",'Mapa de Riesgos'!$O$59),"")</f>
        <v/>
      </c>
      <c r="AB13" s="52" t="str">
        <f>IF(AND('Mapa de Riesgos'!$Y$54="Muy Alta",'Mapa de Riesgos'!$AA$54="Mayor"),CONCATENATE("R8C",'Mapa de Riesgos'!$O$54),"")</f>
        <v/>
      </c>
      <c r="AC13" s="53" t="str">
        <f>IF(AND('Mapa de Riesgos'!$Y$55="Muy Alta",'Mapa de Riesgos'!$AA$55="Mayor"),CONCATENATE("R8C",'Mapa de Riesgos'!$O$55),"")</f>
        <v/>
      </c>
      <c r="AD13" s="53" t="str">
        <f>IF(AND('Mapa de Riesgos'!$Y$56="Muy Alta",'Mapa de Riesgos'!$AA$56="Mayor"),CONCATENATE("R8C",'Mapa de Riesgos'!$O$56),"")</f>
        <v/>
      </c>
      <c r="AE13" s="53" t="str">
        <f>IF(AND('Mapa de Riesgos'!$Y$57="Muy Alta",'Mapa de Riesgos'!$AA$57="Mayor"),CONCATENATE("R8C",'Mapa de Riesgos'!$O$57),"")</f>
        <v/>
      </c>
      <c r="AF13" s="53" t="str">
        <f>IF(AND('Mapa de Riesgos'!$Y$58="Muy Alta",'Mapa de Riesgos'!$AA$58="Mayor"),CONCATENATE("R8C",'Mapa de Riesgos'!$O$58),"")</f>
        <v/>
      </c>
      <c r="AG13" s="54" t="str">
        <f>IF(AND('Mapa de Riesgos'!$Y$59="Muy Alta",'Mapa de Riesgos'!$AA$59="Mayor"),CONCATENATE("R8C",'Mapa de Riesgos'!$O$59),"")</f>
        <v/>
      </c>
      <c r="AH13" s="55" t="str">
        <f>IF(AND('Mapa de Riesgos'!$Y$54="Muy Alta",'Mapa de Riesgos'!$AA$54="Catastrófico"),CONCATENATE("R8C",'Mapa de Riesgos'!$O$54),"")</f>
        <v/>
      </c>
      <c r="AI13" s="56" t="str">
        <f>IF(AND('Mapa de Riesgos'!$Y$55="Muy Alta",'Mapa de Riesgos'!$AA$55="Catastrófico"),CONCATENATE("R8C",'Mapa de Riesgos'!$O$55),"")</f>
        <v/>
      </c>
      <c r="AJ13" s="56" t="str">
        <f>IF(AND('Mapa de Riesgos'!$Y$56="Muy Alta",'Mapa de Riesgos'!$AA$56="Catastrófico"),CONCATENATE("R8C",'Mapa de Riesgos'!$O$56),"")</f>
        <v/>
      </c>
      <c r="AK13" s="56" t="str">
        <f>IF(AND('Mapa de Riesgos'!$Y$57="Muy Alta",'Mapa de Riesgos'!$AA$57="Catastrófico"),CONCATENATE("R8C",'Mapa de Riesgos'!$O$57),"")</f>
        <v/>
      </c>
      <c r="AL13" s="56" t="str">
        <f>IF(AND('Mapa de Riesgos'!$Y$58="Muy Alta",'Mapa de Riesgos'!$AA$58="Catastrófico"),CONCATENATE("R8C",'Mapa de Riesgos'!$O$58),"")</f>
        <v/>
      </c>
      <c r="AM13" s="57" t="str">
        <f>IF(AND('Mapa de Riesgos'!$Y$59="Muy Alta",'Mapa de Riesgos'!$AA$59="Catastrófico"),CONCATENATE("R8C",'Mapa de Riesgos'!$O$59),"")</f>
        <v/>
      </c>
      <c r="AN13" s="83"/>
      <c r="AO13" s="540"/>
      <c r="AP13" s="541"/>
      <c r="AQ13" s="541"/>
      <c r="AR13" s="541"/>
      <c r="AS13" s="541"/>
      <c r="AT13" s="542"/>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c r="A14" s="83"/>
      <c r="B14" s="435"/>
      <c r="C14" s="435"/>
      <c r="D14" s="436"/>
      <c r="E14" s="534"/>
      <c r="F14" s="533"/>
      <c r="G14" s="533"/>
      <c r="H14" s="533"/>
      <c r="I14" s="549"/>
      <c r="J14" s="52" t="str">
        <f>IF(AND('Mapa de Riesgos'!$Y$60="Muy Alta",'Mapa de Riesgos'!$AA$60="Leve"),CONCATENATE("R9C",'Mapa de Riesgos'!$O$60),"")</f>
        <v/>
      </c>
      <c r="K14" s="53" t="str">
        <f>IF(AND('Mapa de Riesgos'!$Y$61="Muy Alta",'Mapa de Riesgos'!$AA$61="Leve"),CONCATENATE("R9C",'Mapa de Riesgos'!$O$61),"")</f>
        <v/>
      </c>
      <c r="L14" s="53" t="str">
        <f>IF(AND('Mapa de Riesgos'!$Y$62="Muy Alta",'Mapa de Riesgos'!$AA$62="Leve"),CONCATENATE("R9C",'Mapa de Riesgos'!$O$62),"")</f>
        <v/>
      </c>
      <c r="M14" s="53" t="str">
        <f>IF(AND('Mapa de Riesgos'!$Y$63="Muy Alta",'Mapa de Riesgos'!$AA$63="Leve"),CONCATENATE("R9C",'Mapa de Riesgos'!$O$63),"")</f>
        <v/>
      </c>
      <c r="N14" s="53" t="str">
        <f>IF(AND('Mapa de Riesgos'!$Y$64="Muy Alta",'Mapa de Riesgos'!$AA$64="Leve"),CONCATENATE("R9C",'Mapa de Riesgos'!$O$64),"")</f>
        <v/>
      </c>
      <c r="O14" s="54" t="str">
        <f>IF(AND('Mapa de Riesgos'!$Y$65="Muy Alta",'Mapa de Riesgos'!$AA$65="Leve"),CONCATENATE("R9C",'Mapa de Riesgos'!$O$65),"")</f>
        <v/>
      </c>
      <c r="P14" s="52" t="str">
        <f>IF(AND('Mapa de Riesgos'!$Y$60="Muy Alta",'Mapa de Riesgos'!$AA$60="Menor"),CONCATENATE("R9C",'Mapa de Riesgos'!$O$60),"")</f>
        <v/>
      </c>
      <c r="Q14" s="53" t="str">
        <f>IF(AND('Mapa de Riesgos'!$Y$61="Muy Alta",'Mapa de Riesgos'!$AA$61="Menor"),CONCATENATE("R9C",'Mapa de Riesgos'!$O$61),"")</f>
        <v/>
      </c>
      <c r="R14" s="53" t="str">
        <f>IF(AND('Mapa de Riesgos'!$Y$62="Muy Alta",'Mapa de Riesgos'!$AA$62="Menor"),CONCATENATE("R9C",'Mapa de Riesgos'!$O$62),"")</f>
        <v/>
      </c>
      <c r="S14" s="53" t="str">
        <f>IF(AND('Mapa de Riesgos'!$Y$63="Muy Alta",'Mapa de Riesgos'!$AA$63="Menor"),CONCATENATE("R9C",'Mapa de Riesgos'!$O$63),"")</f>
        <v/>
      </c>
      <c r="T14" s="53" t="str">
        <f>IF(AND('Mapa de Riesgos'!$Y$64="Muy Alta",'Mapa de Riesgos'!$AA$64="Menor"),CONCATENATE("R9C",'Mapa de Riesgos'!$O$64),"")</f>
        <v/>
      </c>
      <c r="U14" s="54" t="str">
        <f>IF(AND('Mapa de Riesgos'!$Y$65="Muy Alta",'Mapa de Riesgos'!$AA$65="Menor"),CONCATENATE("R9C",'Mapa de Riesgos'!$O$65),"")</f>
        <v/>
      </c>
      <c r="V14" s="52" t="str">
        <f>IF(AND('Mapa de Riesgos'!$Y$60="Muy Alta",'Mapa de Riesgos'!$AA$60="Moderado"),CONCATENATE("R9C",'Mapa de Riesgos'!$O$60),"")</f>
        <v/>
      </c>
      <c r="W14" s="53" t="str">
        <f>IF(AND('Mapa de Riesgos'!$Y$61="Muy Alta",'Mapa de Riesgos'!$AA$61="Moderado"),CONCATENATE("R9C",'Mapa de Riesgos'!$O$61),"")</f>
        <v/>
      </c>
      <c r="X14" s="53" t="str">
        <f>IF(AND('Mapa de Riesgos'!$Y$62="Muy Alta",'Mapa de Riesgos'!$AA$62="Moderado"),CONCATENATE("R9C",'Mapa de Riesgos'!$O$62),"")</f>
        <v/>
      </c>
      <c r="Y14" s="53" t="str">
        <f>IF(AND('Mapa de Riesgos'!$Y$63="Muy Alta",'Mapa de Riesgos'!$AA$63="Moderado"),CONCATENATE("R9C",'Mapa de Riesgos'!$O$63),"")</f>
        <v/>
      </c>
      <c r="Z14" s="53" t="str">
        <f>IF(AND('Mapa de Riesgos'!$Y$64="Muy Alta",'Mapa de Riesgos'!$AA$64="Moderado"),CONCATENATE("R9C",'Mapa de Riesgos'!$O$64),"")</f>
        <v/>
      </c>
      <c r="AA14" s="54" t="str">
        <f>IF(AND('Mapa de Riesgos'!$Y$65="Muy Alta",'Mapa de Riesgos'!$AA$65="Moderado"),CONCATENATE("R9C",'Mapa de Riesgos'!$O$65),"")</f>
        <v/>
      </c>
      <c r="AB14" s="52" t="str">
        <f>IF(AND('Mapa de Riesgos'!$Y$60="Muy Alta",'Mapa de Riesgos'!$AA$60="Mayor"),CONCATENATE("R9C",'Mapa de Riesgos'!$O$60),"")</f>
        <v/>
      </c>
      <c r="AC14" s="53" t="str">
        <f>IF(AND('Mapa de Riesgos'!$Y$61="Muy Alta",'Mapa de Riesgos'!$AA$61="Mayor"),CONCATENATE("R9C",'Mapa de Riesgos'!$O$61),"")</f>
        <v/>
      </c>
      <c r="AD14" s="53" t="str">
        <f>IF(AND('Mapa de Riesgos'!$Y$62="Muy Alta",'Mapa de Riesgos'!$AA$62="Mayor"),CONCATENATE("R9C",'Mapa de Riesgos'!$O$62),"")</f>
        <v/>
      </c>
      <c r="AE14" s="53" t="str">
        <f>IF(AND('Mapa de Riesgos'!$Y$63="Muy Alta",'Mapa de Riesgos'!$AA$63="Mayor"),CONCATENATE("R9C",'Mapa de Riesgos'!$O$63),"")</f>
        <v/>
      </c>
      <c r="AF14" s="53" t="str">
        <f>IF(AND('Mapa de Riesgos'!$Y$64="Muy Alta",'Mapa de Riesgos'!$AA$64="Mayor"),CONCATENATE("R9C",'Mapa de Riesgos'!$O$64),"")</f>
        <v/>
      </c>
      <c r="AG14" s="54" t="str">
        <f>IF(AND('Mapa de Riesgos'!$Y$65="Muy Alta",'Mapa de Riesgos'!$AA$65="Mayor"),CONCATENATE("R9C",'Mapa de Riesgos'!$O$65),"")</f>
        <v/>
      </c>
      <c r="AH14" s="55" t="str">
        <f>IF(AND('Mapa de Riesgos'!$Y$60="Muy Alta",'Mapa de Riesgos'!$AA$60="Catastrófico"),CONCATENATE("R9C",'Mapa de Riesgos'!$O$60),"")</f>
        <v/>
      </c>
      <c r="AI14" s="56" t="str">
        <f>IF(AND('Mapa de Riesgos'!$Y$61="Muy Alta",'Mapa de Riesgos'!$AA$61="Catastrófico"),CONCATENATE("R9C",'Mapa de Riesgos'!$O$61),"")</f>
        <v/>
      </c>
      <c r="AJ14" s="56" t="str">
        <f>IF(AND('Mapa de Riesgos'!$Y$62="Muy Alta",'Mapa de Riesgos'!$AA$62="Catastrófico"),CONCATENATE("R9C",'Mapa de Riesgos'!$O$62),"")</f>
        <v/>
      </c>
      <c r="AK14" s="56" t="str">
        <f>IF(AND('Mapa de Riesgos'!$Y$63="Muy Alta",'Mapa de Riesgos'!$AA$63="Catastrófico"),CONCATENATE("R9C",'Mapa de Riesgos'!$O$63),"")</f>
        <v/>
      </c>
      <c r="AL14" s="56" t="str">
        <f>IF(AND('Mapa de Riesgos'!$Y$64="Muy Alta",'Mapa de Riesgos'!$AA$64="Catastrófico"),CONCATENATE("R9C",'Mapa de Riesgos'!$O$64),"")</f>
        <v/>
      </c>
      <c r="AM14" s="57" t="str">
        <f>IF(AND('Mapa de Riesgos'!$Y$65="Muy Alta",'Mapa de Riesgos'!$AA$65="Catastrófico"),CONCATENATE("R9C",'Mapa de Riesgos'!$O$65),"")</f>
        <v/>
      </c>
      <c r="AN14" s="83"/>
      <c r="AO14" s="540"/>
      <c r="AP14" s="541"/>
      <c r="AQ14" s="541"/>
      <c r="AR14" s="541"/>
      <c r="AS14" s="541"/>
      <c r="AT14" s="542"/>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c r="A15" s="83"/>
      <c r="B15" s="435"/>
      <c r="C15" s="435"/>
      <c r="D15" s="436"/>
      <c r="E15" s="535"/>
      <c r="F15" s="536"/>
      <c r="G15" s="536"/>
      <c r="H15" s="536"/>
      <c r="I15" s="550"/>
      <c r="J15" s="58" t="str">
        <f>IF(AND('Mapa de Riesgos'!$Y$66="Muy Alta",'Mapa de Riesgos'!$AA$66="Leve"),CONCATENATE("R10C",'Mapa de Riesgos'!$O$66),"")</f>
        <v/>
      </c>
      <c r="K15" s="59" t="str">
        <f>IF(AND('Mapa de Riesgos'!$Y$67="Muy Alta",'Mapa de Riesgos'!$AA$67="Leve"),CONCATENATE("R10C",'Mapa de Riesgos'!$O$67),"")</f>
        <v/>
      </c>
      <c r="L15" s="59" t="str">
        <f>IF(AND('Mapa de Riesgos'!$Y$68="Muy Alta",'Mapa de Riesgos'!$AA$68="Leve"),CONCATENATE("R10C",'Mapa de Riesgos'!$O$68),"")</f>
        <v/>
      </c>
      <c r="M15" s="59" t="str">
        <f>IF(AND('Mapa de Riesgos'!$Y$69="Muy Alta",'Mapa de Riesgos'!$AA$69="Leve"),CONCATENATE("R10C",'Mapa de Riesgos'!$O$69),"")</f>
        <v/>
      </c>
      <c r="N15" s="59" t="str">
        <f>IF(AND('Mapa de Riesgos'!$Y$70="Muy Alta",'Mapa de Riesgos'!$AA$70="Leve"),CONCATENATE("R10C",'Mapa de Riesgos'!$O$70),"")</f>
        <v/>
      </c>
      <c r="O15" s="60" t="str">
        <f>IF(AND('Mapa de Riesgos'!$Y$71="Muy Alta",'Mapa de Riesgos'!$AA$71="Leve"),CONCATENATE("R10C",'Mapa de Riesgos'!$O$71),"")</f>
        <v/>
      </c>
      <c r="P15" s="52" t="str">
        <f>IF(AND('Mapa de Riesgos'!$Y$66="Muy Alta",'Mapa de Riesgos'!$AA$66="Menor"),CONCATENATE("R10C",'Mapa de Riesgos'!$O$66),"")</f>
        <v/>
      </c>
      <c r="Q15" s="53" t="str">
        <f>IF(AND('Mapa de Riesgos'!$Y$67="Muy Alta",'Mapa de Riesgos'!$AA$67="Menor"),CONCATENATE("R10C",'Mapa de Riesgos'!$O$67),"")</f>
        <v/>
      </c>
      <c r="R15" s="53" t="str">
        <f>IF(AND('Mapa de Riesgos'!$Y$68="Muy Alta",'Mapa de Riesgos'!$AA$68="Menor"),CONCATENATE("R10C",'Mapa de Riesgos'!$O$68),"")</f>
        <v/>
      </c>
      <c r="S15" s="53" t="str">
        <f>IF(AND('Mapa de Riesgos'!$Y$69="Muy Alta",'Mapa de Riesgos'!$AA$69="Menor"),CONCATENATE("R10C",'Mapa de Riesgos'!$O$69),"")</f>
        <v/>
      </c>
      <c r="T15" s="53" t="str">
        <f>IF(AND('Mapa de Riesgos'!$Y$70="Muy Alta",'Mapa de Riesgos'!$AA$70="Menor"),CONCATENATE("R10C",'Mapa de Riesgos'!$O$70),"")</f>
        <v/>
      </c>
      <c r="U15" s="54" t="str">
        <f>IF(AND('Mapa de Riesgos'!$Y$71="Muy Alta",'Mapa de Riesgos'!$AA$71="Menor"),CONCATENATE("R10C",'Mapa de Riesgos'!$O$71),"")</f>
        <v/>
      </c>
      <c r="V15" s="58" t="str">
        <f>IF(AND('Mapa de Riesgos'!$Y$66="Muy Alta",'Mapa de Riesgos'!$AA$66="Moderado"),CONCATENATE("R10C",'Mapa de Riesgos'!$O$66),"")</f>
        <v/>
      </c>
      <c r="W15" s="59" t="str">
        <f>IF(AND('Mapa de Riesgos'!$Y$67="Muy Alta",'Mapa de Riesgos'!$AA$67="Moderado"),CONCATENATE("R10C",'Mapa de Riesgos'!$O$67),"")</f>
        <v/>
      </c>
      <c r="X15" s="59" t="str">
        <f>IF(AND('Mapa de Riesgos'!$Y$68="Muy Alta",'Mapa de Riesgos'!$AA$68="Moderado"),CONCATENATE("R10C",'Mapa de Riesgos'!$O$68),"")</f>
        <v/>
      </c>
      <c r="Y15" s="59" t="str">
        <f>IF(AND('Mapa de Riesgos'!$Y$69="Muy Alta",'Mapa de Riesgos'!$AA$69="Moderado"),CONCATENATE("R10C",'Mapa de Riesgos'!$O$69),"")</f>
        <v/>
      </c>
      <c r="Z15" s="59" t="str">
        <f>IF(AND('Mapa de Riesgos'!$Y$70="Muy Alta",'Mapa de Riesgos'!$AA$70="Moderado"),CONCATENATE("R10C",'Mapa de Riesgos'!$O$70),"")</f>
        <v/>
      </c>
      <c r="AA15" s="60" t="str">
        <f>IF(AND('Mapa de Riesgos'!$Y$71="Muy Alta",'Mapa de Riesgos'!$AA$71="Moderado"),CONCATENATE("R10C",'Mapa de Riesgos'!$O$71),"")</f>
        <v/>
      </c>
      <c r="AB15" s="52" t="str">
        <f>IF(AND('Mapa de Riesgos'!$Y$66="Muy Alta",'Mapa de Riesgos'!$AA$66="Mayor"),CONCATENATE("R10C",'Mapa de Riesgos'!$O$66),"")</f>
        <v/>
      </c>
      <c r="AC15" s="53" t="str">
        <f>IF(AND('Mapa de Riesgos'!$Y$67="Muy Alta",'Mapa de Riesgos'!$AA$67="Mayor"),CONCATENATE("R10C",'Mapa de Riesgos'!$O$67),"")</f>
        <v/>
      </c>
      <c r="AD15" s="53" t="str">
        <f>IF(AND('Mapa de Riesgos'!$Y$68="Muy Alta",'Mapa de Riesgos'!$AA$68="Mayor"),CONCATENATE("R10C",'Mapa de Riesgos'!$O$68),"")</f>
        <v/>
      </c>
      <c r="AE15" s="53" t="str">
        <f>IF(AND('Mapa de Riesgos'!$Y$69="Muy Alta",'Mapa de Riesgos'!$AA$69="Mayor"),CONCATENATE("R10C",'Mapa de Riesgos'!$O$69),"")</f>
        <v/>
      </c>
      <c r="AF15" s="53" t="str">
        <f>IF(AND('Mapa de Riesgos'!$Y$70="Muy Alta",'Mapa de Riesgos'!$AA$70="Mayor"),CONCATENATE("R10C",'Mapa de Riesgos'!$O$70),"")</f>
        <v/>
      </c>
      <c r="AG15" s="54" t="str">
        <f>IF(AND('Mapa de Riesgos'!$Y$71="Muy Alta",'Mapa de Riesgos'!$AA$71="Mayor"),CONCATENATE("R10C",'Mapa de Riesgos'!$O$71),"")</f>
        <v/>
      </c>
      <c r="AH15" s="61" t="str">
        <f>IF(AND('Mapa de Riesgos'!$Y$66="Muy Alta",'Mapa de Riesgos'!$AA$66="Catastrófico"),CONCATENATE("R10C",'Mapa de Riesgos'!$O$66),"")</f>
        <v/>
      </c>
      <c r="AI15" s="62" t="str">
        <f>IF(AND('Mapa de Riesgos'!$Y$67="Muy Alta",'Mapa de Riesgos'!$AA$67="Catastrófico"),CONCATENATE("R10C",'Mapa de Riesgos'!$O$67),"")</f>
        <v/>
      </c>
      <c r="AJ15" s="62" t="str">
        <f>IF(AND('Mapa de Riesgos'!$Y$68="Muy Alta",'Mapa de Riesgos'!$AA$68="Catastrófico"),CONCATENATE("R10C",'Mapa de Riesgos'!$O$68),"")</f>
        <v/>
      </c>
      <c r="AK15" s="62" t="str">
        <f>IF(AND('Mapa de Riesgos'!$Y$69="Muy Alta",'Mapa de Riesgos'!$AA$69="Catastrófico"),CONCATENATE("R10C",'Mapa de Riesgos'!$O$69),"")</f>
        <v/>
      </c>
      <c r="AL15" s="62" t="str">
        <f>IF(AND('Mapa de Riesgos'!$Y$70="Muy Alta",'Mapa de Riesgos'!$AA$70="Catastrófico"),CONCATENATE("R10C",'Mapa de Riesgos'!$O$70),"")</f>
        <v/>
      </c>
      <c r="AM15" s="63" t="str">
        <f>IF(AND('Mapa de Riesgos'!$Y$71="Muy Alta",'Mapa de Riesgos'!$AA$71="Catastrófico"),CONCATENATE("R10C",'Mapa de Riesgos'!$O$71),"")</f>
        <v/>
      </c>
      <c r="AN15" s="83"/>
      <c r="AO15" s="543"/>
      <c r="AP15" s="544"/>
      <c r="AQ15" s="544"/>
      <c r="AR15" s="544"/>
      <c r="AS15" s="544"/>
      <c r="AT15" s="545"/>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c r="A16" s="83"/>
      <c r="B16" s="435"/>
      <c r="C16" s="435"/>
      <c r="D16" s="436"/>
      <c r="E16" s="530" t="s">
        <v>170</v>
      </c>
      <c r="F16" s="531"/>
      <c r="G16" s="531"/>
      <c r="H16" s="531"/>
      <c r="I16" s="531"/>
      <c r="J16" s="64" t="str">
        <f>IF(AND('Mapa de Riesgos'!$Y$12="Alta",'Mapa de Riesgos'!$AA$12="Leve"),CONCATENATE("R1C",'Mapa de Riesgos'!$O$12),"")</f>
        <v/>
      </c>
      <c r="K16" s="65" t="str">
        <f>IF(AND('Mapa de Riesgos'!$Y$13="Alta",'Mapa de Riesgos'!$AA$13="Leve"),CONCATENATE("R1C",'Mapa de Riesgos'!$O$13),"")</f>
        <v/>
      </c>
      <c r="L16" s="65" t="str">
        <f>IF(AND('Mapa de Riesgos'!$Y$14="Alta",'Mapa de Riesgos'!$AA$14="Leve"),CONCATENATE("R1C",'Mapa de Riesgos'!$O$14),"")</f>
        <v/>
      </c>
      <c r="M16" s="65" t="str">
        <f>IF(AND('Mapa de Riesgos'!$Y$15="Alta",'Mapa de Riesgos'!$AA$15="Leve"),CONCATENATE("R1C",'Mapa de Riesgos'!$O$15),"")</f>
        <v/>
      </c>
      <c r="N16" s="65" t="str">
        <f>IF(AND('Mapa de Riesgos'!$Y$16="Alta",'Mapa de Riesgos'!$AA$16="Leve"),CONCATENATE("R1C",'Mapa de Riesgos'!$O$16),"")</f>
        <v/>
      </c>
      <c r="O16" s="66" t="str">
        <f>IF(AND('Mapa de Riesgos'!$Y$17="Alta",'Mapa de Riesgos'!$AA$17="Leve"),CONCATENATE("R1C",'Mapa de Riesgos'!$O$17),"")</f>
        <v/>
      </c>
      <c r="P16" s="64" t="str">
        <f>IF(AND('Mapa de Riesgos'!$Y$12="Alta",'Mapa de Riesgos'!$AA$12="Menor"),CONCATENATE("R1C",'Mapa de Riesgos'!$O$12),"")</f>
        <v/>
      </c>
      <c r="Q16" s="65" t="str">
        <f>IF(AND('Mapa de Riesgos'!$Y$13="Alta",'Mapa de Riesgos'!$AA$13="Menor"),CONCATENATE("R1C",'Mapa de Riesgos'!$O$13),"")</f>
        <v/>
      </c>
      <c r="R16" s="65" t="str">
        <f>IF(AND('Mapa de Riesgos'!$Y$14="Alta",'Mapa de Riesgos'!$AA$14="Menor"),CONCATENATE("R1C",'Mapa de Riesgos'!$O$14),"")</f>
        <v/>
      </c>
      <c r="S16" s="65" t="str">
        <f>IF(AND('Mapa de Riesgos'!$Y$15="Alta",'Mapa de Riesgos'!$AA$15="Menor"),CONCATENATE("R1C",'Mapa de Riesgos'!$O$15),"")</f>
        <v/>
      </c>
      <c r="T16" s="65" t="str">
        <f>IF(AND('Mapa de Riesgos'!$Y$16="Alta",'Mapa de Riesgos'!$AA$16="Menor"),CONCATENATE("R1C",'Mapa de Riesgos'!$O$16),"")</f>
        <v/>
      </c>
      <c r="U16" s="66" t="str">
        <f>IF(AND('Mapa de Riesgos'!$Y$17="Alta",'Mapa de Riesgos'!$AA$17="Menor"),CONCATENATE("R1C",'Mapa de Riesgos'!$O$17),"")</f>
        <v/>
      </c>
      <c r="V16" s="46" t="str">
        <f>IF(AND('Mapa de Riesgos'!$Y$12="Alta",'Mapa de Riesgos'!$AA$12="Moderado"),CONCATENATE("R1C",'Mapa de Riesgos'!$O$12),"")</f>
        <v/>
      </c>
      <c r="W16" s="47" t="str">
        <f>IF(AND('Mapa de Riesgos'!$Y$13="Alta",'Mapa de Riesgos'!$AA$13="Moderado"),CONCATENATE("R1C",'Mapa de Riesgos'!$O$13),"")</f>
        <v/>
      </c>
      <c r="X16" s="47" t="str">
        <f>IF(AND('Mapa de Riesgos'!$Y$14="Alta",'Mapa de Riesgos'!$AA$14="Moderado"),CONCATENATE("R1C",'Mapa de Riesgos'!$O$14),"")</f>
        <v/>
      </c>
      <c r="Y16" s="47" t="str">
        <f>IF(AND('Mapa de Riesgos'!$Y$15="Alta",'Mapa de Riesgos'!$AA$15="Moderado"),CONCATENATE("R1C",'Mapa de Riesgos'!$O$15),"")</f>
        <v/>
      </c>
      <c r="Z16" s="47" t="str">
        <f>IF(AND('Mapa de Riesgos'!$Y$16="Alta",'Mapa de Riesgos'!$AA$16="Moderado"),CONCATENATE("R1C",'Mapa de Riesgos'!$O$16),"")</f>
        <v/>
      </c>
      <c r="AA16" s="48" t="str">
        <f>IF(AND('Mapa de Riesgos'!$Y$17="Alta",'Mapa de Riesgos'!$AA$17="Moderado"),CONCATENATE("R1C",'Mapa de Riesgos'!$O$17),"")</f>
        <v/>
      </c>
      <c r="AB16" s="46" t="str">
        <f>IF(AND('Mapa de Riesgos'!$Y$12="Alta",'Mapa de Riesgos'!$AA$12="Mayor"),CONCATENATE("R1C",'Mapa de Riesgos'!$O$12),"")</f>
        <v/>
      </c>
      <c r="AC16" s="47" t="str">
        <f>IF(AND('Mapa de Riesgos'!$Y$13="Alta",'Mapa de Riesgos'!$AA$13="Mayor"),CONCATENATE("R1C",'Mapa de Riesgos'!$O$13),"")</f>
        <v/>
      </c>
      <c r="AD16" s="47" t="str">
        <f>IF(AND('Mapa de Riesgos'!$Y$14="Alta",'Mapa de Riesgos'!$AA$14="Mayor"),CONCATENATE("R1C",'Mapa de Riesgos'!$O$14),"")</f>
        <v/>
      </c>
      <c r="AE16" s="47" t="str">
        <f>IF(AND('Mapa de Riesgos'!$Y$15="Alta",'Mapa de Riesgos'!$AA$15="Mayor"),CONCATENATE("R1C",'Mapa de Riesgos'!$O$15),"")</f>
        <v/>
      </c>
      <c r="AF16" s="47" t="str">
        <f>IF(AND('Mapa de Riesgos'!$Y$16="Alta",'Mapa de Riesgos'!$AA$16="Mayor"),CONCATENATE("R1C",'Mapa de Riesgos'!$O$16),"")</f>
        <v/>
      </c>
      <c r="AG16" s="48" t="str">
        <f>IF(AND('Mapa de Riesgos'!$Y$17="Alta",'Mapa de Riesgos'!$AA$17="Mayor"),CONCATENATE("R1C",'Mapa de Riesgos'!$O$17),"")</f>
        <v/>
      </c>
      <c r="AH16" s="49" t="str">
        <f>IF(AND('Mapa de Riesgos'!$Y$12="Alta",'Mapa de Riesgos'!$AA$12="Catastrófico"),CONCATENATE("R1C",'Mapa de Riesgos'!$O$12),"")</f>
        <v/>
      </c>
      <c r="AI16" s="50" t="str">
        <f>IF(AND('Mapa de Riesgos'!$Y$13="Alta",'Mapa de Riesgos'!$AA$13="Catastrófico"),CONCATENATE("R1C",'Mapa de Riesgos'!$O$13),"")</f>
        <v/>
      </c>
      <c r="AJ16" s="50" t="str">
        <f>IF(AND('Mapa de Riesgos'!$Y$14="Alta",'Mapa de Riesgos'!$AA$14="Catastrófico"),CONCATENATE("R1C",'Mapa de Riesgos'!$O$14),"")</f>
        <v/>
      </c>
      <c r="AK16" s="50" t="str">
        <f>IF(AND('Mapa de Riesgos'!$Y$15="Alta",'Mapa de Riesgos'!$AA$15="Catastrófico"),CONCATENATE("R1C",'Mapa de Riesgos'!$O$15),"")</f>
        <v/>
      </c>
      <c r="AL16" s="50" t="str">
        <f>IF(AND('Mapa de Riesgos'!$Y$16="Alta",'Mapa de Riesgos'!$AA$16="Catastrófico"),CONCATENATE("R1C",'Mapa de Riesgos'!$O$16),"")</f>
        <v/>
      </c>
      <c r="AM16" s="51" t="str">
        <f>IF(AND('Mapa de Riesgos'!$Y$17="Alta",'Mapa de Riesgos'!$AA$17="Catastrófico"),CONCATENATE("R1C",'Mapa de Riesgos'!$O$17),"")</f>
        <v/>
      </c>
      <c r="AN16" s="83"/>
      <c r="AO16" s="521" t="s">
        <v>171</v>
      </c>
      <c r="AP16" s="522"/>
      <c r="AQ16" s="522"/>
      <c r="AR16" s="522"/>
      <c r="AS16" s="522"/>
      <c r="AT16" s="52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c r="A17" s="83"/>
      <c r="B17" s="435"/>
      <c r="C17" s="435"/>
      <c r="D17" s="436"/>
      <c r="E17" s="532"/>
      <c r="F17" s="533"/>
      <c r="G17" s="533"/>
      <c r="H17" s="533"/>
      <c r="I17" s="533"/>
      <c r="J17" s="67" t="str">
        <f>IF(AND('Mapa de Riesgos'!$Y$18="Alta",'Mapa de Riesgos'!$AA$18="Leve"),CONCATENATE("R2C",'Mapa de Riesgos'!$O$18),"")</f>
        <v/>
      </c>
      <c r="K17" s="68" t="str">
        <f>IF(AND('Mapa de Riesgos'!$Y$19="Alta",'Mapa de Riesgos'!$AA$19="Leve"),CONCATENATE("R2C",'Mapa de Riesgos'!$O$19),"")</f>
        <v/>
      </c>
      <c r="L17" s="68" t="str">
        <f>IF(AND('Mapa de Riesgos'!$Y$20="Alta",'Mapa de Riesgos'!$AA$20="Leve"),CONCATENATE("R2C",'Mapa de Riesgos'!$O$20),"")</f>
        <v/>
      </c>
      <c r="M17" s="68" t="str">
        <f>IF(AND('Mapa de Riesgos'!$Y$21="Alta",'Mapa de Riesgos'!$AA$21="Leve"),CONCATENATE("R2C",'Mapa de Riesgos'!$O$21),"")</f>
        <v/>
      </c>
      <c r="N17" s="68" t="str">
        <f>IF(AND('Mapa de Riesgos'!$Y$22="Alta",'Mapa de Riesgos'!$AA$22="Leve"),CONCATENATE("R2C",'Mapa de Riesgos'!$O$22),"")</f>
        <v/>
      </c>
      <c r="O17" s="69" t="str">
        <f>IF(AND('Mapa de Riesgos'!$Y$23="Alta",'Mapa de Riesgos'!$AA$23="Leve"),CONCATENATE("R2C",'Mapa de Riesgos'!$O$23),"")</f>
        <v/>
      </c>
      <c r="P17" s="67" t="str">
        <f>IF(AND('Mapa de Riesgos'!$Y$18="Alta",'Mapa de Riesgos'!$AA$18="Menor"),CONCATENATE("R2C",'Mapa de Riesgos'!$O$18),"")</f>
        <v/>
      </c>
      <c r="Q17" s="68" t="str">
        <f>IF(AND('Mapa de Riesgos'!$Y$19="Alta",'Mapa de Riesgos'!$AA$19="Menor"),CONCATENATE("R2C",'Mapa de Riesgos'!$O$19),"")</f>
        <v/>
      </c>
      <c r="R17" s="68" t="str">
        <f>IF(AND('Mapa de Riesgos'!$Y$20="Alta",'Mapa de Riesgos'!$AA$20="Menor"),CONCATENATE("R2C",'Mapa de Riesgos'!$O$20),"")</f>
        <v/>
      </c>
      <c r="S17" s="68" t="str">
        <f>IF(AND('Mapa de Riesgos'!$Y$21="Alta",'Mapa de Riesgos'!$AA$21="Menor"),CONCATENATE("R2C",'Mapa de Riesgos'!$O$21),"")</f>
        <v/>
      </c>
      <c r="T17" s="68" t="str">
        <f>IF(AND('Mapa de Riesgos'!$Y$22="Alta",'Mapa de Riesgos'!$AA$22="Menor"),CONCATENATE("R2C",'Mapa de Riesgos'!$O$22),"")</f>
        <v/>
      </c>
      <c r="U17" s="69" t="str">
        <f>IF(AND('Mapa de Riesgos'!$Y$23="Alta",'Mapa de Riesgos'!$AA$23="Menor"),CONCATENATE("R2C",'Mapa de Riesgos'!$O$23),"")</f>
        <v/>
      </c>
      <c r="V17" s="52" t="str">
        <f>IF(AND('Mapa de Riesgos'!$Y$18="Alta",'Mapa de Riesgos'!$AA$18="Moderado"),CONCATENATE("R2C",'Mapa de Riesgos'!$O$18),"")</f>
        <v/>
      </c>
      <c r="W17" s="53" t="str">
        <f>IF(AND('Mapa de Riesgos'!$Y$19="Alta",'Mapa de Riesgos'!$AA$19="Moderado"),CONCATENATE("R2C",'Mapa de Riesgos'!$O$19),"")</f>
        <v/>
      </c>
      <c r="X17" s="53" t="str">
        <f>IF(AND('Mapa de Riesgos'!$Y$20="Alta",'Mapa de Riesgos'!$AA$20="Moderado"),CONCATENATE("R2C",'Mapa de Riesgos'!$O$20),"")</f>
        <v/>
      </c>
      <c r="Y17" s="53" t="str">
        <f>IF(AND('Mapa de Riesgos'!$Y$21="Alta",'Mapa de Riesgos'!$AA$21="Moderado"),CONCATENATE("R2C",'Mapa de Riesgos'!$O$21),"")</f>
        <v/>
      </c>
      <c r="Z17" s="53" t="str">
        <f>IF(AND('Mapa de Riesgos'!$Y$22="Alta",'Mapa de Riesgos'!$AA$22="Moderado"),CONCATENATE("R2C",'Mapa de Riesgos'!$O$22),"")</f>
        <v/>
      </c>
      <c r="AA17" s="54" t="str">
        <f>IF(AND('Mapa de Riesgos'!$Y$23="Alta",'Mapa de Riesgos'!$AA$23="Moderado"),CONCATENATE("R2C",'Mapa de Riesgos'!$O$23),"")</f>
        <v/>
      </c>
      <c r="AB17" s="52" t="str">
        <f>IF(AND('Mapa de Riesgos'!$Y$18="Alta",'Mapa de Riesgos'!$AA$18="Mayor"),CONCATENATE("R2C",'Mapa de Riesgos'!$O$18),"")</f>
        <v/>
      </c>
      <c r="AC17" s="53" t="str">
        <f>IF(AND('Mapa de Riesgos'!$Y$19="Alta",'Mapa de Riesgos'!$AA$19="Mayor"),CONCATENATE("R2C",'Mapa de Riesgos'!$O$19),"")</f>
        <v/>
      </c>
      <c r="AD17" s="53" t="str">
        <f>IF(AND('Mapa de Riesgos'!$Y$20="Alta",'Mapa de Riesgos'!$AA$20="Mayor"),CONCATENATE("R2C",'Mapa de Riesgos'!$O$20),"")</f>
        <v/>
      </c>
      <c r="AE17" s="53" t="str">
        <f>IF(AND('Mapa de Riesgos'!$Y$21="Alta",'Mapa de Riesgos'!$AA$21="Mayor"),CONCATENATE("R2C",'Mapa de Riesgos'!$O$21),"")</f>
        <v/>
      </c>
      <c r="AF17" s="53" t="str">
        <f>IF(AND('Mapa de Riesgos'!$Y$22="Alta",'Mapa de Riesgos'!$AA$22="Mayor"),CONCATENATE("R2C",'Mapa de Riesgos'!$O$22),"")</f>
        <v/>
      </c>
      <c r="AG17" s="54" t="str">
        <f>IF(AND('Mapa de Riesgos'!$Y$23="Alta",'Mapa de Riesgos'!$AA$23="Mayor"),CONCATENATE("R2C",'Mapa de Riesgos'!$O$23),"")</f>
        <v/>
      </c>
      <c r="AH17" s="55" t="str">
        <f>IF(AND('Mapa de Riesgos'!$Y$18="Alta",'Mapa de Riesgos'!$AA$18="Catastrófico"),CONCATENATE("R2C",'Mapa de Riesgos'!$O$18),"")</f>
        <v/>
      </c>
      <c r="AI17" s="56" t="str">
        <f>IF(AND('Mapa de Riesgos'!$Y$19="Alta",'Mapa de Riesgos'!$AA$19="Catastrófico"),CONCATENATE("R2C",'Mapa de Riesgos'!$O$19),"")</f>
        <v/>
      </c>
      <c r="AJ17" s="56" t="str">
        <f>IF(AND('Mapa de Riesgos'!$Y$20="Alta",'Mapa de Riesgos'!$AA$20="Catastrófico"),CONCATENATE("R2C",'Mapa de Riesgos'!$O$20),"")</f>
        <v/>
      </c>
      <c r="AK17" s="56" t="str">
        <f>IF(AND('Mapa de Riesgos'!$Y$21="Alta",'Mapa de Riesgos'!$AA$21="Catastrófico"),CONCATENATE("R2C",'Mapa de Riesgos'!$O$21),"")</f>
        <v/>
      </c>
      <c r="AL17" s="56" t="str">
        <f>IF(AND('Mapa de Riesgos'!$Y$22="Alta",'Mapa de Riesgos'!$AA$22="Catastrófico"),CONCATENATE("R2C",'Mapa de Riesgos'!$O$22),"")</f>
        <v/>
      </c>
      <c r="AM17" s="57" t="str">
        <f>IF(AND('Mapa de Riesgos'!$Y$23="Alta",'Mapa de Riesgos'!$AA$23="Catastrófico"),CONCATENATE("R2C",'Mapa de Riesgos'!$O$23),"")</f>
        <v/>
      </c>
      <c r="AN17" s="83"/>
      <c r="AO17" s="524"/>
      <c r="AP17" s="525"/>
      <c r="AQ17" s="525"/>
      <c r="AR17" s="525"/>
      <c r="AS17" s="525"/>
      <c r="AT17" s="526"/>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c r="A18" s="83"/>
      <c r="B18" s="435"/>
      <c r="C18" s="435"/>
      <c r="D18" s="436"/>
      <c r="E18" s="534"/>
      <c r="F18" s="533"/>
      <c r="G18" s="533"/>
      <c r="H18" s="533"/>
      <c r="I18" s="533"/>
      <c r="J18" s="67" t="str">
        <f>IF(AND('Mapa de Riesgos'!$Y$24="Alta",'Mapa de Riesgos'!$AA$24="Leve"),CONCATENATE("R3C",'Mapa de Riesgos'!$O$24),"")</f>
        <v/>
      </c>
      <c r="K18" s="68" t="str">
        <f>IF(AND('Mapa de Riesgos'!$Y$25="Alta",'Mapa de Riesgos'!$AA$25="Leve"),CONCATENATE("R3C",'Mapa de Riesgos'!$O$25),"")</f>
        <v/>
      </c>
      <c r="L18" s="68" t="str">
        <f>IF(AND('Mapa de Riesgos'!$Y$26="Alta",'Mapa de Riesgos'!$AA$26="Leve"),CONCATENATE("R3C",'Mapa de Riesgos'!$O$26),"")</f>
        <v/>
      </c>
      <c r="M18" s="68" t="str">
        <f>IF(AND('Mapa de Riesgos'!$Y$27="Alta",'Mapa de Riesgos'!$AA$27="Leve"),CONCATENATE("R3C",'Mapa de Riesgos'!$O$27),"")</f>
        <v/>
      </c>
      <c r="N18" s="68" t="str">
        <f>IF(AND('Mapa de Riesgos'!$Y$28="Alta",'Mapa de Riesgos'!$AA$28="Leve"),CONCATENATE("R3C",'Mapa de Riesgos'!$O$28),"")</f>
        <v/>
      </c>
      <c r="O18" s="69" t="str">
        <f>IF(AND('Mapa de Riesgos'!$Y$29="Alta",'Mapa de Riesgos'!$AA$29="Leve"),CONCATENATE("R3C",'Mapa de Riesgos'!$O$29),"")</f>
        <v/>
      </c>
      <c r="P18" s="67" t="str">
        <f>IF(AND('Mapa de Riesgos'!$Y$24="Alta",'Mapa de Riesgos'!$AA$24="Menor"),CONCATENATE("R3C",'Mapa de Riesgos'!$O$24),"")</f>
        <v/>
      </c>
      <c r="Q18" s="68" t="str">
        <f>IF(AND('Mapa de Riesgos'!$Y$25="Alta",'Mapa de Riesgos'!$AA$25="Menor"),CONCATENATE("R3C",'Mapa de Riesgos'!$O$25),"")</f>
        <v/>
      </c>
      <c r="R18" s="68" t="str">
        <f>IF(AND('Mapa de Riesgos'!$Y$26="Alta",'Mapa de Riesgos'!$AA$26="Menor"),CONCATENATE("R3C",'Mapa de Riesgos'!$O$26),"")</f>
        <v/>
      </c>
      <c r="S18" s="68" t="str">
        <f>IF(AND('Mapa de Riesgos'!$Y$27="Alta",'Mapa de Riesgos'!$AA$27="Menor"),CONCATENATE("R3C",'Mapa de Riesgos'!$O$27),"")</f>
        <v/>
      </c>
      <c r="T18" s="68" t="str">
        <f>IF(AND('Mapa de Riesgos'!$Y$28="Alta",'Mapa de Riesgos'!$AA$28="Menor"),CONCATENATE("R3C",'Mapa de Riesgos'!$O$28),"")</f>
        <v/>
      </c>
      <c r="U18" s="69" t="str">
        <f>IF(AND('Mapa de Riesgos'!$Y$29="Alta",'Mapa de Riesgos'!$AA$29="Menor"),CONCATENATE("R3C",'Mapa de Riesgos'!$O$29),"")</f>
        <v/>
      </c>
      <c r="V18" s="52" t="str">
        <f>IF(AND('Mapa de Riesgos'!$Y$24="Alta",'Mapa de Riesgos'!$AA$24="Moderado"),CONCATENATE("R3C",'Mapa de Riesgos'!$O$24),"")</f>
        <v/>
      </c>
      <c r="W18" s="53" t="str">
        <f>IF(AND('Mapa de Riesgos'!$Y$25="Alta",'Mapa de Riesgos'!$AA$25="Moderado"),CONCATENATE("R3C",'Mapa de Riesgos'!$O$25),"")</f>
        <v/>
      </c>
      <c r="X18" s="53" t="str">
        <f>IF(AND('Mapa de Riesgos'!$Y$26="Alta",'Mapa de Riesgos'!$AA$26="Moderado"),CONCATENATE("R3C",'Mapa de Riesgos'!$O$26),"")</f>
        <v/>
      </c>
      <c r="Y18" s="53" t="str">
        <f>IF(AND('Mapa de Riesgos'!$Y$27="Alta",'Mapa de Riesgos'!$AA$27="Moderado"),CONCATENATE("R3C",'Mapa de Riesgos'!$O$27),"")</f>
        <v/>
      </c>
      <c r="Z18" s="53" t="str">
        <f>IF(AND('Mapa de Riesgos'!$Y$28="Alta",'Mapa de Riesgos'!$AA$28="Moderado"),CONCATENATE("R3C",'Mapa de Riesgos'!$O$28),"")</f>
        <v/>
      </c>
      <c r="AA18" s="54" t="str">
        <f>IF(AND('Mapa de Riesgos'!$Y$29="Alta",'Mapa de Riesgos'!$AA$29="Moderado"),CONCATENATE("R3C",'Mapa de Riesgos'!$O$29),"")</f>
        <v/>
      </c>
      <c r="AB18" s="52" t="str">
        <f>IF(AND('Mapa de Riesgos'!$Y$24="Alta",'Mapa de Riesgos'!$AA$24="Mayor"),CONCATENATE("R3C",'Mapa de Riesgos'!$O$24),"")</f>
        <v/>
      </c>
      <c r="AC18" s="53" t="str">
        <f>IF(AND('Mapa de Riesgos'!$Y$25="Alta",'Mapa de Riesgos'!$AA$25="Mayor"),CONCATENATE("R3C",'Mapa de Riesgos'!$O$25),"")</f>
        <v/>
      </c>
      <c r="AD18" s="53" t="str">
        <f>IF(AND('Mapa de Riesgos'!$Y$26="Alta",'Mapa de Riesgos'!$AA$26="Mayor"),CONCATENATE("R3C",'Mapa de Riesgos'!$O$26),"")</f>
        <v/>
      </c>
      <c r="AE18" s="53" t="str">
        <f>IF(AND('Mapa de Riesgos'!$Y$27="Alta",'Mapa de Riesgos'!$AA$27="Mayor"),CONCATENATE("R3C",'Mapa de Riesgos'!$O$27),"")</f>
        <v/>
      </c>
      <c r="AF18" s="53" t="str">
        <f>IF(AND('Mapa de Riesgos'!$Y$28="Alta",'Mapa de Riesgos'!$AA$28="Mayor"),CONCATENATE("R3C",'Mapa de Riesgos'!$O$28),"")</f>
        <v/>
      </c>
      <c r="AG18" s="54" t="str">
        <f>IF(AND('Mapa de Riesgos'!$Y$29="Alta",'Mapa de Riesgos'!$AA$29="Mayor"),CONCATENATE("R3C",'Mapa de Riesgos'!$O$29),"")</f>
        <v/>
      </c>
      <c r="AH18" s="55" t="str">
        <f>IF(AND('Mapa de Riesgos'!$Y$24="Alta",'Mapa de Riesgos'!$AA$24="Catastrófico"),CONCATENATE("R3C",'Mapa de Riesgos'!$O$24),"")</f>
        <v/>
      </c>
      <c r="AI18" s="56" t="str">
        <f>IF(AND('Mapa de Riesgos'!$Y$25="Alta",'Mapa de Riesgos'!$AA$25="Catastrófico"),CONCATENATE("R3C",'Mapa de Riesgos'!$O$25),"")</f>
        <v/>
      </c>
      <c r="AJ18" s="56" t="str">
        <f>IF(AND('Mapa de Riesgos'!$Y$26="Alta",'Mapa de Riesgos'!$AA$26="Catastrófico"),CONCATENATE("R3C",'Mapa de Riesgos'!$O$26),"")</f>
        <v/>
      </c>
      <c r="AK18" s="56" t="str">
        <f>IF(AND('Mapa de Riesgos'!$Y$27="Alta",'Mapa de Riesgos'!$AA$27="Catastrófico"),CONCATENATE("R3C",'Mapa de Riesgos'!$O$27),"")</f>
        <v/>
      </c>
      <c r="AL18" s="56" t="str">
        <f>IF(AND('Mapa de Riesgos'!$Y$28="Alta",'Mapa de Riesgos'!$AA$28="Catastrófico"),CONCATENATE("R3C",'Mapa de Riesgos'!$O$28),"")</f>
        <v/>
      </c>
      <c r="AM18" s="57" t="str">
        <f>IF(AND('Mapa de Riesgos'!$Y$29="Alta",'Mapa de Riesgos'!$AA$29="Catastrófico"),CONCATENATE("R3C",'Mapa de Riesgos'!$O$29),"")</f>
        <v/>
      </c>
      <c r="AN18" s="83"/>
      <c r="AO18" s="524"/>
      <c r="AP18" s="525"/>
      <c r="AQ18" s="525"/>
      <c r="AR18" s="525"/>
      <c r="AS18" s="525"/>
      <c r="AT18" s="526"/>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c r="A19" s="83"/>
      <c r="B19" s="435"/>
      <c r="C19" s="435"/>
      <c r="D19" s="436"/>
      <c r="E19" s="534"/>
      <c r="F19" s="533"/>
      <c r="G19" s="533"/>
      <c r="H19" s="533"/>
      <c r="I19" s="533"/>
      <c r="J19" s="67" t="str">
        <f>IF(AND('Mapa de Riesgos'!$Y$30="Alta",'Mapa de Riesgos'!$AA$30="Leve"),CONCATENATE("R4C",'Mapa de Riesgos'!$O$30),"")</f>
        <v/>
      </c>
      <c r="K19" s="68" t="str">
        <f>IF(AND('Mapa de Riesgos'!$Y$31="Alta",'Mapa de Riesgos'!$AA$31="Leve"),CONCATENATE("R4C",'Mapa de Riesgos'!$O$31),"")</f>
        <v/>
      </c>
      <c r="L19" s="68" t="str">
        <f>IF(AND('Mapa de Riesgos'!$Y$32="Alta",'Mapa de Riesgos'!$AA$32="Leve"),CONCATENATE("R4C",'Mapa de Riesgos'!$O$32),"")</f>
        <v/>
      </c>
      <c r="M19" s="68" t="str">
        <f>IF(AND('Mapa de Riesgos'!$Y$33="Alta",'Mapa de Riesgos'!$AA$33="Leve"),CONCATENATE("R4C",'Mapa de Riesgos'!$O$33),"")</f>
        <v/>
      </c>
      <c r="N19" s="68" t="str">
        <f>IF(AND('Mapa de Riesgos'!$Y$34="Alta",'Mapa de Riesgos'!$AA$34="Leve"),CONCATENATE("R4C",'Mapa de Riesgos'!$O$34),"")</f>
        <v/>
      </c>
      <c r="O19" s="69" t="str">
        <f>IF(AND('Mapa de Riesgos'!$Y$35="Alta",'Mapa de Riesgos'!$AA$35="Leve"),CONCATENATE("R4C",'Mapa de Riesgos'!$O$35),"")</f>
        <v/>
      </c>
      <c r="P19" s="67" t="str">
        <f>IF(AND('Mapa de Riesgos'!$Y$30="Alta",'Mapa de Riesgos'!$AA$30="Menor"),CONCATENATE("R4C",'Mapa de Riesgos'!$O$30),"")</f>
        <v/>
      </c>
      <c r="Q19" s="68" t="str">
        <f>IF(AND('Mapa de Riesgos'!$Y$31="Alta",'Mapa de Riesgos'!$AA$31="Menor"),CONCATENATE("R4C",'Mapa de Riesgos'!$O$31),"")</f>
        <v/>
      </c>
      <c r="R19" s="68" t="str">
        <f>IF(AND('Mapa de Riesgos'!$Y$32="Alta",'Mapa de Riesgos'!$AA$32="Menor"),CONCATENATE("R4C",'Mapa de Riesgos'!$O$32),"")</f>
        <v/>
      </c>
      <c r="S19" s="68" t="str">
        <f>IF(AND('Mapa de Riesgos'!$Y$33="Alta",'Mapa de Riesgos'!$AA$33="Menor"),CONCATENATE("R4C",'Mapa de Riesgos'!$O$33),"")</f>
        <v/>
      </c>
      <c r="T19" s="68" t="str">
        <f>IF(AND('Mapa de Riesgos'!$Y$34="Alta",'Mapa de Riesgos'!$AA$34="Menor"),CONCATENATE("R4C",'Mapa de Riesgos'!$O$34),"")</f>
        <v/>
      </c>
      <c r="U19" s="69" t="str">
        <f>IF(AND('Mapa de Riesgos'!$Y$35="Alta",'Mapa de Riesgos'!$AA$35="Menor"),CONCATENATE("R4C",'Mapa de Riesgos'!$O$35),"")</f>
        <v/>
      </c>
      <c r="V19" s="52" t="str">
        <f>IF(AND('Mapa de Riesgos'!$Y$30="Alta",'Mapa de Riesgos'!$AA$30="Moderado"),CONCATENATE("R4C",'Mapa de Riesgos'!$O$30),"")</f>
        <v/>
      </c>
      <c r="W19" s="53" t="str">
        <f>IF(AND('Mapa de Riesgos'!$Y$31="Alta",'Mapa de Riesgos'!$AA$31="Moderado"),CONCATENATE("R4C",'Mapa de Riesgos'!$O$31),"")</f>
        <v/>
      </c>
      <c r="X19" s="53" t="str">
        <f>IF(AND('Mapa de Riesgos'!$Y$32="Alta",'Mapa de Riesgos'!$AA$32="Moderado"),CONCATENATE("R4C",'Mapa de Riesgos'!$O$32),"")</f>
        <v/>
      </c>
      <c r="Y19" s="53" t="str">
        <f>IF(AND('Mapa de Riesgos'!$Y$33="Alta",'Mapa de Riesgos'!$AA$33="Moderado"),CONCATENATE("R4C",'Mapa de Riesgos'!$O$33),"")</f>
        <v/>
      </c>
      <c r="Z19" s="53" t="str">
        <f>IF(AND('Mapa de Riesgos'!$Y$34="Alta",'Mapa de Riesgos'!$AA$34="Moderado"),CONCATENATE("R4C",'Mapa de Riesgos'!$O$34),"")</f>
        <v/>
      </c>
      <c r="AA19" s="54" t="str">
        <f>IF(AND('Mapa de Riesgos'!$Y$35="Alta",'Mapa de Riesgos'!$AA$35="Moderado"),CONCATENATE("R4C",'Mapa de Riesgos'!$O$35),"")</f>
        <v/>
      </c>
      <c r="AB19" s="52" t="str">
        <f>IF(AND('Mapa de Riesgos'!$Y$30="Alta",'Mapa de Riesgos'!$AA$30="Mayor"),CONCATENATE("R4C",'Mapa de Riesgos'!$O$30),"")</f>
        <v/>
      </c>
      <c r="AC19" s="53" t="str">
        <f>IF(AND('Mapa de Riesgos'!$Y$31="Alta",'Mapa de Riesgos'!$AA$31="Mayor"),CONCATENATE("R4C",'Mapa de Riesgos'!$O$31),"")</f>
        <v/>
      </c>
      <c r="AD19" s="53" t="str">
        <f>IF(AND('Mapa de Riesgos'!$Y$32="Alta",'Mapa de Riesgos'!$AA$32="Mayor"),CONCATENATE("R4C",'Mapa de Riesgos'!$O$32),"")</f>
        <v/>
      </c>
      <c r="AE19" s="53" t="str">
        <f>IF(AND('Mapa de Riesgos'!$Y$33="Alta",'Mapa de Riesgos'!$AA$33="Mayor"),CONCATENATE("R4C",'Mapa de Riesgos'!$O$33),"")</f>
        <v/>
      </c>
      <c r="AF19" s="53" t="str">
        <f>IF(AND('Mapa de Riesgos'!$Y$34="Alta",'Mapa de Riesgos'!$AA$34="Mayor"),CONCATENATE("R4C",'Mapa de Riesgos'!$O$34),"")</f>
        <v/>
      </c>
      <c r="AG19" s="54" t="str">
        <f>IF(AND('Mapa de Riesgos'!$Y$35="Alta",'Mapa de Riesgos'!$AA$35="Mayor"),CONCATENATE("R4C",'Mapa de Riesgos'!$O$35),"")</f>
        <v/>
      </c>
      <c r="AH19" s="55" t="str">
        <f>IF(AND('Mapa de Riesgos'!$Y$30="Alta",'Mapa de Riesgos'!$AA$30="Catastrófico"),CONCATENATE("R4C",'Mapa de Riesgos'!$O$30),"")</f>
        <v/>
      </c>
      <c r="AI19" s="56" t="str">
        <f>IF(AND('Mapa de Riesgos'!$Y$31="Alta",'Mapa de Riesgos'!$AA$31="Catastrófico"),CONCATENATE("R4C",'Mapa de Riesgos'!$O$31),"")</f>
        <v/>
      </c>
      <c r="AJ19" s="56" t="str">
        <f>IF(AND('Mapa de Riesgos'!$Y$32="Alta",'Mapa de Riesgos'!$AA$32="Catastrófico"),CONCATENATE("R4C",'Mapa de Riesgos'!$O$32),"")</f>
        <v/>
      </c>
      <c r="AK19" s="56" t="str">
        <f>IF(AND('Mapa de Riesgos'!$Y$33="Alta",'Mapa de Riesgos'!$AA$33="Catastrófico"),CONCATENATE("R4C",'Mapa de Riesgos'!$O$33),"")</f>
        <v/>
      </c>
      <c r="AL19" s="56" t="str">
        <f>IF(AND('Mapa de Riesgos'!$Y$34="Alta",'Mapa de Riesgos'!$AA$34="Catastrófico"),CONCATENATE("R4C",'Mapa de Riesgos'!$O$34),"")</f>
        <v/>
      </c>
      <c r="AM19" s="57" t="str">
        <f>IF(AND('Mapa de Riesgos'!$Y$35="Alta",'Mapa de Riesgos'!$AA$35="Catastrófico"),CONCATENATE("R4C",'Mapa de Riesgos'!$O$35),"")</f>
        <v/>
      </c>
      <c r="AN19" s="83"/>
      <c r="AO19" s="524"/>
      <c r="AP19" s="525"/>
      <c r="AQ19" s="525"/>
      <c r="AR19" s="525"/>
      <c r="AS19" s="525"/>
      <c r="AT19" s="526"/>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c r="A20" s="83"/>
      <c r="B20" s="435"/>
      <c r="C20" s="435"/>
      <c r="D20" s="436"/>
      <c r="E20" s="534"/>
      <c r="F20" s="533"/>
      <c r="G20" s="533"/>
      <c r="H20" s="533"/>
      <c r="I20" s="533"/>
      <c r="J20" s="67" t="str">
        <f>IF(AND('Mapa de Riesgos'!$Y$36="Alta",'Mapa de Riesgos'!$AA$36="Leve"),CONCATENATE("R5C",'Mapa de Riesgos'!$O$36),"")</f>
        <v/>
      </c>
      <c r="K20" s="68" t="str">
        <f>IF(AND('Mapa de Riesgos'!$Y$37="Alta",'Mapa de Riesgos'!$AA$37="Leve"),CONCATENATE("R5C",'Mapa de Riesgos'!$O$37),"")</f>
        <v/>
      </c>
      <c r="L20" s="68" t="str">
        <f>IF(AND('Mapa de Riesgos'!$Y$38="Alta",'Mapa de Riesgos'!$AA$38="Leve"),CONCATENATE("R5C",'Mapa de Riesgos'!$O$38),"")</f>
        <v/>
      </c>
      <c r="M20" s="68" t="str">
        <f>IF(AND('Mapa de Riesgos'!$Y$39="Alta",'Mapa de Riesgos'!$AA$39="Leve"),CONCATENATE("R5C",'Mapa de Riesgos'!$O$39),"")</f>
        <v/>
      </c>
      <c r="N20" s="68" t="str">
        <f>IF(AND('Mapa de Riesgos'!$Y$40="Alta",'Mapa de Riesgos'!$AA$40="Leve"),CONCATENATE("R5C",'Mapa de Riesgos'!$O$40),"")</f>
        <v/>
      </c>
      <c r="O20" s="69" t="str">
        <f>IF(AND('Mapa de Riesgos'!$Y$41="Alta",'Mapa de Riesgos'!$AA$41="Leve"),CONCATENATE("R5C",'Mapa de Riesgos'!$O$41),"")</f>
        <v/>
      </c>
      <c r="P20" s="67" t="str">
        <f>IF(AND('Mapa de Riesgos'!$Y$36="Alta",'Mapa de Riesgos'!$AA$36="Menor"),CONCATENATE("R5C",'Mapa de Riesgos'!$O$36),"")</f>
        <v/>
      </c>
      <c r="Q20" s="68" t="str">
        <f>IF(AND('Mapa de Riesgos'!$Y$37="Alta",'Mapa de Riesgos'!$AA$37="Menor"),CONCATENATE("R5C",'Mapa de Riesgos'!$O$37),"")</f>
        <v/>
      </c>
      <c r="R20" s="68" t="str">
        <f>IF(AND('Mapa de Riesgos'!$Y$38="Alta",'Mapa de Riesgos'!$AA$38="Menor"),CONCATENATE("R5C",'Mapa de Riesgos'!$O$38),"")</f>
        <v/>
      </c>
      <c r="S20" s="68" t="str">
        <f>IF(AND('Mapa de Riesgos'!$Y$39="Alta",'Mapa de Riesgos'!$AA$39="Menor"),CONCATENATE("R5C",'Mapa de Riesgos'!$O$39),"")</f>
        <v/>
      </c>
      <c r="T20" s="68" t="str">
        <f>IF(AND('Mapa de Riesgos'!$Y$40="Alta",'Mapa de Riesgos'!$AA$40="Menor"),CONCATENATE("R5C",'Mapa de Riesgos'!$O$40),"")</f>
        <v/>
      </c>
      <c r="U20" s="69" t="str">
        <f>IF(AND('Mapa de Riesgos'!$Y$41="Alta",'Mapa de Riesgos'!$AA$41="Menor"),CONCATENATE("R5C",'Mapa de Riesgos'!$O$41),"")</f>
        <v/>
      </c>
      <c r="V20" s="52" t="str">
        <f>IF(AND('Mapa de Riesgos'!$Y$36="Alta",'Mapa de Riesgos'!$AA$36="Moderado"),CONCATENATE("R5C",'Mapa de Riesgos'!$O$36),"")</f>
        <v/>
      </c>
      <c r="W20" s="53" t="str">
        <f>IF(AND('Mapa de Riesgos'!$Y$37="Alta",'Mapa de Riesgos'!$AA$37="Moderado"),CONCATENATE("R5C",'Mapa de Riesgos'!$O$37),"")</f>
        <v/>
      </c>
      <c r="X20" s="53" t="str">
        <f>IF(AND('Mapa de Riesgos'!$Y$38="Alta",'Mapa de Riesgos'!$AA$38="Moderado"),CONCATENATE("R5C",'Mapa de Riesgos'!$O$38),"")</f>
        <v/>
      </c>
      <c r="Y20" s="53" t="str">
        <f>IF(AND('Mapa de Riesgos'!$Y$39="Alta",'Mapa de Riesgos'!$AA$39="Moderado"),CONCATENATE("R5C",'Mapa de Riesgos'!$O$39),"")</f>
        <v/>
      </c>
      <c r="Z20" s="53" t="str">
        <f>IF(AND('Mapa de Riesgos'!$Y$40="Alta",'Mapa de Riesgos'!$AA$40="Moderado"),CONCATENATE("R5C",'Mapa de Riesgos'!$O$40),"")</f>
        <v/>
      </c>
      <c r="AA20" s="54" t="str">
        <f>IF(AND('Mapa de Riesgos'!$Y$41="Alta",'Mapa de Riesgos'!$AA$41="Moderado"),CONCATENATE("R5C",'Mapa de Riesgos'!$O$41),"")</f>
        <v/>
      </c>
      <c r="AB20" s="52" t="str">
        <f>IF(AND('Mapa de Riesgos'!$Y$36="Alta",'Mapa de Riesgos'!$AA$36="Mayor"),CONCATENATE("R5C",'Mapa de Riesgos'!$O$36),"")</f>
        <v/>
      </c>
      <c r="AC20" s="53" t="str">
        <f>IF(AND('Mapa de Riesgos'!$Y$37="Alta",'Mapa de Riesgos'!$AA$37="Mayor"),CONCATENATE("R5C",'Mapa de Riesgos'!$O$37),"")</f>
        <v/>
      </c>
      <c r="AD20" s="53" t="str">
        <f>IF(AND('Mapa de Riesgos'!$Y$38="Alta",'Mapa de Riesgos'!$AA$38="Mayor"),CONCATENATE("R5C",'Mapa de Riesgos'!$O$38),"")</f>
        <v/>
      </c>
      <c r="AE20" s="53" t="str">
        <f>IF(AND('Mapa de Riesgos'!$Y$39="Alta",'Mapa de Riesgos'!$AA$39="Mayor"),CONCATENATE("R5C",'Mapa de Riesgos'!$O$39),"")</f>
        <v/>
      </c>
      <c r="AF20" s="53" t="str">
        <f>IF(AND('Mapa de Riesgos'!$Y$40="Alta",'Mapa de Riesgos'!$AA$40="Mayor"),CONCATENATE("R5C",'Mapa de Riesgos'!$O$40),"")</f>
        <v/>
      </c>
      <c r="AG20" s="54" t="str">
        <f>IF(AND('Mapa de Riesgos'!$Y$41="Alta",'Mapa de Riesgos'!$AA$41="Mayor"),CONCATENATE("R5C",'Mapa de Riesgos'!$O$41),"")</f>
        <v/>
      </c>
      <c r="AH20" s="55" t="str">
        <f>IF(AND('Mapa de Riesgos'!$Y$36="Alta",'Mapa de Riesgos'!$AA$36="Catastrófico"),CONCATENATE("R5C",'Mapa de Riesgos'!$O$36),"")</f>
        <v/>
      </c>
      <c r="AI20" s="56" t="str">
        <f>IF(AND('Mapa de Riesgos'!$Y$37="Alta",'Mapa de Riesgos'!$AA$37="Catastrófico"),CONCATENATE("R5C",'Mapa de Riesgos'!$O$37),"")</f>
        <v/>
      </c>
      <c r="AJ20" s="56" t="str">
        <f>IF(AND('Mapa de Riesgos'!$Y$38="Alta",'Mapa de Riesgos'!$AA$38="Catastrófico"),CONCATENATE("R5C",'Mapa de Riesgos'!$O$38),"")</f>
        <v/>
      </c>
      <c r="AK20" s="56" t="str">
        <f>IF(AND('Mapa de Riesgos'!$Y$39="Alta",'Mapa de Riesgos'!$AA$39="Catastrófico"),CONCATENATE("R5C",'Mapa de Riesgos'!$O$39),"")</f>
        <v/>
      </c>
      <c r="AL20" s="56" t="str">
        <f>IF(AND('Mapa de Riesgos'!$Y$40="Alta",'Mapa de Riesgos'!$AA$40="Catastrófico"),CONCATENATE("R5C",'Mapa de Riesgos'!$O$40),"")</f>
        <v/>
      </c>
      <c r="AM20" s="57" t="str">
        <f>IF(AND('Mapa de Riesgos'!$Y$41="Alta",'Mapa de Riesgos'!$AA$41="Catastrófico"),CONCATENATE("R5C",'Mapa de Riesgos'!$O$41),"")</f>
        <v/>
      </c>
      <c r="AN20" s="83"/>
      <c r="AO20" s="524"/>
      <c r="AP20" s="525"/>
      <c r="AQ20" s="525"/>
      <c r="AR20" s="525"/>
      <c r="AS20" s="525"/>
      <c r="AT20" s="526"/>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c r="A21" s="83"/>
      <c r="B21" s="435"/>
      <c r="C21" s="435"/>
      <c r="D21" s="436"/>
      <c r="E21" s="534"/>
      <c r="F21" s="533"/>
      <c r="G21" s="533"/>
      <c r="H21" s="533"/>
      <c r="I21" s="533"/>
      <c r="J21" s="67" t="str">
        <f>IF(AND('Mapa de Riesgos'!$Y$42="Alta",'Mapa de Riesgos'!$AA$42="Leve"),CONCATENATE("R6C",'Mapa de Riesgos'!$O$42),"")</f>
        <v/>
      </c>
      <c r="K21" s="68" t="str">
        <f>IF(AND('Mapa de Riesgos'!$Y$43="Alta",'Mapa de Riesgos'!$AA$43="Leve"),CONCATENATE("R6C",'Mapa de Riesgos'!$O$43),"")</f>
        <v/>
      </c>
      <c r="L21" s="68" t="str">
        <f>IF(AND('Mapa de Riesgos'!$Y$44="Alta",'Mapa de Riesgos'!$AA$44="Leve"),CONCATENATE("R6C",'Mapa de Riesgos'!$O$44),"")</f>
        <v/>
      </c>
      <c r="M21" s="68" t="str">
        <f>IF(AND('Mapa de Riesgos'!$Y$45="Alta",'Mapa de Riesgos'!$AA$45="Leve"),CONCATENATE("R6C",'Mapa de Riesgos'!$O$45),"")</f>
        <v/>
      </c>
      <c r="N21" s="68" t="str">
        <f>IF(AND('Mapa de Riesgos'!$Y$46="Alta",'Mapa de Riesgos'!$AA$46="Leve"),CONCATENATE("R6C",'Mapa de Riesgos'!$O$46),"")</f>
        <v/>
      </c>
      <c r="O21" s="69" t="str">
        <f>IF(AND('Mapa de Riesgos'!$Y$47="Alta",'Mapa de Riesgos'!$AA$47="Leve"),CONCATENATE("R6C",'Mapa de Riesgos'!$O$47),"")</f>
        <v/>
      </c>
      <c r="P21" s="67" t="str">
        <f>IF(AND('Mapa de Riesgos'!$Y$42="Alta",'Mapa de Riesgos'!$AA$42="Menor"),CONCATENATE("R6C",'Mapa de Riesgos'!$O$42),"")</f>
        <v/>
      </c>
      <c r="Q21" s="68" t="str">
        <f>IF(AND('Mapa de Riesgos'!$Y$43="Alta",'Mapa de Riesgos'!$AA$43="Menor"),CONCATENATE("R6C",'Mapa de Riesgos'!$O$43),"")</f>
        <v/>
      </c>
      <c r="R21" s="68" t="str">
        <f>IF(AND('Mapa de Riesgos'!$Y$44="Alta",'Mapa de Riesgos'!$AA$44="Menor"),CONCATENATE("R6C",'Mapa de Riesgos'!$O$44),"")</f>
        <v/>
      </c>
      <c r="S21" s="68" t="str">
        <f>IF(AND('Mapa de Riesgos'!$Y$45="Alta",'Mapa de Riesgos'!$AA$45="Menor"),CONCATENATE("R6C",'Mapa de Riesgos'!$O$45),"")</f>
        <v/>
      </c>
      <c r="T21" s="68" t="str">
        <f>IF(AND('Mapa de Riesgos'!$Y$46="Alta",'Mapa de Riesgos'!$AA$46="Menor"),CONCATENATE("R6C",'Mapa de Riesgos'!$O$46),"")</f>
        <v/>
      </c>
      <c r="U21" s="69" t="str">
        <f>IF(AND('Mapa de Riesgos'!$Y$47="Alta",'Mapa de Riesgos'!$AA$47="Menor"),CONCATENATE("R6C",'Mapa de Riesgos'!$O$47),"")</f>
        <v/>
      </c>
      <c r="V21" s="52" t="str">
        <f>IF(AND('Mapa de Riesgos'!$Y$42="Alta",'Mapa de Riesgos'!$AA$42="Moderado"),CONCATENATE("R6C",'Mapa de Riesgos'!$O$42),"")</f>
        <v/>
      </c>
      <c r="W21" s="53" t="str">
        <f>IF(AND('Mapa de Riesgos'!$Y$43="Alta",'Mapa de Riesgos'!$AA$43="Moderado"),CONCATENATE("R6C",'Mapa de Riesgos'!$O$43),"")</f>
        <v/>
      </c>
      <c r="X21" s="53" t="str">
        <f>IF(AND('Mapa de Riesgos'!$Y$44="Alta",'Mapa de Riesgos'!$AA$44="Moderado"),CONCATENATE("R6C",'Mapa de Riesgos'!$O$44),"")</f>
        <v/>
      </c>
      <c r="Y21" s="53" t="str">
        <f>IF(AND('Mapa de Riesgos'!$Y$45="Alta",'Mapa de Riesgos'!$AA$45="Moderado"),CONCATENATE("R6C",'Mapa de Riesgos'!$O$45),"")</f>
        <v/>
      </c>
      <c r="Z21" s="53" t="str">
        <f>IF(AND('Mapa de Riesgos'!$Y$46="Alta",'Mapa de Riesgos'!$AA$46="Moderado"),CONCATENATE("R6C",'Mapa de Riesgos'!$O$46),"")</f>
        <v/>
      </c>
      <c r="AA21" s="54" t="str">
        <f>IF(AND('Mapa de Riesgos'!$Y$47="Alta",'Mapa de Riesgos'!$AA$47="Moderado"),CONCATENATE("R6C",'Mapa de Riesgos'!$O$47),"")</f>
        <v/>
      </c>
      <c r="AB21" s="52" t="str">
        <f>IF(AND('Mapa de Riesgos'!$Y$42="Alta",'Mapa de Riesgos'!$AA$42="Mayor"),CONCATENATE("R6C",'Mapa de Riesgos'!$O$42),"")</f>
        <v/>
      </c>
      <c r="AC21" s="53" t="str">
        <f>IF(AND('Mapa de Riesgos'!$Y$43="Alta",'Mapa de Riesgos'!$AA$43="Mayor"),CONCATENATE("R6C",'Mapa de Riesgos'!$O$43),"")</f>
        <v/>
      </c>
      <c r="AD21" s="53" t="str">
        <f>IF(AND('Mapa de Riesgos'!$Y$44="Alta",'Mapa de Riesgos'!$AA$44="Mayor"),CONCATENATE("R6C",'Mapa de Riesgos'!$O$44),"")</f>
        <v/>
      </c>
      <c r="AE21" s="53" t="str">
        <f>IF(AND('Mapa de Riesgos'!$Y$45="Alta",'Mapa de Riesgos'!$AA$45="Mayor"),CONCATENATE("R6C",'Mapa de Riesgos'!$O$45),"")</f>
        <v/>
      </c>
      <c r="AF21" s="53" t="str">
        <f>IF(AND('Mapa de Riesgos'!$Y$46="Alta",'Mapa de Riesgos'!$AA$46="Mayor"),CONCATENATE("R6C",'Mapa de Riesgos'!$O$46),"")</f>
        <v/>
      </c>
      <c r="AG21" s="54" t="str">
        <f>IF(AND('Mapa de Riesgos'!$Y$47="Alta",'Mapa de Riesgos'!$AA$47="Mayor"),CONCATENATE("R6C",'Mapa de Riesgos'!$O$47),"")</f>
        <v/>
      </c>
      <c r="AH21" s="55" t="str">
        <f>IF(AND('Mapa de Riesgos'!$Y$42="Alta",'Mapa de Riesgos'!$AA$42="Catastrófico"),CONCATENATE("R6C",'Mapa de Riesgos'!$O$42),"")</f>
        <v/>
      </c>
      <c r="AI21" s="56" t="str">
        <f>IF(AND('Mapa de Riesgos'!$Y$43="Alta",'Mapa de Riesgos'!$AA$43="Catastrófico"),CONCATENATE("R6C",'Mapa de Riesgos'!$O$43),"")</f>
        <v/>
      </c>
      <c r="AJ21" s="56" t="str">
        <f>IF(AND('Mapa de Riesgos'!$Y$44="Alta",'Mapa de Riesgos'!$AA$44="Catastrófico"),CONCATENATE("R6C",'Mapa de Riesgos'!$O$44),"")</f>
        <v/>
      </c>
      <c r="AK21" s="56" t="str">
        <f>IF(AND('Mapa de Riesgos'!$Y$45="Alta",'Mapa de Riesgos'!$AA$45="Catastrófico"),CONCATENATE("R6C",'Mapa de Riesgos'!$O$45),"")</f>
        <v/>
      </c>
      <c r="AL21" s="56" t="str">
        <f>IF(AND('Mapa de Riesgos'!$Y$46="Alta",'Mapa de Riesgos'!$AA$46="Catastrófico"),CONCATENATE("R6C",'Mapa de Riesgos'!$O$46),"")</f>
        <v/>
      </c>
      <c r="AM21" s="57" t="str">
        <f>IF(AND('Mapa de Riesgos'!$Y$47="Alta",'Mapa de Riesgos'!$AA$47="Catastrófico"),CONCATENATE("R6C",'Mapa de Riesgos'!$O$47),"")</f>
        <v/>
      </c>
      <c r="AN21" s="83"/>
      <c r="AO21" s="524"/>
      <c r="AP21" s="525"/>
      <c r="AQ21" s="525"/>
      <c r="AR21" s="525"/>
      <c r="AS21" s="525"/>
      <c r="AT21" s="526"/>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c r="A22" s="83"/>
      <c r="B22" s="435"/>
      <c r="C22" s="435"/>
      <c r="D22" s="436"/>
      <c r="E22" s="534"/>
      <c r="F22" s="533"/>
      <c r="G22" s="533"/>
      <c r="H22" s="533"/>
      <c r="I22" s="533"/>
      <c r="J22" s="67" t="str">
        <f>IF(AND('Mapa de Riesgos'!$Y$48="Alta",'Mapa de Riesgos'!$AA$48="Leve"),CONCATENATE("R7C",'Mapa de Riesgos'!$O$48),"")</f>
        <v/>
      </c>
      <c r="K22" s="68" t="str">
        <f>IF(AND('Mapa de Riesgos'!$Y$49="Alta",'Mapa de Riesgos'!$AA$49="Leve"),CONCATENATE("R7C",'Mapa de Riesgos'!$O$49),"")</f>
        <v/>
      </c>
      <c r="L22" s="68" t="str">
        <f>IF(AND('Mapa de Riesgos'!$Y$50="Alta",'Mapa de Riesgos'!$AA$50="Leve"),CONCATENATE("R7C",'Mapa de Riesgos'!$O$50),"")</f>
        <v/>
      </c>
      <c r="M22" s="68" t="str">
        <f>IF(AND('Mapa de Riesgos'!$Y$51="Alta",'Mapa de Riesgos'!$AA$51="Leve"),CONCATENATE("R7C",'Mapa de Riesgos'!$O$51),"")</f>
        <v/>
      </c>
      <c r="N22" s="68" t="str">
        <f>IF(AND('Mapa de Riesgos'!$Y$52="Alta",'Mapa de Riesgos'!$AA$52="Leve"),CONCATENATE("R7C",'Mapa de Riesgos'!$O$52),"")</f>
        <v/>
      </c>
      <c r="O22" s="69" t="str">
        <f>IF(AND('Mapa de Riesgos'!$Y$53="Alta",'Mapa de Riesgos'!$AA$53="Leve"),CONCATENATE("R7C",'Mapa de Riesgos'!$O$53),"")</f>
        <v/>
      </c>
      <c r="P22" s="67" t="str">
        <f>IF(AND('Mapa de Riesgos'!$Y$48="Alta",'Mapa de Riesgos'!$AA$48="Menor"),CONCATENATE("R7C",'Mapa de Riesgos'!$O$48),"")</f>
        <v/>
      </c>
      <c r="Q22" s="68" t="str">
        <f>IF(AND('Mapa de Riesgos'!$Y$49="Alta",'Mapa de Riesgos'!$AA$49="Menor"),CONCATENATE("R7C",'Mapa de Riesgos'!$O$49),"")</f>
        <v/>
      </c>
      <c r="R22" s="68" t="str">
        <f>IF(AND('Mapa de Riesgos'!$Y$50="Alta",'Mapa de Riesgos'!$AA$50="Menor"),CONCATENATE("R7C",'Mapa de Riesgos'!$O$50),"")</f>
        <v/>
      </c>
      <c r="S22" s="68" t="str">
        <f>IF(AND('Mapa de Riesgos'!$Y$51="Alta",'Mapa de Riesgos'!$AA$51="Menor"),CONCATENATE("R7C",'Mapa de Riesgos'!$O$51),"")</f>
        <v/>
      </c>
      <c r="T22" s="68" t="str">
        <f>IF(AND('Mapa de Riesgos'!$Y$52="Alta",'Mapa de Riesgos'!$AA$52="Menor"),CONCATENATE("R7C",'Mapa de Riesgos'!$O$52),"")</f>
        <v/>
      </c>
      <c r="U22" s="69" t="str">
        <f>IF(AND('Mapa de Riesgos'!$Y$53="Alta",'Mapa de Riesgos'!$AA$53="Menor"),CONCATENATE("R7C",'Mapa de Riesgos'!$O$53),"")</f>
        <v/>
      </c>
      <c r="V22" s="52" t="str">
        <f>IF(AND('Mapa de Riesgos'!$Y$48="Alta",'Mapa de Riesgos'!$AA$48="Moderado"),CONCATENATE("R7C",'Mapa de Riesgos'!$O$48),"")</f>
        <v/>
      </c>
      <c r="W22" s="53" t="str">
        <f>IF(AND('Mapa de Riesgos'!$Y$49="Alta",'Mapa de Riesgos'!$AA$49="Moderado"),CONCATENATE("R7C",'Mapa de Riesgos'!$O$49),"")</f>
        <v/>
      </c>
      <c r="X22" s="53" t="str">
        <f>IF(AND('Mapa de Riesgos'!$Y$50="Alta",'Mapa de Riesgos'!$AA$50="Moderado"),CONCATENATE("R7C",'Mapa de Riesgos'!$O$50),"")</f>
        <v/>
      </c>
      <c r="Y22" s="53" t="str">
        <f>IF(AND('Mapa de Riesgos'!$Y$51="Alta",'Mapa de Riesgos'!$AA$51="Moderado"),CONCATENATE("R7C",'Mapa de Riesgos'!$O$51),"")</f>
        <v/>
      </c>
      <c r="Z22" s="53" t="str">
        <f>IF(AND('Mapa de Riesgos'!$Y$52="Alta",'Mapa de Riesgos'!$AA$52="Moderado"),CONCATENATE("R7C",'Mapa de Riesgos'!$O$52),"")</f>
        <v/>
      </c>
      <c r="AA22" s="54" t="str">
        <f>IF(AND('Mapa de Riesgos'!$Y$53="Alta",'Mapa de Riesgos'!$AA$53="Moderado"),CONCATENATE("R7C",'Mapa de Riesgos'!$O$53),"")</f>
        <v/>
      </c>
      <c r="AB22" s="52" t="str">
        <f>IF(AND('Mapa de Riesgos'!$Y$48="Alta",'Mapa de Riesgos'!$AA$48="Mayor"),CONCATENATE("R7C",'Mapa de Riesgos'!$O$48),"")</f>
        <v/>
      </c>
      <c r="AC22" s="53" t="str">
        <f>IF(AND('Mapa de Riesgos'!$Y$49="Alta",'Mapa de Riesgos'!$AA$49="Mayor"),CONCATENATE("R7C",'Mapa de Riesgos'!$O$49),"")</f>
        <v/>
      </c>
      <c r="AD22" s="53" t="str">
        <f>IF(AND('Mapa de Riesgos'!$Y$50="Alta",'Mapa de Riesgos'!$AA$50="Mayor"),CONCATENATE("R7C",'Mapa de Riesgos'!$O$50),"")</f>
        <v/>
      </c>
      <c r="AE22" s="53" t="str">
        <f>IF(AND('Mapa de Riesgos'!$Y$51="Alta",'Mapa de Riesgos'!$AA$51="Mayor"),CONCATENATE("R7C",'Mapa de Riesgos'!$O$51),"")</f>
        <v/>
      </c>
      <c r="AF22" s="53" t="str">
        <f>IF(AND('Mapa de Riesgos'!$Y$52="Alta",'Mapa de Riesgos'!$AA$52="Mayor"),CONCATENATE("R7C",'Mapa de Riesgos'!$O$52),"")</f>
        <v/>
      </c>
      <c r="AG22" s="54" t="str">
        <f>IF(AND('Mapa de Riesgos'!$Y$53="Alta",'Mapa de Riesgos'!$AA$53="Mayor"),CONCATENATE("R7C",'Mapa de Riesgos'!$O$53),"")</f>
        <v/>
      </c>
      <c r="AH22" s="55" t="str">
        <f>IF(AND('Mapa de Riesgos'!$Y$48="Alta",'Mapa de Riesgos'!$AA$48="Catastrófico"),CONCATENATE("R7C",'Mapa de Riesgos'!$O$48),"")</f>
        <v/>
      </c>
      <c r="AI22" s="56" t="str">
        <f>IF(AND('Mapa de Riesgos'!$Y$49="Alta",'Mapa de Riesgos'!$AA$49="Catastrófico"),CONCATENATE("R7C",'Mapa de Riesgos'!$O$49),"")</f>
        <v/>
      </c>
      <c r="AJ22" s="56" t="str">
        <f>IF(AND('Mapa de Riesgos'!$Y$50="Alta",'Mapa de Riesgos'!$AA$50="Catastrófico"),CONCATENATE("R7C",'Mapa de Riesgos'!$O$50),"")</f>
        <v/>
      </c>
      <c r="AK22" s="56" t="str">
        <f>IF(AND('Mapa de Riesgos'!$Y$51="Alta",'Mapa de Riesgos'!$AA$51="Catastrófico"),CONCATENATE("R7C",'Mapa de Riesgos'!$O$51),"")</f>
        <v/>
      </c>
      <c r="AL22" s="56" t="str">
        <f>IF(AND('Mapa de Riesgos'!$Y$52="Alta",'Mapa de Riesgos'!$AA$52="Catastrófico"),CONCATENATE("R7C",'Mapa de Riesgos'!$O$52),"")</f>
        <v/>
      </c>
      <c r="AM22" s="57" t="str">
        <f>IF(AND('Mapa de Riesgos'!$Y$53="Alta",'Mapa de Riesgos'!$AA$53="Catastrófico"),CONCATENATE("R7C",'Mapa de Riesgos'!$O$53),"")</f>
        <v/>
      </c>
      <c r="AN22" s="83"/>
      <c r="AO22" s="524"/>
      <c r="AP22" s="525"/>
      <c r="AQ22" s="525"/>
      <c r="AR22" s="525"/>
      <c r="AS22" s="525"/>
      <c r="AT22" s="526"/>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c r="A23" s="83"/>
      <c r="B23" s="435"/>
      <c r="C23" s="435"/>
      <c r="D23" s="436"/>
      <c r="E23" s="534"/>
      <c r="F23" s="533"/>
      <c r="G23" s="533"/>
      <c r="H23" s="533"/>
      <c r="I23" s="533"/>
      <c r="J23" s="67" t="str">
        <f>IF(AND('Mapa de Riesgos'!$Y$54="Alta",'Mapa de Riesgos'!$AA$54="Leve"),CONCATENATE("R8C",'Mapa de Riesgos'!$O$54),"")</f>
        <v/>
      </c>
      <c r="K23" s="68" t="str">
        <f>IF(AND('Mapa de Riesgos'!$Y$55="Alta",'Mapa de Riesgos'!$AA$55="Leve"),CONCATENATE("R8C",'Mapa de Riesgos'!$O$55),"")</f>
        <v/>
      </c>
      <c r="L23" s="68" t="str">
        <f>IF(AND('Mapa de Riesgos'!$Y$56="Alta",'Mapa de Riesgos'!$AA$56="Leve"),CONCATENATE("R8C",'Mapa de Riesgos'!$O$56),"")</f>
        <v/>
      </c>
      <c r="M23" s="68" t="str">
        <f>IF(AND('Mapa de Riesgos'!$Y$57="Alta",'Mapa de Riesgos'!$AA$57="Leve"),CONCATENATE("R8C",'Mapa de Riesgos'!$O$57),"")</f>
        <v/>
      </c>
      <c r="N23" s="68" t="str">
        <f>IF(AND('Mapa de Riesgos'!$Y$58="Alta",'Mapa de Riesgos'!$AA$58="Leve"),CONCATENATE("R8C",'Mapa de Riesgos'!$O$58),"")</f>
        <v/>
      </c>
      <c r="O23" s="69" t="str">
        <f>IF(AND('Mapa de Riesgos'!$Y$59="Alta",'Mapa de Riesgos'!$AA$59="Leve"),CONCATENATE("R8C",'Mapa de Riesgos'!$O$59),"")</f>
        <v/>
      </c>
      <c r="P23" s="67" t="str">
        <f>IF(AND('Mapa de Riesgos'!$Y$54="Alta",'Mapa de Riesgos'!$AA$54="Menor"),CONCATENATE("R8C",'Mapa de Riesgos'!$O$54),"")</f>
        <v/>
      </c>
      <c r="Q23" s="68" t="str">
        <f>IF(AND('Mapa de Riesgos'!$Y$55="Alta",'Mapa de Riesgos'!$AA$55="Menor"),CONCATENATE("R8C",'Mapa de Riesgos'!$O$55),"")</f>
        <v/>
      </c>
      <c r="R23" s="68" t="str">
        <f>IF(AND('Mapa de Riesgos'!$Y$56="Alta",'Mapa de Riesgos'!$AA$56="Menor"),CONCATENATE("R8C",'Mapa de Riesgos'!$O$56),"")</f>
        <v/>
      </c>
      <c r="S23" s="68" t="str">
        <f>IF(AND('Mapa de Riesgos'!$Y$57="Alta",'Mapa de Riesgos'!$AA$57="Menor"),CONCATENATE("R8C",'Mapa de Riesgos'!$O$57),"")</f>
        <v/>
      </c>
      <c r="T23" s="68" t="str">
        <f>IF(AND('Mapa de Riesgos'!$Y$58="Alta",'Mapa de Riesgos'!$AA$58="Menor"),CONCATENATE("R8C",'Mapa de Riesgos'!$O$58),"")</f>
        <v/>
      </c>
      <c r="U23" s="69" t="str">
        <f>IF(AND('Mapa de Riesgos'!$Y$59="Alta",'Mapa de Riesgos'!$AA$59="Menor"),CONCATENATE("R8C",'Mapa de Riesgos'!$O$59),"")</f>
        <v/>
      </c>
      <c r="V23" s="52" t="str">
        <f>IF(AND('Mapa de Riesgos'!$Y$54="Alta",'Mapa de Riesgos'!$AA$54="Moderado"),CONCATENATE("R8C",'Mapa de Riesgos'!$O$54),"")</f>
        <v/>
      </c>
      <c r="W23" s="53" t="str">
        <f>IF(AND('Mapa de Riesgos'!$Y$55="Alta",'Mapa de Riesgos'!$AA$55="Moderado"),CONCATENATE("R8C",'Mapa de Riesgos'!$O$55),"")</f>
        <v/>
      </c>
      <c r="X23" s="53" t="str">
        <f>IF(AND('Mapa de Riesgos'!$Y$56="Alta",'Mapa de Riesgos'!$AA$56="Moderado"),CONCATENATE("R8C",'Mapa de Riesgos'!$O$56),"")</f>
        <v/>
      </c>
      <c r="Y23" s="53" t="str">
        <f>IF(AND('Mapa de Riesgos'!$Y$57="Alta",'Mapa de Riesgos'!$AA$57="Moderado"),CONCATENATE("R8C",'Mapa de Riesgos'!$O$57),"")</f>
        <v/>
      </c>
      <c r="Z23" s="53" t="str">
        <f>IF(AND('Mapa de Riesgos'!$Y$58="Alta",'Mapa de Riesgos'!$AA$58="Moderado"),CONCATENATE("R8C",'Mapa de Riesgos'!$O$58),"")</f>
        <v/>
      </c>
      <c r="AA23" s="54" t="str">
        <f>IF(AND('Mapa de Riesgos'!$Y$59="Alta",'Mapa de Riesgos'!$AA$59="Moderado"),CONCATENATE("R8C",'Mapa de Riesgos'!$O$59),"")</f>
        <v/>
      </c>
      <c r="AB23" s="52" t="str">
        <f>IF(AND('Mapa de Riesgos'!$Y$54="Alta",'Mapa de Riesgos'!$AA$54="Mayor"),CONCATENATE("R8C",'Mapa de Riesgos'!$O$54),"")</f>
        <v/>
      </c>
      <c r="AC23" s="53" t="str">
        <f>IF(AND('Mapa de Riesgos'!$Y$55="Alta",'Mapa de Riesgos'!$AA$55="Mayor"),CONCATENATE("R8C",'Mapa de Riesgos'!$O$55),"")</f>
        <v/>
      </c>
      <c r="AD23" s="53" t="str">
        <f>IF(AND('Mapa de Riesgos'!$Y$56="Alta",'Mapa de Riesgos'!$AA$56="Mayor"),CONCATENATE("R8C",'Mapa de Riesgos'!$O$56),"")</f>
        <v/>
      </c>
      <c r="AE23" s="53" t="str">
        <f>IF(AND('Mapa de Riesgos'!$Y$57="Alta",'Mapa de Riesgos'!$AA$57="Mayor"),CONCATENATE("R8C",'Mapa de Riesgos'!$O$57),"")</f>
        <v/>
      </c>
      <c r="AF23" s="53" t="str">
        <f>IF(AND('Mapa de Riesgos'!$Y$58="Alta",'Mapa de Riesgos'!$AA$58="Mayor"),CONCATENATE("R8C",'Mapa de Riesgos'!$O$58),"")</f>
        <v/>
      </c>
      <c r="AG23" s="54" t="str">
        <f>IF(AND('Mapa de Riesgos'!$Y$59="Alta",'Mapa de Riesgos'!$AA$59="Mayor"),CONCATENATE("R8C",'Mapa de Riesgos'!$O$59),"")</f>
        <v/>
      </c>
      <c r="AH23" s="55" t="str">
        <f>IF(AND('Mapa de Riesgos'!$Y$54="Alta",'Mapa de Riesgos'!$AA$54="Catastrófico"),CONCATENATE("R8C",'Mapa de Riesgos'!$O$54),"")</f>
        <v/>
      </c>
      <c r="AI23" s="56" t="str">
        <f>IF(AND('Mapa de Riesgos'!$Y$55="Alta",'Mapa de Riesgos'!$AA$55="Catastrófico"),CONCATENATE("R8C",'Mapa de Riesgos'!$O$55),"")</f>
        <v/>
      </c>
      <c r="AJ23" s="56" t="str">
        <f>IF(AND('Mapa de Riesgos'!$Y$56="Alta",'Mapa de Riesgos'!$AA$56="Catastrófico"),CONCATENATE("R8C",'Mapa de Riesgos'!$O$56),"")</f>
        <v/>
      </c>
      <c r="AK23" s="56" t="str">
        <f>IF(AND('Mapa de Riesgos'!$Y$57="Alta",'Mapa de Riesgos'!$AA$57="Catastrófico"),CONCATENATE("R8C",'Mapa de Riesgos'!$O$57),"")</f>
        <v/>
      </c>
      <c r="AL23" s="56" t="str">
        <f>IF(AND('Mapa de Riesgos'!$Y$58="Alta",'Mapa de Riesgos'!$AA$58="Catastrófico"),CONCATENATE("R8C",'Mapa de Riesgos'!$O$58),"")</f>
        <v/>
      </c>
      <c r="AM23" s="57" t="str">
        <f>IF(AND('Mapa de Riesgos'!$Y$59="Alta",'Mapa de Riesgos'!$AA$59="Catastrófico"),CONCATENATE("R8C",'Mapa de Riesgos'!$O$59),"")</f>
        <v/>
      </c>
      <c r="AN23" s="83"/>
      <c r="AO23" s="524"/>
      <c r="AP23" s="525"/>
      <c r="AQ23" s="525"/>
      <c r="AR23" s="525"/>
      <c r="AS23" s="525"/>
      <c r="AT23" s="526"/>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c r="A24" s="83"/>
      <c r="B24" s="435"/>
      <c r="C24" s="435"/>
      <c r="D24" s="436"/>
      <c r="E24" s="534"/>
      <c r="F24" s="533"/>
      <c r="G24" s="533"/>
      <c r="H24" s="533"/>
      <c r="I24" s="533"/>
      <c r="J24" s="67" t="str">
        <f>IF(AND('Mapa de Riesgos'!$Y$60="Alta",'Mapa de Riesgos'!$AA$60="Leve"),CONCATENATE("R9C",'Mapa de Riesgos'!$O$60),"")</f>
        <v/>
      </c>
      <c r="K24" s="68" t="str">
        <f>IF(AND('Mapa de Riesgos'!$Y$61="Alta",'Mapa de Riesgos'!$AA$61="Leve"),CONCATENATE("R9C",'Mapa de Riesgos'!$O$61),"")</f>
        <v/>
      </c>
      <c r="L24" s="68" t="str">
        <f>IF(AND('Mapa de Riesgos'!$Y$62="Alta",'Mapa de Riesgos'!$AA$62="Leve"),CONCATENATE("R9C",'Mapa de Riesgos'!$O$62),"")</f>
        <v/>
      </c>
      <c r="M24" s="68" t="str">
        <f>IF(AND('Mapa de Riesgos'!$Y$63="Alta",'Mapa de Riesgos'!$AA$63="Leve"),CONCATENATE("R9C",'Mapa de Riesgos'!$O$63),"")</f>
        <v/>
      </c>
      <c r="N24" s="68" t="str">
        <f>IF(AND('Mapa de Riesgos'!$Y$64="Alta",'Mapa de Riesgos'!$AA$64="Leve"),CONCATENATE("R9C",'Mapa de Riesgos'!$O$64),"")</f>
        <v/>
      </c>
      <c r="O24" s="69" t="str">
        <f>IF(AND('Mapa de Riesgos'!$Y$65="Alta",'Mapa de Riesgos'!$AA$65="Leve"),CONCATENATE("R9C",'Mapa de Riesgos'!$O$65),"")</f>
        <v/>
      </c>
      <c r="P24" s="67" t="str">
        <f>IF(AND('Mapa de Riesgos'!$Y$60="Alta",'Mapa de Riesgos'!$AA$60="Menor"),CONCATENATE("R9C",'Mapa de Riesgos'!$O$60),"")</f>
        <v/>
      </c>
      <c r="Q24" s="68" t="str">
        <f>IF(AND('Mapa de Riesgos'!$Y$61="Alta",'Mapa de Riesgos'!$AA$61="Menor"),CONCATENATE("R9C",'Mapa de Riesgos'!$O$61),"")</f>
        <v/>
      </c>
      <c r="R24" s="68" t="str">
        <f>IF(AND('Mapa de Riesgos'!$Y$62="Alta",'Mapa de Riesgos'!$AA$62="Menor"),CONCATENATE("R9C",'Mapa de Riesgos'!$O$62),"")</f>
        <v/>
      </c>
      <c r="S24" s="68" t="str">
        <f>IF(AND('Mapa de Riesgos'!$Y$63="Alta",'Mapa de Riesgos'!$AA$63="Menor"),CONCATENATE("R9C",'Mapa de Riesgos'!$O$63),"")</f>
        <v/>
      </c>
      <c r="T24" s="68" t="str">
        <f>IF(AND('Mapa de Riesgos'!$Y$64="Alta",'Mapa de Riesgos'!$AA$64="Menor"),CONCATENATE("R9C",'Mapa de Riesgos'!$O$64),"")</f>
        <v/>
      </c>
      <c r="U24" s="69" t="str">
        <f>IF(AND('Mapa de Riesgos'!$Y$65="Alta",'Mapa de Riesgos'!$AA$65="Menor"),CONCATENATE("R9C",'Mapa de Riesgos'!$O$65),"")</f>
        <v/>
      </c>
      <c r="V24" s="52" t="str">
        <f>IF(AND('Mapa de Riesgos'!$Y$60="Alta",'Mapa de Riesgos'!$AA$60="Moderado"),CONCATENATE("R9C",'Mapa de Riesgos'!$O$60),"")</f>
        <v/>
      </c>
      <c r="W24" s="53" t="str">
        <f>IF(AND('Mapa de Riesgos'!$Y$61="Alta",'Mapa de Riesgos'!$AA$61="Moderado"),CONCATENATE("R9C",'Mapa de Riesgos'!$O$61),"")</f>
        <v/>
      </c>
      <c r="X24" s="53" t="str">
        <f>IF(AND('Mapa de Riesgos'!$Y$62="Alta",'Mapa de Riesgos'!$AA$62="Moderado"),CONCATENATE("R9C",'Mapa de Riesgos'!$O$62),"")</f>
        <v/>
      </c>
      <c r="Y24" s="53" t="str">
        <f>IF(AND('Mapa de Riesgos'!$Y$63="Alta",'Mapa de Riesgos'!$AA$63="Moderado"),CONCATENATE("R9C",'Mapa de Riesgos'!$O$63),"")</f>
        <v/>
      </c>
      <c r="Z24" s="53" t="str">
        <f>IF(AND('Mapa de Riesgos'!$Y$64="Alta",'Mapa de Riesgos'!$AA$64="Moderado"),CONCATENATE("R9C",'Mapa de Riesgos'!$O$64),"")</f>
        <v/>
      </c>
      <c r="AA24" s="54" t="str">
        <f>IF(AND('Mapa de Riesgos'!$Y$65="Alta",'Mapa de Riesgos'!$AA$65="Moderado"),CONCATENATE("R9C",'Mapa de Riesgos'!$O$65),"")</f>
        <v/>
      </c>
      <c r="AB24" s="52" t="str">
        <f>IF(AND('Mapa de Riesgos'!$Y$60="Alta",'Mapa de Riesgos'!$AA$60="Mayor"),CONCATENATE("R9C",'Mapa de Riesgos'!$O$60),"")</f>
        <v/>
      </c>
      <c r="AC24" s="53" t="str">
        <f>IF(AND('Mapa de Riesgos'!$Y$61="Alta",'Mapa de Riesgos'!$AA$61="Mayor"),CONCATENATE("R9C",'Mapa de Riesgos'!$O$61),"")</f>
        <v/>
      </c>
      <c r="AD24" s="53" t="str">
        <f>IF(AND('Mapa de Riesgos'!$Y$62="Alta",'Mapa de Riesgos'!$AA$62="Mayor"),CONCATENATE("R9C",'Mapa de Riesgos'!$O$62),"")</f>
        <v/>
      </c>
      <c r="AE24" s="53" t="str">
        <f>IF(AND('Mapa de Riesgos'!$Y$63="Alta",'Mapa de Riesgos'!$AA$63="Mayor"),CONCATENATE("R9C",'Mapa de Riesgos'!$O$63),"")</f>
        <v/>
      </c>
      <c r="AF24" s="53" t="str">
        <f>IF(AND('Mapa de Riesgos'!$Y$64="Alta",'Mapa de Riesgos'!$AA$64="Mayor"),CONCATENATE("R9C",'Mapa de Riesgos'!$O$64),"")</f>
        <v/>
      </c>
      <c r="AG24" s="54" t="str">
        <f>IF(AND('Mapa de Riesgos'!$Y$65="Alta",'Mapa de Riesgos'!$AA$65="Mayor"),CONCATENATE("R9C",'Mapa de Riesgos'!$O$65),"")</f>
        <v/>
      </c>
      <c r="AH24" s="55" t="str">
        <f>IF(AND('Mapa de Riesgos'!$Y$60="Alta",'Mapa de Riesgos'!$AA$60="Catastrófico"),CONCATENATE("R9C",'Mapa de Riesgos'!$O$60),"")</f>
        <v/>
      </c>
      <c r="AI24" s="56" t="str">
        <f>IF(AND('Mapa de Riesgos'!$Y$61="Alta",'Mapa de Riesgos'!$AA$61="Catastrófico"),CONCATENATE("R9C",'Mapa de Riesgos'!$O$61),"")</f>
        <v/>
      </c>
      <c r="AJ24" s="56" t="str">
        <f>IF(AND('Mapa de Riesgos'!$Y$62="Alta",'Mapa de Riesgos'!$AA$62="Catastrófico"),CONCATENATE("R9C",'Mapa de Riesgos'!$O$62),"")</f>
        <v/>
      </c>
      <c r="AK24" s="56" t="str">
        <f>IF(AND('Mapa de Riesgos'!$Y$63="Alta",'Mapa de Riesgos'!$AA$63="Catastrófico"),CONCATENATE("R9C",'Mapa de Riesgos'!$O$63),"")</f>
        <v/>
      </c>
      <c r="AL24" s="56" t="str">
        <f>IF(AND('Mapa de Riesgos'!$Y$64="Alta",'Mapa de Riesgos'!$AA$64="Catastrófico"),CONCATENATE("R9C",'Mapa de Riesgos'!$O$64),"")</f>
        <v/>
      </c>
      <c r="AM24" s="57" t="str">
        <f>IF(AND('Mapa de Riesgos'!$Y$65="Alta",'Mapa de Riesgos'!$AA$65="Catastrófico"),CONCATENATE("R9C",'Mapa de Riesgos'!$O$65),"")</f>
        <v/>
      </c>
      <c r="AN24" s="83"/>
      <c r="AO24" s="524"/>
      <c r="AP24" s="525"/>
      <c r="AQ24" s="525"/>
      <c r="AR24" s="525"/>
      <c r="AS24" s="525"/>
      <c r="AT24" s="526"/>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c r="A25" s="83"/>
      <c r="B25" s="435"/>
      <c r="C25" s="435"/>
      <c r="D25" s="436"/>
      <c r="E25" s="535"/>
      <c r="F25" s="536"/>
      <c r="G25" s="536"/>
      <c r="H25" s="536"/>
      <c r="I25" s="536"/>
      <c r="J25" s="70" t="str">
        <f>IF(AND('Mapa de Riesgos'!$Y$66="Alta",'Mapa de Riesgos'!$AA$66="Leve"),CONCATENATE("R10C",'Mapa de Riesgos'!$O$66),"")</f>
        <v/>
      </c>
      <c r="K25" s="71" t="str">
        <f>IF(AND('Mapa de Riesgos'!$Y$67="Alta",'Mapa de Riesgos'!$AA$67="Leve"),CONCATENATE("R10C",'Mapa de Riesgos'!$O$67),"")</f>
        <v/>
      </c>
      <c r="L25" s="71" t="str">
        <f>IF(AND('Mapa de Riesgos'!$Y$68="Alta",'Mapa de Riesgos'!$AA$68="Leve"),CONCATENATE("R10C",'Mapa de Riesgos'!$O$68),"")</f>
        <v/>
      </c>
      <c r="M25" s="71" t="str">
        <f>IF(AND('Mapa de Riesgos'!$Y$69="Alta",'Mapa de Riesgos'!$AA$69="Leve"),CONCATENATE("R10C",'Mapa de Riesgos'!$O$69),"")</f>
        <v/>
      </c>
      <c r="N25" s="71" t="str">
        <f>IF(AND('Mapa de Riesgos'!$Y$70="Alta",'Mapa de Riesgos'!$AA$70="Leve"),CONCATENATE("R10C",'Mapa de Riesgos'!$O$70),"")</f>
        <v/>
      </c>
      <c r="O25" s="72" t="str">
        <f>IF(AND('Mapa de Riesgos'!$Y$71="Alta",'Mapa de Riesgos'!$AA$71="Leve"),CONCATENATE("R10C",'Mapa de Riesgos'!$O$71),"")</f>
        <v/>
      </c>
      <c r="P25" s="70" t="str">
        <f>IF(AND('Mapa de Riesgos'!$Y$66="Alta",'Mapa de Riesgos'!$AA$66="Menor"),CONCATENATE("R10C",'Mapa de Riesgos'!$O$66),"")</f>
        <v/>
      </c>
      <c r="Q25" s="71" t="str">
        <f>IF(AND('Mapa de Riesgos'!$Y$67="Alta",'Mapa de Riesgos'!$AA$67="Menor"),CONCATENATE("R10C",'Mapa de Riesgos'!$O$67),"")</f>
        <v/>
      </c>
      <c r="R25" s="71" t="str">
        <f>IF(AND('Mapa de Riesgos'!$Y$68="Alta",'Mapa de Riesgos'!$AA$68="Menor"),CONCATENATE("R10C",'Mapa de Riesgos'!$O$68),"")</f>
        <v/>
      </c>
      <c r="S25" s="71" t="str">
        <f>IF(AND('Mapa de Riesgos'!$Y$69="Alta",'Mapa de Riesgos'!$AA$69="Menor"),CONCATENATE("R10C",'Mapa de Riesgos'!$O$69),"")</f>
        <v/>
      </c>
      <c r="T25" s="71" t="str">
        <f>IF(AND('Mapa de Riesgos'!$Y$70="Alta",'Mapa de Riesgos'!$AA$70="Menor"),CONCATENATE("R10C",'Mapa de Riesgos'!$O$70),"")</f>
        <v/>
      </c>
      <c r="U25" s="72" t="str">
        <f>IF(AND('Mapa de Riesgos'!$Y$71="Alta",'Mapa de Riesgos'!$AA$71="Menor"),CONCATENATE("R10C",'Mapa de Riesgos'!$O$71),"")</f>
        <v/>
      </c>
      <c r="V25" s="58" t="str">
        <f>IF(AND('Mapa de Riesgos'!$Y$66="Alta",'Mapa de Riesgos'!$AA$66="Moderado"),CONCATENATE("R10C",'Mapa de Riesgos'!$O$66),"")</f>
        <v/>
      </c>
      <c r="W25" s="59" t="str">
        <f>IF(AND('Mapa de Riesgos'!$Y$67="Alta",'Mapa de Riesgos'!$AA$67="Moderado"),CONCATENATE("R10C",'Mapa de Riesgos'!$O$67),"")</f>
        <v/>
      </c>
      <c r="X25" s="59" t="str">
        <f>IF(AND('Mapa de Riesgos'!$Y$68="Alta",'Mapa de Riesgos'!$AA$68="Moderado"),CONCATENATE("R10C",'Mapa de Riesgos'!$O$68),"")</f>
        <v/>
      </c>
      <c r="Y25" s="59" t="str">
        <f>IF(AND('Mapa de Riesgos'!$Y$69="Alta",'Mapa de Riesgos'!$AA$69="Moderado"),CONCATENATE("R10C",'Mapa de Riesgos'!$O$69),"")</f>
        <v/>
      </c>
      <c r="Z25" s="59" t="str">
        <f>IF(AND('Mapa de Riesgos'!$Y$70="Alta",'Mapa de Riesgos'!$AA$70="Moderado"),CONCATENATE("R10C",'Mapa de Riesgos'!$O$70),"")</f>
        <v/>
      </c>
      <c r="AA25" s="60" t="str">
        <f>IF(AND('Mapa de Riesgos'!$Y$71="Alta",'Mapa de Riesgos'!$AA$71="Moderado"),CONCATENATE("R10C",'Mapa de Riesgos'!$O$71),"")</f>
        <v/>
      </c>
      <c r="AB25" s="58" t="str">
        <f>IF(AND('Mapa de Riesgos'!$Y$66="Alta",'Mapa de Riesgos'!$AA$66="Mayor"),CONCATENATE("R10C",'Mapa de Riesgos'!$O$66),"")</f>
        <v/>
      </c>
      <c r="AC25" s="59" t="str">
        <f>IF(AND('Mapa de Riesgos'!$Y$67="Alta",'Mapa de Riesgos'!$AA$67="Mayor"),CONCATENATE("R10C",'Mapa de Riesgos'!$O$67),"")</f>
        <v/>
      </c>
      <c r="AD25" s="59" t="str">
        <f>IF(AND('Mapa de Riesgos'!$Y$68="Alta",'Mapa de Riesgos'!$AA$68="Mayor"),CONCATENATE("R10C",'Mapa de Riesgos'!$O$68),"")</f>
        <v/>
      </c>
      <c r="AE25" s="59" t="str">
        <f>IF(AND('Mapa de Riesgos'!$Y$69="Alta",'Mapa de Riesgos'!$AA$69="Mayor"),CONCATENATE("R10C",'Mapa de Riesgos'!$O$69),"")</f>
        <v/>
      </c>
      <c r="AF25" s="59" t="str">
        <f>IF(AND('Mapa de Riesgos'!$Y$70="Alta",'Mapa de Riesgos'!$AA$70="Mayor"),CONCATENATE("R10C",'Mapa de Riesgos'!$O$70),"")</f>
        <v/>
      </c>
      <c r="AG25" s="60" t="str">
        <f>IF(AND('Mapa de Riesgos'!$Y$71="Alta",'Mapa de Riesgos'!$AA$71="Mayor"),CONCATENATE("R10C",'Mapa de Riesgos'!$O$71),"")</f>
        <v/>
      </c>
      <c r="AH25" s="61" t="str">
        <f>IF(AND('Mapa de Riesgos'!$Y$66="Alta",'Mapa de Riesgos'!$AA$66="Catastrófico"),CONCATENATE("R10C",'Mapa de Riesgos'!$O$66),"")</f>
        <v/>
      </c>
      <c r="AI25" s="62" t="str">
        <f>IF(AND('Mapa de Riesgos'!$Y$67="Alta",'Mapa de Riesgos'!$AA$67="Catastrófico"),CONCATENATE("R10C",'Mapa de Riesgos'!$O$67),"")</f>
        <v/>
      </c>
      <c r="AJ25" s="62" t="str">
        <f>IF(AND('Mapa de Riesgos'!$Y$68="Alta",'Mapa de Riesgos'!$AA$68="Catastrófico"),CONCATENATE("R10C",'Mapa de Riesgos'!$O$68),"")</f>
        <v/>
      </c>
      <c r="AK25" s="62" t="str">
        <f>IF(AND('Mapa de Riesgos'!$Y$69="Alta",'Mapa de Riesgos'!$AA$69="Catastrófico"),CONCATENATE("R10C",'Mapa de Riesgos'!$O$69),"")</f>
        <v/>
      </c>
      <c r="AL25" s="62" t="str">
        <f>IF(AND('Mapa de Riesgos'!$Y$70="Alta",'Mapa de Riesgos'!$AA$70="Catastrófico"),CONCATENATE("R10C",'Mapa de Riesgos'!$O$70),"")</f>
        <v/>
      </c>
      <c r="AM25" s="63" t="str">
        <f>IF(AND('Mapa de Riesgos'!$Y$71="Alta",'Mapa de Riesgos'!$AA$71="Catastrófico"),CONCATENATE("R10C",'Mapa de Riesgos'!$O$71),"")</f>
        <v/>
      </c>
      <c r="AN25" s="83"/>
      <c r="AO25" s="527"/>
      <c r="AP25" s="528"/>
      <c r="AQ25" s="528"/>
      <c r="AR25" s="528"/>
      <c r="AS25" s="528"/>
      <c r="AT25" s="529"/>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c r="A26" s="83"/>
      <c r="B26" s="435"/>
      <c r="C26" s="435"/>
      <c r="D26" s="436"/>
      <c r="E26" s="530" t="s">
        <v>172</v>
      </c>
      <c r="F26" s="531"/>
      <c r="G26" s="531"/>
      <c r="H26" s="531"/>
      <c r="I26" s="548"/>
      <c r="J26" s="64" t="str">
        <f>IF(AND('Mapa de Riesgos'!$Y$12="Media",'Mapa de Riesgos'!$AA$12="Leve"),CONCATENATE("R1C",'Mapa de Riesgos'!$O$12),"")</f>
        <v/>
      </c>
      <c r="K26" s="65" t="str">
        <f>IF(AND('Mapa de Riesgos'!$Y$13="Media",'Mapa de Riesgos'!$AA$13="Leve"),CONCATENATE("R1C",'Mapa de Riesgos'!$O$13),"")</f>
        <v/>
      </c>
      <c r="L26" s="65" t="str">
        <f>IF(AND('Mapa de Riesgos'!$Y$14="Media",'Mapa de Riesgos'!$AA$14="Leve"),CONCATENATE("R1C",'Mapa de Riesgos'!$O$14),"")</f>
        <v/>
      </c>
      <c r="M26" s="65" t="str">
        <f>IF(AND('Mapa de Riesgos'!$Y$15="Media",'Mapa de Riesgos'!$AA$15="Leve"),CONCATENATE("R1C",'Mapa de Riesgos'!$O$15),"")</f>
        <v/>
      </c>
      <c r="N26" s="65" t="str">
        <f>IF(AND('Mapa de Riesgos'!$Y$16="Media",'Mapa de Riesgos'!$AA$16="Leve"),CONCATENATE("R1C",'Mapa de Riesgos'!$O$16),"")</f>
        <v/>
      </c>
      <c r="O26" s="66" t="str">
        <f>IF(AND('Mapa de Riesgos'!$Y$17="Media",'Mapa de Riesgos'!$AA$17="Leve"),CONCATENATE("R1C",'Mapa de Riesgos'!$O$17),"")</f>
        <v/>
      </c>
      <c r="P26" s="64" t="str">
        <f>IF(AND('Mapa de Riesgos'!$Y$12="Media",'Mapa de Riesgos'!$AA$12="Menor"),CONCATENATE("R1C",'Mapa de Riesgos'!$O$12),"")</f>
        <v/>
      </c>
      <c r="Q26" s="65" t="str">
        <f>IF(AND('Mapa de Riesgos'!$Y$13="Media",'Mapa de Riesgos'!$AA$13="Menor"),CONCATENATE("R1C",'Mapa de Riesgos'!$O$13),"")</f>
        <v/>
      </c>
      <c r="R26" s="65" t="str">
        <f>IF(AND('Mapa de Riesgos'!$Y$14="Media",'Mapa de Riesgos'!$AA$14="Menor"),CONCATENATE("R1C",'Mapa de Riesgos'!$O$14),"")</f>
        <v/>
      </c>
      <c r="S26" s="65" t="str">
        <f>IF(AND('Mapa de Riesgos'!$Y$15="Media",'Mapa de Riesgos'!$AA$15="Menor"),CONCATENATE("R1C",'Mapa de Riesgos'!$O$15),"")</f>
        <v/>
      </c>
      <c r="T26" s="65" t="str">
        <f>IF(AND('Mapa de Riesgos'!$Y$16="Media",'Mapa de Riesgos'!$AA$16="Menor"),CONCATENATE("R1C",'Mapa de Riesgos'!$O$16),"")</f>
        <v/>
      </c>
      <c r="U26" s="66" t="str">
        <f>IF(AND('Mapa de Riesgos'!$Y$17="Media",'Mapa de Riesgos'!$AA$17="Menor"),CONCATENATE("R1C",'Mapa de Riesgos'!$O$17),"")</f>
        <v/>
      </c>
      <c r="V26" s="64" t="str">
        <f>IF(AND('Mapa de Riesgos'!$Y$12="Media",'Mapa de Riesgos'!$AA$12="Moderado"),CONCATENATE("R1C",'Mapa de Riesgos'!$O$12),"")</f>
        <v/>
      </c>
      <c r="W26" s="65" t="str">
        <f>IF(AND('Mapa de Riesgos'!$Y$13="Media",'Mapa de Riesgos'!$AA$13="Moderado"),CONCATENATE("R1C",'Mapa de Riesgos'!$O$13),"")</f>
        <v/>
      </c>
      <c r="X26" s="65" t="str">
        <f>IF(AND('Mapa de Riesgos'!$Y$14="Media",'Mapa de Riesgos'!$AA$14="Moderado"),CONCATENATE("R1C",'Mapa de Riesgos'!$O$14),"")</f>
        <v/>
      </c>
      <c r="Y26" s="65" t="str">
        <f>IF(AND('Mapa de Riesgos'!$Y$15="Media",'Mapa de Riesgos'!$AA$15="Moderado"),CONCATENATE("R1C",'Mapa de Riesgos'!$O$15),"")</f>
        <v/>
      </c>
      <c r="Z26" s="65" t="str">
        <f>IF(AND('Mapa de Riesgos'!$Y$16="Media",'Mapa de Riesgos'!$AA$16="Moderado"),CONCATENATE("R1C",'Mapa de Riesgos'!$O$16),"")</f>
        <v/>
      </c>
      <c r="AA26" s="66" t="str">
        <f>IF(AND('Mapa de Riesgos'!$Y$17="Media",'Mapa de Riesgos'!$AA$17="Moderado"),CONCATENATE("R1C",'Mapa de Riesgos'!$O$17),"")</f>
        <v/>
      </c>
      <c r="AB26" s="46" t="str">
        <f>IF(AND('Mapa de Riesgos'!$Y$12="Media",'Mapa de Riesgos'!$AA$12="Mayor"),CONCATENATE("R1C",'Mapa de Riesgos'!$O$12),"")</f>
        <v/>
      </c>
      <c r="AC26" s="47" t="str">
        <f>IF(AND('Mapa de Riesgos'!$Y$13="Media",'Mapa de Riesgos'!$AA$13="Mayor"),CONCATENATE("R1C",'Mapa de Riesgos'!$O$13),"")</f>
        <v/>
      </c>
      <c r="AD26" s="47" t="str">
        <f>IF(AND('Mapa de Riesgos'!$Y$14="Media",'Mapa de Riesgos'!$AA$14="Mayor"),CONCATENATE("R1C",'Mapa de Riesgos'!$O$14),"")</f>
        <v/>
      </c>
      <c r="AE26" s="47" t="str">
        <f>IF(AND('Mapa de Riesgos'!$Y$15="Media",'Mapa de Riesgos'!$AA$15="Mayor"),CONCATENATE("R1C",'Mapa de Riesgos'!$O$15),"")</f>
        <v/>
      </c>
      <c r="AF26" s="47" t="str">
        <f>IF(AND('Mapa de Riesgos'!$Y$16="Media",'Mapa de Riesgos'!$AA$16="Mayor"),CONCATENATE("R1C",'Mapa de Riesgos'!$O$16),"")</f>
        <v/>
      </c>
      <c r="AG26" s="48" t="str">
        <f>IF(AND('Mapa de Riesgos'!$Y$17="Media",'Mapa de Riesgos'!$AA$17="Mayor"),CONCATENATE("R1C",'Mapa de Riesgos'!$O$17),"")</f>
        <v/>
      </c>
      <c r="AH26" s="49" t="str">
        <f>IF(AND('Mapa de Riesgos'!$Y$12="Media",'Mapa de Riesgos'!$AA$12="Catastrófico"),CONCATENATE("R1C",'Mapa de Riesgos'!$O$12),"")</f>
        <v/>
      </c>
      <c r="AI26" s="50" t="str">
        <f>IF(AND('Mapa de Riesgos'!$Y$13="Media",'Mapa de Riesgos'!$AA$13="Catastrófico"),CONCATENATE("R1C",'Mapa de Riesgos'!$O$13),"")</f>
        <v/>
      </c>
      <c r="AJ26" s="50" t="str">
        <f>IF(AND('Mapa de Riesgos'!$Y$14="Media",'Mapa de Riesgos'!$AA$14="Catastrófico"),CONCATENATE("R1C",'Mapa de Riesgos'!$O$14),"")</f>
        <v/>
      </c>
      <c r="AK26" s="50" t="str">
        <f>IF(AND('Mapa de Riesgos'!$Y$15="Media",'Mapa de Riesgos'!$AA$15="Catastrófico"),CONCATENATE("R1C",'Mapa de Riesgos'!$O$15),"")</f>
        <v/>
      </c>
      <c r="AL26" s="50" t="str">
        <f>IF(AND('Mapa de Riesgos'!$Y$16="Media",'Mapa de Riesgos'!$AA$16="Catastrófico"),CONCATENATE("R1C",'Mapa de Riesgos'!$O$16),"")</f>
        <v/>
      </c>
      <c r="AM26" s="51" t="str">
        <f>IF(AND('Mapa de Riesgos'!$Y$17="Media",'Mapa de Riesgos'!$AA$17="Catastrófico"),CONCATENATE("R1C",'Mapa de Riesgos'!$O$17),"")</f>
        <v/>
      </c>
      <c r="AN26" s="83"/>
      <c r="AO26" s="560" t="s">
        <v>173</v>
      </c>
      <c r="AP26" s="561"/>
      <c r="AQ26" s="561"/>
      <c r="AR26" s="561"/>
      <c r="AS26" s="561"/>
      <c r="AT26" s="562"/>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c r="A27" s="83"/>
      <c r="B27" s="435"/>
      <c r="C27" s="435"/>
      <c r="D27" s="436"/>
      <c r="E27" s="532"/>
      <c r="F27" s="533"/>
      <c r="G27" s="533"/>
      <c r="H27" s="533"/>
      <c r="I27" s="549"/>
      <c r="J27" s="67" t="str">
        <f>IF(AND('Mapa de Riesgos'!$Y$18="Media",'Mapa de Riesgos'!$AA$18="Leve"),CONCATENATE("R2C",'Mapa de Riesgos'!$O$18),"")</f>
        <v/>
      </c>
      <c r="K27" s="68" t="str">
        <f>IF(AND('Mapa de Riesgos'!$Y$19="Media",'Mapa de Riesgos'!$AA$19="Leve"),CONCATENATE("R2C",'Mapa de Riesgos'!$O$19),"")</f>
        <v/>
      </c>
      <c r="L27" s="68" t="str">
        <f>IF(AND('Mapa de Riesgos'!$Y$20="Media",'Mapa de Riesgos'!$AA$20="Leve"),CONCATENATE("R2C",'Mapa de Riesgos'!$O$20),"")</f>
        <v/>
      </c>
      <c r="M27" s="68" t="str">
        <f>IF(AND('Mapa de Riesgos'!$Y$21="Media",'Mapa de Riesgos'!$AA$21="Leve"),CONCATENATE("R2C",'Mapa de Riesgos'!$O$21),"")</f>
        <v/>
      </c>
      <c r="N27" s="68" t="str">
        <f>IF(AND('Mapa de Riesgos'!$Y$22="Media",'Mapa de Riesgos'!$AA$22="Leve"),CONCATENATE("R2C",'Mapa de Riesgos'!$O$22),"")</f>
        <v/>
      </c>
      <c r="O27" s="69" t="str">
        <f>IF(AND('Mapa de Riesgos'!$Y$23="Media",'Mapa de Riesgos'!$AA$23="Leve"),CONCATENATE("R2C",'Mapa de Riesgos'!$O$23),"")</f>
        <v/>
      </c>
      <c r="P27" s="67" t="str">
        <f>IF(AND('Mapa de Riesgos'!$Y$18="Media",'Mapa de Riesgos'!$AA$18="Menor"),CONCATENATE("R2C",'Mapa de Riesgos'!$O$18),"")</f>
        <v/>
      </c>
      <c r="Q27" s="68" t="str">
        <f>IF(AND('Mapa de Riesgos'!$Y$19="Media",'Mapa de Riesgos'!$AA$19="Menor"),CONCATENATE("R2C",'Mapa de Riesgos'!$O$19),"")</f>
        <v/>
      </c>
      <c r="R27" s="68" t="str">
        <f>IF(AND('Mapa de Riesgos'!$Y$20="Media",'Mapa de Riesgos'!$AA$20="Menor"),CONCATENATE("R2C",'Mapa de Riesgos'!$O$20),"")</f>
        <v/>
      </c>
      <c r="S27" s="68" t="str">
        <f>IF(AND('Mapa de Riesgos'!$Y$21="Media",'Mapa de Riesgos'!$AA$21="Menor"),CONCATENATE("R2C",'Mapa de Riesgos'!$O$21),"")</f>
        <v/>
      </c>
      <c r="T27" s="68" t="str">
        <f>IF(AND('Mapa de Riesgos'!$Y$22="Media",'Mapa de Riesgos'!$AA$22="Menor"),CONCATENATE("R2C",'Mapa de Riesgos'!$O$22),"")</f>
        <v/>
      </c>
      <c r="U27" s="69" t="str">
        <f>IF(AND('Mapa de Riesgos'!$Y$23="Media",'Mapa de Riesgos'!$AA$23="Menor"),CONCATENATE("R2C",'Mapa de Riesgos'!$O$23),"")</f>
        <v/>
      </c>
      <c r="V27" s="67" t="str">
        <f>IF(AND('Mapa de Riesgos'!$Y$18="Media",'Mapa de Riesgos'!$AA$18="Moderado"),CONCATENATE("R2C",'Mapa de Riesgos'!$O$18),"")</f>
        <v/>
      </c>
      <c r="W27" s="68" t="str">
        <f>IF(AND('Mapa de Riesgos'!$Y$19="Media",'Mapa de Riesgos'!$AA$19="Moderado"),CONCATENATE("R2C",'Mapa de Riesgos'!$O$19),"")</f>
        <v/>
      </c>
      <c r="X27" s="68" t="str">
        <f>IF(AND('Mapa de Riesgos'!$Y$20="Media",'Mapa de Riesgos'!$AA$20="Moderado"),CONCATENATE("R2C",'Mapa de Riesgos'!$O$20),"")</f>
        <v/>
      </c>
      <c r="Y27" s="68" t="str">
        <f>IF(AND('Mapa de Riesgos'!$Y$21="Media",'Mapa de Riesgos'!$AA$21="Moderado"),CONCATENATE("R2C",'Mapa de Riesgos'!$O$21),"")</f>
        <v/>
      </c>
      <c r="Z27" s="68" t="str">
        <f>IF(AND('Mapa de Riesgos'!$Y$22="Media",'Mapa de Riesgos'!$AA$22="Moderado"),CONCATENATE("R2C",'Mapa de Riesgos'!$O$22),"")</f>
        <v/>
      </c>
      <c r="AA27" s="69" t="str">
        <f>IF(AND('Mapa de Riesgos'!$Y$23="Media",'Mapa de Riesgos'!$AA$23="Moderado"),CONCATENATE("R2C",'Mapa de Riesgos'!$O$23),"")</f>
        <v/>
      </c>
      <c r="AB27" s="52" t="str">
        <f>IF(AND('Mapa de Riesgos'!$Y$18="Media",'Mapa de Riesgos'!$AA$18="Mayor"),CONCATENATE("R2C",'Mapa de Riesgos'!$O$18),"")</f>
        <v/>
      </c>
      <c r="AC27" s="53" t="str">
        <f>IF(AND('Mapa de Riesgos'!$Y$19="Media",'Mapa de Riesgos'!$AA$19="Mayor"),CONCATENATE("R2C",'Mapa de Riesgos'!$O$19),"")</f>
        <v/>
      </c>
      <c r="AD27" s="53" t="str">
        <f>IF(AND('Mapa de Riesgos'!$Y$20="Media",'Mapa de Riesgos'!$AA$20="Mayor"),CONCATENATE("R2C",'Mapa de Riesgos'!$O$20),"")</f>
        <v/>
      </c>
      <c r="AE27" s="53" t="str">
        <f>IF(AND('Mapa de Riesgos'!$Y$21="Media",'Mapa de Riesgos'!$AA$21="Mayor"),CONCATENATE("R2C",'Mapa de Riesgos'!$O$21),"")</f>
        <v/>
      </c>
      <c r="AF27" s="53" t="str">
        <f>IF(AND('Mapa de Riesgos'!$Y$22="Media",'Mapa de Riesgos'!$AA$22="Mayor"),CONCATENATE("R2C",'Mapa de Riesgos'!$O$22),"")</f>
        <v/>
      </c>
      <c r="AG27" s="54" t="str">
        <f>IF(AND('Mapa de Riesgos'!$Y$23="Media",'Mapa de Riesgos'!$AA$23="Mayor"),CONCATENATE("R2C",'Mapa de Riesgos'!$O$23),"")</f>
        <v/>
      </c>
      <c r="AH27" s="55" t="str">
        <f>IF(AND('Mapa de Riesgos'!$Y$18="Media",'Mapa de Riesgos'!$AA$18="Catastrófico"),CONCATENATE("R2C",'Mapa de Riesgos'!$O$18),"")</f>
        <v/>
      </c>
      <c r="AI27" s="56" t="str">
        <f>IF(AND('Mapa de Riesgos'!$Y$19="Media",'Mapa de Riesgos'!$AA$19="Catastrófico"),CONCATENATE("R2C",'Mapa de Riesgos'!$O$19),"")</f>
        <v/>
      </c>
      <c r="AJ27" s="56" t="str">
        <f>IF(AND('Mapa de Riesgos'!$Y$20="Media",'Mapa de Riesgos'!$AA$20="Catastrófico"),CONCATENATE("R2C",'Mapa de Riesgos'!$O$20),"")</f>
        <v/>
      </c>
      <c r="AK27" s="56" t="str">
        <f>IF(AND('Mapa de Riesgos'!$Y$21="Media",'Mapa de Riesgos'!$AA$21="Catastrófico"),CONCATENATE("R2C",'Mapa de Riesgos'!$O$21),"")</f>
        <v/>
      </c>
      <c r="AL27" s="56" t="str">
        <f>IF(AND('Mapa de Riesgos'!$Y$22="Media",'Mapa de Riesgos'!$AA$22="Catastrófico"),CONCATENATE("R2C",'Mapa de Riesgos'!$O$22),"")</f>
        <v/>
      </c>
      <c r="AM27" s="57" t="str">
        <f>IF(AND('Mapa de Riesgos'!$Y$23="Media",'Mapa de Riesgos'!$AA$23="Catastrófico"),CONCATENATE("R2C",'Mapa de Riesgos'!$O$23),"")</f>
        <v/>
      </c>
      <c r="AN27" s="83"/>
      <c r="AO27" s="563"/>
      <c r="AP27" s="564"/>
      <c r="AQ27" s="564"/>
      <c r="AR27" s="564"/>
      <c r="AS27" s="564"/>
      <c r="AT27" s="565"/>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c r="A28" s="83"/>
      <c r="B28" s="435"/>
      <c r="C28" s="435"/>
      <c r="D28" s="436"/>
      <c r="E28" s="534"/>
      <c r="F28" s="533"/>
      <c r="G28" s="533"/>
      <c r="H28" s="533"/>
      <c r="I28" s="549"/>
      <c r="J28" s="67" t="str">
        <f>IF(AND('Mapa de Riesgos'!$Y$24="Media",'Mapa de Riesgos'!$AA$24="Leve"),CONCATENATE("R3C",'Mapa de Riesgos'!$O$24),"")</f>
        <v/>
      </c>
      <c r="K28" s="68" t="str">
        <f>IF(AND('Mapa de Riesgos'!$Y$25="Media",'Mapa de Riesgos'!$AA$25="Leve"),CONCATENATE("R3C",'Mapa de Riesgos'!$O$25),"")</f>
        <v/>
      </c>
      <c r="L28" s="68" t="str">
        <f>IF(AND('Mapa de Riesgos'!$Y$26="Media",'Mapa de Riesgos'!$AA$26="Leve"),CONCATENATE("R3C",'Mapa de Riesgos'!$O$26),"")</f>
        <v/>
      </c>
      <c r="M28" s="68" t="str">
        <f>IF(AND('Mapa de Riesgos'!$Y$27="Media",'Mapa de Riesgos'!$AA$27="Leve"),CONCATENATE("R3C",'Mapa de Riesgos'!$O$27),"")</f>
        <v/>
      </c>
      <c r="N28" s="68" t="str">
        <f>IF(AND('Mapa de Riesgos'!$Y$28="Media",'Mapa de Riesgos'!$AA$28="Leve"),CONCATENATE("R3C",'Mapa de Riesgos'!$O$28),"")</f>
        <v/>
      </c>
      <c r="O28" s="69" t="str">
        <f>IF(AND('Mapa de Riesgos'!$Y$29="Media",'Mapa de Riesgos'!$AA$29="Leve"),CONCATENATE("R3C",'Mapa de Riesgos'!$O$29),"")</f>
        <v/>
      </c>
      <c r="P28" s="67" t="str">
        <f>IF(AND('Mapa de Riesgos'!$Y$24="Media",'Mapa de Riesgos'!$AA$24="Menor"),CONCATENATE("R3C",'Mapa de Riesgos'!$O$24),"")</f>
        <v/>
      </c>
      <c r="Q28" s="68" t="str">
        <f>IF(AND('Mapa de Riesgos'!$Y$25="Media",'Mapa de Riesgos'!$AA$25="Menor"),CONCATENATE("R3C",'Mapa de Riesgos'!$O$25),"")</f>
        <v/>
      </c>
      <c r="R28" s="68" t="str">
        <f>IF(AND('Mapa de Riesgos'!$Y$26="Media",'Mapa de Riesgos'!$AA$26="Menor"),CONCATENATE("R3C",'Mapa de Riesgos'!$O$26),"")</f>
        <v/>
      </c>
      <c r="S28" s="68" t="str">
        <f>IF(AND('Mapa de Riesgos'!$Y$27="Media",'Mapa de Riesgos'!$AA$27="Menor"),CONCATENATE("R3C",'Mapa de Riesgos'!$O$27),"")</f>
        <v/>
      </c>
      <c r="T28" s="68" t="str">
        <f>IF(AND('Mapa de Riesgos'!$Y$28="Media",'Mapa de Riesgos'!$AA$28="Menor"),CONCATENATE("R3C",'Mapa de Riesgos'!$O$28),"")</f>
        <v/>
      </c>
      <c r="U28" s="69" t="str">
        <f>IF(AND('Mapa de Riesgos'!$Y$29="Media",'Mapa de Riesgos'!$AA$29="Menor"),CONCATENATE("R3C",'Mapa de Riesgos'!$O$29),"")</f>
        <v/>
      </c>
      <c r="V28" s="67" t="str">
        <f>IF(AND('Mapa de Riesgos'!$Y$24="Media",'Mapa de Riesgos'!$AA$24="Moderado"),CONCATENATE("R3C",'Mapa de Riesgos'!$O$24),"")</f>
        <v/>
      </c>
      <c r="W28" s="68" t="str">
        <f>IF(AND('Mapa de Riesgos'!$Y$25="Media",'Mapa de Riesgos'!$AA$25="Moderado"),CONCATENATE("R3C",'Mapa de Riesgos'!$O$25),"")</f>
        <v/>
      </c>
      <c r="X28" s="68" t="str">
        <f>IF(AND('Mapa de Riesgos'!$Y$26="Media",'Mapa de Riesgos'!$AA$26="Moderado"),CONCATENATE("R3C",'Mapa de Riesgos'!$O$26),"")</f>
        <v/>
      </c>
      <c r="Y28" s="68" t="str">
        <f>IF(AND('Mapa de Riesgos'!$Y$27="Media",'Mapa de Riesgos'!$AA$27="Moderado"),CONCATENATE("R3C",'Mapa de Riesgos'!$O$27),"")</f>
        <v/>
      </c>
      <c r="Z28" s="68" t="str">
        <f>IF(AND('Mapa de Riesgos'!$Y$28="Media",'Mapa de Riesgos'!$AA$28="Moderado"),CONCATENATE("R3C",'Mapa de Riesgos'!$O$28),"")</f>
        <v/>
      </c>
      <c r="AA28" s="69" t="str">
        <f>IF(AND('Mapa de Riesgos'!$Y$29="Media",'Mapa de Riesgos'!$AA$29="Moderado"),CONCATENATE("R3C",'Mapa de Riesgos'!$O$29),"")</f>
        <v/>
      </c>
      <c r="AB28" s="52" t="str">
        <f>IF(AND('Mapa de Riesgos'!$Y$24="Media",'Mapa de Riesgos'!$AA$24="Mayor"),CONCATENATE("R3C",'Mapa de Riesgos'!$O$24),"")</f>
        <v/>
      </c>
      <c r="AC28" s="53" t="str">
        <f>IF(AND('Mapa de Riesgos'!$Y$25="Media",'Mapa de Riesgos'!$AA$25="Mayor"),CONCATENATE("R3C",'Mapa de Riesgos'!$O$25),"")</f>
        <v/>
      </c>
      <c r="AD28" s="53" t="str">
        <f>IF(AND('Mapa de Riesgos'!$Y$26="Media",'Mapa de Riesgos'!$AA$26="Mayor"),CONCATENATE("R3C",'Mapa de Riesgos'!$O$26),"")</f>
        <v/>
      </c>
      <c r="AE28" s="53" t="str">
        <f>IF(AND('Mapa de Riesgos'!$Y$27="Media",'Mapa de Riesgos'!$AA$27="Mayor"),CONCATENATE("R3C",'Mapa de Riesgos'!$O$27),"")</f>
        <v/>
      </c>
      <c r="AF28" s="53" t="str">
        <f>IF(AND('Mapa de Riesgos'!$Y$28="Media",'Mapa de Riesgos'!$AA$28="Mayor"),CONCATENATE("R3C",'Mapa de Riesgos'!$O$28),"")</f>
        <v/>
      </c>
      <c r="AG28" s="54" t="str">
        <f>IF(AND('Mapa de Riesgos'!$Y$29="Media",'Mapa de Riesgos'!$AA$29="Mayor"),CONCATENATE("R3C",'Mapa de Riesgos'!$O$29),"")</f>
        <v/>
      </c>
      <c r="AH28" s="55" t="str">
        <f>IF(AND('Mapa de Riesgos'!$Y$24="Media",'Mapa de Riesgos'!$AA$24="Catastrófico"),CONCATENATE("R3C",'Mapa de Riesgos'!$O$24),"")</f>
        <v/>
      </c>
      <c r="AI28" s="56" t="str">
        <f>IF(AND('Mapa de Riesgos'!$Y$25="Media",'Mapa de Riesgos'!$AA$25="Catastrófico"),CONCATENATE("R3C",'Mapa de Riesgos'!$O$25),"")</f>
        <v/>
      </c>
      <c r="AJ28" s="56" t="str">
        <f>IF(AND('Mapa de Riesgos'!$Y$26="Media",'Mapa de Riesgos'!$AA$26="Catastrófico"),CONCATENATE("R3C",'Mapa de Riesgos'!$O$26),"")</f>
        <v/>
      </c>
      <c r="AK28" s="56" t="str">
        <f>IF(AND('Mapa de Riesgos'!$Y$27="Media",'Mapa de Riesgos'!$AA$27="Catastrófico"),CONCATENATE("R3C",'Mapa de Riesgos'!$O$27),"")</f>
        <v/>
      </c>
      <c r="AL28" s="56" t="str">
        <f>IF(AND('Mapa de Riesgos'!$Y$28="Media",'Mapa de Riesgos'!$AA$28="Catastrófico"),CONCATENATE("R3C",'Mapa de Riesgos'!$O$28),"")</f>
        <v/>
      </c>
      <c r="AM28" s="57" t="str">
        <f>IF(AND('Mapa de Riesgos'!$Y$29="Media",'Mapa de Riesgos'!$AA$29="Catastrófico"),CONCATENATE("R3C",'Mapa de Riesgos'!$O$29),"")</f>
        <v/>
      </c>
      <c r="AN28" s="83"/>
      <c r="AO28" s="563"/>
      <c r="AP28" s="564"/>
      <c r="AQ28" s="564"/>
      <c r="AR28" s="564"/>
      <c r="AS28" s="564"/>
      <c r="AT28" s="565"/>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c r="A29" s="83"/>
      <c r="B29" s="435"/>
      <c r="C29" s="435"/>
      <c r="D29" s="436"/>
      <c r="E29" s="534"/>
      <c r="F29" s="533"/>
      <c r="G29" s="533"/>
      <c r="H29" s="533"/>
      <c r="I29" s="549"/>
      <c r="J29" s="67" t="str">
        <f>IF(AND('Mapa de Riesgos'!$Y$30="Media",'Mapa de Riesgos'!$AA$30="Leve"),CONCATENATE("R4C",'Mapa de Riesgos'!$O$30),"")</f>
        <v/>
      </c>
      <c r="K29" s="68" t="str">
        <f>IF(AND('Mapa de Riesgos'!$Y$31="Media",'Mapa de Riesgos'!$AA$31="Leve"),CONCATENATE("R4C",'Mapa de Riesgos'!$O$31),"")</f>
        <v/>
      </c>
      <c r="L29" s="68" t="str">
        <f>IF(AND('Mapa de Riesgos'!$Y$32="Media",'Mapa de Riesgos'!$AA$32="Leve"),CONCATENATE("R4C",'Mapa de Riesgos'!$O$32),"")</f>
        <v/>
      </c>
      <c r="M29" s="68" t="str">
        <f>IF(AND('Mapa de Riesgos'!$Y$33="Media",'Mapa de Riesgos'!$AA$33="Leve"),CONCATENATE("R4C",'Mapa de Riesgos'!$O$33),"")</f>
        <v/>
      </c>
      <c r="N29" s="68" t="str">
        <f>IF(AND('Mapa de Riesgos'!$Y$34="Media",'Mapa de Riesgos'!$AA$34="Leve"),CONCATENATE("R4C",'Mapa de Riesgos'!$O$34),"")</f>
        <v/>
      </c>
      <c r="O29" s="69" t="str">
        <f>IF(AND('Mapa de Riesgos'!$Y$35="Media",'Mapa de Riesgos'!$AA$35="Leve"),CONCATENATE("R4C",'Mapa de Riesgos'!$O$35),"")</f>
        <v/>
      </c>
      <c r="P29" s="67" t="str">
        <f>IF(AND('Mapa de Riesgos'!$Y$30="Media",'Mapa de Riesgos'!$AA$30="Menor"),CONCATENATE("R4C",'Mapa de Riesgos'!$O$30),"")</f>
        <v/>
      </c>
      <c r="Q29" s="68" t="str">
        <f>IF(AND('Mapa de Riesgos'!$Y$31="Media",'Mapa de Riesgos'!$AA$31="Menor"),CONCATENATE("R4C",'Mapa de Riesgos'!$O$31),"")</f>
        <v/>
      </c>
      <c r="R29" s="68" t="str">
        <f>IF(AND('Mapa de Riesgos'!$Y$32="Media",'Mapa de Riesgos'!$AA$32="Menor"),CONCATENATE("R4C",'Mapa de Riesgos'!$O$32),"")</f>
        <v/>
      </c>
      <c r="S29" s="68" t="str">
        <f>IF(AND('Mapa de Riesgos'!$Y$33="Media",'Mapa de Riesgos'!$AA$33="Menor"),CONCATENATE("R4C",'Mapa de Riesgos'!$O$33),"")</f>
        <v/>
      </c>
      <c r="T29" s="68" t="str">
        <f>IF(AND('Mapa de Riesgos'!$Y$34="Media",'Mapa de Riesgos'!$AA$34="Menor"),CONCATENATE("R4C",'Mapa de Riesgos'!$O$34),"")</f>
        <v/>
      </c>
      <c r="U29" s="69" t="str">
        <f>IF(AND('Mapa de Riesgos'!$Y$35="Media",'Mapa de Riesgos'!$AA$35="Menor"),CONCATENATE("R4C",'Mapa de Riesgos'!$O$35),"")</f>
        <v/>
      </c>
      <c r="V29" s="67" t="str">
        <f>IF(AND('Mapa de Riesgos'!$Y$30="Media",'Mapa de Riesgos'!$AA$30="Moderado"),CONCATENATE("R4C",'Mapa de Riesgos'!$O$30),"")</f>
        <v/>
      </c>
      <c r="W29" s="68" t="str">
        <f>IF(AND('Mapa de Riesgos'!$Y$31="Media",'Mapa de Riesgos'!$AA$31="Moderado"),CONCATENATE("R4C",'Mapa de Riesgos'!$O$31),"")</f>
        <v/>
      </c>
      <c r="X29" s="68" t="str">
        <f>IF(AND('Mapa de Riesgos'!$Y$32="Media",'Mapa de Riesgos'!$AA$32="Moderado"),CONCATENATE("R4C",'Mapa de Riesgos'!$O$32),"")</f>
        <v/>
      </c>
      <c r="Y29" s="68" t="str">
        <f>IF(AND('Mapa de Riesgos'!$Y$33="Media",'Mapa de Riesgos'!$AA$33="Moderado"),CONCATENATE("R4C",'Mapa de Riesgos'!$O$33),"")</f>
        <v/>
      </c>
      <c r="Z29" s="68" t="str">
        <f>IF(AND('Mapa de Riesgos'!$Y$34="Media",'Mapa de Riesgos'!$AA$34="Moderado"),CONCATENATE("R4C",'Mapa de Riesgos'!$O$34),"")</f>
        <v/>
      </c>
      <c r="AA29" s="69" t="str">
        <f>IF(AND('Mapa de Riesgos'!$Y$35="Media",'Mapa de Riesgos'!$AA$35="Moderado"),CONCATENATE("R4C",'Mapa de Riesgos'!$O$35),"")</f>
        <v/>
      </c>
      <c r="AB29" s="52" t="str">
        <f>IF(AND('Mapa de Riesgos'!$Y$30="Media",'Mapa de Riesgos'!$AA$30="Mayor"),CONCATENATE("R4C",'Mapa de Riesgos'!$O$30),"")</f>
        <v/>
      </c>
      <c r="AC29" s="53" t="str">
        <f>IF(AND('Mapa de Riesgos'!$Y$31="Media",'Mapa de Riesgos'!$AA$31="Mayor"),CONCATENATE("R4C",'Mapa de Riesgos'!$O$31),"")</f>
        <v/>
      </c>
      <c r="AD29" s="53" t="str">
        <f>IF(AND('Mapa de Riesgos'!$Y$32="Media",'Mapa de Riesgos'!$AA$32="Mayor"),CONCATENATE("R4C",'Mapa de Riesgos'!$O$32),"")</f>
        <v/>
      </c>
      <c r="AE29" s="53" t="str">
        <f>IF(AND('Mapa de Riesgos'!$Y$33="Media",'Mapa de Riesgos'!$AA$33="Mayor"),CONCATENATE("R4C",'Mapa de Riesgos'!$O$33),"")</f>
        <v/>
      </c>
      <c r="AF29" s="53" t="str">
        <f>IF(AND('Mapa de Riesgos'!$Y$34="Media",'Mapa de Riesgos'!$AA$34="Mayor"),CONCATENATE("R4C",'Mapa de Riesgos'!$O$34),"")</f>
        <v/>
      </c>
      <c r="AG29" s="54" t="str">
        <f>IF(AND('Mapa de Riesgos'!$Y$35="Media",'Mapa de Riesgos'!$AA$35="Mayor"),CONCATENATE("R4C",'Mapa de Riesgos'!$O$35),"")</f>
        <v/>
      </c>
      <c r="AH29" s="55" t="str">
        <f>IF(AND('Mapa de Riesgos'!$Y$30="Media",'Mapa de Riesgos'!$AA$30="Catastrófico"),CONCATENATE("R4C",'Mapa de Riesgos'!$O$30),"")</f>
        <v/>
      </c>
      <c r="AI29" s="56" t="str">
        <f>IF(AND('Mapa de Riesgos'!$Y$31="Media",'Mapa de Riesgos'!$AA$31="Catastrófico"),CONCATENATE("R4C",'Mapa de Riesgos'!$O$31),"")</f>
        <v/>
      </c>
      <c r="AJ29" s="56" t="str">
        <f>IF(AND('Mapa de Riesgos'!$Y$32="Media",'Mapa de Riesgos'!$AA$32="Catastrófico"),CONCATENATE("R4C",'Mapa de Riesgos'!$O$32),"")</f>
        <v/>
      </c>
      <c r="AK29" s="56" t="str">
        <f>IF(AND('Mapa de Riesgos'!$Y$33="Media",'Mapa de Riesgos'!$AA$33="Catastrófico"),CONCATENATE("R4C",'Mapa de Riesgos'!$O$33),"")</f>
        <v/>
      </c>
      <c r="AL29" s="56" t="str">
        <f>IF(AND('Mapa de Riesgos'!$Y$34="Media",'Mapa de Riesgos'!$AA$34="Catastrófico"),CONCATENATE("R4C",'Mapa de Riesgos'!$O$34),"")</f>
        <v/>
      </c>
      <c r="AM29" s="57" t="str">
        <f>IF(AND('Mapa de Riesgos'!$Y$35="Media",'Mapa de Riesgos'!$AA$35="Catastrófico"),CONCATENATE("R4C",'Mapa de Riesgos'!$O$35),"")</f>
        <v/>
      </c>
      <c r="AN29" s="83"/>
      <c r="AO29" s="563"/>
      <c r="AP29" s="564"/>
      <c r="AQ29" s="564"/>
      <c r="AR29" s="564"/>
      <c r="AS29" s="564"/>
      <c r="AT29" s="565"/>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c r="A30" s="83"/>
      <c r="B30" s="435"/>
      <c r="C30" s="435"/>
      <c r="D30" s="436"/>
      <c r="E30" s="534"/>
      <c r="F30" s="533"/>
      <c r="G30" s="533"/>
      <c r="H30" s="533"/>
      <c r="I30" s="549"/>
      <c r="J30" s="67" t="str">
        <f>IF(AND('Mapa de Riesgos'!$Y$36="Media",'Mapa de Riesgos'!$AA$36="Leve"),CONCATENATE("R5C",'Mapa de Riesgos'!$O$36),"")</f>
        <v/>
      </c>
      <c r="K30" s="68" t="str">
        <f>IF(AND('Mapa de Riesgos'!$Y$37="Media",'Mapa de Riesgos'!$AA$37="Leve"),CONCATENATE("R5C",'Mapa de Riesgos'!$O$37),"")</f>
        <v/>
      </c>
      <c r="L30" s="68" t="str">
        <f>IF(AND('Mapa de Riesgos'!$Y$38="Media",'Mapa de Riesgos'!$AA$38="Leve"),CONCATENATE("R5C",'Mapa de Riesgos'!$O$38),"")</f>
        <v/>
      </c>
      <c r="M30" s="68" t="str">
        <f>IF(AND('Mapa de Riesgos'!$Y$39="Media",'Mapa de Riesgos'!$AA$39="Leve"),CONCATENATE("R5C",'Mapa de Riesgos'!$O$39),"")</f>
        <v/>
      </c>
      <c r="N30" s="68" t="str">
        <f>IF(AND('Mapa de Riesgos'!$Y$40="Media",'Mapa de Riesgos'!$AA$40="Leve"),CONCATENATE("R5C",'Mapa de Riesgos'!$O$40),"")</f>
        <v/>
      </c>
      <c r="O30" s="69" t="str">
        <f>IF(AND('Mapa de Riesgos'!$Y$41="Media",'Mapa de Riesgos'!$AA$41="Leve"),CONCATENATE("R5C",'Mapa de Riesgos'!$O$41),"")</f>
        <v/>
      </c>
      <c r="P30" s="67" t="str">
        <f>IF(AND('Mapa de Riesgos'!$Y$36="Media",'Mapa de Riesgos'!$AA$36="Menor"),CONCATENATE("R5C",'Mapa de Riesgos'!$O$36),"")</f>
        <v/>
      </c>
      <c r="Q30" s="68" t="str">
        <f>IF(AND('Mapa de Riesgos'!$Y$37="Media",'Mapa de Riesgos'!$AA$37="Menor"),CONCATENATE("R5C",'Mapa de Riesgos'!$O$37),"")</f>
        <v/>
      </c>
      <c r="R30" s="68" t="str">
        <f>IF(AND('Mapa de Riesgos'!$Y$38="Media",'Mapa de Riesgos'!$AA$38="Menor"),CONCATENATE("R5C",'Mapa de Riesgos'!$O$38),"")</f>
        <v/>
      </c>
      <c r="S30" s="68" t="str">
        <f>IF(AND('Mapa de Riesgos'!$Y$39="Media",'Mapa de Riesgos'!$AA$39="Menor"),CONCATENATE("R5C",'Mapa de Riesgos'!$O$39),"")</f>
        <v/>
      </c>
      <c r="T30" s="68" t="str">
        <f>IF(AND('Mapa de Riesgos'!$Y$40="Media",'Mapa de Riesgos'!$AA$40="Menor"),CONCATENATE("R5C",'Mapa de Riesgos'!$O$40),"")</f>
        <v/>
      </c>
      <c r="U30" s="69" t="str">
        <f>IF(AND('Mapa de Riesgos'!$Y$41="Media",'Mapa de Riesgos'!$AA$41="Menor"),CONCATENATE("R5C",'Mapa de Riesgos'!$O$41),"")</f>
        <v/>
      </c>
      <c r="V30" s="67" t="str">
        <f>IF(AND('Mapa de Riesgos'!$Y$36="Media",'Mapa de Riesgos'!$AA$36="Moderado"),CONCATENATE("R5C",'Mapa de Riesgos'!$O$36),"")</f>
        <v/>
      </c>
      <c r="W30" s="68" t="str">
        <f>IF(AND('Mapa de Riesgos'!$Y$37="Media",'Mapa de Riesgos'!$AA$37="Moderado"),CONCATENATE("R5C",'Mapa de Riesgos'!$O$37),"")</f>
        <v/>
      </c>
      <c r="X30" s="68" t="str">
        <f>IF(AND('Mapa de Riesgos'!$Y$38="Media",'Mapa de Riesgos'!$AA$38="Moderado"),CONCATENATE("R5C",'Mapa de Riesgos'!$O$38),"")</f>
        <v/>
      </c>
      <c r="Y30" s="68" t="str">
        <f>IF(AND('Mapa de Riesgos'!$Y$39="Media",'Mapa de Riesgos'!$AA$39="Moderado"),CONCATENATE("R5C",'Mapa de Riesgos'!$O$39),"")</f>
        <v/>
      </c>
      <c r="Z30" s="68" t="str">
        <f>IF(AND('Mapa de Riesgos'!$Y$40="Media",'Mapa de Riesgos'!$AA$40="Moderado"),CONCATENATE("R5C",'Mapa de Riesgos'!$O$40),"")</f>
        <v/>
      </c>
      <c r="AA30" s="69" t="str">
        <f>IF(AND('Mapa de Riesgos'!$Y$41="Media",'Mapa de Riesgos'!$AA$41="Moderado"),CONCATENATE("R5C",'Mapa de Riesgos'!$O$41),"")</f>
        <v/>
      </c>
      <c r="AB30" s="52" t="str">
        <f>IF(AND('Mapa de Riesgos'!$Y$36="Media",'Mapa de Riesgos'!$AA$36="Mayor"),CONCATENATE("R5C",'Mapa de Riesgos'!$O$36),"")</f>
        <v/>
      </c>
      <c r="AC30" s="53" t="str">
        <f>IF(AND('Mapa de Riesgos'!$Y$37="Media",'Mapa de Riesgos'!$AA$37="Mayor"),CONCATENATE("R5C",'Mapa de Riesgos'!$O$37),"")</f>
        <v/>
      </c>
      <c r="AD30" s="53" t="str">
        <f>IF(AND('Mapa de Riesgos'!$Y$38="Media",'Mapa de Riesgos'!$AA$38="Mayor"),CONCATENATE("R5C",'Mapa de Riesgos'!$O$38),"")</f>
        <v/>
      </c>
      <c r="AE30" s="53" t="str">
        <f>IF(AND('Mapa de Riesgos'!$Y$39="Media",'Mapa de Riesgos'!$AA$39="Mayor"),CONCATENATE("R5C",'Mapa de Riesgos'!$O$39),"")</f>
        <v/>
      </c>
      <c r="AF30" s="53" t="str">
        <f>IF(AND('Mapa de Riesgos'!$Y$40="Media",'Mapa de Riesgos'!$AA$40="Mayor"),CONCATENATE("R5C",'Mapa de Riesgos'!$O$40),"")</f>
        <v/>
      </c>
      <c r="AG30" s="54" t="str">
        <f>IF(AND('Mapa de Riesgos'!$Y$41="Media",'Mapa de Riesgos'!$AA$41="Mayor"),CONCATENATE("R5C",'Mapa de Riesgos'!$O$41),"")</f>
        <v/>
      </c>
      <c r="AH30" s="55" t="str">
        <f>IF(AND('Mapa de Riesgos'!$Y$36="Media",'Mapa de Riesgos'!$AA$36="Catastrófico"),CONCATENATE("R5C",'Mapa de Riesgos'!$O$36),"")</f>
        <v/>
      </c>
      <c r="AI30" s="56" t="str">
        <f>IF(AND('Mapa de Riesgos'!$Y$37="Media",'Mapa de Riesgos'!$AA$37="Catastrófico"),CONCATENATE("R5C",'Mapa de Riesgos'!$O$37),"")</f>
        <v/>
      </c>
      <c r="AJ30" s="56" t="str">
        <f>IF(AND('Mapa de Riesgos'!$Y$38="Media",'Mapa de Riesgos'!$AA$38="Catastrófico"),CONCATENATE("R5C",'Mapa de Riesgos'!$O$38),"")</f>
        <v/>
      </c>
      <c r="AK30" s="56" t="str">
        <f>IF(AND('Mapa de Riesgos'!$Y$39="Media",'Mapa de Riesgos'!$AA$39="Catastrófico"),CONCATENATE("R5C",'Mapa de Riesgos'!$O$39),"")</f>
        <v/>
      </c>
      <c r="AL30" s="56" t="str">
        <f>IF(AND('Mapa de Riesgos'!$Y$40="Media",'Mapa de Riesgos'!$AA$40="Catastrófico"),CONCATENATE("R5C",'Mapa de Riesgos'!$O$40),"")</f>
        <v/>
      </c>
      <c r="AM30" s="57" t="str">
        <f>IF(AND('Mapa de Riesgos'!$Y$41="Media",'Mapa de Riesgos'!$AA$41="Catastrófico"),CONCATENATE("R5C",'Mapa de Riesgos'!$O$41),"")</f>
        <v/>
      </c>
      <c r="AN30" s="83"/>
      <c r="AO30" s="563"/>
      <c r="AP30" s="564"/>
      <c r="AQ30" s="564"/>
      <c r="AR30" s="564"/>
      <c r="AS30" s="564"/>
      <c r="AT30" s="565"/>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c r="A31" s="83"/>
      <c r="B31" s="435"/>
      <c r="C31" s="435"/>
      <c r="D31" s="436"/>
      <c r="E31" s="534"/>
      <c r="F31" s="533"/>
      <c r="G31" s="533"/>
      <c r="H31" s="533"/>
      <c r="I31" s="549"/>
      <c r="J31" s="67" t="str">
        <f>IF(AND('Mapa de Riesgos'!$Y$42="Media",'Mapa de Riesgos'!$AA$42="Leve"),CONCATENATE("R6C",'Mapa de Riesgos'!$O$42),"")</f>
        <v/>
      </c>
      <c r="K31" s="68" t="str">
        <f>IF(AND('Mapa de Riesgos'!$Y$43="Media",'Mapa de Riesgos'!$AA$43="Leve"),CONCATENATE("R6C",'Mapa de Riesgos'!$O$43),"")</f>
        <v/>
      </c>
      <c r="L31" s="68" t="str">
        <f>IF(AND('Mapa de Riesgos'!$Y$44="Media",'Mapa de Riesgos'!$AA$44="Leve"),CONCATENATE("R6C",'Mapa de Riesgos'!$O$44),"")</f>
        <v/>
      </c>
      <c r="M31" s="68" t="str">
        <f>IF(AND('Mapa de Riesgos'!$Y$45="Media",'Mapa de Riesgos'!$AA$45="Leve"),CONCATENATE("R6C",'Mapa de Riesgos'!$O$45),"")</f>
        <v/>
      </c>
      <c r="N31" s="68" t="str">
        <f>IF(AND('Mapa de Riesgos'!$Y$46="Media",'Mapa de Riesgos'!$AA$46="Leve"),CONCATENATE("R6C",'Mapa de Riesgos'!$O$46),"")</f>
        <v/>
      </c>
      <c r="O31" s="69" t="str">
        <f>IF(AND('Mapa de Riesgos'!$Y$47="Media",'Mapa de Riesgos'!$AA$47="Leve"),CONCATENATE("R6C",'Mapa de Riesgos'!$O$47),"")</f>
        <v/>
      </c>
      <c r="P31" s="67" t="str">
        <f>IF(AND('Mapa de Riesgos'!$Y$42="Media",'Mapa de Riesgos'!$AA$42="Menor"),CONCATENATE("R6C",'Mapa de Riesgos'!$O$42),"")</f>
        <v/>
      </c>
      <c r="Q31" s="68" t="str">
        <f>IF(AND('Mapa de Riesgos'!$Y$43="Media",'Mapa de Riesgos'!$AA$43="Menor"),CONCATENATE("R6C",'Mapa de Riesgos'!$O$43),"")</f>
        <v/>
      </c>
      <c r="R31" s="68" t="str">
        <f>IF(AND('Mapa de Riesgos'!$Y$44="Media",'Mapa de Riesgos'!$AA$44="Menor"),CONCATENATE("R6C",'Mapa de Riesgos'!$O$44),"")</f>
        <v/>
      </c>
      <c r="S31" s="68" t="str">
        <f>IF(AND('Mapa de Riesgos'!$Y$45="Media",'Mapa de Riesgos'!$AA$45="Menor"),CONCATENATE("R6C",'Mapa de Riesgos'!$O$45),"")</f>
        <v/>
      </c>
      <c r="T31" s="68" t="str">
        <f>IF(AND('Mapa de Riesgos'!$Y$46="Media",'Mapa de Riesgos'!$AA$46="Menor"),CONCATENATE("R6C",'Mapa de Riesgos'!$O$46),"")</f>
        <v/>
      </c>
      <c r="U31" s="69" t="str">
        <f>IF(AND('Mapa de Riesgos'!$Y$47="Media",'Mapa de Riesgos'!$AA$47="Menor"),CONCATENATE("R6C",'Mapa de Riesgos'!$O$47),"")</f>
        <v/>
      </c>
      <c r="V31" s="67" t="str">
        <f>IF(AND('Mapa de Riesgos'!$Y$42="Media",'Mapa de Riesgos'!$AA$42="Moderado"),CONCATENATE("R6C",'Mapa de Riesgos'!$O$42),"")</f>
        <v/>
      </c>
      <c r="W31" s="68" t="str">
        <f>IF(AND('Mapa de Riesgos'!$Y$43="Media",'Mapa de Riesgos'!$AA$43="Moderado"),CONCATENATE("R6C",'Mapa de Riesgos'!$O$43),"")</f>
        <v/>
      </c>
      <c r="X31" s="68" t="str">
        <f>IF(AND('Mapa de Riesgos'!$Y$44="Media",'Mapa de Riesgos'!$AA$44="Moderado"),CONCATENATE("R6C",'Mapa de Riesgos'!$O$44),"")</f>
        <v/>
      </c>
      <c r="Y31" s="68" t="str">
        <f>IF(AND('Mapa de Riesgos'!$Y$45="Media",'Mapa de Riesgos'!$AA$45="Moderado"),CONCATENATE("R6C",'Mapa de Riesgos'!$O$45),"")</f>
        <v/>
      </c>
      <c r="Z31" s="68" t="str">
        <f>IF(AND('Mapa de Riesgos'!$Y$46="Media",'Mapa de Riesgos'!$AA$46="Moderado"),CONCATENATE("R6C",'Mapa de Riesgos'!$O$46),"")</f>
        <v/>
      </c>
      <c r="AA31" s="69" t="str">
        <f>IF(AND('Mapa de Riesgos'!$Y$47="Media",'Mapa de Riesgos'!$AA$47="Moderado"),CONCATENATE("R6C",'Mapa de Riesgos'!$O$47),"")</f>
        <v/>
      </c>
      <c r="AB31" s="52" t="str">
        <f>IF(AND('Mapa de Riesgos'!$Y$42="Media",'Mapa de Riesgos'!$AA$42="Mayor"),CONCATENATE("R6C",'Mapa de Riesgos'!$O$42),"")</f>
        <v/>
      </c>
      <c r="AC31" s="53" t="str">
        <f>IF(AND('Mapa de Riesgos'!$Y$43="Media",'Mapa de Riesgos'!$AA$43="Mayor"),CONCATENATE("R6C",'Mapa de Riesgos'!$O$43),"")</f>
        <v/>
      </c>
      <c r="AD31" s="53" t="str">
        <f>IF(AND('Mapa de Riesgos'!$Y$44="Media",'Mapa de Riesgos'!$AA$44="Mayor"),CONCATENATE("R6C",'Mapa de Riesgos'!$O$44),"")</f>
        <v/>
      </c>
      <c r="AE31" s="53" t="str">
        <f>IF(AND('Mapa de Riesgos'!$Y$45="Media",'Mapa de Riesgos'!$AA$45="Mayor"),CONCATENATE("R6C",'Mapa de Riesgos'!$O$45),"")</f>
        <v/>
      </c>
      <c r="AF31" s="53" t="str">
        <f>IF(AND('Mapa de Riesgos'!$Y$46="Media",'Mapa de Riesgos'!$AA$46="Mayor"),CONCATENATE("R6C",'Mapa de Riesgos'!$O$46),"")</f>
        <v/>
      </c>
      <c r="AG31" s="54" t="str">
        <f>IF(AND('Mapa de Riesgos'!$Y$47="Media",'Mapa de Riesgos'!$AA$47="Mayor"),CONCATENATE("R6C",'Mapa de Riesgos'!$O$47),"")</f>
        <v/>
      </c>
      <c r="AH31" s="55" t="str">
        <f>IF(AND('Mapa de Riesgos'!$Y$42="Media",'Mapa de Riesgos'!$AA$42="Catastrófico"),CONCATENATE("R6C",'Mapa de Riesgos'!$O$42),"")</f>
        <v/>
      </c>
      <c r="AI31" s="56" t="str">
        <f>IF(AND('Mapa de Riesgos'!$Y$43="Media",'Mapa de Riesgos'!$AA$43="Catastrófico"),CONCATENATE("R6C",'Mapa de Riesgos'!$O$43),"")</f>
        <v/>
      </c>
      <c r="AJ31" s="56" t="str">
        <f>IF(AND('Mapa de Riesgos'!$Y$44="Media",'Mapa de Riesgos'!$AA$44="Catastrófico"),CONCATENATE("R6C",'Mapa de Riesgos'!$O$44),"")</f>
        <v/>
      </c>
      <c r="AK31" s="56" t="str">
        <f>IF(AND('Mapa de Riesgos'!$Y$45="Media",'Mapa de Riesgos'!$AA$45="Catastrófico"),CONCATENATE("R6C",'Mapa de Riesgos'!$O$45),"")</f>
        <v/>
      </c>
      <c r="AL31" s="56" t="str">
        <f>IF(AND('Mapa de Riesgos'!$Y$46="Media",'Mapa de Riesgos'!$AA$46="Catastrófico"),CONCATENATE("R6C",'Mapa de Riesgos'!$O$46),"")</f>
        <v/>
      </c>
      <c r="AM31" s="57" t="str">
        <f>IF(AND('Mapa de Riesgos'!$Y$47="Media",'Mapa de Riesgos'!$AA$47="Catastrófico"),CONCATENATE("R6C",'Mapa de Riesgos'!$O$47),"")</f>
        <v/>
      </c>
      <c r="AN31" s="83"/>
      <c r="AO31" s="563"/>
      <c r="AP31" s="564"/>
      <c r="AQ31" s="564"/>
      <c r="AR31" s="564"/>
      <c r="AS31" s="564"/>
      <c r="AT31" s="565"/>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c r="A32" s="83"/>
      <c r="B32" s="435"/>
      <c r="C32" s="435"/>
      <c r="D32" s="436"/>
      <c r="E32" s="534"/>
      <c r="F32" s="533"/>
      <c r="G32" s="533"/>
      <c r="H32" s="533"/>
      <c r="I32" s="549"/>
      <c r="J32" s="67" t="str">
        <f>IF(AND('Mapa de Riesgos'!$Y$48="Media",'Mapa de Riesgos'!$AA$48="Leve"),CONCATENATE("R7C",'Mapa de Riesgos'!$O$48),"")</f>
        <v/>
      </c>
      <c r="K32" s="68" t="str">
        <f>IF(AND('Mapa de Riesgos'!$Y$49="Media",'Mapa de Riesgos'!$AA$49="Leve"),CONCATENATE("R7C",'Mapa de Riesgos'!$O$49),"")</f>
        <v/>
      </c>
      <c r="L32" s="68" t="str">
        <f>IF(AND('Mapa de Riesgos'!$Y$50="Media",'Mapa de Riesgos'!$AA$50="Leve"),CONCATENATE("R7C",'Mapa de Riesgos'!$O$50),"")</f>
        <v/>
      </c>
      <c r="M32" s="68" t="str">
        <f>IF(AND('Mapa de Riesgos'!$Y$51="Media",'Mapa de Riesgos'!$AA$51="Leve"),CONCATENATE("R7C",'Mapa de Riesgos'!$O$51),"")</f>
        <v/>
      </c>
      <c r="N32" s="68" t="str">
        <f>IF(AND('Mapa de Riesgos'!$Y$52="Media",'Mapa de Riesgos'!$AA$52="Leve"),CONCATENATE("R7C",'Mapa de Riesgos'!$O$52),"")</f>
        <v/>
      </c>
      <c r="O32" s="69" t="str">
        <f>IF(AND('Mapa de Riesgos'!$Y$53="Media",'Mapa de Riesgos'!$AA$53="Leve"),CONCATENATE("R7C",'Mapa de Riesgos'!$O$53),"")</f>
        <v/>
      </c>
      <c r="P32" s="67" t="str">
        <f>IF(AND('Mapa de Riesgos'!$Y$48="Media",'Mapa de Riesgos'!$AA$48="Menor"),CONCATENATE("R7C",'Mapa de Riesgos'!$O$48),"")</f>
        <v/>
      </c>
      <c r="Q32" s="68" t="str">
        <f>IF(AND('Mapa de Riesgos'!$Y$49="Media",'Mapa de Riesgos'!$AA$49="Menor"),CONCATENATE("R7C",'Mapa de Riesgos'!$O$49),"")</f>
        <v/>
      </c>
      <c r="R32" s="68" t="str">
        <f>IF(AND('Mapa de Riesgos'!$Y$50="Media",'Mapa de Riesgos'!$AA$50="Menor"),CONCATENATE("R7C",'Mapa de Riesgos'!$O$50),"")</f>
        <v/>
      </c>
      <c r="S32" s="68" t="str">
        <f>IF(AND('Mapa de Riesgos'!$Y$51="Media",'Mapa de Riesgos'!$AA$51="Menor"),CONCATENATE("R7C",'Mapa de Riesgos'!$O$51),"")</f>
        <v/>
      </c>
      <c r="T32" s="68" t="str">
        <f>IF(AND('Mapa de Riesgos'!$Y$52="Media",'Mapa de Riesgos'!$AA$52="Menor"),CONCATENATE("R7C",'Mapa de Riesgos'!$O$52),"")</f>
        <v/>
      </c>
      <c r="U32" s="69" t="str">
        <f>IF(AND('Mapa de Riesgos'!$Y$53="Media",'Mapa de Riesgos'!$AA$53="Menor"),CONCATENATE("R7C",'Mapa de Riesgos'!$O$53),"")</f>
        <v/>
      </c>
      <c r="V32" s="67" t="str">
        <f>IF(AND('Mapa de Riesgos'!$Y$48="Media",'Mapa de Riesgos'!$AA$48="Moderado"),CONCATENATE("R7C",'Mapa de Riesgos'!$O$48),"")</f>
        <v/>
      </c>
      <c r="W32" s="68" t="str">
        <f>IF(AND('Mapa de Riesgos'!$Y$49="Media",'Mapa de Riesgos'!$AA$49="Moderado"),CONCATENATE("R7C",'Mapa de Riesgos'!$O$49),"")</f>
        <v/>
      </c>
      <c r="X32" s="68" t="str">
        <f>IF(AND('Mapa de Riesgos'!$Y$50="Media",'Mapa de Riesgos'!$AA$50="Moderado"),CONCATENATE("R7C",'Mapa de Riesgos'!$O$50),"")</f>
        <v/>
      </c>
      <c r="Y32" s="68" t="str">
        <f>IF(AND('Mapa de Riesgos'!$Y$51="Media",'Mapa de Riesgos'!$AA$51="Moderado"),CONCATENATE("R7C",'Mapa de Riesgos'!$O$51),"")</f>
        <v/>
      </c>
      <c r="Z32" s="68" t="str">
        <f>IF(AND('Mapa de Riesgos'!$Y$52="Media",'Mapa de Riesgos'!$AA$52="Moderado"),CONCATENATE("R7C",'Mapa de Riesgos'!$O$52),"")</f>
        <v/>
      </c>
      <c r="AA32" s="69" t="str">
        <f>IF(AND('Mapa de Riesgos'!$Y$53="Media",'Mapa de Riesgos'!$AA$53="Moderado"),CONCATENATE("R7C",'Mapa de Riesgos'!$O$53),"")</f>
        <v/>
      </c>
      <c r="AB32" s="52" t="str">
        <f>IF(AND('Mapa de Riesgos'!$Y$48="Media",'Mapa de Riesgos'!$AA$48="Mayor"),CONCATENATE("R7C",'Mapa de Riesgos'!$O$48),"")</f>
        <v/>
      </c>
      <c r="AC32" s="53" t="str">
        <f>IF(AND('Mapa de Riesgos'!$Y$49="Media",'Mapa de Riesgos'!$AA$49="Mayor"),CONCATENATE("R7C",'Mapa de Riesgos'!$O$49),"")</f>
        <v/>
      </c>
      <c r="AD32" s="53" t="str">
        <f>IF(AND('Mapa de Riesgos'!$Y$50="Media",'Mapa de Riesgos'!$AA$50="Mayor"),CONCATENATE("R7C",'Mapa de Riesgos'!$O$50),"")</f>
        <v/>
      </c>
      <c r="AE32" s="53" t="str">
        <f>IF(AND('Mapa de Riesgos'!$Y$51="Media",'Mapa de Riesgos'!$AA$51="Mayor"),CONCATENATE("R7C",'Mapa de Riesgos'!$O$51),"")</f>
        <v/>
      </c>
      <c r="AF32" s="53" t="str">
        <f>IF(AND('Mapa de Riesgos'!$Y$52="Media",'Mapa de Riesgos'!$AA$52="Mayor"),CONCATENATE("R7C",'Mapa de Riesgos'!$O$52),"")</f>
        <v/>
      </c>
      <c r="AG32" s="54" t="str">
        <f>IF(AND('Mapa de Riesgos'!$Y$53="Media",'Mapa de Riesgos'!$AA$53="Mayor"),CONCATENATE("R7C",'Mapa de Riesgos'!$O$53),"")</f>
        <v/>
      </c>
      <c r="AH32" s="55" t="str">
        <f>IF(AND('Mapa de Riesgos'!$Y$48="Media",'Mapa de Riesgos'!$AA$48="Catastrófico"),CONCATENATE("R7C",'Mapa de Riesgos'!$O$48),"")</f>
        <v/>
      </c>
      <c r="AI32" s="56" t="str">
        <f>IF(AND('Mapa de Riesgos'!$Y$49="Media",'Mapa de Riesgos'!$AA$49="Catastrófico"),CONCATENATE("R7C",'Mapa de Riesgos'!$O$49),"")</f>
        <v/>
      </c>
      <c r="AJ32" s="56" t="str">
        <f>IF(AND('Mapa de Riesgos'!$Y$50="Media",'Mapa de Riesgos'!$AA$50="Catastrófico"),CONCATENATE("R7C",'Mapa de Riesgos'!$O$50),"")</f>
        <v/>
      </c>
      <c r="AK32" s="56" t="str">
        <f>IF(AND('Mapa de Riesgos'!$Y$51="Media",'Mapa de Riesgos'!$AA$51="Catastrófico"),CONCATENATE("R7C",'Mapa de Riesgos'!$O$51),"")</f>
        <v/>
      </c>
      <c r="AL32" s="56" t="str">
        <f>IF(AND('Mapa de Riesgos'!$Y$52="Media",'Mapa de Riesgos'!$AA$52="Catastrófico"),CONCATENATE("R7C",'Mapa de Riesgos'!$O$52),"")</f>
        <v/>
      </c>
      <c r="AM32" s="57" t="str">
        <f>IF(AND('Mapa de Riesgos'!$Y$53="Media",'Mapa de Riesgos'!$AA$53="Catastrófico"),CONCATENATE("R7C",'Mapa de Riesgos'!$O$53),"")</f>
        <v/>
      </c>
      <c r="AN32" s="83"/>
      <c r="AO32" s="563"/>
      <c r="AP32" s="564"/>
      <c r="AQ32" s="564"/>
      <c r="AR32" s="564"/>
      <c r="AS32" s="564"/>
      <c r="AT32" s="565"/>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c r="A33" s="83"/>
      <c r="B33" s="435"/>
      <c r="C33" s="435"/>
      <c r="D33" s="436"/>
      <c r="E33" s="534"/>
      <c r="F33" s="533"/>
      <c r="G33" s="533"/>
      <c r="H33" s="533"/>
      <c r="I33" s="549"/>
      <c r="J33" s="67" t="str">
        <f>IF(AND('Mapa de Riesgos'!$Y$54="Media",'Mapa de Riesgos'!$AA$54="Leve"),CONCATENATE("R8C",'Mapa de Riesgos'!$O$54),"")</f>
        <v/>
      </c>
      <c r="K33" s="68" t="str">
        <f>IF(AND('Mapa de Riesgos'!$Y$55="Media",'Mapa de Riesgos'!$AA$55="Leve"),CONCATENATE("R8C",'Mapa de Riesgos'!$O$55),"")</f>
        <v/>
      </c>
      <c r="L33" s="68" t="str">
        <f>IF(AND('Mapa de Riesgos'!$Y$56="Media",'Mapa de Riesgos'!$AA$56="Leve"),CONCATENATE("R8C",'Mapa de Riesgos'!$O$56),"")</f>
        <v/>
      </c>
      <c r="M33" s="68" t="str">
        <f>IF(AND('Mapa de Riesgos'!$Y$57="Media",'Mapa de Riesgos'!$AA$57="Leve"),CONCATENATE("R8C",'Mapa de Riesgos'!$O$57),"")</f>
        <v/>
      </c>
      <c r="N33" s="68" t="str">
        <f>IF(AND('Mapa de Riesgos'!$Y$58="Media",'Mapa de Riesgos'!$AA$58="Leve"),CONCATENATE("R8C",'Mapa de Riesgos'!$O$58),"")</f>
        <v/>
      </c>
      <c r="O33" s="69" t="str">
        <f>IF(AND('Mapa de Riesgos'!$Y$59="Media",'Mapa de Riesgos'!$AA$59="Leve"),CONCATENATE("R8C",'Mapa de Riesgos'!$O$59),"")</f>
        <v/>
      </c>
      <c r="P33" s="67" t="str">
        <f>IF(AND('Mapa de Riesgos'!$Y$54="Media",'Mapa de Riesgos'!$AA$54="Menor"),CONCATENATE("R8C",'Mapa de Riesgos'!$O$54),"")</f>
        <v/>
      </c>
      <c r="Q33" s="68" t="str">
        <f>IF(AND('Mapa de Riesgos'!$Y$55="Media",'Mapa de Riesgos'!$AA$55="Menor"),CONCATENATE("R8C",'Mapa de Riesgos'!$O$55),"")</f>
        <v/>
      </c>
      <c r="R33" s="68" t="str">
        <f>IF(AND('Mapa de Riesgos'!$Y$56="Media",'Mapa de Riesgos'!$AA$56="Menor"),CONCATENATE("R8C",'Mapa de Riesgos'!$O$56),"")</f>
        <v/>
      </c>
      <c r="S33" s="68" t="str">
        <f>IF(AND('Mapa de Riesgos'!$Y$57="Media",'Mapa de Riesgos'!$AA$57="Menor"),CONCATENATE("R8C",'Mapa de Riesgos'!$O$57),"")</f>
        <v/>
      </c>
      <c r="T33" s="68" t="str">
        <f>IF(AND('Mapa de Riesgos'!$Y$58="Media",'Mapa de Riesgos'!$AA$58="Menor"),CONCATENATE("R8C",'Mapa de Riesgos'!$O$58),"")</f>
        <v/>
      </c>
      <c r="U33" s="69" t="str">
        <f>IF(AND('Mapa de Riesgos'!$Y$59="Media",'Mapa de Riesgos'!$AA$59="Menor"),CONCATENATE("R8C",'Mapa de Riesgos'!$O$59),"")</f>
        <v/>
      </c>
      <c r="V33" s="67" t="str">
        <f>IF(AND('Mapa de Riesgos'!$Y$54="Media",'Mapa de Riesgos'!$AA$54="Moderado"),CONCATENATE("R8C",'Mapa de Riesgos'!$O$54),"")</f>
        <v/>
      </c>
      <c r="W33" s="68" t="str">
        <f>IF(AND('Mapa de Riesgos'!$Y$55="Media",'Mapa de Riesgos'!$AA$55="Moderado"),CONCATENATE("R8C",'Mapa de Riesgos'!$O$55),"")</f>
        <v/>
      </c>
      <c r="X33" s="68" t="str">
        <f>IF(AND('Mapa de Riesgos'!$Y$56="Media",'Mapa de Riesgos'!$AA$56="Moderado"),CONCATENATE("R8C",'Mapa de Riesgos'!$O$56),"")</f>
        <v/>
      </c>
      <c r="Y33" s="68" t="str">
        <f>IF(AND('Mapa de Riesgos'!$Y$57="Media",'Mapa de Riesgos'!$AA$57="Moderado"),CONCATENATE("R8C",'Mapa de Riesgos'!$O$57),"")</f>
        <v/>
      </c>
      <c r="Z33" s="68" t="str">
        <f>IF(AND('Mapa de Riesgos'!$Y$58="Media",'Mapa de Riesgos'!$AA$58="Moderado"),CONCATENATE("R8C",'Mapa de Riesgos'!$O$58),"")</f>
        <v/>
      </c>
      <c r="AA33" s="69" t="str">
        <f>IF(AND('Mapa de Riesgos'!$Y$59="Media",'Mapa de Riesgos'!$AA$59="Moderado"),CONCATENATE("R8C",'Mapa de Riesgos'!$O$59),"")</f>
        <v/>
      </c>
      <c r="AB33" s="52" t="str">
        <f>IF(AND('Mapa de Riesgos'!$Y$54="Media",'Mapa de Riesgos'!$AA$54="Mayor"),CONCATENATE("R8C",'Mapa de Riesgos'!$O$54),"")</f>
        <v/>
      </c>
      <c r="AC33" s="53" t="str">
        <f>IF(AND('Mapa de Riesgos'!$Y$55="Media",'Mapa de Riesgos'!$AA$55="Mayor"),CONCATENATE("R8C",'Mapa de Riesgos'!$O$55),"")</f>
        <v/>
      </c>
      <c r="AD33" s="53" t="str">
        <f>IF(AND('Mapa de Riesgos'!$Y$56="Media",'Mapa de Riesgos'!$AA$56="Mayor"),CONCATENATE("R8C",'Mapa de Riesgos'!$O$56),"")</f>
        <v/>
      </c>
      <c r="AE33" s="53" t="str">
        <f>IF(AND('Mapa de Riesgos'!$Y$57="Media",'Mapa de Riesgos'!$AA$57="Mayor"),CONCATENATE("R8C",'Mapa de Riesgos'!$O$57),"")</f>
        <v/>
      </c>
      <c r="AF33" s="53" t="str">
        <f>IF(AND('Mapa de Riesgos'!$Y$58="Media",'Mapa de Riesgos'!$AA$58="Mayor"),CONCATENATE("R8C",'Mapa de Riesgos'!$O$58),"")</f>
        <v/>
      </c>
      <c r="AG33" s="54" t="str">
        <f>IF(AND('Mapa de Riesgos'!$Y$59="Media",'Mapa de Riesgos'!$AA$59="Mayor"),CONCATENATE("R8C",'Mapa de Riesgos'!$O$59),"")</f>
        <v/>
      </c>
      <c r="AH33" s="55" t="str">
        <f>IF(AND('Mapa de Riesgos'!$Y$54="Media",'Mapa de Riesgos'!$AA$54="Catastrófico"),CONCATENATE("R8C",'Mapa de Riesgos'!$O$54),"")</f>
        <v/>
      </c>
      <c r="AI33" s="56" t="str">
        <f>IF(AND('Mapa de Riesgos'!$Y$55="Media",'Mapa de Riesgos'!$AA$55="Catastrófico"),CONCATENATE("R8C",'Mapa de Riesgos'!$O$55),"")</f>
        <v/>
      </c>
      <c r="AJ33" s="56" t="str">
        <f>IF(AND('Mapa de Riesgos'!$Y$56="Media",'Mapa de Riesgos'!$AA$56="Catastrófico"),CONCATENATE("R8C",'Mapa de Riesgos'!$O$56),"")</f>
        <v/>
      </c>
      <c r="AK33" s="56" t="str">
        <f>IF(AND('Mapa de Riesgos'!$Y$57="Media",'Mapa de Riesgos'!$AA$57="Catastrófico"),CONCATENATE("R8C",'Mapa de Riesgos'!$O$57),"")</f>
        <v/>
      </c>
      <c r="AL33" s="56" t="str">
        <f>IF(AND('Mapa de Riesgos'!$Y$58="Media",'Mapa de Riesgos'!$AA$58="Catastrófico"),CONCATENATE("R8C",'Mapa de Riesgos'!$O$58),"")</f>
        <v/>
      </c>
      <c r="AM33" s="57" t="str">
        <f>IF(AND('Mapa de Riesgos'!$Y$59="Media",'Mapa de Riesgos'!$AA$59="Catastrófico"),CONCATENATE("R8C",'Mapa de Riesgos'!$O$59),"")</f>
        <v/>
      </c>
      <c r="AN33" s="83"/>
      <c r="AO33" s="563"/>
      <c r="AP33" s="564"/>
      <c r="AQ33" s="564"/>
      <c r="AR33" s="564"/>
      <c r="AS33" s="564"/>
      <c r="AT33" s="565"/>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c r="A34" s="83"/>
      <c r="B34" s="435"/>
      <c r="C34" s="435"/>
      <c r="D34" s="436"/>
      <c r="E34" s="534"/>
      <c r="F34" s="533"/>
      <c r="G34" s="533"/>
      <c r="H34" s="533"/>
      <c r="I34" s="549"/>
      <c r="J34" s="67" t="str">
        <f>IF(AND('Mapa de Riesgos'!$Y$60="Media",'Mapa de Riesgos'!$AA$60="Leve"),CONCATENATE("R9C",'Mapa de Riesgos'!$O$60),"")</f>
        <v/>
      </c>
      <c r="K34" s="68" t="str">
        <f>IF(AND('Mapa de Riesgos'!$Y$61="Media",'Mapa de Riesgos'!$AA$61="Leve"),CONCATENATE("R9C",'Mapa de Riesgos'!$O$61),"")</f>
        <v/>
      </c>
      <c r="L34" s="68" t="str">
        <f>IF(AND('Mapa de Riesgos'!$Y$62="Media",'Mapa de Riesgos'!$AA$62="Leve"),CONCATENATE("R9C",'Mapa de Riesgos'!$O$62),"")</f>
        <v/>
      </c>
      <c r="M34" s="68" t="str">
        <f>IF(AND('Mapa de Riesgos'!$Y$63="Media",'Mapa de Riesgos'!$AA$63="Leve"),CONCATENATE("R9C",'Mapa de Riesgos'!$O$63),"")</f>
        <v/>
      </c>
      <c r="N34" s="68" t="str">
        <f>IF(AND('Mapa de Riesgos'!$Y$64="Media",'Mapa de Riesgos'!$AA$64="Leve"),CONCATENATE("R9C",'Mapa de Riesgos'!$O$64),"")</f>
        <v/>
      </c>
      <c r="O34" s="69" t="str">
        <f>IF(AND('Mapa de Riesgos'!$Y$65="Media",'Mapa de Riesgos'!$AA$65="Leve"),CONCATENATE("R9C",'Mapa de Riesgos'!$O$65),"")</f>
        <v/>
      </c>
      <c r="P34" s="67" t="str">
        <f>IF(AND('Mapa de Riesgos'!$Y$60="Media",'Mapa de Riesgos'!$AA$60="Menor"),CONCATENATE("R9C",'Mapa de Riesgos'!$O$60),"")</f>
        <v/>
      </c>
      <c r="Q34" s="68" t="str">
        <f>IF(AND('Mapa de Riesgos'!$Y$61="Media",'Mapa de Riesgos'!$AA$61="Menor"),CONCATENATE("R9C",'Mapa de Riesgos'!$O$61),"")</f>
        <v/>
      </c>
      <c r="R34" s="68" t="str">
        <f>IF(AND('Mapa de Riesgos'!$Y$62="Media",'Mapa de Riesgos'!$AA$62="Menor"),CONCATENATE("R9C",'Mapa de Riesgos'!$O$62),"")</f>
        <v/>
      </c>
      <c r="S34" s="68" t="str">
        <f>IF(AND('Mapa de Riesgos'!$Y$63="Media",'Mapa de Riesgos'!$AA$63="Menor"),CONCATENATE("R9C",'Mapa de Riesgos'!$O$63),"")</f>
        <v/>
      </c>
      <c r="T34" s="68" t="str">
        <f>IF(AND('Mapa de Riesgos'!$Y$64="Media",'Mapa de Riesgos'!$AA$64="Menor"),CONCATENATE("R9C",'Mapa de Riesgos'!$O$64),"")</f>
        <v/>
      </c>
      <c r="U34" s="69" t="str">
        <f>IF(AND('Mapa de Riesgos'!$Y$65="Media",'Mapa de Riesgos'!$AA$65="Menor"),CONCATENATE("R9C",'Mapa de Riesgos'!$O$65),"")</f>
        <v/>
      </c>
      <c r="V34" s="67" t="str">
        <f>IF(AND('Mapa de Riesgos'!$Y$60="Media",'Mapa de Riesgos'!$AA$60="Moderado"),CONCATENATE("R9C",'Mapa de Riesgos'!$O$60),"")</f>
        <v/>
      </c>
      <c r="W34" s="68" t="str">
        <f>IF(AND('Mapa de Riesgos'!$Y$61="Media",'Mapa de Riesgos'!$AA$61="Moderado"),CONCATENATE("R9C",'Mapa de Riesgos'!$O$61),"")</f>
        <v/>
      </c>
      <c r="X34" s="68" t="str">
        <f>IF(AND('Mapa de Riesgos'!$Y$62="Media",'Mapa de Riesgos'!$AA$62="Moderado"),CONCATENATE("R9C",'Mapa de Riesgos'!$O$62),"")</f>
        <v/>
      </c>
      <c r="Y34" s="68" t="str">
        <f>IF(AND('Mapa de Riesgos'!$Y$63="Media",'Mapa de Riesgos'!$AA$63="Moderado"),CONCATENATE("R9C",'Mapa de Riesgos'!$O$63),"")</f>
        <v/>
      </c>
      <c r="Z34" s="68" t="str">
        <f>IF(AND('Mapa de Riesgos'!$Y$64="Media",'Mapa de Riesgos'!$AA$64="Moderado"),CONCATENATE("R9C",'Mapa de Riesgos'!$O$64),"")</f>
        <v/>
      </c>
      <c r="AA34" s="69" t="str">
        <f>IF(AND('Mapa de Riesgos'!$Y$65="Media",'Mapa de Riesgos'!$AA$65="Moderado"),CONCATENATE("R9C",'Mapa de Riesgos'!$O$65),"")</f>
        <v/>
      </c>
      <c r="AB34" s="52" t="str">
        <f>IF(AND('Mapa de Riesgos'!$Y$60="Media",'Mapa de Riesgos'!$AA$60="Mayor"),CONCATENATE("R9C",'Mapa de Riesgos'!$O$60),"")</f>
        <v/>
      </c>
      <c r="AC34" s="53" t="str">
        <f>IF(AND('Mapa de Riesgos'!$Y$61="Media",'Mapa de Riesgos'!$AA$61="Mayor"),CONCATENATE("R9C",'Mapa de Riesgos'!$O$61),"")</f>
        <v/>
      </c>
      <c r="AD34" s="53" t="str">
        <f>IF(AND('Mapa de Riesgos'!$Y$62="Media",'Mapa de Riesgos'!$AA$62="Mayor"),CONCATENATE("R9C",'Mapa de Riesgos'!$O$62),"")</f>
        <v/>
      </c>
      <c r="AE34" s="53" t="str">
        <f>IF(AND('Mapa de Riesgos'!$Y$63="Media",'Mapa de Riesgos'!$AA$63="Mayor"),CONCATENATE("R9C",'Mapa de Riesgos'!$O$63),"")</f>
        <v/>
      </c>
      <c r="AF34" s="53" t="str">
        <f>IF(AND('Mapa de Riesgos'!$Y$64="Media",'Mapa de Riesgos'!$AA$64="Mayor"),CONCATENATE("R9C",'Mapa de Riesgos'!$O$64),"")</f>
        <v/>
      </c>
      <c r="AG34" s="54" t="str">
        <f>IF(AND('Mapa de Riesgos'!$Y$65="Media",'Mapa de Riesgos'!$AA$65="Mayor"),CONCATENATE("R9C",'Mapa de Riesgos'!$O$65),"")</f>
        <v/>
      </c>
      <c r="AH34" s="55" t="str">
        <f>IF(AND('Mapa de Riesgos'!$Y$60="Media",'Mapa de Riesgos'!$AA$60="Catastrófico"),CONCATENATE("R9C",'Mapa de Riesgos'!$O$60),"")</f>
        <v/>
      </c>
      <c r="AI34" s="56" t="str">
        <f>IF(AND('Mapa de Riesgos'!$Y$61="Media",'Mapa de Riesgos'!$AA$61="Catastrófico"),CONCATENATE("R9C",'Mapa de Riesgos'!$O$61),"")</f>
        <v/>
      </c>
      <c r="AJ34" s="56" t="str">
        <f>IF(AND('Mapa de Riesgos'!$Y$62="Media",'Mapa de Riesgos'!$AA$62="Catastrófico"),CONCATENATE("R9C",'Mapa de Riesgos'!$O$62),"")</f>
        <v/>
      </c>
      <c r="AK34" s="56" t="str">
        <f>IF(AND('Mapa de Riesgos'!$Y$63="Media",'Mapa de Riesgos'!$AA$63="Catastrófico"),CONCATENATE("R9C",'Mapa de Riesgos'!$O$63),"")</f>
        <v/>
      </c>
      <c r="AL34" s="56" t="str">
        <f>IF(AND('Mapa de Riesgos'!$Y$64="Media",'Mapa de Riesgos'!$AA$64="Catastrófico"),CONCATENATE("R9C",'Mapa de Riesgos'!$O$64),"")</f>
        <v/>
      </c>
      <c r="AM34" s="57" t="str">
        <f>IF(AND('Mapa de Riesgos'!$Y$65="Media",'Mapa de Riesgos'!$AA$65="Catastrófico"),CONCATENATE("R9C",'Mapa de Riesgos'!$O$65),"")</f>
        <v/>
      </c>
      <c r="AN34" s="83"/>
      <c r="AO34" s="563"/>
      <c r="AP34" s="564"/>
      <c r="AQ34" s="564"/>
      <c r="AR34" s="564"/>
      <c r="AS34" s="564"/>
      <c r="AT34" s="565"/>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c r="A35" s="83"/>
      <c r="B35" s="435"/>
      <c r="C35" s="435"/>
      <c r="D35" s="436"/>
      <c r="E35" s="535"/>
      <c r="F35" s="536"/>
      <c r="G35" s="536"/>
      <c r="H35" s="536"/>
      <c r="I35" s="550"/>
      <c r="J35" s="67" t="str">
        <f>IF(AND('Mapa de Riesgos'!$Y$66="Media",'Mapa de Riesgos'!$AA$66="Leve"),CONCATENATE("R10C",'Mapa de Riesgos'!$O$66),"")</f>
        <v/>
      </c>
      <c r="K35" s="68" t="str">
        <f>IF(AND('Mapa de Riesgos'!$Y$67="Media",'Mapa de Riesgos'!$AA$67="Leve"),CONCATENATE("R10C",'Mapa de Riesgos'!$O$67),"")</f>
        <v/>
      </c>
      <c r="L35" s="68" t="str">
        <f>IF(AND('Mapa de Riesgos'!$Y$68="Media",'Mapa de Riesgos'!$AA$68="Leve"),CONCATENATE("R10C",'Mapa de Riesgos'!$O$68),"")</f>
        <v/>
      </c>
      <c r="M35" s="68" t="str">
        <f>IF(AND('Mapa de Riesgos'!$Y$69="Media",'Mapa de Riesgos'!$AA$69="Leve"),CONCATENATE("R10C",'Mapa de Riesgos'!$O$69),"")</f>
        <v/>
      </c>
      <c r="N35" s="68" t="str">
        <f>IF(AND('Mapa de Riesgos'!$Y$70="Media",'Mapa de Riesgos'!$AA$70="Leve"),CONCATENATE("R10C",'Mapa de Riesgos'!$O$70),"")</f>
        <v/>
      </c>
      <c r="O35" s="69" t="str">
        <f>IF(AND('Mapa de Riesgos'!$Y$71="Media",'Mapa de Riesgos'!$AA$71="Leve"),CONCATENATE("R10C",'Mapa de Riesgos'!$O$71),"")</f>
        <v/>
      </c>
      <c r="P35" s="67" t="str">
        <f>IF(AND('Mapa de Riesgos'!$Y$66="Media",'Mapa de Riesgos'!$AA$66="Menor"),CONCATENATE("R10C",'Mapa de Riesgos'!$O$66),"")</f>
        <v/>
      </c>
      <c r="Q35" s="68" t="str">
        <f>IF(AND('Mapa de Riesgos'!$Y$67="Media",'Mapa de Riesgos'!$AA$67="Menor"),CONCATENATE("R10C",'Mapa de Riesgos'!$O$67),"")</f>
        <v/>
      </c>
      <c r="R35" s="68" t="str">
        <f>IF(AND('Mapa de Riesgos'!$Y$68="Media",'Mapa de Riesgos'!$AA$68="Menor"),CONCATENATE("R10C",'Mapa de Riesgos'!$O$68),"")</f>
        <v/>
      </c>
      <c r="S35" s="68" t="str">
        <f>IF(AND('Mapa de Riesgos'!$Y$69="Media",'Mapa de Riesgos'!$AA$69="Menor"),CONCATENATE("R10C",'Mapa de Riesgos'!$O$69),"")</f>
        <v/>
      </c>
      <c r="T35" s="68" t="str">
        <f>IF(AND('Mapa de Riesgos'!$Y$70="Media",'Mapa de Riesgos'!$AA$70="Menor"),CONCATENATE("R10C",'Mapa de Riesgos'!$O$70),"")</f>
        <v/>
      </c>
      <c r="U35" s="69" t="str">
        <f>IF(AND('Mapa de Riesgos'!$Y$71="Media",'Mapa de Riesgos'!$AA$71="Menor"),CONCATENATE("R10C",'Mapa de Riesgos'!$O$71),"")</f>
        <v/>
      </c>
      <c r="V35" s="67" t="str">
        <f>IF(AND('Mapa de Riesgos'!$Y$66="Media",'Mapa de Riesgos'!$AA$66="Moderado"),CONCATENATE("R10C",'Mapa de Riesgos'!$O$66),"")</f>
        <v/>
      </c>
      <c r="W35" s="68" t="str">
        <f>IF(AND('Mapa de Riesgos'!$Y$67="Media",'Mapa de Riesgos'!$AA$67="Moderado"),CONCATENATE("R10C",'Mapa de Riesgos'!$O$67),"")</f>
        <v/>
      </c>
      <c r="X35" s="68" t="str">
        <f>IF(AND('Mapa de Riesgos'!$Y$68="Media",'Mapa de Riesgos'!$AA$68="Moderado"),CONCATENATE("R10C",'Mapa de Riesgos'!$O$68),"")</f>
        <v/>
      </c>
      <c r="Y35" s="68" t="str">
        <f>IF(AND('Mapa de Riesgos'!$Y$69="Media",'Mapa de Riesgos'!$AA$69="Moderado"),CONCATENATE("R10C",'Mapa de Riesgos'!$O$69),"")</f>
        <v/>
      </c>
      <c r="Z35" s="68" t="str">
        <f>IF(AND('Mapa de Riesgos'!$Y$70="Media",'Mapa de Riesgos'!$AA$70="Moderado"),CONCATENATE("R10C",'Mapa de Riesgos'!$O$70),"")</f>
        <v/>
      </c>
      <c r="AA35" s="69" t="str">
        <f>IF(AND('Mapa de Riesgos'!$Y$71="Media",'Mapa de Riesgos'!$AA$71="Moderado"),CONCATENATE("R10C",'Mapa de Riesgos'!$O$71),"")</f>
        <v/>
      </c>
      <c r="AB35" s="58" t="str">
        <f>IF(AND('Mapa de Riesgos'!$Y$66="Media",'Mapa de Riesgos'!$AA$66="Mayor"),CONCATENATE("R10C",'Mapa de Riesgos'!$O$66),"")</f>
        <v/>
      </c>
      <c r="AC35" s="59" t="str">
        <f>IF(AND('Mapa de Riesgos'!$Y$67="Media",'Mapa de Riesgos'!$AA$67="Mayor"),CONCATENATE("R10C",'Mapa de Riesgos'!$O$67),"")</f>
        <v/>
      </c>
      <c r="AD35" s="59" t="str">
        <f>IF(AND('Mapa de Riesgos'!$Y$68="Media",'Mapa de Riesgos'!$AA$68="Mayor"),CONCATENATE("R10C",'Mapa de Riesgos'!$O$68),"")</f>
        <v/>
      </c>
      <c r="AE35" s="59" t="str">
        <f>IF(AND('Mapa de Riesgos'!$Y$69="Media",'Mapa de Riesgos'!$AA$69="Mayor"),CONCATENATE("R10C",'Mapa de Riesgos'!$O$69),"")</f>
        <v/>
      </c>
      <c r="AF35" s="59" t="str">
        <f>IF(AND('Mapa de Riesgos'!$Y$70="Media",'Mapa de Riesgos'!$AA$70="Mayor"),CONCATENATE("R10C",'Mapa de Riesgos'!$O$70),"")</f>
        <v/>
      </c>
      <c r="AG35" s="60" t="str">
        <f>IF(AND('Mapa de Riesgos'!$Y$71="Media",'Mapa de Riesgos'!$AA$71="Mayor"),CONCATENATE("R10C",'Mapa de Riesgos'!$O$71),"")</f>
        <v/>
      </c>
      <c r="AH35" s="61" t="str">
        <f>IF(AND('Mapa de Riesgos'!$Y$66="Media",'Mapa de Riesgos'!$AA$66="Catastrófico"),CONCATENATE("R10C",'Mapa de Riesgos'!$O$66),"")</f>
        <v/>
      </c>
      <c r="AI35" s="62" t="str">
        <f>IF(AND('Mapa de Riesgos'!$Y$67="Media",'Mapa de Riesgos'!$AA$67="Catastrófico"),CONCATENATE("R10C",'Mapa de Riesgos'!$O$67),"")</f>
        <v/>
      </c>
      <c r="AJ35" s="62" t="str">
        <f>IF(AND('Mapa de Riesgos'!$Y$68="Media",'Mapa de Riesgos'!$AA$68="Catastrófico"),CONCATENATE("R10C",'Mapa de Riesgos'!$O$68),"")</f>
        <v/>
      </c>
      <c r="AK35" s="62" t="str">
        <f>IF(AND('Mapa de Riesgos'!$Y$69="Media",'Mapa de Riesgos'!$AA$69="Catastrófico"),CONCATENATE("R10C",'Mapa de Riesgos'!$O$69),"")</f>
        <v/>
      </c>
      <c r="AL35" s="62" t="str">
        <f>IF(AND('Mapa de Riesgos'!$Y$70="Media",'Mapa de Riesgos'!$AA$70="Catastrófico"),CONCATENATE("R10C",'Mapa de Riesgos'!$O$70),"")</f>
        <v/>
      </c>
      <c r="AM35" s="63" t="str">
        <f>IF(AND('Mapa de Riesgos'!$Y$71="Media",'Mapa de Riesgos'!$AA$71="Catastrófico"),CONCATENATE("R10C",'Mapa de Riesgos'!$O$71),"")</f>
        <v/>
      </c>
      <c r="AN35" s="83"/>
      <c r="AO35" s="566"/>
      <c r="AP35" s="567"/>
      <c r="AQ35" s="567"/>
      <c r="AR35" s="567"/>
      <c r="AS35" s="567"/>
      <c r="AT35" s="568"/>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c r="A36" s="83"/>
      <c r="B36" s="435"/>
      <c r="C36" s="435"/>
      <c r="D36" s="436"/>
      <c r="E36" s="530" t="s">
        <v>174</v>
      </c>
      <c r="F36" s="531"/>
      <c r="G36" s="531"/>
      <c r="H36" s="531"/>
      <c r="I36" s="531"/>
      <c r="J36" s="73" t="str">
        <f>IF(AND('Mapa de Riesgos'!$Y$12="Baja",'Mapa de Riesgos'!$AA$12="Leve"),CONCATENATE("R1C",'Mapa de Riesgos'!$O$12),"")</f>
        <v/>
      </c>
      <c r="K36" s="74" t="str">
        <f>IF(AND('Mapa de Riesgos'!$Y$13="Baja",'Mapa de Riesgos'!$AA$13="Leve"),CONCATENATE("R1C",'Mapa de Riesgos'!$O$13),"")</f>
        <v/>
      </c>
      <c r="L36" s="74" t="str">
        <f>IF(AND('Mapa de Riesgos'!$Y$14="Baja",'Mapa de Riesgos'!$AA$14="Leve"),CONCATENATE("R1C",'Mapa de Riesgos'!$O$14),"")</f>
        <v/>
      </c>
      <c r="M36" s="74" t="str">
        <f>IF(AND('Mapa de Riesgos'!$Y$15="Baja",'Mapa de Riesgos'!$AA$15="Leve"),CONCATENATE("R1C",'Mapa de Riesgos'!$O$15),"")</f>
        <v/>
      </c>
      <c r="N36" s="74" t="str">
        <f>IF(AND('Mapa de Riesgos'!$Y$16="Baja",'Mapa de Riesgos'!$AA$16="Leve"),CONCATENATE("R1C",'Mapa de Riesgos'!$O$16),"")</f>
        <v/>
      </c>
      <c r="O36" s="75" t="str">
        <f>IF(AND('Mapa de Riesgos'!$Y$17="Baja",'Mapa de Riesgos'!$AA$17="Leve"),CONCATENATE("R1C",'Mapa de Riesgos'!$O$17),"")</f>
        <v/>
      </c>
      <c r="P36" s="64" t="str">
        <f>IF(AND('Mapa de Riesgos'!$Y$12="Baja",'Mapa de Riesgos'!$AA$12="Menor"),CONCATENATE("R1C",'Mapa de Riesgos'!$O$12),"")</f>
        <v/>
      </c>
      <c r="Q36" s="65" t="str">
        <f>IF(AND('Mapa de Riesgos'!$Y$13="Baja",'Mapa de Riesgos'!$AA$13="Menor"),CONCATENATE("R1C",'Mapa de Riesgos'!$O$13),"")</f>
        <v/>
      </c>
      <c r="R36" s="65" t="str">
        <f>IF(AND('Mapa de Riesgos'!$Y$14="Baja",'Mapa de Riesgos'!$AA$14="Menor"),CONCATENATE("R1C",'Mapa de Riesgos'!$O$14),"")</f>
        <v/>
      </c>
      <c r="S36" s="65" t="str">
        <f>IF(AND('Mapa de Riesgos'!$Y$15="Baja",'Mapa de Riesgos'!$AA$15="Menor"),CONCATENATE("R1C",'Mapa de Riesgos'!$O$15),"")</f>
        <v/>
      </c>
      <c r="T36" s="65" t="str">
        <f>IF(AND('Mapa de Riesgos'!$Y$16="Baja",'Mapa de Riesgos'!$AA$16="Menor"),CONCATENATE("R1C",'Mapa de Riesgos'!$O$16),"")</f>
        <v/>
      </c>
      <c r="U36" s="66" t="str">
        <f>IF(AND('Mapa de Riesgos'!$Y$17="Baja",'Mapa de Riesgos'!$AA$17="Menor"),CONCATENATE("R1C",'Mapa de Riesgos'!$O$17),"")</f>
        <v/>
      </c>
      <c r="V36" s="64" t="str">
        <f>IF(AND('Mapa de Riesgos'!$Y$12="Baja",'Mapa de Riesgos'!$AA$12="Moderado"),CONCATENATE("R1C",'Mapa de Riesgos'!$O$12),"")</f>
        <v/>
      </c>
      <c r="W36" s="65" t="str">
        <f>IF(AND('Mapa de Riesgos'!$Y$13="Baja",'Mapa de Riesgos'!$AA$13="Moderado"),CONCATENATE("R1C",'Mapa de Riesgos'!$O$13),"")</f>
        <v/>
      </c>
      <c r="X36" s="65" t="str">
        <f>IF(AND('Mapa de Riesgos'!$Y$14="Baja",'Mapa de Riesgos'!$AA$14="Moderado"),CONCATENATE("R1C",'Mapa de Riesgos'!$O$14),"")</f>
        <v/>
      </c>
      <c r="Y36" s="65" t="str">
        <f>IF(AND('Mapa de Riesgos'!$Y$15="Baja",'Mapa de Riesgos'!$AA$15="Moderado"),CONCATENATE("R1C",'Mapa de Riesgos'!$O$15),"")</f>
        <v/>
      </c>
      <c r="Z36" s="65" t="str">
        <f>IF(AND('Mapa de Riesgos'!$Y$16="Baja",'Mapa de Riesgos'!$AA$16="Moderado"),CONCATENATE("R1C",'Mapa de Riesgos'!$O$16),"")</f>
        <v/>
      </c>
      <c r="AA36" s="66" t="str">
        <f>IF(AND('Mapa de Riesgos'!$Y$17="Baja",'Mapa de Riesgos'!$AA$17="Moderado"),CONCATENATE("R1C",'Mapa de Riesgos'!$O$17),"")</f>
        <v/>
      </c>
      <c r="AB36" s="46" t="str">
        <f>IF(AND('Mapa de Riesgos'!$Y$12="Baja",'Mapa de Riesgos'!$AA$12="Mayor"),CONCATENATE("R1C",'Mapa de Riesgos'!$O$12),"")</f>
        <v/>
      </c>
      <c r="AC36" s="47" t="str">
        <f>IF(AND('Mapa de Riesgos'!$Y$13="Baja",'Mapa de Riesgos'!$AA$13="Mayor"),CONCATENATE("R1C",'Mapa de Riesgos'!$O$13),"")</f>
        <v/>
      </c>
      <c r="AD36" s="47" t="str">
        <f>IF(AND('Mapa de Riesgos'!$Y$14="Baja",'Mapa de Riesgos'!$AA$14="Mayor"),CONCATENATE("R1C",'Mapa de Riesgos'!$O$14),"")</f>
        <v/>
      </c>
      <c r="AE36" s="47" t="str">
        <f>IF(AND('Mapa de Riesgos'!$Y$15="Baja",'Mapa de Riesgos'!$AA$15="Mayor"),CONCATENATE("R1C",'Mapa de Riesgos'!$O$15),"")</f>
        <v/>
      </c>
      <c r="AF36" s="47" t="str">
        <f>IF(AND('Mapa de Riesgos'!$Y$16="Baja",'Mapa de Riesgos'!$AA$16="Mayor"),CONCATENATE("R1C",'Mapa de Riesgos'!$O$16),"")</f>
        <v/>
      </c>
      <c r="AG36" s="48" t="str">
        <f>IF(AND('Mapa de Riesgos'!$Y$17="Baja",'Mapa de Riesgos'!$AA$17="Mayor"),CONCATENATE("R1C",'Mapa de Riesgos'!$O$17),"")</f>
        <v/>
      </c>
      <c r="AH36" s="49" t="str">
        <f>IF(AND('Mapa de Riesgos'!$Y$12="Baja",'Mapa de Riesgos'!$AA$12="Catastrófico"),CONCATENATE("R1C",'Mapa de Riesgos'!$O$12),"")</f>
        <v>R1C1</v>
      </c>
      <c r="AI36" s="50" t="str">
        <f>IF(AND('Mapa de Riesgos'!$Y$13="Baja",'Mapa de Riesgos'!$AA$13="Catastrófico"),CONCATENATE("R1C",'Mapa de Riesgos'!$O$13),"")</f>
        <v/>
      </c>
      <c r="AJ36" s="50" t="str">
        <f>IF(AND('Mapa de Riesgos'!$Y$14="Baja",'Mapa de Riesgos'!$AA$14="Catastrófico"),CONCATENATE("R1C",'Mapa de Riesgos'!$O$14),"")</f>
        <v/>
      </c>
      <c r="AK36" s="50" t="str">
        <f>IF(AND('Mapa de Riesgos'!$Y$15="Baja",'Mapa de Riesgos'!$AA$15="Catastrófico"),CONCATENATE("R1C",'Mapa de Riesgos'!$O$15),"")</f>
        <v/>
      </c>
      <c r="AL36" s="50" t="str">
        <f>IF(AND('Mapa de Riesgos'!$Y$16="Baja",'Mapa de Riesgos'!$AA$16="Catastrófico"),CONCATENATE("R1C",'Mapa de Riesgos'!$O$16),"")</f>
        <v/>
      </c>
      <c r="AM36" s="51" t="str">
        <f>IF(AND('Mapa de Riesgos'!$Y$17="Baja",'Mapa de Riesgos'!$AA$17="Catastrófico"),CONCATENATE("R1C",'Mapa de Riesgos'!$O$17),"")</f>
        <v/>
      </c>
      <c r="AN36" s="83"/>
      <c r="AO36" s="551" t="s">
        <v>175</v>
      </c>
      <c r="AP36" s="552"/>
      <c r="AQ36" s="552"/>
      <c r="AR36" s="552"/>
      <c r="AS36" s="552"/>
      <c r="AT36" s="55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c r="A37" s="83"/>
      <c r="B37" s="435"/>
      <c r="C37" s="435"/>
      <c r="D37" s="436"/>
      <c r="E37" s="532"/>
      <c r="F37" s="533"/>
      <c r="G37" s="533"/>
      <c r="H37" s="533"/>
      <c r="I37" s="533"/>
      <c r="J37" s="76" t="str">
        <f>IF(AND('Mapa de Riesgos'!$Y$18="Baja",'Mapa de Riesgos'!$AA$18="Leve"),CONCATENATE("R2C",'Mapa de Riesgos'!$O$18),"")</f>
        <v/>
      </c>
      <c r="K37" s="77" t="str">
        <f>IF(AND('Mapa de Riesgos'!$Y$19="Baja",'Mapa de Riesgos'!$AA$19="Leve"),CONCATENATE("R2C",'Mapa de Riesgos'!$O$19),"")</f>
        <v/>
      </c>
      <c r="L37" s="77" t="str">
        <f>IF(AND('Mapa de Riesgos'!$Y$20="Baja",'Mapa de Riesgos'!$AA$20="Leve"),CONCATENATE("R2C",'Mapa de Riesgos'!$O$20),"")</f>
        <v/>
      </c>
      <c r="M37" s="77" t="str">
        <f>IF(AND('Mapa de Riesgos'!$Y$21="Baja",'Mapa de Riesgos'!$AA$21="Leve"),CONCATENATE("R2C",'Mapa de Riesgos'!$O$21),"")</f>
        <v/>
      </c>
      <c r="N37" s="77" t="str">
        <f>IF(AND('Mapa de Riesgos'!$Y$22="Baja",'Mapa de Riesgos'!$AA$22="Leve"),CONCATENATE("R2C",'Mapa de Riesgos'!$O$22),"")</f>
        <v/>
      </c>
      <c r="O37" s="78" t="str">
        <f>IF(AND('Mapa de Riesgos'!$Y$23="Baja",'Mapa de Riesgos'!$AA$23="Leve"),CONCATENATE("R2C",'Mapa de Riesgos'!$O$23),"")</f>
        <v/>
      </c>
      <c r="P37" s="67" t="str">
        <f>IF(AND('Mapa de Riesgos'!$Y$18="Baja",'Mapa de Riesgos'!$AA$18="Menor"),CONCATENATE("R2C",'Mapa de Riesgos'!$O$18),"")</f>
        <v/>
      </c>
      <c r="Q37" s="68" t="str">
        <f>IF(AND('Mapa de Riesgos'!$Y$19="Baja",'Mapa de Riesgos'!$AA$19="Menor"),CONCATENATE("R2C",'Mapa de Riesgos'!$O$19),"")</f>
        <v/>
      </c>
      <c r="R37" s="68" t="str">
        <f>IF(AND('Mapa de Riesgos'!$Y$20="Baja",'Mapa de Riesgos'!$AA$20="Menor"),CONCATENATE("R2C",'Mapa de Riesgos'!$O$20),"")</f>
        <v/>
      </c>
      <c r="S37" s="68" t="str">
        <f>IF(AND('Mapa de Riesgos'!$Y$21="Baja",'Mapa de Riesgos'!$AA$21="Menor"),CONCATENATE("R2C",'Mapa de Riesgos'!$O$21),"")</f>
        <v/>
      </c>
      <c r="T37" s="68" t="str">
        <f>IF(AND('Mapa de Riesgos'!$Y$22="Baja",'Mapa de Riesgos'!$AA$22="Menor"),CONCATENATE("R2C",'Mapa de Riesgos'!$O$22),"")</f>
        <v/>
      </c>
      <c r="U37" s="69" t="str">
        <f>IF(AND('Mapa de Riesgos'!$Y$23="Baja",'Mapa de Riesgos'!$AA$23="Menor"),CONCATENATE("R2C",'Mapa de Riesgos'!$O$23),"")</f>
        <v/>
      </c>
      <c r="V37" s="67" t="str">
        <f>IF(AND('Mapa de Riesgos'!$Y$18="Baja",'Mapa de Riesgos'!$AA$18="Moderado"),CONCATENATE("R2C",'Mapa de Riesgos'!$O$18),"")</f>
        <v/>
      </c>
      <c r="W37" s="68" t="str">
        <f>IF(AND('Mapa de Riesgos'!$Y$19="Baja",'Mapa de Riesgos'!$AA$19="Moderado"),CONCATENATE("R2C",'Mapa de Riesgos'!$O$19),"")</f>
        <v/>
      </c>
      <c r="X37" s="68" t="str">
        <f>IF(AND('Mapa de Riesgos'!$Y$20="Baja",'Mapa de Riesgos'!$AA$20="Moderado"),CONCATENATE("R2C",'Mapa de Riesgos'!$O$20),"")</f>
        <v/>
      </c>
      <c r="Y37" s="68" t="str">
        <f>IF(AND('Mapa de Riesgos'!$Y$21="Baja",'Mapa de Riesgos'!$AA$21="Moderado"),CONCATENATE("R2C",'Mapa de Riesgos'!$O$21),"")</f>
        <v/>
      </c>
      <c r="Z37" s="68" t="str">
        <f>IF(AND('Mapa de Riesgos'!$Y$22="Baja",'Mapa de Riesgos'!$AA$22="Moderado"),CONCATENATE("R2C",'Mapa de Riesgos'!$O$22),"")</f>
        <v/>
      </c>
      <c r="AA37" s="69" t="str">
        <f>IF(AND('Mapa de Riesgos'!$Y$23="Baja",'Mapa de Riesgos'!$AA$23="Moderado"),CONCATENATE("R2C",'Mapa de Riesgos'!$O$23),"")</f>
        <v/>
      </c>
      <c r="AB37" s="52" t="str">
        <f>IF(AND('Mapa de Riesgos'!$Y$18="Baja",'Mapa de Riesgos'!$AA$18="Mayor"),CONCATENATE("R2C",'Mapa de Riesgos'!$O$18),"")</f>
        <v/>
      </c>
      <c r="AC37" s="53" t="str">
        <f>IF(AND('Mapa de Riesgos'!$Y$19="Baja",'Mapa de Riesgos'!$AA$19="Mayor"),CONCATENATE("R2C",'Mapa de Riesgos'!$O$19),"")</f>
        <v/>
      </c>
      <c r="AD37" s="53" t="str">
        <f>IF(AND('Mapa de Riesgos'!$Y$20="Baja",'Mapa de Riesgos'!$AA$20="Mayor"),CONCATENATE("R2C",'Mapa de Riesgos'!$O$20),"")</f>
        <v/>
      </c>
      <c r="AE37" s="53" t="str">
        <f>IF(AND('Mapa de Riesgos'!$Y$21="Baja",'Mapa de Riesgos'!$AA$21="Mayor"),CONCATENATE("R2C",'Mapa de Riesgos'!$O$21),"")</f>
        <v/>
      </c>
      <c r="AF37" s="53" t="str">
        <f>IF(AND('Mapa de Riesgos'!$Y$22="Baja",'Mapa de Riesgos'!$AA$22="Mayor"),CONCATENATE("R2C",'Mapa de Riesgos'!$O$22),"")</f>
        <v/>
      </c>
      <c r="AG37" s="54" t="str">
        <f>IF(AND('Mapa de Riesgos'!$Y$23="Baja",'Mapa de Riesgos'!$AA$23="Mayor"),CONCATENATE("R2C",'Mapa de Riesgos'!$O$23),"")</f>
        <v/>
      </c>
      <c r="AH37" s="55" t="str">
        <f>IF(AND('Mapa de Riesgos'!$Y$18="Baja",'Mapa de Riesgos'!$AA$18="Catastrófico"),CONCATENATE("R2C",'Mapa de Riesgos'!$O$18),"")</f>
        <v/>
      </c>
      <c r="AI37" s="56" t="str">
        <f>IF(AND('Mapa de Riesgos'!$Y$19="Baja",'Mapa de Riesgos'!$AA$19="Catastrófico"),CONCATENATE("R2C",'Mapa de Riesgos'!$O$19),"")</f>
        <v/>
      </c>
      <c r="AJ37" s="56" t="str">
        <f>IF(AND('Mapa de Riesgos'!$Y$20="Baja",'Mapa de Riesgos'!$AA$20="Catastrófico"),CONCATENATE("R2C",'Mapa de Riesgos'!$O$20),"")</f>
        <v/>
      </c>
      <c r="AK37" s="56" t="str">
        <f>IF(AND('Mapa de Riesgos'!$Y$21="Baja",'Mapa de Riesgos'!$AA$21="Catastrófico"),CONCATENATE("R2C",'Mapa de Riesgos'!$O$21),"")</f>
        <v/>
      </c>
      <c r="AL37" s="56" t="str">
        <f>IF(AND('Mapa de Riesgos'!$Y$22="Baja",'Mapa de Riesgos'!$AA$22="Catastrófico"),CONCATENATE("R2C",'Mapa de Riesgos'!$O$22),"")</f>
        <v/>
      </c>
      <c r="AM37" s="57" t="str">
        <f>IF(AND('Mapa de Riesgos'!$Y$23="Baja",'Mapa de Riesgos'!$AA$23="Catastrófico"),CONCATENATE("R2C",'Mapa de Riesgos'!$O$23),"")</f>
        <v/>
      </c>
      <c r="AN37" s="83"/>
      <c r="AO37" s="554"/>
      <c r="AP37" s="555"/>
      <c r="AQ37" s="555"/>
      <c r="AR37" s="555"/>
      <c r="AS37" s="555"/>
      <c r="AT37" s="556"/>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c r="A38" s="83"/>
      <c r="B38" s="435"/>
      <c r="C38" s="435"/>
      <c r="D38" s="436"/>
      <c r="E38" s="534"/>
      <c r="F38" s="533"/>
      <c r="G38" s="533"/>
      <c r="H38" s="533"/>
      <c r="I38" s="533"/>
      <c r="J38" s="76" t="str">
        <f>IF(AND('Mapa de Riesgos'!$Y$24="Baja",'Mapa de Riesgos'!$AA$24="Leve"),CONCATENATE("R3C",'Mapa de Riesgos'!$O$24),"")</f>
        <v/>
      </c>
      <c r="K38" s="77" t="str">
        <f>IF(AND('Mapa de Riesgos'!$Y$25="Baja",'Mapa de Riesgos'!$AA$25="Leve"),CONCATENATE("R3C",'Mapa de Riesgos'!$O$25),"")</f>
        <v/>
      </c>
      <c r="L38" s="77" t="str">
        <f>IF(AND('Mapa de Riesgos'!$Y$26="Baja",'Mapa de Riesgos'!$AA$26="Leve"),CONCATENATE("R3C",'Mapa de Riesgos'!$O$26),"")</f>
        <v/>
      </c>
      <c r="M38" s="77" t="str">
        <f>IF(AND('Mapa de Riesgos'!$Y$27="Baja",'Mapa de Riesgos'!$AA$27="Leve"),CONCATENATE("R3C",'Mapa de Riesgos'!$O$27),"")</f>
        <v/>
      </c>
      <c r="N38" s="77" t="str">
        <f>IF(AND('Mapa de Riesgos'!$Y$28="Baja",'Mapa de Riesgos'!$AA$28="Leve"),CONCATENATE("R3C",'Mapa de Riesgos'!$O$28),"")</f>
        <v/>
      </c>
      <c r="O38" s="78" t="str">
        <f>IF(AND('Mapa de Riesgos'!$Y$29="Baja",'Mapa de Riesgos'!$AA$29="Leve"),CONCATENATE("R3C",'Mapa de Riesgos'!$O$29),"")</f>
        <v/>
      </c>
      <c r="P38" s="67" t="str">
        <f>IF(AND('Mapa de Riesgos'!$Y$24="Baja",'Mapa de Riesgos'!$AA$24="Menor"),CONCATENATE("R3C",'Mapa de Riesgos'!$O$24),"")</f>
        <v/>
      </c>
      <c r="Q38" s="68" t="str">
        <f>IF(AND('Mapa de Riesgos'!$Y$25="Baja",'Mapa de Riesgos'!$AA$25="Menor"),CONCATENATE("R3C",'Mapa de Riesgos'!$O$25),"")</f>
        <v/>
      </c>
      <c r="R38" s="68" t="str">
        <f>IF(AND('Mapa de Riesgos'!$Y$26="Baja",'Mapa de Riesgos'!$AA$26="Menor"),CONCATENATE("R3C",'Mapa de Riesgos'!$O$26),"")</f>
        <v/>
      </c>
      <c r="S38" s="68" t="str">
        <f>IF(AND('Mapa de Riesgos'!$Y$27="Baja",'Mapa de Riesgos'!$AA$27="Menor"),CONCATENATE("R3C",'Mapa de Riesgos'!$O$27),"")</f>
        <v/>
      </c>
      <c r="T38" s="68" t="str">
        <f>IF(AND('Mapa de Riesgos'!$Y$28="Baja",'Mapa de Riesgos'!$AA$28="Menor"),CONCATENATE("R3C",'Mapa de Riesgos'!$O$28),"")</f>
        <v/>
      </c>
      <c r="U38" s="69" t="str">
        <f>IF(AND('Mapa de Riesgos'!$Y$29="Baja",'Mapa de Riesgos'!$AA$29="Menor"),CONCATENATE("R3C",'Mapa de Riesgos'!$O$29),"")</f>
        <v/>
      </c>
      <c r="V38" s="67" t="str">
        <f>IF(AND('Mapa de Riesgos'!$Y$24="Baja",'Mapa de Riesgos'!$AA$24="Moderado"),CONCATENATE("R3C",'Mapa de Riesgos'!$O$24),"")</f>
        <v/>
      </c>
      <c r="W38" s="68" t="str">
        <f>IF(AND('Mapa de Riesgos'!$Y$25="Baja",'Mapa de Riesgos'!$AA$25="Moderado"),CONCATENATE("R3C",'Mapa de Riesgos'!$O$25),"")</f>
        <v/>
      </c>
      <c r="X38" s="68" t="str">
        <f>IF(AND('Mapa de Riesgos'!$Y$26="Baja",'Mapa de Riesgos'!$AA$26="Moderado"),CONCATENATE("R3C",'Mapa de Riesgos'!$O$26),"")</f>
        <v/>
      </c>
      <c r="Y38" s="68" t="str">
        <f>IF(AND('Mapa de Riesgos'!$Y$27="Baja",'Mapa de Riesgos'!$AA$27="Moderado"),CONCATENATE("R3C",'Mapa de Riesgos'!$O$27),"")</f>
        <v/>
      </c>
      <c r="Z38" s="68" t="str">
        <f>IF(AND('Mapa de Riesgos'!$Y$28="Baja",'Mapa de Riesgos'!$AA$28="Moderado"),CONCATENATE("R3C",'Mapa de Riesgos'!$O$28),"")</f>
        <v/>
      </c>
      <c r="AA38" s="69" t="str">
        <f>IF(AND('Mapa de Riesgos'!$Y$29="Baja",'Mapa de Riesgos'!$AA$29="Moderado"),CONCATENATE("R3C",'Mapa de Riesgos'!$O$29),"")</f>
        <v/>
      </c>
      <c r="AB38" s="52" t="str">
        <f>IF(AND('Mapa de Riesgos'!$Y$24="Baja",'Mapa de Riesgos'!$AA$24="Mayor"),CONCATENATE("R3C",'Mapa de Riesgos'!$O$24),"")</f>
        <v/>
      </c>
      <c r="AC38" s="53" t="str">
        <f>IF(AND('Mapa de Riesgos'!$Y$25="Baja",'Mapa de Riesgos'!$AA$25="Mayor"),CONCATENATE("R3C",'Mapa de Riesgos'!$O$25),"")</f>
        <v/>
      </c>
      <c r="AD38" s="53" t="str">
        <f>IF(AND('Mapa de Riesgos'!$Y$26="Baja",'Mapa de Riesgos'!$AA$26="Mayor"),CONCATENATE("R3C",'Mapa de Riesgos'!$O$26),"")</f>
        <v/>
      </c>
      <c r="AE38" s="53" t="str">
        <f>IF(AND('Mapa de Riesgos'!$Y$27="Baja",'Mapa de Riesgos'!$AA$27="Mayor"),CONCATENATE("R3C",'Mapa de Riesgos'!$O$27),"")</f>
        <v/>
      </c>
      <c r="AF38" s="53" t="str">
        <f>IF(AND('Mapa de Riesgos'!$Y$28="Baja",'Mapa de Riesgos'!$AA$28="Mayor"),CONCATENATE("R3C",'Mapa de Riesgos'!$O$28),"")</f>
        <v/>
      </c>
      <c r="AG38" s="54" t="str">
        <f>IF(AND('Mapa de Riesgos'!$Y$29="Baja",'Mapa de Riesgos'!$AA$29="Mayor"),CONCATENATE("R3C",'Mapa de Riesgos'!$O$29),"")</f>
        <v/>
      </c>
      <c r="AH38" s="55" t="str">
        <f>IF(AND('Mapa de Riesgos'!$Y$24="Baja",'Mapa de Riesgos'!$AA$24="Catastrófico"),CONCATENATE("R3C",'Mapa de Riesgos'!$O$24),"")</f>
        <v/>
      </c>
      <c r="AI38" s="56" t="str">
        <f>IF(AND('Mapa de Riesgos'!$Y$25="Baja",'Mapa de Riesgos'!$AA$25="Catastrófico"),CONCATENATE("R3C",'Mapa de Riesgos'!$O$25),"")</f>
        <v/>
      </c>
      <c r="AJ38" s="56" t="str">
        <f>IF(AND('Mapa de Riesgos'!$Y$26="Baja",'Mapa de Riesgos'!$AA$26="Catastrófico"),CONCATENATE("R3C",'Mapa de Riesgos'!$O$26),"")</f>
        <v/>
      </c>
      <c r="AK38" s="56" t="str">
        <f>IF(AND('Mapa de Riesgos'!$Y$27="Baja",'Mapa de Riesgos'!$AA$27="Catastrófico"),CONCATENATE("R3C",'Mapa de Riesgos'!$O$27),"")</f>
        <v/>
      </c>
      <c r="AL38" s="56" t="str">
        <f>IF(AND('Mapa de Riesgos'!$Y$28="Baja",'Mapa de Riesgos'!$AA$28="Catastrófico"),CONCATENATE("R3C",'Mapa de Riesgos'!$O$28),"")</f>
        <v/>
      </c>
      <c r="AM38" s="57" t="str">
        <f>IF(AND('Mapa de Riesgos'!$Y$29="Baja",'Mapa de Riesgos'!$AA$29="Catastrófico"),CONCATENATE("R3C",'Mapa de Riesgos'!$O$29),"")</f>
        <v/>
      </c>
      <c r="AN38" s="83"/>
      <c r="AO38" s="554"/>
      <c r="AP38" s="555"/>
      <c r="AQ38" s="555"/>
      <c r="AR38" s="555"/>
      <c r="AS38" s="555"/>
      <c r="AT38" s="556"/>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c r="A39" s="83"/>
      <c r="B39" s="435"/>
      <c r="C39" s="435"/>
      <c r="D39" s="436"/>
      <c r="E39" s="534"/>
      <c r="F39" s="533"/>
      <c r="G39" s="533"/>
      <c r="H39" s="533"/>
      <c r="I39" s="533"/>
      <c r="J39" s="76" t="str">
        <f>IF(AND('Mapa de Riesgos'!$Y$30="Baja",'Mapa de Riesgos'!$AA$30="Leve"),CONCATENATE("R4C",'Mapa de Riesgos'!$O$30),"")</f>
        <v/>
      </c>
      <c r="K39" s="77" t="str">
        <f>IF(AND('Mapa de Riesgos'!$Y$31="Baja",'Mapa de Riesgos'!$AA$31="Leve"),CONCATENATE("R4C",'Mapa de Riesgos'!$O$31),"")</f>
        <v/>
      </c>
      <c r="L39" s="77" t="str">
        <f>IF(AND('Mapa de Riesgos'!$Y$32="Baja",'Mapa de Riesgos'!$AA$32="Leve"),CONCATENATE("R4C",'Mapa de Riesgos'!$O$32),"")</f>
        <v/>
      </c>
      <c r="M39" s="77" t="str">
        <f>IF(AND('Mapa de Riesgos'!$Y$33="Baja",'Mapa de Riesgos'!$AA$33="Leve"),CONCATENATE("R4C",'Mapa de Riesgos'!$O$33),"")</f>
        <v/>
      </c>
      <c r="N39" s="77" t="str">
        <f>IF(AND('Mapa de Riesgos'!$Y$34="Baja",'Mapa de Riesgos'!$AA$34="Leve"),CONCATENATE("R4C",'Mapa de Riesgos'!$O$34),"")</f>
        <v/>
      </c>
      <c r="O39" s="78" t="str">
        <f>IF(AND('Mapa de Riesgos'!$Y$35="Baja",'Mapa de Riesgos'!$AA$35="Leve"),CONCATENATE("R4C",'Mapa de Riesgos'!$O$35),"")</f>
        <v/>
      </c>
      <c r="P39" s="67" t="str">
        <f>IF(AND('Mapa de Riesgos'!$Y$30="Baja",'Mapa de Riesgos'!$AA$30="Menor"),CONCATENATE("R4C",'Mapa de Riesgos'!$O$30),"")</f>
        <v/>
      </c>
      <c r="Q39" s="68" t="str">
        <f>IF(AND('Mapa de Riesgos'!$Y$31="Baja",'Mapa de Riesgos'!$AA$31="Menor"),CONCATENATE("R4C",'Mapa de Riesgos'!$O$31),"")</f>
        <v/>
      </c>
      <c r="R39" s="68" t="str">
        <f>IF(AND('Mapa de Riesgos'!$Y$32="Baja",'Mapa de Riesgos'!$AA$32="Menor"),CONCATENATE("R4C",'Mapa de Riesgos'!$O$32),"")</f>
        <v/>
      </c>
      <c r="S39" s="68" t="str">
        <f>IF(AND('Mapa de Riesgos'!$Y$33="Baja",'Mapa de Riesgos'!$AA$33="Menor"),CONCATENATE("R4C",'Mapa de Riesgos'!$O$33),"")</f>
        <v/>
      </c>
      <c r="T39" s="68" t="str">
        <f>IF(AND('Mapa de Riesgos'!$Y$34="Baja",'Mapa de Riesgos'!$AA$34="Menor"),CONCATENATE("R4C",'Mapa de Riesgos'!$O$34),"")</f>
        <v/>
      </c>
      <c r="U39" s="69" t="str">
        <f>IF(AND('Mapa de Riesgos'!$Y$35="Baja",'Mapa de Riesgos'!$AA$35="Menor"),CONCATENATE("R4C",'Mapa de Riesgos'!$O$35),"")</f>
        <v/>
      </c>
      <c r="V39" s="67" t="str">
        <f>IF(AND('Mapa de Riesgos'!$Y$30="Baja",'Mapa de Riesgos'!$AA$30="Moderado"),CONCATENATE("R4C",'Mapa de Riesgos'!$O$30),"")</f>
        <v/>
      </c>
      <c r="W39" s="68" t="str">
        <f>IF(AND('Mapa de Riesgos'!$Y$31="Baja",'Mapa de Riesgos'!$AA$31="Moderado"),CONCATENATE("R4C",'Mapa de Riesgos'!$O$31),"")</f>
        <v/>
      </c>
      <c r="X39" s="68" t="str">
        <f>IF(AND('Mapa de Riesgos'!$Y$32="Baja",'Mapa de Riesgos'!$AA$32="Moderado"),CONCATENATE("R4C",'Mapa de Riesgos'!$O$32),"")</f>
        <v/>
      </c>
      <c r="Y39" s="68" t="str">
        <f>IF(AND('Mapa de Riesgos'!$Y$33="Baja",'Mapa de Riesgos'!$AA$33="Moderado"),CONCATENATE("R4C",'Mapa de Riesgos'!$O$33),"")</f>
        <v/>
      </c>
      <c r="Z39" s="68" t="str">
        <f>IF(AND('Mapa de Riesgos'!$Y$34="Baja",'Mapa de Riesgos'!$AA$34="Moderado"),CONCATENATE("R4C",'Mapa de Riesgos'!$O$34),"")</f>
        <v/>
      </c>
      <c r="AA39" s="69" t="str">
        <f>IF(AND('Mapa de Riesgos'!$Y$35="Baja",'Mapa de Riesgos'!$AA$35="Moderado"),CONCATENATE("R4C",'Mapa de Riesgos'!$O$35),"")</f>
        <v/>
      </c>
      <c r="AB39" s="52" t="str">
        <f>IF(AND('Mapa de Riesgos'!$Y$30="Baja",'Mapa de Riesgos'!$AA$30="Mayor"),CONCATENATE("R4C",'Mapa de Riesgos'!$O$30),"")</f>
        <v/>
      </c>
      <c r="AC39" s="53" t="str">
        <f>IF(AND('Mapa de Riesgos'!$Y$31="Baja",'Mapa de Riesgos'!$AA$31="Mayor"),CONCATENATE("R4C",'Mapa de Riesgos'!$O$31),"")</f>
        <v/>
      </c>
      <c r="AD39" s="53" t="str">
        <f>IF(AND('Mapa de Riesgos'!$Y$32="Baja",'Mapa de Riesgos'!$AA$32="Mayor"),CONCATENATE("R4C",'Mapa de Riesgos'!$O$32),"")</f>
        <v/>
      </c>
      <c r="AE39" s="53" t="str">
        <f>IF(AND('Mapa de Riesgos'!$Y$33="Baja",'Mapa de Riesgos'!$AA$33="Mayor"),CONCATENATE("R4C",'Mapa de Riesgos'!$O$33),"")</f>
        <v/>
      </c>
      <c r="AF39" s="53" t="str">
        <f>IF(AND('Mapa de Riesgos'!$Y$34="Baja",'Mapa de Riesgos'!$AA$34="Mayor"),CONCATENATE("R4C",'Mapa de Riesgos'!$O$34),"")</f>
        <v/>
      </c>
      <c r="AG39" s="54" t="str">
        <f>IF(AND('Mapa de Riesgos'!$Y$35="Baja",'Mapa de Riesgos'!$AA$35="Mayor"),CONCATENATE("R4C",'Mapa de Riesgos'!$O$35),"")</f>
        <v/>
      </c>
      <c r="AH39" s="55" t="str">
        <f>IF(AND('Mapa de Riesgos'!$Y$30="Baja",'Mapa de Riesgos'!$AA$30="Catastrófico"),CONCATENATE("R4C",'Mapa de Riesgos'!$O$30),"")</f>
        <v/>
      </c>
      <c r="AI39" s="56" t="str">
        <f>IF(AND('Mapa de Riesgos'!$Y$31="Baja",'Mapa de Riesgos'!$AA$31="Catastrófico"),CONCATENATE("R4C",'Mapa de Riesgos'!$O$31),"")</f>
        <v/>
      </c>
      <c r="AJ39" s="56" t="str">
        <f>IF(AND('Mapa de Riesgos'!$Y$32="Baja",'Mapa de Riesgos'!$AA$32="Catastrófico"),CONCATENATE("R4C",'Mapa de Riesgos'!$O$32),"")</f>
        <v/>
      </c>
      <c r="AK39" s="56" t="str">
        <f>IF(AND('Mapa de Riesgos'!$Y$33="Baja",'Mapa de Riesgos'!$AA$33="Catastrófico"),CONCATENATE("R4C",'Mapa de Riesgos'!$O$33),"")</f>
        <v/>
      </c>
      <c r="AL39" s="56" t="str">
        <f>IF(AND('Mapa de Riesgos'!$Y$34="Baja",'Mapa de Riesgos'!$AA$34="Catastrófico"),CONCATENATE("R4C",'Mapa de Riesgos'!$O$34),"")</f>
        <v/>
      </c>
      <c r="AM39" s="57" t="str">
        <f>IF(AND('Mapa de Riesgos'!$Y$35="Baja",'Mapa de Riesgos'!$AA$35="Catastrófico"),CONCATENATE("R4C",'Mapa de Riesgos'!$O$35),"")</f>
        <v/>
      </c>
      <c r="AN39" s="83"/>
      <c r="AO39" s="554"/>
      <c r="AP39" s="555"/>
      <c r="AQ39" s="555"/>
      <c r="AR39" s="555"/>
      <c r="AS39" s="555"/>
      <c r="AT39" s="556"/>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c r="A40" s="83"/>
      <c r="B40" s="435"/>
      <c r="C40" s="435"/>
      <c r="D40" s="436"/>
      <c r="E40" s="534"/>
      <c r="F40" s="533"/>
      <c r="G40" s="533"/>
      <c r="H40" s="533"/>
      <c r="I40" s="533"/>
      <c r="J40" s="76" t="str">
        <f>IF(AND('Mapa de Riesgos'!$Y$36="Baja",'Mapa de Riesgos'!$AA$36="Leve"),CONCATENATE("R5C",'Mapa de Riesgos'!$O$36),"")</f>
        <v/>
      </c>
      <c r="K40" s="77" t="str">
        <f>IF(AND('Mapa de Riesgos'!$Y$37="Baja",'Mapa de Riesgos'!$AA$37="Leve"),CONCATENATE("R5C",'Mapa de Riesgos'!$O$37),"")</f>
        <v/>
      </c>
      <c r="L40" s="77" t="str">
        <f>IF(AND('Mapa de Riesgos'!$Y$38="Baja",'Mapa de Riesgos'!$AA$38="Leve"),CONCATENATE("R5C",'Mapa de Riesgos'!$O$38),"")</f>
        <v/>
      </c>
      <c r="M40" s="77" t="str">
        <f>IF(AND('Mapa de Riesgos'!$Y$39="Baja",'Mapa de Riesgos'!$AA$39="Leve"),CONCATENATE("R5C",'Mapa de Riesgos'!$O$39),"")</f>
        <v/>
      </c>
      <c r="N40" s="77" t="str">
        <f>IF(AND('Mapa de Riesgos'!$Y$40="Baja",'Mapa de Riesgos'!$AA$40="Leve"),CONCATENATE("R5C",'Mapa de Riesgos'!$O$40),"")</f>
        <v/>
      </c>
      <c r="O40" s="78" t="str">
        <f>IF(AND('Mapa de Riesgos'!$Y$41="Baja",'Mapa de Riesgos'!$AA$41="Leve"),CONCATENATE("R5C",'Mapa de Riesgos'!$O$41),"")</f>
        <v/>
      </c>
      <c r="P40" s="67" t="str">
        <f>IF(AND('Mapa de Riesgos'!$Y$36="Baja",'Mapa de Riesgos'!$AA$36="Menor"),CONCATENATE("R5C",'Mapa de Riesgos'!$O$36),"")</f>
        <v/>
      </c>
      <c r="Q40" s="68" t="str">
        <f>IF(AND('Mapa de Riesgos'!$Y$37="Baja",'Mapa de Riesgos'!$AA$37="Menor"),CONCATENATE("R5C",'Mapa de Riesgos'!$O$37),"")</f>
        <v/>
      </c>
      <c r="R40" s="68" t="str">
        <f>IF(AND('Mapa de Riesgos'!$Y$38="Baja",'Mapa de Riesgos'!$AA$38="Menor"),CONCATENATE("R5C",'Mapa de Riesgos'!$O$38),"")</f>
        <v/>
      </c>
      <c r="S40" s="68" t="str">
        <f>IF(AND('Mapa de Riesgos'!$Y$39="Baja",'Mapa de Riesgos'!$AA$39="Menor"),CONCATENATE("R5C",'Mapa de Riesgos'!$O$39),"")</f>
        <v/>
      </c>
      <c r="T40" s="68" t="str">
        <f>IF(AND('Mapa de Riesgos'!$Y$40="Baja",'Mapa de Riesgos'!$AA$40="Menor"),CONCATENATE("R5C",'Mapa de Riesgos'!$O$40),"")</f>
        <v/>
      </c>
      <c r="U40" s="69" t="str">
        <f>IF(AND('Mapa de Riesgos'!$Y$41="Baja",'Mapa de Riesgos'!$AA$41="Menor"),CONCATENATE("R5C",'Mapa de Riesgos'!$O$41),"")</f>
        <v/>
      </c>
      <c r="V40" s="67" t="str">
        <f>IF(AND('Mapa de Riesgos'!$Y$36="Baja",'Mapa de Riesgos'!$AA$36="Moderado"),CONCATENATE("R5C",'Mapa de Riesgos'!$O$36),"")</f>
        <v/>
      </c>
      <c r="W40" s="68" t="str">
        <f>IF(AND('Mapa de Riesgos'!$Y$37="Baja",'Mapa de Riesgos'!$AA$37="Moderado"),CONCATENATE("R5C",'Mapa de Riesgos'!$O$37),"")</f>
        <v/>
      </c>
      <c r="X40" s="68" t="str">
        <f>IF(AND('Mapa de Riesgos'!$Y$38="Baja",'Mapa de Riesgos'!$AA$38="Moderado"),CONCATENATE("R5C",'Mapa de Riesgos'!$O$38),"")</f>
        <v/>
      </c>
      <c r="Y40" s="68" t="str">
        <f>IF(AND('Mapa de Riesgos'!$Y$39="Baja",'Mapa de Riesgos'!$AA$39="Moderado"),CONCATENATE("R5C",'Mapa de Riesgos'!$O$39),"")</f>
        <v/>
      </c>
      <c r="Z40" s="68" t="str">
        <f>IF(AND('Mapa de Riesgos'!$Y$40="Baja",'Mapa de Riesgos'!$AA$40="Moderado"),CONCATENATE("R5C",'Mapa de Riesgos'!$O$40),"")</f>
        <v/>
      </c>
      <c r="AA40" s="69" t="str">
        <f>IF(AND('Mapa de Riesgos'!$Y$41="Baja",'Mapa de Riesgos'!$AA$41="Moderado"),CONCATENATE("R5C",'Mapa de Riesgos'!$O$41),"")</f>
        <v/>
      </c>
      <c r="AB40" s="52" t="str">
        <f>IF(AND('Mapa de Riesgos'!$Y$36="Baja",'Mapa de Riesgos'!$AA$36="Mayor"),CONCATENATE("R5C",'Mapa de Riesgos'!$O$36),"")</f>
        <v/>
      </c>
      <c r="AC40" s="53" t="str">
        <f>IF(AND('Mapa de Riesgos'!$Y$37="Baja",'Mapa de Riesgos'!$AA$37="Mayor"),CONCATENATE("R5C",'Mapa de Riesgos'!$O$37),"")</f>
        <v/>
      </c>
      <c r="AD40" s="53" t="str">
        <f>IF(AND('Mapa de Riesgos'!$Y$38="Baja",'Mapa de Riesgos'!$AA$38="Mayor"),CONCATENATE("R5C",'Mapa de Riesgos'!$O$38),"")</f>
        <v/>
      </c>
      <c r="AE40" s="53" t="str">
        <f>IF(AND('Mapa de Riesgos'!$Y$39="Baja",'Mapa de Riesgos'!$AA$39="Mayor"),CONCATENATE("R5C",'Mapa de Riesgos'!$O$39),"")</f>
        <v/>
      </c>
      <c r="AF40" s="53" t="str">
        <f>IF(AND('Mapa de Riesgos'!$Y$40="Baja",'Mapa de Riesgos'!$AA$40="Mayor"),CONCATENATE("R5C",'Mapa de Riesgos'!$O$40),"")</f>
        <v/>
      </c>
      <c r="AG40" s="54" t="str">
        <f>IF(AND('Mapa de Riesgos'!$Y$41="Baja",'Mapa de Riesgos'!$AA$41="Mayor"),CONCATENATE("R5C",'Mapa de Riesgos'!$O$41),"")</f>
        <v/>
      </c>
      <c r="AH40" s="55" t="str">
        <f>IF(AND('Mapa de Riesgos'!$Y$36="Baja",'Mapa de Riesgos'!$AA$36="Catastrófico"),CONCATENATE("R5C",'Mapa de Riesgos'!$O$36),"")</f>
        <v/>
      </c>
      <c r="AI40" s="56" t="str">
        <f>IF(AND('Mapa de Riesgos'!$Y$37="Baja",'Mapa de Riesgos'!$AA$37="Catastrófico"),CONCATENATE("R5C",'Mapa de Riesgos'!$O$37),"")</f>
        <v/>
      </c>
      <c r="AJ40" s="56" t="str">
        <f>IF(AND('Mapa de Riesgos'!$Y$38="Baja",'Mapa de Riesgos'!$AA$38="Catastrófico"),CONCATENATE("R5C",'Mapa de Riesgos'!$O$38),"")</f>
        <v/>
      </c>
      <c r="AK40" s="56" t="str">
        <f>IF(AND('Mapa de Riesgos'!$Y$39="Baja",'Mapa de Riesgos'!$AA$39="Catastrófico"),CONCATENATE("R5C",'Mapa de Riesgos'!$O$39),"")</f>
        <v/>
      </c>
      <c r="AL40" s="56" t="str">
        <f>IF(AND('Mapa de Riesgos'!$Y$40="Baja",'Mapa de Riesgos'!$AA$40="Catastrófico"),CONCATENATE("R5C",'Mapa de Riesgos'!$O$40),"")</f>
        <v/>
      </c>
      <c r="AM40" s="57" t="str">
        <f>IF(AND('Mapa de Riesgos'!$Y$41="Baja",'Mapa de Riesgos'!$AA$41="Catastrófico"),CONCATENATE("R5C",'Mapa de Riesgos'!$O$41),"")</f>
        <v/>
      </c>
      <c r="AN40" s="83"/>
      <c r="AO40" s="554"/>
      <c r="AP40" s="555"/>
      <c r="AQ40" s="555"/>
      <c r="AR40" s="555"/>
      <c r="AS40" s="555"/>
      <c r="AT40" s="556"/>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c r="A41" s="83"/>
      <c r="B41" s="435"/>
      <c r="C41" s="435"/>
      <c r="D41" s="436"/>
      <c r="E41" s="534"/>
      <c r="F41" s="533"/>
      <c r="G41" s="533"/>
      <c r="H41" s="533"/>
      <c r="I41" s="533"/>
      <c r="J41" s="76" t="str">
        <f>IF(AND('Mapa de Riesgos'!$Y$42="Baja",'Mapa de Riesgos'!$AA$42="Leve"),CONCATENATE("R6C",'Mapa de Riesgos'!$O$42),"")</f>
        <v/>
      </c>
      <c r="K41" s="77" t="str">
        <f>IF(AND('Mapa de Riesgos'!$Y$43="Baja",'Mapa de Riesgos'!$AA$43="Leve"),CONCATENATE("R6C",'Mapa de Riesgos'!$O$43),"")</f>
        <v/>
      </c>
      <c r="L41" s="77" t="str">
        <f>IF(AND('Mapa de Riesgos'!$Y$44="Baja",'Mapa de Riesgos'!$AA$44="Leve"),CONCATENATE("R6C",'Mapa de Riesgos'!$O$44),"")</f>
        <v/>
      </c>
      <c r="M41" s="77" t="str">
        <f>IF(AND('Mapa de Riesgos'!$Y$45="Baja",'Mapa de Riesgos'!$AA$45="Leve"),CONCATENATE("R6C",'Mapa de Riesgos'!$O$45),"")</f>
        <v/>
      </c>
      <c r="N41" s="77" t="str">
        <f>IF(AND('Mapa de Riesgos'!$Y$46="Baja",'Mapa de Riesgos'!$AA$46="Leve"),CONCATENATE("R6C",'Mapa de Riesgos'!$O$46),"")</f>
        <v/>
      </c>
      <c r="O41" s="78" t="str">
        <f>IF(AND('Mapa de Riesgos'!$Y$47="Baja",'Mapa de Riesgos'!$AA$47="Leve"),CONCATENATE("R6C",'Mapa de Riesgos'!$O$47),"")</f>
        <v/>
      </c>
      <c r="P41" s="67" t="str">
        <f>IF(AND('Mapa de Riesgos'!$Y$42="Baja",'Mapa de Riesgos'!$AA$42="Menor"),CONCATENATE("R6C",'Mapa de Riesgos'!$O$42),"")</f>
        <v/>
      </c>
      <c r="Q41" s="68" t="str">
        <f>IF(AND('Mapa de Riesgos'!$Y$43="Baja",'Mapa de Riesgos'!$AA$43="Menor"),CONCATENATE("R6C",'Mapa de Riesgos'!$O$43),"")</f>
        <v/>
      </c>
      <c r="R41" s="68" t="str">
        <f>IF(AND('Mapa de Riesgos'!$Y$44="Baja",'Mapa de Riesgos'!$AA$44="Menor"),CONCATENATE("R6C",'Mapa de Riesgos'!$O$44),"")</f>
        <v/>
      </c>
      <c r="S41" s="68" t="str">
        <f>IF(AND('Mapa de Riesgos'!$Y$45="Baja",'Mapa de Riesgos'!$AA$45="Menor"),CONCATENATE("R6C",'Mapa de Riesgos'!$O$45),"")</f>
        <v/>
      </c>
      <c r="T41" s="68" t="str">
        <f>IF(AND('Mapa de Riesgos'!$Y$46="Baja",'Mapa de Riesgos'!$AA$46="Menor"),CONCATENATE("R6C",'Mapa de Riesgos'!$O$46),"")</f>
        <v/>
      </c>
      <c r="U41" s="69" t="str">
        <f>IF(AND('Mapa de Riesgos'!$Y$47="Baja",'Mapa de Riesgos'!$AA$47="Menor"),CONCATENATE("R6C",'Mapa de Riesgos'!$O$47),"")</f>
        <v/>
      </c>
      <c r="V41" s="67" t="str">
        <f>IF(AND('Mapa de Riesgos'!$Y$42="Baja",'Mapa de Riesgos'!$AA$42="Moderado"),CONCATENATE("R6C",'Mapa de Riesgos'!$O$42),"")</f>
        <v/>
      </c>
      <c r="W41" s="68" t="str">
        <f>IF(AND('Mapa de Riesgos'!$Y$43="Baja",'Mapa de Riesgos'!$AA$43="Moderado"),CONCATENATE("R6C",'Mapa de Riesgos'!$O$43),"")</f>
        <v/>
      </c>
      <c r="X41" s="68" t="str">
        <f>IF(AND('Mapa de Riesgos'!$Y$44="Baja",'Mapa de Riesgos'!$AA$44="Moderado"),CONCATENATE("R6C",'Mapa de Riesgos'!$O$44),"")</f>
        <v/>
      </c>
      <c r="Y41" s="68" t="str">
        <f>IF(AND('Mapa de Riesgos'!$Y$45="Baja",'Mapa de Riesgos'!$AA$45="Moderado"),CONCATENATE("R6C",'Mapa de Riesgos'!$O$45),"")</f>
        <v/>
      </c>
      <c r="Z41" s="68" t="str">
        <f>IF(AND('Mapa de Riesgos'!$Y$46="Baja",'Mapa de Riesgos'!$AA$46="Moderado"),CONCATENATE("R6C",'Mapa de Riesgos'!$O$46),"")</f>
        <v/>
      </c>
      <c r="AA41" s="69" t="str">
        <f>IF(AND('Mapa de Riesgos'!$Y$47="Baja",'Mapa de Riesgos'!$AA$47="Moderado"),CONCATENATE("R6C",'Mapa de Riesgos'!$O$47),"")</f>
        <v/>
      </c>
      <c r="AB41" s="52" t="str">
        <f>IF(AND('Mapa de Riesgos'!$Y$42="Baja",'Mapa de Riesgos'!$AA$42="Mayor"),CONCATENATE("R6C",'Mapa de Riesgos'!$O$42),"")</f>
        <v/>
      </c>
      <c r="AC41" s="53" t="str">
        <f>IF(AND('Mapa de Riesgos'!$Y$43="Baja",'Mapa de Riesgos'!$AA$43="Mayor"),CONCATENATE("R6C",'Mapa de Riesgos'!$O$43),"")</f>
        <v/>
      </c>
      <c r="AD41" s="53" t="str">
        <f>IF(AND('Mapa de Riesgos'!$Y$44="Baja",'Mapa de Riesgos'!$AA$44="Mayor"),CONCATENATE("R6C",'Mapa de Riesgos'!$O$44),"")</f>
        <v/>
      </c>
      <c r="AE41" s="53" t="str">
        <f>IF(AND('Mapa de Riesgos'!$Y$45="Baja",'Mapa de Riesgos'!$AA$45="Mayor"),CONCATENATE("R6C",'Mapa de Riesgos'!$O$45),"")</f>
        <v/>
      </c>
      <c r="AF41" s="53" t="str">
        <f>IF(AND('Mapa de Riesgos'!$Y$46="Baja",'Mapa de Riesgos'!$AA$46="Mayor"),CONCATENATE("R6C",'Mapa de Riesgos'!$O$46),"")</f>
        <v/>
      </c>
      <c r="AG41" s="54" t="str">
        <f>IF(AND('Mapa de Riesgos'!$Y$47="Baja",'Mapa de Riesgos'!$AA$47="Mayor"),CONCATENATE("R6C",'Mapa de Riesgos'!$O$47),"")</f>
        <v/>
      </c>
      <c r="AH41" s="55" t="str">
        <f>IF(AND('Mapa de Riesgos'!$Y$42="Baja",'Mapa de Riesgos'!$AA$42="Catastrófico"),CONCATENATE("R6C",'Mapa de Riesgos'!$O$42),"")</f>
        <v/>
      </c>
      <c r="AI41" s="56" t="str">
        <f>IF(AND('Mapa de Riesgos'!$Y$43="Baja",'Mapa de Riesgos'!$AA$43="Catastrófico"),CONCATENATE("R6C",'Mapa de Riesgos'!$O$43),"")</f>
        <v/>
      </c>
      <c r="AJ41" s="56" t="str">
        <f>IF(AND('Mapa de Riesgos'!$Y$44="Baja",'Mapa de Riesgos'!$AA$44="Catastrófico"),CONCATENATE("R6C",'Mapa de Riesgos'!$O$44),"")</f>
        <v/>
      </c>
      <c r="AK41" s="56" t="str">
        <f>IF(AND('Mapa de Riesgos'!$Y$45="Baja",'Mapa de Riesgos'!$AA$45="Catastrófico"),CONCATENATE("R6C",'Mapa de Riesgos'!$O$45),"")</f>
        <v/>
      </c>
      <c r="AL41" s="56" t="str">
        <f>IF(AND('Mapa de Riesgos'!$Y$46="Baja",'Mapa de Riesgos'!$AA$46="Catastrófico"),CONCATENATE("R6C",'Mapa de Riesgos'!$O$46),"")</f>
        <v/>
      </c>
      <c r="AM41" s="57" t="str">
        <f>IF(AND('Mapa de Riesgos'!$Y$47="Baja",'Mapa de Riesgos'!$AA$47="Catastrófico"),CONCATENATE("R6C",'Mapa de Riesgos'!$O$47),"")</f>
        <v/>
      </c>
      <c r="AN41" s="83"/>
      <c r="AO41" s="554"/>
      <c r="AP41" s="555"/>
      <c r="AQ41" s="555"/>
      <c r="AR41" s="555"/>
      <c r="AS41" s="555"/>
      <c r="AT41" s="556"/>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c r="A42" s="83"/>
      <c r="B42" s="435"/>
      <c r="C42" s="435"/>
      <c r="D42" s="436"/>
      <c r="E42" s="534"/>
      <c r="F42" s="533"/>
      <c r="G42" s="533"/>
      <c r="H42" s="533"/>
      <c r="I42" s="533"/>
      <c r="J42" s="76" t="str">
        <f>IF(AND('Mapa de Riesgos'!$Y$48="Baja",'Mapa de Riesgos'!$AA$48="Leve"),CONCATENATE("R7C",'Mapa de Riesgos'!$O$48),"")</f>
        <v/>
      </c>
      <c r="K42" s="77" t="str">
        <f>IF(AND('Mapa de Riesgos'!$Y$49="Baja",'Mapa de Riesgos'!$AA$49="Leve"),CONCATENATE("R7C",'Mapa de Riesgos'!$O$49),"")</f>
        <v/>
      </c>
      <c r="L42" s="77" t="str">
        <f>IF(AND('Mapa de Riesgos'!$Y$50="Baja",'Mapa de Riesgos'!$AA$50="Leve"),CONCATENATE("R7C",'Mapa de Riesgos'!$O$50),"")</f>
        <v/>
      </c>
      <c r="M42" s="77" t="str">
        <f>IF(AND('Mapa de Riesgos'!$Y$51="Baja",'Mapa de Riesgos'!$AA$51="Leve"),CONCATENATE("R7C",'Mapa de Riesgos'!$O$51),"")</f>
        <v/>
      </c>
      <c r="N42" s="77" t="str">
        <f>IF(AND('Mapa de Riesgos'!$Y$52="Baja",'Mapa de Riesgos'!$AA$52="Leve"),CONCATENATE("R7C",'Mapa de Riesgos'!$O$52),"")</f>
        <v/>
      </c>
      <c r="O42" s="78" t="str">
        <f>IF(AND('Mapa de Riesgos'!$Y$53="Baja",'Mapa de Riesgos'!$AA$53="Leve"),CONCATENATE("R7C",'Mapa de Riesgos'!$O$53),"")</f>
        <v/>
      </c>
      <c r="P42" s="67" t="str">
        <f>IF(AND('Mapa de Riesgos'!$Y$48="Baja",'Mapa de Riesgos'!$AA$48="Menor"),CONCATENATE("R7C",'Mapa de Riesgos'!$O$48),"")</f>
        <v/>
      </c>
      <c r="Q42" s="68" t="str">
        <f>IF(AND('Mapa de Riesgos'!$Y$49="Baja",'Mapa de Riesgos'!$AA$49="Menor"),CONCATENATE("R7C",'Mapa de Riesgos'!$O$49),"")</f>
        <v/>
      </c>
      <c r="R42" s="68" t="str">
        <f>IF(AND('Mapa de Riesgos'!$Y$50="Baja",'Mapa de Riesgos'!$AA$50="Menor"),CONCATENATE("R7C",'Mapa de Riesgos'!$O$50),"")</f>
        <v/>
      </c>
      <c r="S42" s="68" t="str">
        <f>IF(AND('Mapa de Riesgos'!$Y$51="Baja",'Mapa de Riesgos'!$AA$51="Menor"),CONCATENATE("R7C",'Mapa de Riesgos'!$O$51),"")</f>
        <v/>
      </c>
      <c r="T42" s="68" t="str">
        <f>IF(AND('Mapa de Riesgos'!$Y$52="Baja",'Mapa de Riesgos'!$AA$52="Menor"),CONCATENATE("R7C",'Mapa de Riesgos'!$O$52),"")</f>
        <v/>
      </c>
      <c r="U42" s="69" t="str">
        <f>IF(AND('Mapa de Riesgos'!$Y$53="Baja",'Mapa de Riesgos'!$AA$53="Menor"),CONCATENATE("R7C",'Mapa de Riesgos'!$O$53),"")</f>
        <v/>
      </c>
      <c r="V42" s="67" t="str">
        <f>IF(AND('Mapa de Riesgos'!$Y$48="Baja",'Mapa de Riesgos'!$AA$48="Moderado"),CONCATENATE("R7C",'Mapa de Riesgos'!$O$48),"")</f>
        <v/>
      </c>
      <c r="W42" s="68" t="str">
        <f>IF(AND('Mapa de Riesgos'!$Y$49="Baja",'Mapa de Riesgos'!$AA$49="Moderado"),CONCATENATE("R7C",'Mapa de Riesgos'!$O$49),"")</f>
        <v/>
      </c>
      <c r="X42" s="68" t="str">
        <f>IF(AND('Mapa de Riesgos'!$Y$50="Baja",'Mapa de Riesgos'!$AA$50="Moderado"),CONCATENATE("R7C",'Mapa de Riesgos'!$O$50),"")</f>
        <v/>
      </c>
      <c r="Y42" s="68" t="str">
        <f>IF(AND('Mapa de Riesgos'!$Y$51="Baja",'Mapa de Riesgos'!$AA$51="Moderado"),CONCATENATE("R7C",'Mapa de Riesgos'!$O$51),"")</f>
        <v/>
      </c>
      <c r="Z42" s="68" t="str">
        <f>IF(AND('Mapa de Riesgos'!$Y$52="Baja",'Mapa de Riesgos'!$AA$52="Moderado"),CONCATENATE("R7C",'Mapa de Riesgos'!$O$52),"")</f>
        <v/>
      </c>
      <c r="AA42" s="69" t="str">
        <f>IF(AND('Mapa de Riesgos'!$Y$53="Baja",'Mapa de Riesgos'!$AA$53="Moderado"),CONCATENATE("R7C",'Mapa de Riesgos'!$O$53),"")</f>
        <v/>
      </c>
      <c r="AB42" s="52" t="str">
        <f>IF(AND('Mapa de Riesgos'!$Y$48="Baja",'Mapa de Riesgos'!$AA$48="Mayor"),CONCATENATE("R7C",'Mapa de Riesgos'!$O$48),"")</f>
        <v/>
      </c>
      <c r="AC42" s="53" t="str">
        <f>IF(AND('Mapa de Riesgos'!$Y$49="Baja",'Mapa de Riesgos'!$AA$49="Mayor"),CONCATENATE("R7C",'Mapa de Riesgos'!$O$49),"")</f>
        <v/>
      </c>
      <c r="AD42" s="53" t="str">
        <f>IF(AND('Mapa de Riesgos'!$Y$50="Baja",'Mapa de Riesgos'!$AA$50="Mayor"),CONCATENATE("R7C",'Mapa de Riesgos'!$O$50),"")</f>
        <v/>
      </c>
      <c r="AE42" s="53" t="str">
        <f>IF(AND('Mapa de Riesgos'!$Y$51="Baja",'Mapa de Riesgos'!$AA$51="Mayor"),CONCATENATE("R7C",'Mapa de Riesgos'!$O$51),"")</f>
        <v/>
      </c>
      <c r="AF42" s="53" t="str">
        <f>IF(AND('Mapa de Riesgos'!$Y$52="Baja",'Mapa de Riesgos'!$AA$52="Mayor"),CONCATENATE("R7C",'Mapa de Riesgos'!$O$52),"")</f>
        <v/>
      </c>
      <c r="AG42" s="54" t="str">
        <f>IF(AND('Mapa de Riesgos'!$Y$53="Baja",'Mapa de Riesgos'!$AA$53="Mayor"),CONCATENATE("R7C",'Mapa de Riesgos'!$O$53),"")</f>
        <v/>
      </c>
      <c r="AH42" s="55" t="str">
        <f>IF(AND('Mapa de Riesgos'!$Y$48="Baja",'Mapa de Riesgos'!$AA$48="Catastrófico"),CONCATENATE("R7C",'Mapa de Riesgos'!$O$48),"")</f>
        <v/>
      </c>
      <c r="AI42" s="56" t="str">
        <f>IF(AND('Mapa de Riesgos'!$Y$49="Baja",'Mapa de Riesgos'!$AA$49="Catastrófico"),CONCATENATE("R7C",'Mapa de Riesgos'!$O$49),"")</f>
        <v/>
      </c>
      <c r="AJ42" s="56" t="str">
        <f>IF(AND('Mapa de Riesgos'!$Y$50="Baja",'Mapa de Riesgos'!$AA$50="Catastrófico"),CONCATENATE("R7C",'Mapa de Riesgos'!$O$50),"")</f>
        <v/>
      </c>
      <c r="AK42" s="56" t="str">
        <f>IF(AND('Mapa de Riesgos'!$Y$51="Baja",'Mapa de Riesgos'!$AA$51="Catastrófico"),CONCATENATE("R7C",'Mapa de Riesgos'!$O$51),"")</f>
        <v/>
      </c>
      <c r="AL42" s="56" t="str">
        <f>IF(AND('Mapa de Riesgos'!$Y$52="Baja",'Mapa de Riesgos'!$AA$52="Catastrófico"),CONCATENATE("R7C",'Mapa de Riesgos'!$O$52),"")</f>
        <v/>
      </c>
      <c r="AM42" s="57" t="str">
        <f>IF(AND('Mapa de Riesgos'!$Y$53="Baja",'Mapa de Riesgos'!$AA$53="Catastrófico"),CONCATENATE("R7C",'Mapa de Riesgos'!$O$53),"")</f>
        <v/>
      </c>
      <c r="AN42" s="83"/>
      <c r="AO42" s="554"/>
      <c r="AP42" s="555"/>
      <c r="AQ42" s="555"/>
      <c r="AR42" s="555"/>
      <c r="AS42" s="555"/>
      <c r="AT42" s="556"/>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c r="A43" s="83"/>
      <c r="B43" s="435"/>
      <c r="C43" s="435"/>
      <c r="D43" s="436"/>
      <c r="E43" s="534"/>
      <c r="F43" s="533"/>
      <c r="G43" s="533"/>
      <c r="H43" s="533"/>
      <c r="I43" s="533"/>
      <c r="J43" s="76" t="str">
        <f>IF(AND('Mapa de Riesgos'!$Y$54="Baja",'Mapa de Riesgos'!$AA$54="Leve"),CONCATENATE("R8C",'Mapa de Riesgos'!$O$54),"")</f>
        <v/>
      </c>
      <c r="K43" s="77" t="str">
        <f>IF(AND('Mapa de Riesgos'!$Y$55="Baja",'Mapa de Riesgos'!$AA$55="Leve"),CONCATENATE("R8C",'Mapa de Riesgos'!$O$55),"")</f>
        <v/>
      </c>
      <c r="L43" s="77" t="str">
        <f>IF(AND('Mapa de Riesgos'!$Y$56="Baja",'Mapa de Riesgos'!$AA$56="Leve"),CONCATENATE("R8C",'Mapa de Riesgos'!$O$56),"")</f>
        <v/>
      </c>
      <c r="M43" s="77" t="str">
        <f>IF(AND('Mapa de Riesgos'!$Y$57="Baja",'Mapa de Riesgos'!$AA$57="Leve"),CONCATENATE("R8C",'Mapa de Riesgos'!$O$57),"")</f>
        <v/>
      </c>
      <c r="N43" s="77" t="str">
        <f>IF(AND('Mapa de Riesgos'!$Y$58="Baja",'Mapa de Riesgos'!$AA$58="Leve"),CONCATENATE("R8C",'Mapa de Riesgos'!$O$58),"")</f>
        <v/>
      </c>
      <c r="O43" s="78" t="str">
        <f>IF(AND('Mapa de Riesgos'!$Y$59="Baja",'Mapa de Riesgos'!$AA$59="Leve"),CONCATENATE("R8C",'Mapa de Riesgos'!$O$59),"")</f>
        <v/>
      </c>
      <c r="P43" s="67" t="str">
        <f>IF(AND('Mapa de Riesgos'!$Y$54="Baja",'Mapa de Riesgos'!$AA$54="Menor"),CONCATENATE("R8C",'Mapa de Riesgos'!$O$54),"")</f>
        <v/>
      </c>
      <c r="Q43" s="68" t="str">
        <f>IF(AND('Mapa de Riesgos'!$Y$55="Baja",'Mapa de Riesgos'!$AA$55="Menor"),CONCATENATE("R8C",'Mapa de Riesgos'!$O$55),"")</f>
        <v/>
      </c>
      <c r="R43" s="68" t="str">
        <f>IF(AND('Mapa de Riesgos'!$Y$56="Baja",'Mapa de Riesgos'!$AA$56="Menor"),CONCATENATE("R8C",'Mapa de Riesgos'!$O$56),"")</f>
        <v/>
      </c>
      <c r="S43" s="68" t="str">
        <f>IF(AND('Mapa de Riesgos'!$Y$57="Baja",'Mapa de Riesgos'!$AA$57="Menor"),CONCATENATE("R8C",'Mapa de Riesgos'!$O$57),"")</f>
        <v/>
      </c>
      <c r="T43" s="68" t="str">
        <f>IF(AND('Mapa de Riesgos'!$Y$58="Baja",'Mapa de Riesgos'!$AA$58="Menor"),CONCATENATE("R8C",'Mapa de Riesgos'!$O$58),"")</f>
        <v/>
      </c>
      <c r="U43" s="69" t="str">
        <f>IF(AND('Mapa de Riesgos'!$Y$59="Baja",'Mapa de Riesgos'!$AA$59="Menor"),CONCATENATE("R8C",'Mapa de Riesgos'!$O$59),"")</f>
        <v/>
      </c>
      <c r="V43" s="67" t="str">
        <f>IF(AND('Mapa de Riesgos'!$Y$54="Baja",'Mapa de Riesgos'!$AA$54="Moderado"),CONCATENATE("R8C",'Mapa de Riesgos'!$O$54),"")</f>
        <v/>
      </c>
      <c r="W43" s="68" t="str">
        <f>IF(AND('Mapa de Riesgos'!$Y$55="Baja",'Mapa de Riesgos'!$AA$55="Moderado"),CONCATENATE("R8C",'Mapa de Riesgos'!$O$55),"")</f>
        <v/>
      </c>
      <c r="X43" s="68" t="str">
        <f>IF(AND('Mapa de Riesgos'!$Y$56="Baja",'Mapa de Riesgos'!$AA$56="Moderado"),CONCATENATE("R8C",'Mapa de Riesgos'!$O$56),"")</f>
        <v/>
      </c>
      <c r="Y43" s="68" t="str">
        <f>IF(AND('Mapa de Riesgos'!$Y$57="Baja",'Mapa de Riesgos'!$AA$57="Moderado"),CONCATENATE("R8C",'Mapa de Riesgos'!$O$57),"")</f>
        <v/>
      </c>
      <c r="Z43" s="68" t="str">
        <f>IF(AND('Mapa de Riesgos'!$Y$58="Baja",'Mapa de Riesgos'!$AA$58="Moderado"),CONCATENATE("R8C",'Mapa de Riesgos'!$O$58),"")</f>
        <v/>
      </c>
      <c r="AA43" s="69" t="str">
        <f>IF(AND('Mapa de Riesgos'!$Y$59="Baja",'Mapa de Riesgos'!$AA$59="Moderado"),CONCATENATE("R8C",'Mapa de Riesgos'!$O$59),"")</f>
        <v/>
      </c>
      <c r="AB43" s="52" t="str">
        <f>IF(AND('Mapa de Riesgos'!$Y$54="Baja",'Mapa de Riesgos'!$AA$54="Mayor"),CONCATENATE("R8C",'Mapa de Riesgos'!$O$54),"")</f>
        <v/>
      </c>
      <c r="AC43" s="53" t="str">
        <f>IF(AND('Mapa de Riesgos'!$Y$55="Baja",'Mapa de Riesgos'!$AA$55="Mayor"),CONCATENATE("R8C",'Mapa de Riesgos'!$O$55),"")</f>
        <v/>
      </c>
      <c r="AD43" s="53" t="str">
        <f>IF(AND('Mapa de Riesgos'!$Y$56="Baja",'Mapa de Riesgos'!$AA$56="Mayor"),CONCATENATE("R8C",'Mapa de Riesgos'!$O$56),"")</f>
        <v/>
      </c>
      <c r="AE43" s="53" t="str">
        <f>IF(AND('Mapa de Riesgos'!$Y$57="Baja",'Mapa de Riesgos'!$AA$57="Mayor"),CONCATENATE("R8C",'Mapa de Riesgos'!$O$57),"")</f>
        <v/>
      </c>
      <c r="AF43" s="53" t="str">
        <f>IF(AND('Mapa de Riesgos'!$Y$58="Baja",'Mapa de Riesgos'!$AA$58="Mayor"),CONCATENATE("R8C",'Mapa de Riesgos'!$O$58),"")</f>
        <v/>
      </c>
      <c r="AG43" s="54" t="str">
        <f>IF(AND('Mapa de Riesgos'!$Y$59="Baja",'Mapa de Riesgos'!$AA$59="Mayor"),CONCATENATE("R8C",'Mapa de Riesgos'!$O$59),"")</f>
        <v/>
      </c>
      <c r="AH43" s="55" t="str">
        <f>IF(AND('Mapa de Riesgos'!$Y$54="Baja",'Mapa de Riesgos'!$AA$54="Catastrófico"),CONCATENATE("R8C",'Mapa de Riesgos'!$O$54),"")</f>
        <v/>
      </c>
      <c r="AI43" s="56" t="str">
        <f>IF(AND('Mapa de Riesgos'!$Y$55="Baja",'Mapa de Riesgos'!$AA$55="Catastrófico"),CONCATENATE("R8C",'Mapa de Riesgos'!$O$55),"")</f>
        <v/>
      </c>
      <c r="AJ43" s="56" t="str">
        <f>IF(AND('Mapa de Riesgos'!$Y$56="Baja",'Mapa de Riesgos'!$AA$56="Catastrófico"),CONCATENATE("R8C",'Mapa de Riesgos'!$O$56),"")</f>
        <v/>
      </c>
      <c r="AK43" s="56" t="str">
        <f>IF(AND('Mapa de Riesgos'!$Y$57="Baja",'Mapa de Riesgos'!$AA$57="Catastrófico"),CONCATENATE("R8C",'Mapa de Riesgos'!$O$57),"")</f>
        <v/>
      </c>
      <c r="AL43" s="56" t="str">
        <f>IF(AND('Mapa de Riesgos'!$Y$58="Baja",'Mapa de Riesgos'!$AA$58="Catastrófico"),CONCATENATE("R8C",'Mapa de Riesgos'!$O$58),"")</f>
        <v/>
      </c>
      <c r="AM43" s="57" t="str">
        <f>IF(AND('Mapa de Riesgos'!$Y$59="Baja",'Mapa de Riesgos'!$AA$59="Catastrófico"),CONCATENATE("R8C",'Mapa de Riesgos'!$O$59),"")</f>
        <v/>
      </c>
      <c r="AN43" s="83"/>
      <c r="AO43" s="554"/>
      <c r="AP43" s="555"/>
      <c r="AQ43" s="555"/>
      <c r="AR43" s="555"/>
      <c r="AS43" s="555"/>
      <c r="AT43" s="556"/>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c r="A44" s="83"/>
      <c r="B44" s="435"/>
      <c r="C44" s="435"/>
      <c r="D44" s="436"/>
      <c r="E44" s="534"/>
      <c r="F44" s="533"/>
      <c r="G44" s="533"/>
      <c r="H44" s="533"/>
      <c r="I44" s="533"/>
      <c r="J44" s="76" t="str">
        <f>IF(AND('Mapa de Riesgos'!$Y$60="Baja",'Mapa de Riesgos'!$AA$60="Leve"),CONCATENATE("R9C",'Mapa de Riesgos'!$O$60),"")</f>
        <v/>
      </c>
      <c r="K44" s="77" t="str">
        <f>IF(AND('Mapa de Riesgos'!$Y$61="Baja",'Mapa de Riesgos'!$AA$61="Leve"),CONCATENATE("R9C",'Mapa de Riesgos'!$O$61),"")</f>
        <v/>
      </c>
      <c r="L44" s="77" t="str">
        <f>IF(AND('Mapa de Riesgos'!$Y$62="Baja",'Mapa de Riesgos'!$AA$62="Leve"),CONCATENATE("R9C",'Mapa de Riesgos'!$O$62),"")</f>
        <v/>
      </c>
      <c r="M44" s="77" t="str">
        <f>IF(AND('Mapa de Riesgos'!$Y$63="Baja",'Mapa de Riesgos'!$AA$63="Leve"),CONCATENATE("R9C",'Mapa de Riesgos'!$O$63),"")</f>
        <v/>
      </c>
      <c r="N44" s="77" t="str">
        <f>IF(AND('Mapa de Riesgos'!$Y$64="Baja",'Mapa de Riesgos'!$AA$64="Leve"),CONCATENATE("R9C",'Mapa de Riesgos'!$O$64),"")</f>
        <v/>
      </c>
      <c r="O44" s="78" t="str">
        <f>IF(AND('Mapa de Riesgos'!$Y$65="Baja",'Mapa de Riesgos'!$AA$65="Leve"),CONCATENATE("R9C",'Mapa de Riesgos'!$O$65),"")</f>
        <v/>
      </c>
      <c r="P44" s="67" t="str">
        <f>IF(AND('Mapa de Riesgos'!$Y$60="Baja",'Mapa de Riesgos'!$AA$60="Menor"),CONCATENATE("R9C",'Mapa de Riesgos'!$O$60),"")</f>
        <v/>
      </c>
      <c r="Q44" s="68" t="str">
        <f>IF(AND('Mapa de Riesgos'!$Y$61="Baja",'Mapa de Riesgos'!$AA$61="Menor"),CONCATENATE("R9C",'Mapa de Riesgos'!$O$61),"")</f>
        <v/>
      </c>
      <c r="R44" s="68" t="str">
        <f>IF(AND('Mapa de Riesgos'!$Y$62="Baja",'Mapa de Riesgos'!$AA$62="Menor"),CONCATENATE("R9C",'Mapa de Riesgos'!$O$62),"")</f>
        <v/>
      </c>
      <c r="S44" s="68" t="str">
        <f>IF(AND('Mapa de Riesgos'!$Y$63="Baja",'Mapa de Riesgos'!$AA$63="Menor"),CONCATENATE("R9C",'Mapa de Riesgos'!$O$63),"")</f>
        <v/>
      </c>
      <c r="T44" s="68" t="str">
        <f>IF(AND('Mapa de Riesgos'!$Y$64="Baja",'Mapa de Riesgos'!$AA$64="Menor"),CONCATENATE("R9C",'Mapa de Riesgos'!$O$64),"")</f>
        <v/>
      </c>
      <c r="U44" s="69" t="str">
        <f>IF(AND('Mapa de Riesgos'!$Y$65="Baja",'Mapa de Riesgos'!$AA$65="Menor"),CONCATENATE("R9C",'Mapa de Riesgos'!$O$65),"")</f>
        <v/>
      </c>
      <c r="V44" s="67" t="str">
        <f>IF(AND('Mapa de Riesgos'!$Y$60="Baja",'Mapa de Riesgos'!$AA$60="Moderado"),CONCATENATE("R9C",'Mapa de Riesgos'!$O$60),"")</f>
        <v/>
      </c>
      <c r="W44" s="68" t="str">
        <f>IF(AND('Mapa de Riesgos'!$Y$61="Baja",'Mapa de Riesgos'!$AA$61="Moderado"),CONCATENATE("R9C",'Mapa de Riesgos'!$O$61),"")</f>
        <v/>
      </c>
      <c r="X44" s="68" t="str">
        <f>IF(AND('Mapa de Riesgos'!$Y$62="Baja",'Mapa de Riesgos'!$AA$62="Moderado"),CONCATENATE("R9C",'Mapa de Riesgos'!$O$62),"")</f>
        <v/>
      </c>
      <c r="Y44" s="68" t="str">
        <f>IF(AND('Mapa de Riesgos'!$Y$63="Baja",'Mapa de Riesgos'!$AA$63="Moderado"),CONCATENATE("R9C",'Mapa de Riesgos'!$O$63),"")</f>
        <v/>
      </c>
      <c r="Z44" s="68" t="str">
        <f>IF(AND('Mapa de Riesgos'!$Y$64="Baja",'Mapa de Riesgos'!$AA$64="Moderado"),CONCATENATE("R9C",'Mapa de Riesgos'!$O$64),"")</f>
        <v/>
      </c>
      <c r="AA44" s="69" t="str">
        <f>IF(AND('Mapa de Riesgos'!$Y$65="Baja",'Mapa de Riesgos'!$AA$65="Moderado"),CONCATENATE("R9C",'Mapa de Riesgos'!$O$65),"")</f>
        <v/>
      </c>
      <c r="AB44" s="52" t="str">
        <f>IF(AND('Mapa de Riesgos'!$Y$60="Baja",'Mapa de Riesgos'!$AA$60="Mayor"),CONCATENATE("R9C",'Mapa de Riesgos'!$O$60),"")</f>
        <v/>
      </c>
      <c r="AC44" s="53" t="str">
        <f>IF(AND('Mapa de Riesgos'!$Y$61="Baja",'Mapa de Riesgos'!$AA$61="Mayor"),CONCATENATE("R9C",'Mapa de Riesgos'!$O$61),"")</f>
        <v/>
      </c>
      <c r="AD44" s="53" t="str">
        <f>IF(AND('Mapa de Riesgos'!$Y$62="Baja",'Mapa de Riesgos'!$AA$62="Mayor"),CONCATENATE("R9C",'Mapa de Riesgos'!$O$62),"")</f>
        <v/>
      </c>
      <c r="AE44" s="53" t="str">
        <f>IF(AND('Mapa de Riesgos'!$Y$63="Baja",'Mapa de Riesgos'!$AA$63="Mayor"),CONCATENATE("R9C",'Mapa de Riesgos'!$O$63),"")</f>
        <v/>
      </c>
      <c r="AF44" s="53" t="str">
        <f>IF(AND('Mapa de Riesgos'!$Y$64="Baja",'Mapa de Riesgos'!$AA$64="Mayor"),CONCATENATE("R9C",'Mapa de Riesgos'!$O$64),"")</f>
        <v/>
      </c>
      <c r="AG44" s="54" t="str">
        <f>IF(AND('Mapa de Riesgos'!$Y$65="Baja",'Mapa de Riesgos'!$AA$65="Mayor"),CONCATENATE("R9C",'Mapa de Riesgos'!$O$65),"")</f>
        <v/>
      </c>
      <c r="AH44" s="55" t="str">
        <f>IF(AND('Mapa de Riesgos'!$Y$60="Baja",'Mapa de Riesgos'!$AA$60="Catastrófico"),CONCATENATE("R9C",'Mapa de Riesgos'!$O$60),"")</f>
        <v/>
      </c>
      <c r="AI44" s="56" t="str">
        <f>IF(AND('Mapa de Riesgos'!$Y$61="Baja",'Mapa de Riesgos'!$AA$61="Catastrófico"),CONCATENATE("R9C",'Mapa de Riesgos'!$O$61),"")</f>
        <v/>
      </c>
      <c r="AJ44" s="56" t="str">
        <f>IF(AND('Mapa de Riesgos'!$Y$62="Baja",'Mapa de Riesgos'!$AA$62="Catastrófico"),CONCATENATE("R9C",'Mapa de Riesgos'!$O$62),"")</f>
        <v/>
      </c>
      <c r="AK44" s="56" t="str">
        <f>IF(AND('Mapa de Riesgos'!$Y$63="Baja",'Mapa de Riesgos'!$AA$63="Catastrófico"),CONCATENATE("R9C",'Mapa de Riesgos'!$O$63),"")</f>
        <v/>
      </c>
      <c r="AL44" s="56" t="str">
        <f>IF(AND('Mapa de Riesgos'!$Y$64="Baja",'Mapa de Riesgos'!$AA$64="Catastrófico"),CONCATENATE("R9C",'Mapa de Riesgos'!$O$64),"")</f>
        <v/>
      </c>
      <c r="AM44" s="57" t="str">
        <f>IF(AND('Mapa de Riesgos'!$Y$65="Baja",'Mapa de Riesgos'!$AA$65="Catastrófico"),CONCATENATE("R9C",'Mapa de Riesgos'!$O$65),"")</f>
        <v/>
      </c>
      <c r="AN44" s="83"/>
      <c r="AO44" s="554"/>
      <c r="AP44" s="555"/>
      <c r="AQ44" s="555"/>
      <c r="AR44" s="555"/>
      <c r="AS44" s="555"/>
      <c r="AT44" s="556"/>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c r="A45" s="83"/>
      <c r="B45" s="435"/>
      <c r="C45" s="435"/>
      <c r="D45" s="436"/>
      <c r="E45" s="535"/>
      <c r="F45" s="536"/>
      <c r="G45" s="536"/>
      <c r="H45" s="536"/>
      <c r="I45" s="536"/>
      <c r="J45" s="79" t="str">
        <f>IF(AND('Mapa de Riesgos'!$Y$66="Baja",'Mapa de Riesgos'!$AA$66="Leve"),CONCATENATE("R10C",'Mapa de Riesgos'!$O$66),"")</f>
        <v/>
      </c>
      <c r="K45" s="80" t="str">
        <f>IF(AND('Mapa de Riesgos'!$Y$67="Baja",'Mapa de Riesgos'!$AA$67="Leve"),CONCATENATE("R10C",'Mapa de Riesgos'!$O$67),"")</f>
        <v/>
      </c>
      <c r="L45" s="80" t="str">
        <f>IF(AND('Mapa de Riesgos'!$Y$68="Baja",'Mapa de Riesgos'!$AA$68="Leve"),CONCATENATE("R10C",'Mapa de Riesgos'!$O$68),"")</f>
        <v/>
      </c>
      <c r="M45" s="80" t="str">
        <f>IF(AND('Mapa de Riesgos'!$Y$69="Baja",'Mapa de Riesgos'!$AA$69="Leve"),CONCATENATE("R10C",'Mapa de Riesgos'!$O$69),"")</f>
        <v/>
      </c>
      <c r="N45" s="80" t="str">
        <f>IF(AND('Mapa de Riesgos'!$Y$70="Baja",'Mapa de Riesgos'!$AA$70="Leve"),CONCATENATE("R10C",'Mapa de Riesgos'!$O$70),"")</f>
        <v/>
      </c>
      <c r="O45" s="81" t="str">
        <f>IF(AND('Mapa de Riesgos'!$Y$71="Baja",'Mapa de Riesgos'!$AA$71="Leve"),CONCATENATE("R10C",'Mapa de Riesgos'!$O$71),"")</f>
        <v/>
      </c>
      <c r="P45" s="67" t="str">
        <f>IF(AND('Mapa de Riesgos'!$Y$66="Baja",'Mapa de Riesgos'!$AA$66="Menor"),CONCATENATE("R10C",'Mapa de Riesgos'!$O$66),"")</f>
        <v/>
      </c>
      <c r="Q45" s="68" t="str">
        <f>IF(AND('Mapa de Riesgos'!$Y$67="Baja",'Mapa de Riesgos'!$AA$67="Menor"),CONCATENATE("R10C",'Mapa de Riesgos'!$O$67),"")</f>
        <v/>
      </c>
      <c r="R45" s="68" t="str">
        <f>IF(AND('Mapa de Riesgos'!$Y$68="Baja",'Mapa de Riesgos'!$AA$68="Menor"),CONCATENATE("R10C",'Mapa de Riesgos'!$O$68),"")</f>
        <v/>
      </c>
      <c r="S45" s="68" t="str">
        <f>IF(AND('Mapa de Riesgos'!$Y$69="Baja",'Mapa de Riesgos'!$AA$69="Menor"),CONCATENATE("R10C",'Mapa de Riesgos'!$O$69),"")</f>
        <v/>
      </c>
      <c r="T45" s="68" t="str">
        <f>IF(AND('Mapa de Riesgos'!$Y$70="Baja",'Mapa de Riesgos'!$AA$70="Menor"),CONCATENATE("R10C",'Mapa de Riesgos'!$O$70),"")</f>
        <v/>
      </c>
      <c r="U45" s="69" t="str">
        <f>IF(AND('Mapa de Riesgos'!$Y$71="Baja",'Mapa de Riesgos'!$AA$71="Menor"),CONCATENATE("R10C",'Mapa de Riesgos'!$O$71),"")</f>
        <v/>
      </c>
      <c r="V45" s="70" t="str">
        <f>IF(AND('Mapa de Riesgos'!$Y$66="Baja",'Mapa de Riesgos'!$AA$66="Moderado"),CONCATENATE("R10C",'Mapa de Riesgos'!$O$66),"")</f>
        <v/>
      </c>
      <c r="W45" s="71" t="str">
        <f>IF(AND('Mapa de Riesgos'!$Y$67="Baja",'Mapa de Riesgos'!$AA$67="Moderado"),CONCATENATE("R10C",'Mapa de Riesgos'!$O$67),"")</f>
        <v/>
      </c>
      <c r="X45" s="71" t="str">
        <f>IF(AND('Mapa de Riesgos'!$Y$68="Baja",'Mapa de Riesgos'!$AA$68="Moderado"),CONCATENATE("R10C",'Mapa de Riesgos'!$O$68),"")</f>
        <v/>
      </c>
      <c r="Y45" s="71" t="str">
        <f>IF(AND('Mapa de Riesgos'!$Y$69="Baja",'Mapa de Riesgos'!$AA$69="Moderado"),CONCATENATE("R10C",'Mapa de Riesgos'!$O$69),"")</f>
        <v/>
      </c>
      <c r="Z45" s="71" t="str">
        <f>IF(AND('Mapa de Riesgos'!$Y$70="Baja",'Mapa de Riesgos'!$AA$70="Moderado"),CONCATENATE("R10C",'Mapa de Riesgos'!$O$70),"")</f>
        <v/>
      </c>
      <c r="AA45" s="72" t="str">
        <f>IF(AND('Mapa de Riesgos'!$Y$71="Baja",'Mapa de Riesgos'!$AA$71="Moderado"),CONCATENATE("R10C",'Mapa de Riesgos'!$O$71),"")</f>
        <v/>
      </c>
      <c r="AB45" s="58" t="str">
        <f>IF(AND('Mapa de Riesgos'!$Y$66="Baja",'Mapa de Riesgos'!$AA$66="Mayor"),CONCATENATE("R10C",'Mapa de Riesgos'!$O$66),"")</f>
        <v/>
      </c>
      <c r="AC45" s="59" t="str">
        <f>IF(AND('Mapa de Riesgos'!$Y$67="Baja",'Mapa de Riesgos'!$AA$67="Mayor"),CONCATENATE("R10C",'Mapa de Riesgos'!$O$67),"")</f>
        <v/>
      </c>
      <c r="AD45" s="59" t="str">
        <f>IF(AND('Mapa de Riesgos'!$Y$68="Baja",'Mapa de Riesgos'!$AA$68="Mayor"),CONCATENATE("R10C",'Mapa de Riesgos'!$O$68),"")</f>
        <v/>
      </c>
      <c r="AE45" s="59" t="str">
        <f>IF(AND('Mapa de Riesgos'!$Y$69="Baja",'Mapa de Riesgos'!$AA$69="Mayor"),CONCATENATE("R10C",'Mapa de Riesgos'!$O$69),"")</f>
        <v/>
      </c>
      <c r="AF45" s="59" t="str">
        <f>IF(AND('Mapa de Riesgos'!$Y$70="Baja",'Mapa de Riesgos'!$AA$70="Mayor"),CONCATENATE("R10C",'Mapa de Riesgos'!$O$70),"")</f>
        <v/>
      </c>
      <c r="AG45" s="60" t="str">
        <f>IF(AND('Mapa de Riesgos'!$Y$71="Baja",'Mapa de Riesgos'!$AA$71="Mayor"),CONCATENATE("R10C",'Mapa de Riesgos'!$O$71),"")</f>
        <v/>
      </c>
      <c r="AH45" s="61" t="str">
        <f>IF(AND('Mapa de Riesgos'!$Y$66="Baja",'Mapa de Riesgos'!$AA$66="Catastrófico"),CONCATENATE("R10C",'Mapa de Riesgos'!$O$66),"")</f>
        <v/>
      </c>
      <c r="AI45" s="62" t="str">
        <f>IF(AND('Mapa de Riesgos'!$Y$67="Baja",'Mapa de Riesgos'!$AA$67="Catastrófico"),CONCATENATE("R10C",'Mapa de Riesgos'!$O$67),"")</f>
        <v/>
      </c>
      <c r="AJ45" s="62" t="str">
        <f>IF(AND('Mapa de Riesgos'!$Y$68="Baja",'Mapa de Riesgos'!$AA$68="Catastrófico"),CONCATENATE("R10C",'Mapa de Riesgos'!$O$68),"")</f>
        <v/>
      </c>
      <c r="AK45" s="62" t="str">
        <f>IF(AND('Mapa de Riesgos'!$Y$69="Baja",'Mapa de Riesgos'!$AA$69="Catastrófico"),CONCATENATE("R10C",'Mapa de Riesgos'!$O$69),"")</f>
        <v/>
      </c>
      <c r="AL45" s="62" t="str">
        <f>IF(AND('Mapa de Riesgos'!$Y$70="Baja",'Mapa de Riesgos'!$AA$70="Catastrófico"),CONCATENATE("R10C",'Mapa de Riesgos'!$O$70),"")</f>
        <v/>
      </c>
      <c r="AM45" s="63" t="str">
        <f>IF(AND('Mapa de Riesgos'!$Y$71="Baja",'Mapa de Riesgos'!$AA$71="Catastrófico"),CONCATENATE("R10C",'Mapa de Riesgos'!$O$71),"")</f>
        <v/>
      </c>
      <c r="AN45" s="83"/>
      <c r="AO45" s="557"/>
      <c r="AP45" s="558"/>
      <c r="AQ45" s="558"/>
      <c r="AR45" s="558"/>
      <c r="AS45" s="558"/>
      <c r="AT45" s="559"/>
    </row>
    <row r="46" spans="1:80" ht="46.5" customHeight="1">
      <c r="A46" s="83"/>
      <c r="B46" s="435"/>
      <c r="C46" s="435"/>
      <c r="D46" s="436"/>
      <c r="E46" s="530" t="s">
        <v>176</v>
      </c>
      <c r="F46" s="531"/>
      <c r="G46" s="531"/>
      <c r="H46" s="531"/>
      <c r="I46" s="548"/>
      <c r="J46" s="73" t="str">
        <f>IF(AND('Mapa de Riesgos'!$Y$12="Muy Baja",'Mapa de Riesgos'!$AA$12="Leve"),CONCATENATE("R1C",'Mapa de Riesgos'!$O$12),"")</f>
        <v/>
      </c>
      <c r="K46" s="74" t="str">
        <f>IF(AND('Mapa de Riesgos'!$Y$13="Muy Baja",'Mapa de Riesgos'!$AA$13="Leve"),CONCATENATE("R1C",'Mapa de Riesgos'!$O$13),"")</f>
        <v/>
      </c>
      <c r="L46" s="74" t="str">
        <f>IF(AND('Mapa de Riesgos'!$Y$14="Muy Baja",'Mapa de Riesgos'!$AA$14="Leve"),CONCATENATE("R1C",'Mapa de Riesgos'!$O$14),"")</f>
        <v/>
      </c>
      <c r="M46" s="74" t="str">
        <f>IF(AND('Mapa de Riesgos'!$Y$15="Muy Baja",'Mapa de Riesgos'!$AA$15="Leve"),CONCATENATE("R1C",'Mapa de Riesgos'!$O$15),"")</f>
        <v/>
      </c>
      <c r="N46" s="74" t="str">
        <f>IF(AND('Mapa de Riesgos'!$Y$16="Muy Baja",'Mapa de Riesgos'!$AA$16="Leve"),CONCATENATE("R1C",'Mapa de Riesgos'!$O$16),"")</f>
        <v/>
      </c>
      <c r="O46" s="75" t="str">
        <f>IF(AND('Mapa de Riesgos'!$Y$17="Muy Baja",'Mapa de Riesgos'!$AA$17="Leve"),CONCATENATE("R1C",'Mapa de Riesgos'!$O$17),"")</f>
        <v/>
      </c>
      <c r="P46" s="73" t="str">
        <f>IF(AND('Mapa de Riesgos'!$Y$12="Muy Baja",'Mapa de Riesgos'!$AA$12="Menor"),CONCATENATE("R1C",'Mapa de Riesgos'!$O$12),"")</f>
        <v/>
      </c>
      <c r="Q46" s="74" t="str">
        <f>IF(AND('Mapa de Riesgos'!$Y$13="Muy Baja",'Mapa de Riesgos'!$AA$13="Menor"),CONCATENATE("R1C",'Mapa de Riesgos'!$O$13),"")</f>
        <v/>
      </c>
      <c r="R46" s="74" t="str">
        <f>IF(AND('Mapa de Riesgos'!$Y$14="Muy Baja",'Mapa de Riesgos'!$AA$14="Menor"),CONCATENATE("R1C",'Mapa de Riesgos'!$O$14),"")</f>
        <v/>
      </c>
      <c r="S46" s="74" t="str">
        <f>IF(AND('Mapa de Riesgos'!$Y$15="Muy Baja",'Mapa de Riesgos'!$AA$15="Menor"),CONCATENATE("R1C",'Mapa de Riesgos'!$O$15),"")</f>
        <v/>
      </c>
      <c r="T46" s="74" t="str">
        <f>IF(AND('Mapa de Riesgos'!$Y$16="Muy Baja",'Mapa de Riesgos'!$AA$16="Menor"),CONCATENATE("R1C",'Mapa de Riesgos'!$O$16),"")</f>
        <v/>
      </c>
      <c r="U46" s="75" t="str">
        <f>IF(AND('Mapa de Riesgos'!$Y$17="Muy Baja",'Mapa de Riesgos'!$AA$17="Menor"),CONCATENATE("R1C",'Mapa de Riesgos'!$O$17),"")</f>
        <v/>
      </c>
      <c r="V46" s="64" t="str">
        <f>IF(AND('Mapa de Riesgos'!$Y$12="Muy Baja",'Mapa de Riesgos'!$AA$12="Moderado"),CONCATENATE("R1C",'Mapa de Riesgos'!$O$12),"")</f>
        <v/>
      </c>
      <c r="W46" s="82" t="str">
        <f>IF(AND('Mapa de Riesgos'!$Y$13="Muy Baja",'Mapa de Riesgos'!$AA$13="Moderado"),CONCATENATE("R1C",'Mapa de Riesgos'!$O$13),"")</f>
        <v/>
      </c>
      <c r="X46" s="65" t="str">
        <f>IF(AND('Mapa de Riesgos'!$Y$14="Muy Baja",'Mapa de Riesgos'!$AA$14="Moderado"),CONCATENATE("R1C",'Mapa de Riesgos'!$O$14),"")</f>
        <v/>
      </c>
      <c r="Y46" s="65" t="str">
        <f>IF(AND('Mapa de Riesgos'!$Y$15="Muy Baja",'Mapa de Riesgos'!$AA$15="Moderado"),CONCATENATE("R1C",'Mapa de Riesgos'!$O$15),"")</f>
        <v/>
      </c>
      <c r="Z46" s="65" t="str">
        <f>IF(AND('Mapa de Riesgos'!$Y$16="Muy Baja",'Mapa de Riesgos'!$AA$16="Moderado"),CONCATENATE("R1C",'Mapa de Riesgos'!$O$16),"")</f>
        <v/>
      </c>
      <c r="AA46" s="66" t="str">
        <f>IF(AND('Mapa de Riesgos'!$Y$17="Muy Baja",'Mapa de Riesgos'!$AA$17="Moderado"),CONCATENATE("R1C",'Mapa de Riesgos'!$O$17),"")</f>
        <v/>
      </c>
      <c r="AB46" s="46" t="str">
        <f>IF(AND('Mapa de Riesgos'!$Y$12="Muy Baja",'Mapa de Riesgos'!$AA$12="Mayor"),CONCATENATE("R1C",'Mapa de Riesgos'!$O$12),"")</f>
        <v/>
      </c>
      <c r="AC46" s="47" t="str">
        <f>IF(AND('Mapa de Riesgos'!$Y$13="Muy Baja",'Mapa de Riesgos'!$AA$13="Mayor"),CONCATENATE("R1C",'Mapa de Riesgos'!$O$13),"")</f>
        <v/>
      </c>
      <c r="AD46" s="47" t="str">
        <f>IF(AND('Mapa de Riesgos'!$Y$14="Muy Baja",'Mapa de Riesgos'!$AA$14="Mayor"),CONCATENATE("R1C",'Mapa de Riesgos'!$O$14),"")</f>
        <v/>
      </c>
      <c r="AE46" s="47" t="str">
        <f>IF(AND('Mapa de Riesgos'!$Y$15="Muy Baja",'Mapa de Riesgos'!$AA$15="Mayor"),CONCATENATE("R1C",'Mapa de Riesgos'!$O$15),"")</f>
        <v/>
      </c>
      <c r="AF46" s="47" t="str">
        <f>IF(AND('Mapa de Riesgos'!$Y$16="Muy Baja",'Mapa de Riesgos'!$AA$16="Mayor"),CONCATENATE("R1C",'Mapa de Riesgos'!$O$16),"")</f>
        <v/>
      </c>
      <c r="AG46" s="48" t="str">
        <f>IF(AND('Mapa de Riesgos'!$Y$17="Muy Baja",'Mapa de Riesgos'!$AA$17="Mayor"),CONCATENATE("R1C",'Mapa de Riesgos'!$O$17),"")</f>
        <v/>
      </c>
      <c r="AH46" s="49" t="str">
        <f>IF(AND('Mapa de Riesgos'!$Y$12="Muy Baja",'Mapa de Riesgos'!$AA$12="Catastrófico"),CONCATENATE("R1C",'Mapa de Riesgos'!$O$12),"")</f>
        <v/>
      </c>
      <c r="AI46" s="50" t="str">
        <f>IF(AND('Mapa de Riesgos'!$Y$13="Muy Baja",'Mapa de Riesgos'!$AA$13="Catastrófico"),CONCATENATE("R1C",'Mapa de Riesgos'!$O$13),"")</f>
        <v/>
      </c>
      <c r="AJ46" s="50" t="str">
        <f>IF(AND('Mapa de Riesgos'!$Y$14="Muy Baja",'Mapa de Riesgos'!$AA$14="Catastrófico"),CONCATENATE("R1C",'Mapa de Riesgos'!$O$14),"")</f>
        <v/>
      </c>
      <c r="AK46" s="50" t="str">
        <f>IF(AND('Mapa de Riesgos'!$Y$15="Muy Baja",'Mapa de Riesgos'!$AA$15="Catastrófico"),CONCATENATE("R1C",'Mapa de Riesgos'!$O$15),"")</f>
        <v/>
      </c>
      <c r="AL46" s="50" t="str">
        <f>IF(AND('Mapa de Riesgos'!$Y$16="Muy Baja",'Mapa de Riesgos'!$AA$16="Catastrófico"),CONCATENATE("R1C",'Mapa de Riesgos'!$O$16),"")</f>
        <v/>
      </c>
      <c r="AM46" s="51" t="str">
        <f>IF(AND('Mapa de Riesgos'!$Y$17="Muy Baja",'Mapa de Riesgos'!$AA$17="Catastrófico"),CONCATENATE("R1C",'Mapa de Riesgos'!$O$17),"")</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c r="A47" s="83"/>
      <c r="B47" s="435"/>
      <c r="C47" s="435"/>
      <c r="D47" s="436"/>
      <c r="E47" s="532"/>
      <c r="F47" s="533"/>
      <c r="G47" s="533"/>
      <c r="H47" s="533"/>
      <c r="I47" s="549"/>
      <c r="J47" s="76" t="str">
        <f>IF(AND('Mapa de Riesgos'!$Y$18="Muy Baja",'Mapa de Riesgos'!$AA$18="Leve"),CONCATENATE("R2C",'Mapa de Riesgos'!$O$18),"")</f>
        <v/>
      </c>
      <c r="K47" s="77" t="str">
        <f>IF(AND('Mapa de Riesgos'!$Y$19="Muy Baja",'Mapa de Riesgos'!$AA$19="Leve"),CONCATENATE("R2C",'Mapa de Riesgos'!$O$19),"")</f>
        <v/>
      </c>
      <c r="L47" s="77" t="str">
        <f>IF(AND('Mapa de Riesgos'!$Y$20="Muy Baja",'Mapa de Riesgos'!$AA$20="Leve"),CONCATENATE("R2C",'Mapa de Riesgos'!$O$20),"")</f>
        <v/>
      </c>
      <c r="M47" s="77" t="str">
        <f>IF(AND('Mapa de Riesgos'!$Y$21="Muy Baja",'Mapa de Riesgos'!$AA$21="Leve"),CONCATENATE("R2C",'Mapa de Riesgos'!$O$21),"")</f>
        <v/>
      </c>
      <c r="N47" s="77" t="str">
        <f>IF(AND('Mapa de Riesgos'!$Y$22="Muy Baja",'Mapa de Riesgos'!$AA$22="Leve"),CONCATENATE("R2C",'Mapa de Riesgos'!$O$22),"")</f>
        <v/>
      </c>
      <c r="O47" s="78" t="str">
        <f>IF(AND('Mapa de Riesgos'!$Y$23="Muy Baja",'Mapa de Riesgos'!$AA$23="Leve"),CONCATENATE("R2C",'Mapa de Riesgos'!$O$23),"")</f>
        <v/>
      </c>
      <c r="P47" s="76" t="str">
        <f>IF(AND('Mapa de Riesgos'!$Y$18="Muy Baja",'Mapa de Riesgos'!$AA$18="Menor"),CONCATENATE("R2C",'Mapa de Riesgos'!$O$18),"")</f>
        <v/>
      </c>
      <c r="Q47" s="77" t="str">
        <f>IF(AND('Mapa de Riesgos'!$Y$19="Muy Baja",'Mapa de Riesgos'!$AA$19="Menor"),CONCATENATE("R2C",'Mapa de Riesgos'!$O$19),"")</f>
        <v/>
      </c>
      <c r="R47" s="77" t="str">
        <f>IF(AND('Mapa de Riesgos'!$Y$20="Muy Baja",'Mapa de Riesgos'!$AA$20="Menor"),CONCATENATE("R2C",'Mapa de Riesgos'!$O$20),"")</f>
        <v/>
      </c>
      <c r="S47" s="77" t="str">
        <f>IF(AND('Mapa de Riesgos'!$Y$21="Muy Baja",'Mapa de Riesgos'!$AA$21="Menor"),CONCATENATE("R2C",'Mapa de Riesgos'!$O$21),"")</f>
        <v/>
      </c>
      <c r="T47" s="77" t="str">
        <f>IF(AND('Mapa de Riesgos'!$Y$22="Muy Baja",'Mapa de Riesgos'!$AA$22="Menor"),CONCATENATE("R2C",'Mapa de Riesgos'!$O$22),"")</f>
        <v/>
      </c>
      <c r="U47" s="78" t="str">
        <f>IF(AND('Mapa de Riesgos'!$Y$23="Muy Baja",'Mapa de Riesgos'!$AA$23="Menor"),CONCATENATE("R2C",'Mapa de Riesgos'!$O$23),"")</f>
        <v/>
      </c>
      <c r="V47" s="67" t="str">
        <f>IF(AND('Mapa de Riesgos'!$Y$18="Muy Baja",'Mapa de Riesgos'!$AA$18="Moderado"),CONCATENATE("R2C",'Mapa de Riesgos'!$O$18),"")</f>
        <v/>
      </c>
      <c r="W47" s="68" t="str">
        <f>IF(AND('Mapa de Riesgos'!$Y$19="Muy Baja",'Mapa de Riesgos'!$AA$19="Moderado"),CONCATENATE("R2C",'Mapa de Riesgos'!$O$19),"")</f>
        <v/>
      </c>
      <c r="X47" s="68" t="str">
        <f>IF(AND('Mapa de Riesgos'!$Y$20="Muy Baja",'Mapa de Riesgos'!$AA$20="Moderado"),CONCATENATE("R2C",'Mapa de Riesgos'!$O$20),"")</f>
        <v/>
      </c>
      <c r="Y47" s="68" t="str">
        <f>IF(AND('Mapa de Riesgos'!$Y$21="Muy Baja",'Mapa de Riesgos'!$AA$21="Moderado"),CONCATENATE("R2C",'Mapa de Riesgos'!$O$21),"")</f>
        <v/>
      </c>
      <c r="Z47" s="68" t="str">
        <f>IF(AND('Mapa de Riesgos'!$Y$22="Muy Baja",'Mapa de Riesgos'!$AA$22="Moderado"),CONCATENATE("R2C",'Mapa de Riesgos'!$O$22),"")</f>
        <v/>
      </c>
      <c r="AA47" s="69" t="str">
        <f>IF(AND('Mapa de Riesgos'!$Y$23="Muy Baja",'Mapa de Riesgos'!$AA$23="Moderado"),CONCATENATE("R2C",'Mapa de Riesgos'!$O$23),"")</f>
        <v/>
      </c>
      <c r="AB47" s="52" t="str">
        <f>IF(AND('Mapa de Riesgos'!$Y$18="Muy Baja",'Mapa de Riesgos'!$AA$18="Mayor"),CONCATENATE("R2C",'Mapa de Riesgos'!$O$18),"")</f>
        <v/>
      </c>
      <c r="AC47" s="53" t="str">
        <f>IF(AND('Mapa de Riesgos'!$Y$19="Muy Baja",'Mapa de Riesgos'!$AA$19="Mayor"),CONCATENATE("R2C",'Mapa de Riesgos'!$O$19),"")</f>
        <v/>
      </c>
      <c r="AD47" s="53" t="str">
        <f>IF(AND('Mapa de Riesgos'!$Y$20="Muy Baja",'Mapa de Riesgos'!$AA$20="Mayor"),CONCATENATE("R2C",'Mapa de Riesgos'!$O$20),"")</f>
        <v/>
      </c>
      <c r="AE47" s="53" t="str">
        <f>IF(AND('Mapa de Riesgos'!$Y$21="Muy Baja",'Mapa de Riesgos'!$AA$21="Mayor"),CONCATENATE("R2C",'Mapa de Riesgos'!$O$21),"")</f>
        <v/>
      </c>
      <c r="AF47" s="53" t="str">
        <f>IF(AND('Mapa de Riesgos'!$Y$22="Muy Baja",'Mapa de Riesgos'!$AA$22="Mayor"),CONCATENATE("R2C",'Mapa de Riesgos'!$O$22),"")</f>
        <v/>
      </c>
      <c r="AG47" s="54" t="str">
        <f>IF(AND('Mapa de Riesgos'!$Y$23="Muy Baja",'Mapa de Riesgos'!$AA$23="Mayor"),CONCATENATE("R2C",'Mapa de Riesgos'!$O$23),"")</f>
        <v/>
      </c>
      <c r="AH47" s="55" t="str">
        <f>IF(AND('Mapa de Riesgos'!$Y$18="Muy Baja",'Mapa de Riesgos'!$AA$18="Catastrófico"),CONCATENATE("R2C",'Mapa de Riesgos'!$O$18),"")</f>
        <v/>
      </c>
      <c r="AI47" s="56" t="str">
        <f>IF(AND('Mapa de Riesgos'!$Y$19="Muy Baja",'Mapa de Riesgos'!$AA$19="Catastrófico"),CONCATENATE("R2C",'Mapa de Riesgos'!$O$19),"")</f>
        <v/>
      </c>
      <c r="AJ47" s="56" t="str">
        <f>IF(AND('Mapa de Riesgos'!$Y$20="Muy Baja",'Mapa de Riesgos'!$AA$20="Catastrófico"),CONCATENATE("R2C",'Mapa de Riesgos'!$O$20),"")</f>
        <v/>
      </c>
      <c r="AK47" s="56" t="str">
        <f>IF(AND('Mapa de Riesgos'!$Y$21="Muy Baja",'Mapa de Riesgos'!$AA$21="Catastrófico"),CONCATENATE("R2C",'Mapa de Riesgos'!$O$21),"")</f>
        <v/>
      </c>
      <c r="AL47" s="56" t="str">
        <f>IF(AND('Mapa de Riesgos'!$Y$22="Muy Baja",'Mapa de Riesgos'!$AA$22="Catastrófico"),CONCATENATE("R2C",'Mapa de Riesgos'!$O$22),"")</f>
        <v/>
      </c>
      <c r="AM47" s="57" t="str">
        <f>IF(AND('Mapa de Riesgos'!$Y$23="Muy Baja",'Mapa de Riesgos'!$AA$23="Catastrófico"),CONCATENATE("R2C",'Mapa de Riesgos'!$O$23),"")</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c r="A48" s="83"/>
      <c r="B48" s="435"/>
      <c r="C48" s="435"/>
      <c r="D48" s="436"/>
      <c r="E48" s="532"/>
      <c r="F48" s="533"/>
      <c r="G48" s="533"/>
      <c r="H48" s="533"/>
      <c r="I48" s="549"/>
      <c r="J48" s="76" t="str">
        <f>IF(AND('Mapa de Riesgos'!$Y$24="Muy Baja",'Mapa de Riesgos'!$AA$24="Leve"),CONCATENATE("R3C",'Mapa de Riesgos'!$O$24),"")</f>
        <v/>
      </c>
      <c r="K48" s="77" t="str">
        <f>IF(AND('Mapa de Riesgos'!$Y$25="Muy Baja",'Mapa de Riesgos'!$AA$25="Leve"),CONCATENATE("R3C",'Mapa de Riesgos'!$O$25),"")</f>
        <v/>
      </c>
      <c r="L48" s="77" t="str">
        <f>IF(AND('Mapa de Riesgos'!$Y$26="Muy Baja",'Mapa de Riesgos'!$AA$26="Leve"),CONCATENATE("R3C",'Mapa de Riesgos'!$O$26),"")</f>
        <v/>
      </c>
      <c r="M48" s="77" t="str">
        <f>IF(AND('Mapa de Riesgos'!$Y$27="Muy Baja",'Mapa de Riesgos'!$AA$27="Leve"),CONCATENATE("R3C",'Mapa de Riesgos'!$O$27),"")</f>
        <v/>
      </c>
      <c r="N48" s="77" t="str">
        <f>IF(AND('Mapa de Riesgos'!$Y$28="Muy Baja",'Mapa de Riesgos'!$AA$28="Leve"),CONCATENATE("R3C",'Mapa de Riesgos'!$O$28),"")</f>
        <v/>
      </c>
      <c r="O48" s="78" t="str">
        <f>IF(AND('Mapa de Riesgos'!$Y$29="Muy Baja",'Mapa de Riesgos'!$AA$29="Leve"),CONCATENATE("R3C",'Mapa de Riesgos'!$O$29),"")</f>
        <v/>
      </c>
      <c r="P48" s="76" t="str">
        <f>IF(AND('Mapa de Riesgos'!$Y$24="Muy Baja",'Mapa de Riesgos'!$AA$24="Menor"),CONCATENATE("R3C",'Mapa de Riesgos'!$O$24),"")</f>
        <v/>
      </c>
      <c r="Q48" s="77" t="str">
        <f>IF(AND('Mapa de Riesgos'!$Y$25="Muy Baja",'Mapa de Riesgos'!$AA$25="Menor"),CONCATENATE("R3C",'Mapa de Riesgos'!$O$25),"")</f>
        <v/>
      </c>
      <c r="R48" s="77" t="str">
        <f>IF(AND('Mapa de Riesgos'!$Y$26="Muy Baja",'Mapa de Riesgos'!$AA$26="Menor"),CONCATENATE("R3C",'Mapa de Riesgos'!$O$26),"")</f>
        <v/>
      </c>
      <c r="S48" s="77" t="str">
        <f>IF(AND('Mapa de Riesgos'!$Y$27="Muy Baja",'Mapa de Riesgos'!$AA$27="Menor"),CONCATENATE("R3C",'Mapa de Riesgos'!$O$27),"")</f>
        <v/>
      </c>
      <c r="T48" s="77" t="str">
        <f>IF(AND('Mapa de Riesgos'!$Y$28="Muy Baja",'Mapa de Riesgos'!$AA$28="Menor"),CONCATENATE("R3C",'Mapa de Riesgos'!$O$28),"")</f>
        <v/>
      </c>
      <c r="U48" s="78" t="str">
        <f>IF(AND('Mapa de Riesgos'!$Y$29="Muy Baja",'Mapa de Riesgos'!$AA$29="Menor"),CONCATENATE("R3C",'Mapa de Riesgos'!$O$29),"")</f>
        <v/>
      </c>
      <c r="V48" s="67" t="str">
        <f>IF(AND('Mapa de Riesgos'!$Y$24="Muy Baja",'Mapa de Riesgos'!$AA$24="Moderado"),CONCATENATE("R3C",'Mapa de Riesgos'!$O$24),"")</f>
        <v/>
      </c>
      <c r="W48" s="68" t="str">
        <f>IF(AND('Mapa de Riesgos'!$Y$25="Muy Baja",'Mapa de Riesgos'!$AA$25="Moderado"),CONCATENATE("R3C",'Mapa de Riesgos'!$O$25),"")</f>
        <v/>
      </c>
      <c r="X48" s="68" t="str">
        <f>IF(AND('Mapa de Riesgos'!$Y$26="Muy Baja",'Mapa de Riesgos'!$AA$26="Moderado"),CONCATENATE("R3C",'Mapa de Riesgos'!$O$26),"")</f>
        <v/>
      </c>
      <c r="Y48" s="68" t="str">
        <f>IF(AND('Mapa de Riesgos'!$Y$27="Muy Baja",'Mapa de Riesgos'!$AA$27="Moderado"),CONCATENATE("R3C",'Mapa de Riesgos'!$O$27),"")</f>
        <v/>
      </c>
      <c r="Z48" s="68" t="str">
        <f>IF(AND('Mapa de Riesgos'!$Y$28="Muy Baja",'Mapa de Riesgos'!$AA$28="Moderado"),CONCATENATE("R3C",'Mapa de Riesgos'!$O$28),"")</f>
        <v/>
      </c>
      <c r="AA48" s="69" t="str">
        <f>IF(AND('Mapa de Riesgos'!$Y$29="Muy Baja",'Mapa de Riesgos'!$AA$29="Moderado"),CONCATENATE("R3C",'Mapa de Riesgos'!$O$29),"")</f>
        <v/>
      </c>
      <c r="AB48" s="52" t="str">
        <f>IF(AND('Mapa de Riesgos'!$Y$24="Muy Baja",'Mapa de Riesgos'!$AA$24="Mayor"),CONCATENATE("R3C",'Mapa de Riesgos'!$O$24),"")</f>
        <v/>
      </c>
      <c r="AC48" s="53" t="str">
        <f>IF(AND('Mapa de Riesgos'!$Y$25="Muy Baja",'Mapa de Riesgos'!$AA$25="Mayor"),CONCATENATE("R3C",'Mapa de Riesgos'!$O$25),"")</f>
        <v/>
      </c>
      <c r="AD48" s="53" t="str">
        <f>IF(AND('Mapa de Riesgos'!$Y$26="Muy Baja",'Mapa de Riesgos'!$AA$26="Mayor"),CONCATENATE("R3C",'Mapa de Riesgos'!$O$26),"")</f>
        <v/>
      </c>
      <c r="AE48" s="53" t="str">
        <f>IF(AND('Mapa de Riesgos'!$Y$27="Muy Baja",'Mapa de Riesgos'!$AA$27="Mayor"),CONCATENATE("R3C",'Mapa de Riesgos'!$O$27),"")</f>
        <v/>
      </c>
      <c r="AF48" s="53" t="str">
        <f>IF(AND('Mapa de Riesgos'!$Y$28="Muy Baja",'Mapa de Riesgos'!$AA$28="Mayor"),CONCATENATE("R3C",'Mapa de Riesgos'!$O$28),"")</f>
        <v/>
      </c>
      <c r="AG48" s="54" t="str">
        <f>IF(AND('Mapa de Riesgos'!$Y$29="Muy Baja",'Mapa de Riesgos'!$AA$29="Mayor"),CONCATENATE("R3C",'Mapa de Riesgos'!$O$29),"")</f>
        <v/>
      </c>
      <c r="AH48" s="55" t="str">
        <f>IF(AND('Mapa de Riesgos'!$Y$24="Muy Baja",'Mapa de Riesgos'!$AA$24="Catastrófico"),CONCATENATE("R3C",'Mapa de Riesgos'!$O$24),"")</f>
        <v/>
      </c>
      <c r="AI48" s="56" t="str">
        <f>IF(AND('Mapa de Riesgos'!$Y$25="Muy Baja",'Mapa de Riesgos'!$AA$25="Catastrófico"),CONCATENATE("R3C",'Mapa de Riesgos'!$O$25),"")</f>
        <v/>
      </c>
      <c r="AJ48" s="56" t="str">
        <f>IF(AND('Mapa de Riesgos'!$Y$26="Muy Baja",'Mapa de Riesgos'!$AA$26="Catastrófico"),CONCATENATE("R3C",'Mapa de Riesgos'!$O$26),"")</f>
        <v/>
      </c>
      <c r="AK48" s="56" t="str">
        <f>IF(AND('Mapa de Riesgos'!$Y$27="Muy Baja",'Mapa de Riesgos'!$AA$27="Catastrófico"),CONCATENATE("R3C",'Mapa de Riesgos'!$O$27),"")</f>
        <v/>
      </c>
      <c r="AL48" s="56" t="str">
        <f>IF(AND('Mapa de Riesgos'!$Y$28="Muy Baja",'Mapa de Riesgos'!$AA$28="Catastrófico"),CONCATENATE("R3C",'Mapa de Riesgos'!$O$28),"")</f>
        <v/>
      </c>
      <c r="AM48" s="57" t="str">
        <f>IF(AND('Mapa de Riesgos'!$Y$29="Muy Baja",'Mapa de Riesgos'!$AA$29="Catastrófico"),CONCATENATE("R3C",'Mapa de Riesgos'!$O$29),"")</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c r="A49" s="83"/>
      <c r="B49" s="435"/>
      <c r="C49" s="435"/>
      <c r="D49" s="436"/>
      <c r="E49" s="534"/>
      <c r="F49" s="533"/>
      <c r="G49" s="533"/>
      <c r="H49" s="533"/>
      <c r="I49" s="549"/>
      <c r="J49" s="76" t="str">
        <f>IF(AND('Mapa de Riesgos'!$Y$30="Muy Baja",'Mapa de Riesgos'!$AA$30="Leve"),CONCATENATE("R4C",'Mapa de Riesgos'!$O$30),"")</f>
        <v/>
      </c>
      <c r="K49" s="77" t="str">
        <f>IF(AND('Mapa de Riesgos'!$Y$31="Muy Baja",'Mapa de Riesgos'!$AA$31="Leve"),CONCATENATE("R4C",'Mapa de Riesgos'!$O$31),"")</f>
        <v/>
      </c>
      <c r="L49" s="77" t="str">
        <f>IF(AND('Mapa de Riesgos'!$Y$32="Muy Baja",'Mapa de Riesgos'!$AA$32="Leve"),CONCATENATE("R4C",'Mapa de Riesgos'!$O$32),"")</f>
        <v/>
      </c>
      <c r="M49" s="77" t="str">
        <f>IF(AND('Mapa de Riesgos'!$Y$33="Muy Baja",'Mapa de Riesgos'!$AA$33="Leve"),CONCATENATE("R4C",'Mapa de Riesgos'!$O$33),"")</f>
        <v/>
      </c>
      <c r="N49" s="77" t="str">
        <f>IF(AND('Mapa de Riesgos'!$Y$34="Muy Baja",'Mapa de Riesgos'!$AA$34="Leve"),CONCATENATE("R4C",'Mapa de Riesgos'!$O$34),"")</f>
        <v/>
      </c>
      <c r="O49" s="78" t="str">
        <f>IF(AND('Mapa de Riesgos'!$Y$35="Muy Baja",'Mapa de Riesgos'!$AA$35="Leve"),CONCATENATE("R4C",'Mapa de Riesgos'!$O$35),"")</f>
        <v/>
      </c>
      <c r="P49" s="76" t="str">
        <f>IF(AND('Mapa de Riesgos'!$Y$30="Muy Baja",'Mapa de Riesgos'!$AA$30="Menor"),CONCATENATE("R4C",'Mapa de Riesgos'!$O$30),"")</f>
        <v/>
      </c>
      <c r="Q49" s="77" t="str">
        <f>IF(AND('Mapa de Riesgos'!$Y$31="Muy Baja",'Mapa de Riesgos'!$AA$31="Menor"),CONCATENATE("R4C",'Mapa de Riesgos'!$O$31),"")</f>
        <v/>
      </c>
      <c r="R49" s="77" t="str">
        <f>IF(AND('Mapa de Riesgos'!$Y$32="Muy Baja",'Mapa de Riesgos'!$AA$32="Menor"),CONCATENATE("R4C",'Mapa de Riesgos'!$O$32),"")</f>
        <v/>
      </c>
      <c r="S49" s="77" t="str">
        <f>IF(AND('Mapa de Riesgos'!$Y$33="Muy Baja",'Mapa de Riesgos'!$AA$33="Menor"),CONCATENATE("R4C",'Mapa de Riesgos'!$O$33),"")</f>
        <v/>
      </c>
      <c r="T49" s="77" t="str">
        <f>IF(AND('Mapa de Riesgos'!$Y$34="Muy Baja",'Mapa de Riesgos'!$AA$34="Menor"),CONCATENATE("R4C",'Mapa de Riesgos'!$O$34),"")</f>
        <v/>
      </c>
      <c r="U49" s="78" t="str">
        <f>IF(AND('Mapa de Riesgos'!$Y$35="Muy Baja",'Mapa de Riesgos'!$AA$35="Menor"),CONCATENATE("R4C",'Mapa de Riesgos'!$O$35),"")</f>
        <v/>
      </c>
      <c r="V49" s="67" t="str">
        <f>IF(AND('Mapa de Riesgos'!$Y$30="Muy Baja",'Mapa de Riesgos'!$AA$30="Moderado"),CONCATENATE("R4C",'Mapa de Riesgos'!$O$30),"")</f>
        <v/>
      </c>
      <c r="W49" s="68" t="str">
        <f>IF(AND('Mapa de Riesgos'!$Y$31="Muy Baja",'Mapa de Riesgos'!$AA$31="Moderado"),CONCATENATE("R4C",'Mapa de Riesgos'!$O$31),"")</f>
        <v/>
      </c>
      <c r="X49" s="68" t="str">
        <f>IF(AND('Mapa de Riesgos'!$Y$32="Muy Baja",'Mapa de Riesgos'!$AA$32="Moderado"),CONCATENATE("R4C",'Mapa de Riesgos'!$O$32),"")</f>
        <v/>
      </c>
      <c r="Y49" s="68" t="str">
        <f>IF(AND('Mapa de Riesgos'!$Y$33="Muy Baja",'Mapa de Riesgos'!$AA$33="Moderado"),CONCATENATE("R4C",'Mapa de Riesgos'!$O$33),"")</f>
        <v/>
      </c>
      <c r="Z49" s="68" t="str">
        <f>IF(AND('Mapa de Riesgos'!$Y$34="Muy Baja",'Mapa de Riesgos'!$AA$34="Moderado"),CONCATENATE("R4C",'Mapa de Riesgos'!$O$34),"")</f>
        <v/>
      </c>
      <c r="AA49" s="69" t="str">
        <f>IF(AND('Mapa de Riesgos'!$Y$35="Muy Baja",'Mapa de Riesgos'!$AA$35="Moderado"),CONCATENATE("R4C",'Mapa de Riesgos'!$O$35),"")</f>
        <v/>
      </c>
      <c r="AB49" s="52" t="str">
        <f>IF(AND('Mapa de Riesgos'!$Y$30="Muy Baja",'Mapa de Riesgos'!$AA$30="Mayor"),CONCATENATE("R4C",'Mapa de Riesgos'!$O$30),"")</f>
        <v/>
      </c>
      <c r="AC49" s="53" t="str">
        <f>IF(AND('Mapa de Riesgos'!$Y$31="Muy Baja",'Mapa de Riesgos'!$AA$31="Mayor"),CONCATENATE("R4C",'Mapa de Riesgos'!$O$31),"")</f>
        <v/>
      </c>
      <c r="AD49" s="53" t="str">
        <f>IF(AND('Mapa de Riesgos'!$Y$32="Muy Baja",'Mapa de Riesgos'!$AA$32="Mayor"),CONCATENATE("R4C",'Mapa de Riesgos'!$O$32),"")</f>
        <v/>
      </c>
      <c r="AE49" s="53" t="str">
        <f>IF(AND('Mapa de Riesgos'!$Y$33="Muy Baja",'Mapa de Riesgos'!$AA$33="Mayor"),CONCATENATE("R4C",'Mapa de Riesgos'!$O$33),"")</f>
        <v/>
      </c>
      <c r="AF49" s="53" t="str">
        <f>IF(AND('Mapa de Riesgos'!$Y$34="Muy Baja",'Mapa de Riesgos'!$AA$34="Mayor"),CONCATENATE("R4C",'Mapa de Riesgos'!$O$34),"")</f>
        <v/>
      </c>
      <c r="AG49" s="54" t="str">
        <f>IF(AND('Mapa de Riesgos'!$Y$35="Muy Baja",'Mapa de Riesgos'!$AA$35="Mayor"),CONCATENATE("R4C",'Mapa de Riesgos'!$O$35),"")</f>
        <v/>
      </c>
      <c r="AH49" s="55" t="str">
        <f>IF(AND('Mapa de Riesgos'!$Y$30="Muy Baja",'Mapa de Riesgos'!$AA$30="Catastrófico"),CONCATENATE("R4C",'Mapa de Riesgos'!$O$30),"")</f>
        <v/>
      </c>
      <c r="AI49" s="56" t="str">
        <f>IF(AND('Mapa de Riesgos'!$Y$31="Muy Baja",'Mapa de Riesgos'!$AA$31="Catastrófico"),CONCATENATE("R4C",'Mapa de Riesgos'!$O$31),"")</f>
        <v/>
      </c>
      <c r="AJ49" s="56" t="str">
        <f>IF(AND('Mapa de Riesgos'!$Y$32="Muy Baja",'Mapa de Riesgos'!$AA$32="Catastrófico"),CONCATENATE("R4C",'Mapa de Riesgos'!$O$32),"")</f>
        <v/>
      </c>
      <c r="AK49" s="56" t="str">
        <f>IF(AND('Mapa de Riesgos'!$Y$33="Muy Baja",'Mapa de Riesgos'!$AA$33="Catastrófico"),CONCATENATE("R4C",'Mapa de Riesgos'!$O$33),"")</f>
        <v/>
      </c>
      <c r="AL49" s="56" t="str">
        <f>IF(AND('Mapa de Riesgos'!$Y$34="Muy Baja",'Mapa de Riesgos'!$AA$34="Catastrófico"),CONCATENATE("R4C",'Mapa de Riesgos'!$O$34),"")</f>
        <v/>
      </c>
      <c r="AM49" s="57" t="str">
        <f>IF(AND('Mapa de Riesgos'!$Y$35="Muy Baja",'Mapa de Riesgos'!$AA$35="Catastrófico"),CONCATENATE("R4C",'Mapa de Riesgos'!$O$35),"")</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c r="A50" s="83"/>
      <c r="B50" s="435"/>
      <c r="C50" s="435"/>
      <c r="D50" s="436"/>
      <c r="E50" s="534"/>
      <c r="F50" s="533"/>
      <c r="G50" s="533"/>
      <c r="H50" s="533"/>
      <c r="I50" s="549"/>
      <c r="J50" s="76" t="str">
        <f>IF(AND('Mapa de Riesgos'!$Y$36="Muy Baja",'Mapa de Riesgos'!$AA$36="Leve"),CONCATENATE("R5C",'Mapa de Riesgos'!$O$36),"")</f>
        <v/>
      </c>
      <c r="K50" s="77" t="str">
        <f>IF(AND('Mapa de Riesgos'!$Y$37="Muy Baja",'Mapa de Riesgos'!$AA$37="Leve"),CONCATENATE("R5C",'Mapa de Riesgos'!$O$37),"")</f>
        <v/>
      </c>
      <c r="L50" s="77" t="str">
        <f>IF(AND('Mapa de Riesgos'!$Y$38="Muy Baja",'Mapa de Riesgos'!$AA$38="Leve"),CONCATENATE("R5C",'Mapa de Riesgos'!$O$38),"")</f>
        <v/>
      </c>
      <c r="M50" s="77" t="str">
        <f>IF(AND('Mapa de Riesgos'!$Y$39="Muy Baja",'Mapa de Riesgos'!$AA$39="Leve"),CONCATENATE("R5C",'Mapa de Riesgos'!$O$39),"")</f>
        <v/>
      </c>
      <c r="N50" s="77" t="str">
        <f>IF(AND('Mapa de Riesgos'!$Y$40="Muy Baja",'Mapa de Riesgos'!$AA$40="Leve"),CONCATENATE("R5C",'Mapa de Riesgos'!$O$40),"")</f>
        <v/>
      </c>
      <c r="O50" s="78" t="str">
        <f>IF(AND('Mapa de Riesgos'!$Y$41="Muy Baja",'Mapa de Riesgos'!$AA$41="Leve"),CONCATENATE("R5C",'Mapa de Riesgos'!$O$41),"")</f>
        <v/>
      </c>
      <c r="P50" s="76" t="str">
        <f>IF(AND('Mapa de Riesgos'!$Y$36="Muy Baja",'Mapa de Riesgos'!$AA$36="Menor"),CONCATENATE("R5C",'Mapa de Riesgos'!$O$36),"")</f>
        <v/>
      </c>
      <c r="Q50" s="77" t="str">
        <f>IF(AND('Mapa de Riesgos'!$Y$37="Muy Baja",'Mapa de Riesgos'!$AA$37="Menor"),CONCATENATE("R5C",'Mapa de Riesgos'!$O$37),"")</f>
        <v/>
      </c>
      <c r="R50" s="77" t="str">
        <f>IF(AND('Mapa de Riesgos'!$Y$38="Muy Baja",'Mapa de Riesgos'!$AA$38="Menor"),CONCATENATE("R5C",'Mapa de Riesgos'!$O$38),"")</f>
        <v/>
      </c>
      <c r="S50" s="77" t="str">
        <f>IF(AND('Mapa de Riesgos'!$Y$39="Muy Baja",'Mapa de Riesgos'!$AA$39="Menor"),CONCATENATE("R5C",'Mapa de Riesgos'!$O$39),"")</f>
        <v/>
      </c>
      <c r="T50" s="77" t="str">
        <f>IF(AND('Mapa de Riesgos'!$Y$40="Muy Baja",'Mapa de Riesgos'!$AA$40="Menor"),CONCATENATE("R5C",'Mapa de Riesgos'!$O$40),"")</f>
        <v/>
      </c>
      <c r="U50" s="78" t="str">
        <f>IF(AND('Mapa de Riesgos'!$Y$41="Muy Baja",'Mapa de Riesgos'!$AA$41="Menor"),CONCATENATE("R5C",'Mapa de Riesgos'!$O$41),"")</f>
        <v/>
      </c>
      <c r="V50" s="67" t="str">
        <f>IF(AND('Mapa de Riesgos'!$Y$36="Muy Baja",'Mapa de Riesgos'!$AA$36="Moderado"),CONCATENATE("R5C",'Mapa de Riesgos'!$O$36),"")</f>
        <v/>
      </c>
      <c r="W50" s="68" t="str">
        <f>IF(AND('Mapa de Riesgos'!$Y$37="Muy Baja",'Mapa de Riesgos'!$AA$37="Moderado"),CONCATENATE("R5C",'Mapa de Riesgos'!$O$37),"")</f>
        <v/>
      </c>
      <c r="X50" s="68" t="str">
        <f>IF(AND('Mapa de Riesgos'!$Y$38="Muy Baja",'Mapa de Riesgos'!$AA$38="Moderado"),CONCATENATE("R5C",'Mapa de Riesgos'!$O$38),"")</f>
        <v/>
      </c>
      <c r="Y50" s="68" t="str">
        <f>IF(AND('Mapa de Riesgos'!$Y$39="Muy Baja",'Mapa de Riesgos'!$AA$39="Moderado"),CONCATENATE("R5C",'Mapa de Riesgos'!$O$39),"")</f>
        <v/>
      </c>
      <c r="Z50" s="68" t="str">
        <f>IF(AND('Mapa de Riesgos'!$Y$40="Muy Baja",'Mapa de Riesgos'!$AA$40="Moderado"),CONCATENATE("R5C",'Mapa de Riesgos'!$O$40),"")</f>
        <v/>
      </c>
      <c r="AA50" s="69" t="str">
        <f>IF(AND('Mapa de Riesgos'!$Y$41="Muy Baja",'Mapa de Riesgos'!$AA$41="Moderado"),CONCATENATE("R5C",'Mapa de Riesgos'!$O$41),"")</f>
        <v/>
      </c>
      <c r="AB50" s="52" t="str">
        <f>IF(AND('Mapa de Riesgos'!$Y$36="Muy Baja",'Mapa de Riesgos'!$AA$36="Mayor"),CONCATENATE("R5C",'Mapa de Riesgos'!$O$36),"")</f>
        <v/>
      </c>
      <c r="AC50" s="53" t="str">
        <f>IF(AND('Mapa de Riesgos'!$Y$37="Muy Baja",'Mapa de Riesgos'!$AA$37="Mayor"),CONCATENATE("R5C",'Mapa de Riesgos'!$O$37),"")</f>
        <v/>
      </c>
      <c r="AD50" s="53" t="str">
        <f>IF(AND('Mapa de Riesgos'!$Y$38="Muy Baja",'Mapa de Riesgos'!$AA$38="Mayor"),CONCATENATE("R5C",'Mapa de Riesgos'!$O$38),"")</f>
        <v/>
      </c>
      <c r="AE50" s="53" t="str">
        <f>IF(AND('Mapa de Riesgos'!$Y$39="Muy Baja",'Mapa de Riesgos'!$AA$39="Mayor"),CONCATENATE("R5C",'Mapa de Riesgos'!$O$39),"")</f>
        <v/>
      </c>
      <c r="AF50" s="53" t="str">
        <f>IF(AND('Mapa de Riesgos'!$Y$40="Muy Baja",'Mapa de Riesgos'!$AA$40="Mayor"),CONCATENATE("R5C",'Mapa de Riesgos'!$O$40),"")</f>
        <v/>
      </c>
      <c r="AG50" s="54" t="str">
        <f>IF(AND('Mapa de Riesgos'!$Y$41="Muy Baja",'Mapa de Riesgos'!$AA$41="Mayor"),CONCATENATE("R5C",'Mapa de Riesgos'!$O$41),"")</f>
        <v/>
      </c>
      <c r="AH50" s="55" t="str">
        <f>IF(AND('Mapa de Riesgos'!$Y$36="Muy Baja",'Mapa de Riesgos'!$AA$36="Catastrófico"),CONCATENATE("R5C",'Mapa de Riesgos'!$O$36),"")</f>
        <v/>
      </c>
      <c r="AI50" s="56" t="str">
        <f>IF(AND('Mapa de Riesgos'!$Y$37="Muy Baja",'Mapa de Riesgos'!$AA$37="Catastrófico"),CONCATENATE("R5C",'Mapa de Riesgos'!$O$37),"")</f>
        <v/>
      </c>
      <c r="AJ50" s="56" t="str">
        <f>IF(AND('Mapa de Riesgos'!$Y$38="Muy Baja",'Mapa de Riesgos'!$AA$38="Catastrófico"),CONCATENATE("R5C",'Mapa de Riesgos'!$O$38),"")</f>
        <v/>
      </c>
      <c r="AK50" s="56" t="str">
        <f>IF(AND('Mapa de Riesgos'!$Y$39="Muy Baja",'Mapa de Riesgos'!$AA$39="Catastrófico"),CONCATENATE("R5C",'Mapa de Riesgos'!$O$39),"")</f>
        <v/>
      </c>
      <c r="AL50" s="56" t="str">
        <f>IF(AND('Mapa de Riesgos'!$Y$40="Muy Baja",'Mapa de Riesgos'!$AA$40="Catastrófico"),CONCATENATE("R5C",'Mapa de Riesgos'!$O$40),"")</f>
        <v/>
      </c>
      <c r="AM50" s="57" t="str">
        <f>IF(AND('Mapa de Riesgos'!$Y$41="Muy Baja",'Mapa de Riesgos'!$AA$41="Catastrófico"),CONCATENATE("R5C",'Mapa de Riesgos'!$O$41),"")</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c r="A51" s="83"/>
      <c r="B51" s="435"/>
      <c r="C51" s="435"/>
      <c r="D51" s="436"/>
      <c r="E51" s="534"/>
      <c r="F51" s="533"/>
      <c r="G51" s="533"/>
      <c r="H51" s="533"/>
      <c r="I51" s="549"/>
      <c r="J51" s="76" t="str">
        <f>IF(AND('Mapa de Riesgos'!$Y$42="Muy Baja",'Mapa de Riesgos'!$AA$42="Leve"),CONCATENATE("R6C",'Mapa de Riesgos'!$O$42),"")</f>
        <v/>
      </c>
      <c r="K51" s="77" t="str">
        <f>IF(AND('Mapa de Riesgos'!$Y$43="Muy Baja",'Mapa de Riesgos'!$AA$43="Leve"),CONCATENATE("R6C",'Mapa de Riesgos'!$O$43),"")</f>
        <v/>
      </c>
      <c r="L51" s="77" t="str">
        <f>IF(AND('Mapa de Riesgos'!$Y$44="Muy Baja",'Mapa de Riesgos'!$AA$44="Leve"),CONCATENATE("R6C",'Mapa de Riesgos'!$O$44),"")</f>
        <v/>
      </c>
      <c r="M51" s="77" t="str">
        <f>IF(AND('Mapa de Riesgos'!$Y$45="Muy Baja",'Mapa de Riesgos'!$AA$45="Leve"),CONCATENATE("R6C",'Mapa de Riesgos'!$O$45),"")</f>
        <v/>
      </c>
      <c r="N51" s="77" t="str">
        <f>IF(AND('Mapa de Riesgos'!$Y$46="Muy Baja",'Mapa de Riesgos'!$AA$46="Leve"),CONCATENATE("R6C",'Mapa de Riesgos'!$O$46),"")</f>
        <v/>
      </c>
      <c r="O51" s="78" t="str">
        <f>IF(AND('Mapa de Riesgos'!$Y$47="Muy Baja",'Mapa de Riesgos'!$AA$47="Leve"),CONCATENATE("R6C",'Mapa de Riesgos'!$O$47),"")</f>
        <v/>
      </c>
      <c r="P51" s="76" t="str">
        <f>IF(AND('Mapa de Riesgos'!$Y$42="Muy Baja",'Mapa de Riesgos'!$AA$42="Menor"),CONCATENATE("R6C",'Mapa de Riesgos'!$O$42),"")</f>
        <v/>
      </c>
      <c r="Q51" s="77" t="str">
        <f>IF(AND('Mapa de Riesgos'!$Y$43="Muy Baja",'Mapa de Riesgos'!$AA$43="Menor"),CONCATENATE("R6C",'Mapa de Riesgos'!$O$43),"")</f>
        <v/>
      </c>
      <c r="R51" s="77" t="str">
        <f>IF(AND('Mapa de Riesgos'!$Y$44="Muy Baja",'Mapa de Riesgos'!$AA$44="Menor"),CONCATENATE("R6C",'Mapa de Riesgos'!$O$44),"")</f>
        <v/>
      </c>
      <c r="S51" s="77" t="str">
        <f>IF(AND('Mapa de Riesgos'!$Y$45="Muy Baja",'Mapa de Riesgos'!$AA$45="Menor"),CONCATENATE("R6C",'Mapa de Riesgos'!$O$45),"")</f>
        <v/>
      </c>
      <c r="T51" s="77" t="str">
        <f>IF(AND('Mapa de Riesgos'!$Y$46="Muy Baja",'Mapa de Riesgos'!$AA$46="Menor"),CONCATENATE("R6C",'Mapa de Riesgos'!$O$46),"")</f>
        <v/>
      </c>
      <c r="U51" s="78" t="str">
        <f>IF(AND('Mapa de Riesgos'!$Y$47="Muy Baja",'Mapa de Riesgos'!$AA$47="Menor"),CONCATENATE("R6C",'Mapa de Riesgos'!$O$47),"")</f>
        <v/>
      </c>
      <c r="V51" s="67" t="str">
        <f>IF(AND('Mapa de Riesgos'!$Y$42="Muy Baja",'Mapa de Riesgos'!$AA$42="Moderado"),CONCATENATE("R6C",'Mapa de Riesgos'!$O$42),"")</f>
        <v/>
      </c>
      <c r="W51" s="68" t="str">
        <f>IF(AND('Mapa de Riesgos'!$Y$43="Muy Baja",'Mapa de Riesgos'!$AA$43="Moderado"),CONCATENATE("R6C",'Mapa de Riesgos'!$O$43),"")</f>
        <v/>
      </c>
      <c r="X51" s="68" t="str">
        <f>IF(AND('Mapa de Riesgos'!$Y$44="Muy Baja",'Mapa de Riesgos'!$AA$44="Moderado"),CONCATENATE("R6C",'Mapa de Riesgos'!$O$44),"")</f>
        <v/>
      </c>
      <c r="Y51" s="68" t="str">
        <f>IF(AND('Mapa de Riesgos'!$Y$45="Muy Baja",'Mapa de Riesgos'!$AA$45="Moderado"),CONCATENATE("R6C",'Mapa de Riesgos'!$O$45),"")</f>
        <v/>
      </c>
      <c r="Z51" s="68" t="str">
        <f>IF(AND('Mapa de Riesgos'!$Y$46="Muy Baja",'Mapa de Riesgos'!$AA$46="Moderado"),CONCATENATE("R6C",'Mapa de Riesgos'!$O$46),"")</f>
        <v/>
      </c>
      <c r="AA51" s="69" t="str">
        <f>IF(AND('Mapa de Riesgos'!$Y$47="Muy Baja",'Mapa de Riesgos'!$AA$47="Moderado"),CONCATENATE("R6C",'Mapa de Riesgos'!$O$47),"")</f>
        <v/>
      </c>
      <c r="AB51" s="52" t="str">
        <f>IF(AND('Mapa de Riesgos'!$Y$42="Muy Baja",'Mapa de Riesgos'!$AA$42="Mayor"),CONCATENATE("R6C",'Mapa de Riesgos'!$O$42),"")</f>
        <v/>
      </c>
      <c r="AC51" s="53" t="str">
        <f>IF(AND('Mapa de Riesgos'!$Y$43="Muy Baja",'Mapa de Riesgos'!$AA$43="Mayor"),CONCATENATE("R6C",'Mapa de Riesgos'!$O$43),"")</f>
        <v/>
      </c>
      <c r="AD51" s="53" t="str">
        <f>IF(AND('Mapa de Riesgos'!$Y$44="Muy Baja",'Mapa de Riesgos'!$AA$44="Mayor"),CONCATENATE("R6C",'Mapa de Riesgos'!$O$44),"")</f>
        <v/>
      </c>
      <c r="AE51" s="53" t="str">
        <f>IF(AND('Mapa de Riesgos'!$Y$45="Muy Baja",'Mapa de Riesgos'!$AA$45="Mayor"),CONCATENATE("R6C",'Mapa de Riesgos'!$O$45),"")</f>
        <v/>
      </c>
      <c r="AF51" s="53" t="str">
        <f>IF(AND('Mapa de Riesgos'!$Y$46="Muy Baja",'Mapa de Riesgos'!$AA$46="Mayor"),CONCATENATE("R6C",'Mapa de Riesgos'!$O$46),"")</f>
        <v/>
      </c>
      <c r="AG51" s="54" t="str">
        <f>IF(AND('Mapa de Riesgos'!$Y$47="Muy Baja",'Mapa de Riesgos'!$AA$47="Mayor"),CONCATENATE("R6C",'Mapa de Riesgos'!$O$47),"")</f>
        <v/>
      </c>
      <c r="AH51" s="55" t="str">
        <f>IF(AND('Mapa de Riesgos'!$Y$42="Muy Baja",'Mapa de Riesgos'!$AA$42="Catastrófico"),CONCATENATE("R6C",'Mapa de Riesgos'!$O$42),"")</f>
        <v/>
      </c>
      <c r="AI51" s="56" t="str">
        <f>IF(AND('Mapa de Riesgos'!$Y$43="Muy Baja",'Mapa de Riesgos'!$AA$43="Catastrófico"),CONCATENATE("R6C",'Mapa de Riesgos'!$O$43),"")</f>
        <v/>
      </c>
      <c r="AJ51" s="56" t="str">
        <f>IF(AND('Mapa de Riesgos'!$Y$44="Muy Baja",'Mapa de Riesgos'!$AA$44="Catastrófico"),CONCATENATE("R6C",'Mapa de Riesgos'!$O$44),"")</f>
        <v/>
      </c>
      <c r="AK51" s="56" t="str">
        <f>IF(AND('Mapa de Riesgos'!$Y$45="Muy Baja",'Mapa de Riesgos'!$AA$45="Catastrófico"),CONCATENATE("R6C",'Mapa de Riesgos'!$O$45),"")</f>
        <v/>
      </c>
      <c r="AL51" s="56" t="str">
        <f>IF(AND('Mapa de Riesgos'!$Y$46="Muy Baja",'Mapa de Riesgos'!$AA$46="Catastrófico"),CONCATENATE("R6C",'Mapa de Riesgos'!$O$46),"")</f>
        <v/>
      </c>
      <c r="AM51" s="57" t="str">
        <f>IF(AND('Mapa de Riesgos'!$Y$47="Muy Baja",'Mapa de Riesgos'!$AA$47="Catastrófico"),CONCATENATE("R6C",'Mapa de Riesgos'!$O$47),"")</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c r="A52" s="83"/>
      <c r="B52" s="435"/>
      <c r="C52" s="435"/>
      <c r="D52" s="436"/>
      <c r="E52" s="534"/>
      <c r="F52" s="533"/>
      <c r="G52" s="533"/>
      <c r="H52" s="533"/>
      <c r="I52" s="549"/>
      <c r="J52" s="76" t="str">
        <f>IF(AND('Mapa de Riesgos'!$Y$48="Muy Baja",'Mapa de Riesgos'!$AA$48="Leve"),CONCATENATE("R7C",'Mapa de Riesgos'!$O$48),"")</f>
        <v/>
      </c>
      <c r="K52" s="77" t="str">
        <f>IF(AND('Mapa de Riesgos'!$Y$49="Muy Baja",'Mapa de Riesgos'!$AA$49="Leve"),CONCATENATE("R7C",'Mapa de Riesgos'!$O$49),"")</f>
        <v/>
      </c>
      <c r="L52" s="77" t="str">
        <f>IF(AND('Mapa de Riesgos'!$Y$50="Muy Baja",'Mapa de Riesgos'!$AA$50="Leve"),CONCATENATE("R7C",'Mapa de Riesgos'!$O$50),"")</f>
        <v/>
      </c>
      <c r="M52" s="77" t="str">
        <f>IF(AND('Mapa de Riesgos'!$Y$51="Muy Baja",'Mapa de Riesgos'!$AA$51="Leve"),CONCATENATE("R7C",'Mapa de Riesgos'!$O$51),"")</f>
        <v/>
      </c>
      <c r="N52" s="77" t="str">
        <f>IF(AND('Mapa de Riesgos'!$Y$52="Muy Baja",'Mapa de Riesgos'!$AA$52="Leve"),CONCATENATE("R7C",'Mapa de Riesgos'!$O$52),"")</f>
        <v/>
      </c>
      <c r="O52" s="78" t="str">
        <f>IF(AND('Mapa de Riesgos'!$Y$53="Muy Baja",'Mapa de Riesgos'!$AA$53="Leve"),CONCATENATE("R7C",'Mapa de Riesgos'!$O$53),"")</f>
        <v/>
      </c>
      <c r="P52" s="76" t="str">
        <f>IF(AND('Mapa de Riesgos'!$Y$48="Muy Baja",'Mapa de Riesgos'!$AA$48="Menor"),CONCATENATE("R7C",'Mapa de Riesgos'!$O$48),"")</f>
        <v/>
      </c>
      <c r="Q52" s="77" t="str">
        <f>IF(AND('Mapa de Riesgos'!$Y$49="Muy Baja",'Mapa de Riesgos'!$AA$49="Menor"),CONCATENATE("R7C",'Mapa de Riesgos'!$O$49),"")</f>
        <v/>
      </c>
      <c r="R52" s="77" t="str">
        <f>IF(AND('Mapa de Riesgos'!$Y$50="Muy Baja",'Mapa de Riesgos'!$AA$50="Menor"),CONCATENATE("R7C",'Mapa de Riesgos'!$O$50),"")</f>
        <v/>
      </c>
      <c r="S52" s="77" t="str">
        <f>IF(AND('Mapa de Riesgos'!$Y$51="Muy Baja",'Mapa de Riesgos'!$AA$51="Menor"),CONCATENATE("R7C",'Mapa de Riesgos'!$O$51),"")</f>
        <v/>
      </c>
      <c r="T52" s="77" t="str">
        <f>IF(AND('Mapa de Riesgos'!$Y$52="Muy Baja",'Mapa de Riesgos'!$AA$52="Menor"),CONCATENATE("R7C",'Mapa de Riesgos'!$O$52),"")</f>
        <v/>
      </c>
      <c r="U52" s="78" t="str">
        <f>IF(AND('Mapa de Riesgos'!$Y$53="Muy Baja",'Mapa de Riesgos'!$AA$53="Menor"),CONCATENATE("R7C",'Mapa de Riesgos'!$O$53),"")</f>
        <v/>
      </c>
      <c r="V52" s="67" t="str">
        <f>IF(AND('Mapa de Riesgos'!$Y$48="Muy Baja",'Mapa de Riesgos'!$AA$48="Moderado"),CONCATENATE("R7C",'Mapa de Riesgos'!$O$48),"")</f>
        <v/>
      </c>
      <c r="W52" s="68" t="str">
        <f>IF(AND('Mapa de Riesgos'!$Y$49="Muy Baja",'Mapa de Riesgos'!$AA$49="Moderado"),CONCATENATE("R7C",'Mapa de Riesgos'!$O$49),"")</f>
        <v/>
      </c>
      <c r="X52" s="68" t="str">
        <f>IF(AND('Mapa de Riesgos'!$Y$50="Muy Baja",'Mapa de Riesgos'!$AA$50="Moderado"),CONCATENATE("R7C",'Mapa de Riesgos'!$O$50),"")</f>
        <v/>
      </c>
      <c r="Y52" s="68" t="str">
        <f>IF(AND('Mapa de Riesgos'!$Y$51="Muy Baja",'Mapa de Riesgos'!$AA$51="Moderado"),CONCATENATE("R7C",'Mapa de Riesgos'!$O$51),"")</f>
        <v/>
      </c>
      <c r="Z52" s="68" t="str">
        <f>IF(AND('Mapa de Riesgos'!$Y$52="Muy Baja",'Mapa de Riesgos'!$AA$52="Moderado"),CONCATENATE("R7C",'Mapa de Riesgos'!$O$52),"")</f>
        <v/>
      </c>
      <c r="AA52" s="69" t="str">
        <f>IF(AND('Mapa de Riesgos'!$Y$53="Muy Baja",'Mapa de Riesgos'!$AA$53="Moderado"),CONCATENATE("R7C",'Mapa de Riesgos'!$O$53),"")</f>
        <v/>
      </c>
      <c r="AB52" s="52" t="str">
        <f>IF(AND('Mapa de Riesgos'!$Y$48="Muy Baja",'Mapa de Riesgos'!$AA$48="Mayor"),CONCATENATE("R7C",'Mapa de Riesgos'!$O$48),"")</f>
        <v/>
      </c>
      <c r="AC52" s="53" t="str">
        <f>IF(AND('Mapa de Riesgos'!$Y$49="Muy Baja",'Mapa de Riesgos'!$AA$49="Mayor"),CONCATENATE("R7C",'Mapa de Riesgos'!$O$49),"")</f>
        <v/>
      </c>
      <c r="AD52" s="53" t="str">
        <f>IF(AND('Mapa de Riesgos'!$Y$50="Muy Baja",'Mapa de Riesgos'!$AA$50="Mayor"),CONCATENATE("R7C",'Mapa de Riesgos'!$O$50),"")</f>
        <v/>
      </c>
      <c r="AE52" s="53" t="str">
        <f>IF(AND('Mapa de Riesgos'!$Y$51="Muy Baja",'Mapa de Riesgos'!$AA$51="Mayor"),CONCATENATE("R7C",'Mapa de Riesgos'!$O$51),"")</f>
        <v/>
      </c>
      <c r="AF52" s="53" t="str">
        <f>IF(AND('Mapa de Riesgos'!$Y$52="Muy Baja",'Mapa de Riesgos'!$AA$52="Mayor"),CONCATENATE("R7C",'Mapa de Riesgos'!$O$52),"")</f>
        <v/>
      </c>
      <c r="AG52" s="54" t="str">
        <f>IF(AND('Mapa de Riesgos'!$Y$53="Muy Baja",'Mapa de Riesgos'!$AA$53="Mayor"),CONCATENATE("R7C",'Mapa de Riesgos'!$O$53),"")</f>
        <v/>
      </c>
      <c r="AH52" s="55" t="str">
        <f>IF(AND('Mapa de Riesgos'!$Y$48="Muy Baja",'Mapa de Riesgos'!$AA$48="Catastrófico"),CONCATENATE("R7C",'Mapa de Riesgos'!$O$48),"")</f>
        <v/>
      </c>
      <c r="AI52" s="56" t="str">
        <f>IF(AND('Mapa de Riesgos'!$Y$49="Muy Baja",'Mapa de Riesgos'!$AA$49="Catastrófico"),CONCATENATE("R7C",'Mapa de Riesgos'!$O$49),"")</f>
        <v/>
      </c>
      <c r="AJ52" s="56" t="str">
        <f>IF(AND('Mapa de Riesgos'!$Y$50="Muy Baja",'Mapa de Riesgos'!$AA$50="Catastrófico"),CONCATENATE("R7C",'Mapa de Riesgos'!$O$50),"")</f>
        <v/>
      </c>
      <c r="AK52" s="56" t="str">
        <f>IF(AND('Mapa de Riesgos'!$Y$51="Muy Baja",'Mapa de Riesgos'!$AA$51="Catastrófico"),CONCATENATE("R7C",'Mapa de Riesgos'!$O$51),"")</f>
        <v/>
      </c>
      <c r="AL52" s="56" t="str">
        <f>IF(AND('Mapa de Riesgos'!$Y$52="Muy Baja",'Mapa de Riesgos'!$AA$52="Catastrófico"),CONCATENATE("R7C",'Mapa de Riesgos'!$O$52),"")</f>
        <v/>
      </c>
      <c r="AM52" s="57" t="str">
        <f>IF(AND('Mapa de Riesgos'!$Y$53="Muy Baja",'Mapa de Riesgos'!$AA$53="Catastrófico"),CONCATENATE("R7C",'Mapa de Riesgos'!$O$53),"")</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c r="A53" s="83"/>
      <c r="B53" s="435"/>
      <c r="C53" s="435"/>
      <c r="D53" s="436"/>
      <c r="E53" s="534"/>
      <c r="F53" s="533"/>
      <c r="G53" s="533"/>
      <c r="H53" s="533"/>
      <c r="I53" s="549"/>
      <c r="J53" s="76" t="str">
        <f>IF(AND('Mapa de Riesgos'!$Y$54="Muy Baja",'Mapa de Riesgos'!$AA$54="Leve"),CONCATENATE("R8C",'Mapa de Riesgos'!$O$54),"")</f>
        <v/>
      </c>
      <c r="K53" s="77" t="str">
        <f>IF(AND('Mapa de Riesgos'!$Y$55="Muy Baja",'Mapa de Riesgos'!$AA$55="Leve"),CONCATENATE("R8C",'Mapa de Riesgos'!$O$55),"")</f>
        <v/>
      </c>
      <c r="L53" s="77" t="str">
        <f>IF(AND('Mapa de Riesgos'!$Y$56="Muy Baja",'Mapa de Riesgos'!$AA$56="Leve"),CONCATENATE("R8C",'Mapa de Riesgos'!$O$56),"")</f>
        <v/>
      </c>
      <c r="M53" s="77" t="str">
        <f>IF(AND('Mapa de Riesgos'!$Y$57="Muy Baja",'Mapa de Riesgos'!$AA$57="Leve"),CONCATENATE("R8C",'Mapa de Riesgos'!$O$57),"")</f>
        <v/>
      </c>
      <c r="N53" s="77" t="str">
        <f>IF(AND('Mapa de Riesgos'!$Y$58="Muy Baja",'Mapa de Riesgos'!$AA$58="Leve"),CONCATENATE("R8C",'Mapa de Riesgos'!$O$58),"")</f>
        <v/>
      </c>
      <c r="O53" s="78" t="str">
        <f>IF(AND('Mapa de Riesgos'!$Y$59="Muy Baja",'Mapa de Riesgos'!$AA$59="Leve"),CONCATENATE("R8C",'Mapa de Riesgos'!$O$59),"")</f>
        <v/>
      </c>
      <c r="P53" s="76" t="str">
        <f>IF(AND('Mapa de Riesgos'!$Y$54="Muy Baja",'Mapa de Riesgos'!$AA$54="Menor"),CONCATENATE("R8C",'Mapa de Riesgos'!$O$54),"")</f>
        <v/>
      </c>
      <c r="Q53" s="77" t="str">
        <f>IF(AND('Mapa de Riesgos'!$Y$55="Muy Baja",'Mapa de Riesgos'!$AA$55="Menor"),CONCATENATE("R8C",'Mapa de Riesgos'!$O$55),"")</f>
        <v/>
      </c>
      <c r="R53" s="77" t="str">
        <f>IF(AND('Mapa de Riesgos'!$Y$56="Muy Baja",'Mapa de Riesgos'!$AA$56="Menor"),CONCATENATE("R8C",'Mapa de Riesgos'!$O$56),"")</f>
        <v/>
      </c>
      <c r="S53" s="77" t="str">
        <f>IF(AND('Mapa de Riesgos'!$Y$57="Muy Baja",'Mapa de Riesgos'!$AA$57="Menor"),CONCATENATE("R8C",'Mapa de Riesgos'!$O$57),"")</f>
        <v/>
      </c>
      <c r="T53" s="77" t="str">
        <f>IF(AND('Mapa de Riesgos'!$Y$58="Muy Baja",'Mapa de Riesgos'!$AA$58="Menor"),CONCATENATE("R8C",'Mapa de Riesgos'!$O$58),"")</f>
        <v/>
      </c>
      <c r="U53" s="78" t="str">
        <f>IF(AND('Mapa de Riesgos'!$Y$59="Muy Baja",'Mapa de Riesgos'!$AA$59="Menor"),CONCATENATE("R8C",'Mapa de Riesgos'!$O$59),"")</f>
        <v/>
      </c>
      <c r="V53" s="67" t="str">
        <f>IF(AND('Mapa de Riesgos'!$Y$54="Muy Baja",'Mapa de Riesgos'!$AA$54="Moderado"),CONCATENATE("R8C",'Mapa de Riesgos'!$O$54),"")</f>
        <v/>
      </c>
      <c r="W53" s="68" t="str">
        <f>IF(AND('Mapa de Riesgos'!$Y$55="Muy Baja",'Mapa de Riesgos'!$AA$55="Moderado"),CONCATENATE("R8C",'Mapa de Riesgos'!$O$55),"")</f>
        <v/>
      </c>
      <c r="X53" s="68" t="str">
        <f>IF(AND('Mapa de Riesgos'!$Y$56="Muy Baja",'Mapa de Riesgos'!$AA$56="Moderado"),CONCATENATE("R8C",'Mapa de Riesgos'!$O$56),"")</f>
        <v/>
      </c>
      <c r="Y53" s="68" t="str">
        <f>IF(AND('Mapa de Riesgos'!$Y$57="Muy Baja",'Mapa de Riesgos'!$AA$57="Moderado"),CONCATENATE("R8C",'Mapa de Riesgos'!$O$57),"")</f>
        <v/>
      </c>
      <c r="Z53" s="68" t="str">
        <f>IF(AND('Mapa de Riesgos'!$Y$58="Muy Baja",'Mapa de Riesgos'!$AA$58="Moderado"),CONCATENATE("R8C",'Mapa de Riesgos'!$O$58),"")</f>
        <v/>
      </c>
      <c r="AA53" s="69" t="str">
        <f>IF(AND('Mapa de Riesgos'!$Y$59="Muy Baja",'Mapa de Riesgos'!$AA$59="Moderado"),CONCATENATE("R8C",'Mapa de Riesgos'!$O$59),"")</f>
        <v/>
      </c>
      <c r="AB53" s="52" t="str">
        <f>IF(AND('Mapa de Riesgos'!$Y$54="Muy Baja",'Mapa de Riesgos'!$AA$54="Mayor"),CONCATENATE("R8C",'Mapa de Riesgos'!$O$54),"")</f>
        <v/>
      </c>
      <c r="AC53" s="53" t="str">
        <f>IF(AND('Mapa de Riesgos'!$Y$55="Muy Baja",'Mapa de Riesgos'!$AA$55="Mayor"),CONCATENATE("R8C",'Mapa de Riesgos'!$O$55),"")</f>
        <v/>
      </c>
      <c r="AD53" s="53" t="str">
        <f>IF(AND('Mapa de Riesgos'!$Y$56="Muy Baja",'Mapa de Riesgos'!$AA$56="Mayor"),CONCATENATE("R8C",'Mapa de Riesgos'!$O$56),"")</f>
        <v/>
      </c>
      <c r="AE53" s="53" t="str">
        <f>IF(AND('Mapa de Riesgos'!$Y$57="Muy Baja",'Mapa de Riesgos'!$AA$57="Mayor"),CONCATENATE("R8C",'Mapa de Riesgos'!$O$57),"")</f>
        <v/>
      </c>
      <c r="AF53" s="53" t="str">
        <f>IF(AND('Mapa de Riesgos'!$Y$58="Muy Baja",'Mapa de Riesgos'!$AA$58="Mayor"),CONCATENATE("R8C",'Mapa de Riesgos'!$O$58),"")</f>
        <v/>
      </c>
      <c r="AG53" s="54" t="str">
        <f>IF(AND('Mapa de Riesgos'!$Y$59="Muy Baja",'Mapa de Riesgos'!$AA$59="Mayor"),CONCATENATE("R8C",'Mapa de Riesgos'!$O$59),"")</f>
        <v/>
      </c>
      <c r="AH53" s="55" t="str">
        <f>IF(AND('Mapa de Riesgos'!$Y$54="Muy Baja",'Mapa de Riesgos'!$AA$54="Catastrófico"),CONCATENATE("R8C",'Mapa de Riesgos'!$O$54),"")</f>
        <v/>
      </c>
      <c r="AI53" s="56" t="str">
        <f>IF(AND('Mapa de Riesgos'!$Y$55="Muy Baja",'Mapa de Riesgos'!$AA$55="Catastrófico"),CONCATENATE("R8C",'Mapa de Riesgos'!$O$55),"")</f>
        <v/>
      </c>
      <c r="AJ53" s="56" t="str">
        <f>IF(AND('Mapa de Riesgos'!$Y$56="Muy Baja",'Mapa de Riesgos'!$AA$56="Catastrófico"),CONCATENATE("R8C",'Mapa de Riesgos'!$O$56),"")</f>
        <v/>
      </c>
      <c r="AK53" s="56" t="str">
        <f>IF(AND('Mapa de Riesgos'!$Y$57="Muy Baja",'Mapa de Riesgos'!$AA$57="Catastrófico"),CONCATENATE("R8C",'Mapa de Riesgos'!$O$57),"")</f>
        <v/>
      </c>
      <c r="AL53" s="56" t="str">
        <f>IF(AND('Mapa de Riesgos'!$Y$58="Muy Baja",'Mapa de Riesgos'!$AA$58="Catastrófico"),CONCATENATE("R8C",'Mapa de Riesgos'!$O$58),"")</f>
        <v/>
      </c>
      <c r="AM53" s="57" t="str">
        <f>IF(AND('Mapa de Riesgos'!$Y$59="Muy Baja",'Mapa de Riesgos'!$AA$59="Catastrófico"),CONCATENATE("R8C",'Mapa de Riesgos'!$O$59),"")</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c r="A54" s="83"/>
      <c r="B54" s="435"/>
      <c r="C54" s="435"/>
      <c r="D54" s="436"/>
      <c r="E54" s="534"/>
      <c r="F54" s="533"/>
      <c r="G54" s="533"/>
      <c r="H54" s="533"/>
      <c r="I54" s="549"/>
      <c r="J54" s="76" t="str">
        <f>IF(AND('Mapa de Riesgos'!$Y$60="Muy Baja",'Mapa de Riesgos'!$AA$60="Leve"),CONCATENATE("R9C",'Mapa de Riesgos'!$O$60),"")</f>
        <v/>
      </c>
      <c r="K54" s="77" t="str">
        <f>IF(AND('Mapa de Riesgos'!$Y$61="Muy Baja",'Mapa de Riesgos'!$AA$61="Leve"),CONCATENATE("R9C",'Mapa de Riesgos'!$O$61),"")</f>
        <v/>
      </c>
      <c r="L54" s="77" t="str">
        <f>IF(AND('Mapa de Riesgos'!$Y$62="Muy Baja",'Mapa de Riesgos'!$AA$62="Leve"),CONCATENATE("R9C",'Mapa de Riesgos'!$O$62),"")</f>
        <v/>
      </c>
      <c r="M54" s="77" t="str">
        <f>IF(AND('Mapa de Riesgos'!$Y$63="Muy Baja",'Mapa de Riesgos'!$AA$63="Leve"),CONCATENATE("R9C",'Mapa de Riesgos'!$O$63),"")</f>
        <v/>
      </c>
      <c r="N54" s="77" t="str">
        <f>IF(AND('Mapa de Riesgos'!$Y$64="Muy Baja",'Mapa de Riesgos'!$AA$64="Leve"),CONCATENATE("R9C",'Mapa de Riesgos'!$O$64),"")</f>
        <v/>
      </c>
      <c r="O54" s="78" t="str">
        <f>IF(AND('Mapa de Riesgos'!$Y$65="Muy Baja",'Mapa de Riesgos'!$AA$65="Leve"),CONCATENATE("R9C",'Mapa de Riesgos'!$O$65),"")</f>
        <v/>
      </c>
      <c r="P54" s="76" t="str">
        <f>IF(AND('Mapa de Riesgos'!$Y$60="Muy Baja",'Mapa de Riesgos'!$AA$60="Menor"),CONCATENATE("R9C",'Mapa de Riesgos'!$O$60),"")</f>
        <v/>
      </c>
      <c r="Q54" s="77" t="str">
        <f>IF(AND('Mapa de Riesgos'!$Y$61="Muy Baja",'Mapa de Riesgos'!$AA$61="Menor"),CONCATENATE("R9C",'Mapa de Riesgos'!$O$61),"")</f>
        <v/>
      </c>
      <c r="R54" s="77" t="str">
        <f>IF(AND('Mapa de Riesgos'!$Y$62="Muy Baja",'Mapa de Riesgos'!$AA$62="Menor"),CONCATENATE("R9C",'Mapa de Riesgos'!$O$62),"")</f>
        <v/>
      </c>
      <c r="S54" s="77" t="str">
        <f>IF(AND('Mapa de Riesgos'!$Y$63="Muy Baja",'Mapa de Riesgos'!$AA$63="Menor"),CONCATENATE("R9C",'Mapa de Riesgos'!$O$63),"")</f>
        <v/>
      </c>
      <c r="T54" s="77" t="str">
        <f>IF(AND('Mapa de Riesgos'!$Y$64="Muy Baja",'Mapa de Riesgos'!$AA$64="Menor"),CONCATENATE("R9C",'Mapa de Riesgos'!$O$64),"")</f>
        <v/>
      </c>
      <c r="U54" s="78" t="str">
        <f>IF(AND('Mapa de Riesgos'!$Y$65="Muy Baja",'Mapa de Riesgos'!$AA$65="Menor"),CONCATENATE("R9C",'Mapa de Riesgos'!$O$65),"")</f>
        <v/>
      </c>
      <c r="V54" s="67" t="str">
        <f>IF(AND('Mapa de Riesgos'!$Y$60="Muy Baja",'Mapa de Riesgos'!$AA$60="Moderado"),CONCATENATE("R9C",'Mapa de Riesgos'!$O$60),"")</f>
        <v/>
      </c>
      <c r="W54" s="68" t="str">
        <f>IF(AND('Mapa de Riesgos'!$Y$61="Muy Baja",'Mapa de Riesgos'!$AA$61="Moderado"),CONCATENATE("R9C",'Mapa de Riesgos'!$O$61),"")</f>
        <v/>
      </c>
      <c r="X54" s="68" t="str">
        <f>IF(AND('Mapa de Riesgos'!$Y$62="Muy Baja",'Mapa de Riesgos'!$AA$62="Moderado"),CONCATENATE("R9C",'Mapa de Riesgos'!$O$62),"")</f>
        <v/>
      </c>
      <c r="Y54" s="68" t="str">
        <f>IF(AND('Mapa de Riesgos'!$Y$63="Muy Baja",'Mapa de Riesgos'!$AA$63="Moderado"),CONCATENATE("R9C",'Mapa de Riesgos'!$O$63),"")</f>
        <v/>
      </c>
      <c r="Z54" s="68" t="str">
        <f>IF(AND('Mapa de Riesgos'!$Y$64="Muy Baja",'Mapa de Riesgos'!$AA$64="Moderado"),CONCATENATE("R9C",'Mapa de Riesgos'!$O$64),"")</f>
        <v/>
      </c>
      <c r="AA54" s="69" t="str">
        <f>IF(AND('Mapa de Riesgos'!$Y$65="Muy Baja",'Mapa de Riesgos'!$AA$65="Moderado"),CONCATENATE("R9C",'Mapa de Riesgos'!$O$65),"")</f>
        <v/>
      </c>
      <c r="AB54" s="52" t="str">
        <f>IF(AND('Mapa de Riesgos'!$Y$60="Muy Baja",'Mapa de Riesgos'!$AA$60="Mayor"),CONCATENATE("R9C",'Mapa de Riesgos'!$O$60),"")</f>
        <v/>
      </c>
      <c r="AC54" s="53" t="str">
        <f>IF(AND('Mapa de Riesgos'!$Y$61="Muy Baja",'Mapa de Riesgos'!$AA$61="Mayor"),CONCATENATE("R9C",'Mapa de Riesgos'!$O$61),"")</f>
        <v/>
      </c>
      <c r="AD54" s="53" t="str">
        <f>IF(AND('Mapa de Riesgos'!$Y$62="Muy Baja",'Mapa de Riesgos'!$AA$62="Mayor"),CONCATENATE("R9C",'Mapa de Riesgos'!$O$62),"")</f>
        <v/>
      </c>
      <c r="AE54" s="53" t="str">
        <f>IF(AND('Mapa de Riesgos'!$Y$63="Muy Baja",'Mapa de Riesgos'!$AA$63="Mayor"),CONCATENATE("R9C",'Mapa de Riesgos'!$O$63),"")</f>
        <v/>
      </c>
      <c r="AF54" s="53" t="str">
        <f>IF(AND('Mapa de Riesgos'!$Y$64="Muy Baja",'Mapa de Riesgos'!$AA$64="Mayor"),CONCATENATE("R9C",'Mapa de Riesgos'!$O$64),"")</f>
        <v/>
      </c>
      <c r="AG54" s="54" t="str">
        <f>IF(AND('Mapa de Riesgos'!$Y$65="Muy Baja",'Mapa de Riesgos'!$AA$65="Mayor"),CONCATENATE("R9C",'Mapa de Riesgos'!$O$65),"")</f>
        <v/>
      </c>
      <c r="AH54" s="55" t="str">
        <f>IF(AND('Mapa de Riesgos'!$Y$60="Muy Baja",'Mapa de Riesgos'!$AA$60="Catastrófico"),CONCATENATE("R9C",'Mapa de Riesgos'!$O$60),"")</f>
        <v/>
      </c>
      <c r="AI54" s="56" t="str">
        <f>IF(AND('Mapa de Riesgos'!$Y$61="Muy Baja",'Mapa de Riesgos'!$AA$61="Catastrófico"),CONCATENATE("R9C",'Mapa de Riesgos'!$O$61),"")</f>
        <v/>
      </c>
      <c r="AJ54" s="56" t="str">
        <f>IF(AND('Mapa de Riesgos'!$Y$62="Muy Baja",'Mapa de Riesgos'!$AA$62="Catastrófico"),CONCATENATE("R9C",'Mapa de Riesgos'!$O$62),"")</f>
        <v/>
      </c>
      <c r="AK54" s="56" t="str">
        <f>IF(AND('Mapa de Riesgos'!$Y$63="Muy Baja",'Mapa de Riesgos'!$AA$63="Catastrófico"),CONCATENATE("R9C",'Mapa de Riesgos'!$O$63),"")</f>
        <v/>
      </c>
      <c r="AL54" s="56" t="str">
        <f>IF(AND('Mapa de Riesgos'!$Y$64="Muy Baja",'Mapa de Riesgos'!$AA$64="Catastrófico"),CONCATENATE("R9C",'Mapa de Riesgos'!$O$64),"")</f>
        <v/>
      </c>
      <c r="AM54" s="57" t="str">
        <f>IF(AND('Mapa de Riesgos'!$Y$65="Muy Baja",'Mapa de Riesgos'!$AA$65="Catastrófico"),CONCATENATE("R9C",'Mapa de Riesgos'!$O$65),"")</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c r="A55" s="83"/>
      <c r="B55" s="435"/>
      <c r="C55" s="435"/>
      <c r="D55" s="436"/>
      <c r="E55" s="535"/>
      <c r="F55" s="536"/>
      <c r="G55" s="536"/>
      <c r="H55" s="536"/>
      <c r="I55" s="550"/>
      <c r="J55" s="79" t="str">
        <f>IF(AND('Mapa de Riesgos'!$Y$66="Muy Baja",'Mapa de Riesgos'!$AA$66="Leve"),CONCATENATE("R10C",'Mapa de Riesgos'!$O$66),"")</f>
        <v/>
      </c>
      <c r="K55" s="80" t="str">
        <f>IF(AND('Mapa de Riesgos'!$Y$67="Muy Baja",'Mapa de Riesgos'!$AA$67="Leve"),CONCATENATE("R10C",'Mapa de Riesgos'!$O$67),"")</f>
        <v/>
      </c>
      <c r="L55" s="80" t="str">
        <f>IF(AND('Mapa de Riesgos'!$Y$68="Muy Baja",'Mapa de Riesgos'!$AA$68="Leve"),CONCATENATE("R10C",'Mapa de Riesgos'!$O$68),"")</f>
        <v/>
      </c>
      <c r="M55" s="80" t="str">
        <f>IF(AND('Mapa de Riesgos'!$Y$69="Muy Baja",'Mapa de Riesgos'!$AA$69="Leve"),CONCATENATE("R10C",'Mapa de Riesgos'!$O$69),"")</f>
        <v/>
      </c>
      <c r="N55" s="80" t="str">
        <f>IF(AND('Mapa de Riesgos'!$Y$70="Muy Baja",'Mapa de Riesgos'!$AA$70="Leve"),CONCATENATE("R10C",'Mapa de Riesgos'!$O$70),"")</f>
        <v/>
      </c>
      <c r="O55" s="81" t="str">
        <f>IF(AND('Mapa de Riesgos'!$Y$71="Muy Baja",'Mapa de Riesgos'!$AA$71="Leve"),CONCATENATE("R10C",'Mapa de Riesgos'!$O$71),"")</f>
        <v/>
      </c>
      <c r="P55" s="79" t="str">
        <f>IF(AND('Mapa de Riesgos'!$Y$66="Muy Baja",'Mapa de Riesgos'!$AA$66="Menor"),CONCATENATE("R10C",'Mapa de Riesgos'!$O$66),"")</f>
        <v/>
      </c>
      <c r="Q55" s="80" t="str">
        <f>IF(AND('Mapa de Riesgos'!$Y$67="Muy Baja",'Mapa de Riesgos'!$AA$67="Menor"),CONCATENATE("R10C",'Mapa de Riesgos'!$O$67),"")</f>
        <v/>
      </c>
      <c r="R55" s="80" t="str">
        <f>IF(AND('Mapa de Riesgos'!$Y$68="Muy Baja",'Mapa de Riesgos'!$AA$68="Menor"),CONCATENATE("R10C",'Mapa de Riesgos'!$O$68),"")</f>
        <v/>
      </c>
      <c r="S55" s="80" t="str">
        <f>IF(AND('Mapa de Riesgos'!$Y$69="Muy Baja",'Mapa de Riesgos'!$AA$69="Menor"),CONCATENATE("R10C",'Mapa de Riesgos'!$O$69),"")</f>
        <v/>
      </c>
      <c r="T55" s="80" t="str">
        <f>IF(AND('Mapa de Riesgos'!$Y$70="Muy Baja",'Mapa de Riesgos'!$AA$70="Menor"),CONCATENATE("R10C",'Mapa de Riesgos'!$O$70),"")</f>
        <v/>
      </c>
      <c r="U55" s="81" t="str">
        <f>IF(AND('Mapa de Riesgos'!$Y$71="Muy Baja",'Mapa de Riesgos'!$AA$71="Menor"),CONCATENATE("R10C",'Mapa de Riesgos'!$O$71),"")</f>
        <v/>
      </c>
      <c r="V55" s="70" t="str">
        <f>IF(AND('Mapa de Riesgos'!$Y$66="Muy Baja",'Mapa de Riesgos'!$AA$66="Moderado"),CONCATENATE("R10C",'Mapa de Riesgos'!$O$66),"")</f>
        <v/>
      </c>
      <c r="W55" s="71" t="str">
        <f>IF(AND('Mapa de Riesgos'!$Y$67="Muy Baja",'Mapa de Riesgos'!$AA$67="Moderado"),CONCATENATE("R10C",'Mapa de Riesgos'!$O$67),"")</f>
        <v/>
      </c>
      <c r="X55" s="71" t="str">
        <f>IF(AND('Mapa de Riesgos'!$Y$68="Muy Baja",'Mapa de Riesgos'!$AA$68="Moderado"),CONCATENATE("R10C",'Mapa de Riesgos'!$O$68),"")</f>
        <v/>
      </c>
      <c r="Y55" s="71" t="str">
        <f>IF(AND('Mapa de Riesgos'!$Y$69="Muy Baja",'Mapa de Riesgos'!$AA$69="Moderado"),CONCATENATE("R10C",'Mapa de Riesgos'!$O$69),"")</f>
        <v/>
      </c>
      <c r="Z55" s="71" t="str">
        <f>IF(AND('Mapa de Riesgos'!$Y$70="Muy Baja",'Mapa de Riesgos'!$AA$70="Moderado"),CONCATENATE("R10C",'Mapa de Riesgos'!$O$70),"")</f>
        <v/>
      </c>
      <c r="AA55" s="72" t="str">
        <f>IF(AND('Mapa de Riesgos'!$Y$71="Muy Baja",'Mapa de Riesgos'!$AA$71="Moderado"),CONCATENATE("R10C",'Mapa de Riesgos'!$O$71),"")</f>
        <v/>
      </c>
      <c r="AB55" s="58" t="str">
        <f>IF(AND('Mapa de Riesgos'!$Y$66="Muy Baja",'Mapa de Riesgos'!$AA$66="Mayor"),CONCATENATE("R10C",'Mapa de Riesgos'!$O$66),"")</f>
        <v/>
      </c>
      <c r="AC55" s="59" t="str">
        <f>IF(AND('Mapa de Riesgos'!$Y$67="Muy Baja",'Mapa de Riesgos'!$AA$67="Mayor"),CONCATENATE("R10C",'Mapa de Riesgos'!$O$67),"")</f>
        <v/>
      </c>
      <c r="AD55" s="59" t="str">
        <f>IF(AND('Mapa de Riesgos'!$Y$68="Muy Baja",'Mapa de Riesgos'!$AA$68="Mayor"),CONCATENATE("R10C",'Mapa de Riesgos'!$O$68),"")</f>
        <v/>
      </c>
      <c r="AE55" s="59" t="str">
        <f>IF(AND('Mapa de Riesgos'!$Y$69="Muy Baja",'Mapa de Riesgos'!$AA$69="Mayor"),CONCATENATE("R10C",'Mapa de Riesgos'!$O$69),"")</f>
        <v/>
      </c>
      <c r="AF55" s="59" t="str">
        <f>IF(AND('Mapa de Riesgos'!$Y$70="Muy Baja",'Mapa de Riesgos'!$AA$70="Mayor"),CONCATENATE("R10C",'Mapa de Riesgos'!$O$70),"")</f>
        <v/>
      </c>
      <c r="AG55" s="60" t="str">
        <f>IF(AND('Mapa de Riesgos'!$Y$71="Muy Baja",'Mapa de Riesgos'!$AA$71="Mayor"),CONCATENATE("R10C",'Mapa de Riesgos'!$O$71),"")</f>
        <v/>
      </c>
      <c r="AH55" s="61" t="str">
        <f>IF(AND('Mapa de Riesgos'!$Y$66="Muy Baja",'Mapa de Riesgos'!$AA$66="Catastrófico"),CONCATENATE("R10C",'Mapa de Riesgos'!$O$66),"")</f>
        <v/>
      </c>
      <c r="AI55" s="62" t="str">
        <f>IF(AND('Mapa de Riesgos'!$Y$67="Muy Baja",'Mapa de Riesgos'!$AA$67="Catastrófico"),CONCATENATE("R10C",'Mapa de Riesgos'!$O$67),"")</f>
        <v/>
      </c>
      <c r="AJ55" s="62" t="str">
        <f>IF(AND('Mapa de Riesgos'!$Y$68="Muy Baja",'Mapa de Riesgos'!$AA$68="Catastrófico"),CONCATENATE("R10C",'Mapa de Riesgos'!$O$68),"")</f>
        <v/>
      </c>
      <c r="AK55" s="62" t="str">
        <f>IF(AND('Mapa de Riesgos'!$Y$69="Muy Baja",'Mapa de Riesgos'!$AA$69="Catastrófico"),CONCATENATE("R10C",'Mapa de Riesgos'!$O$69),"")</f>
        <v/>
      </c>
      <c r="AL55" s="62" t="str">
        <f>IF(AND('Mapa de Riesgos'!$Y$70="Muy Baja",'Mapa de Riesgos'!$AA$70="Catastrófico"),CONCATENATE("R10C",'Mapa de Riesgos'!$O$70),"")</f>
        <v/>
      </c>
      <c r="AM55" s="63" t="str">
        <f>IF(AND('Mapa de Riesgos'!$Y$71="Muy Baja",'Mapa de Riesgos'!$AA$71="Catastrófico"),CONCATENATE("R10C",'Mapa de Riesgos'!$O$71),"")</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c r="A56" s="83"/>
      <c r="B56" s="83"/>
      <c r="C56" s="83"/>
      <c r="D56" s="83"/>
      <c r="E56" s="83"/>
      <c r="F56" s="83"/>
      <c r="G56" s="83"/>
      <c r="H56" s="83"/>
      <c r="I56" s="83"/>
      <c r="J56" s="530" t="s">
        <v>177</v>
      </c>
      <c r="K56" s="531"/>
      <c r="L56" s="531"/>
      <c r="M56" s="531"/>
      <c r="N56" s="531"/>
      <c r="O56" s="548"/>
      <c r="P56" s="530" t="s">
        <v>178</v>
      </c>
      <c r="Q56" s="531"/>
      <c r="R56" s="531"/>
      <c r="S56" s="531"/>
      <c r="T56" s="531"/>
      <c r="U56" s="548"/>
      <c r="V56" s="530" t="s">
        <v>179</v>
      </c>
      <c r="W56" s="531"/>
      <c r="X56" s="531"/>
      <c r="Y56" s="531"/>
      <c r="Z56" s="531"/>
      <c r="AA56" s="548"/>
      <c r="AB56" s="530" t="s">
        <v>180</v>
      </c>
      <c r="AC56" s="569"/>
      <c r="AD56" s="531"/>
      <c r="AE56" s="531"/>
      <c r="AF56" s="531"/>
      <c r="AG56" s="548"/>
      <c r="AH56" s="530" t="s">
        <v>181</v>
      </c>
      <c r="AI56" s="531"/>
      <c r="AJ56" s="531"/>
      <c r="AK56" s="531"/>
      <c r="AL56" s="531"/>
      <c r="AM56" s="548"/>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c r="A57" s="83"/>
      <c r="B57" s="83"/>
      <c r="C57" s="83"/>
      <c r="D57" s="83"/>
      <c r="E57" s="83"/>
      <c r="F57" s="83"/>
      <c r="G57" s="83"/>
      <c r="H57" s="83"/>
      <c r="I57" s="83"/>
      <c r="J57" s="534"/>
      <c r="K57" s="533"/>
      <c r="L57" s="533"/>
      <c r="M57" s="533"/>
      <c r="N57" s="533"/>
      <c r="O57" s="549"/>
      <c r="P57" s="534"/>
      <c r="Q57" s="533"/>
      <c r="R57" s="533"/>
      <c r="S57" s="533"/>
      <c r="T57" s="533"/>
      <c r="U57" s="549"/>
      <c r="V57" s="534"/>
      <c r="W57" s="533"/>
      <c r="X57" s="533"/>
      <c r="Y57" s="533"/>
      <c r="Z57" s="533"/>
      <c r="AA57" s="549"/>
      <c r="AB57" s="534"/>
      <c r="AC57" s="533"/>
      <c r="AD57" s="533"/>
      <c r="AE57" s="533"/>
      <c r="AF57" s="533"/>
      <c r="AG57" s="549"/>
      <c r="AH57" s="534"/>
      <c r="AI57" s="533"/>
      <c r="AJ57" s="533"/>
      <c r="AK57" s="533"/>
      <c r="AL57" s="533"/>
      <c r="AM57" s="549"/>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c r="A58" s="83"/>
      <c r="B58" s="83"/>
      <c r="C58" s="83"/>
      <c r="D58" s="83"/>
      <c r="E58" s="83"/>
      <c r="F58" s="83"/>
      <c r="G58" s="83"/>
      <c r="H58" s="83"/>
      <c r="I58" s="83"/>
      <c r="J58" s="534"/>
      <c r="K58" s="533"/>
      <c r="L58" s="533"/>
      <c r="M58" s="533"/>
      <c r="N58" s="533"/>
      <c r="O58" s="549"/>
      <c r="P58" s="534"/>
      <c r="Q58" s="533"/>
      <c r="R58" s="533"/>
      <c r="S58" s="533"/>
      <c r="T58" s="533"/>
      <c r="U58" s="549"/>
      <c r="V58" s="534"/>
      <c r="W58" s="533"/>
      <c r="X58" s="533"/>
      <c r="Y58" s="533"/>
      <c r="Z58" s="533"/>
      <c r="AA58" s="549"/>
      <c r="AB58" s="534"/>
      <c r="AC58" s="533"/>
      <c r="AD58" s="533"/>
      <c r="AE58" s="533"/>
      <c r="AF58" s="533"/>
      <c r="AG58" s="549"/>
      <c r="AH58" s="534"/>
      <c r="AI58" s="533"/>
      <c r="AJ58" s="533"/>
      <c r="AK58" s="533"/>
      <c r="AL58" s="533"/>
      <c r="AM58" s="549"/>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c r="A59" s="83"/>
      <c r="B59" s="83"/>
      <c r="C59" s="83"/>
      <c r="D59" s="83"/>
      <c r="E59" s="83"/>
      <c r="F59" s="83"/>
      <c r="G59" s="83"/>
      <c r="H59" s="83"/>
      <c r="I59" s="83"/>
      <c r="J59" s="534"/>
      <c r="K59" s="533"/>
      <c r="L59" s="533"/>
      <c r="M59" s="533"/>
      <c r="N59" s="533"/>
      <c r="O59" s="549"/>
      <c r="P59" s="534"/>
      <c r="Q59" s="533"/>
      <c r="R59" s="533"/>
      <c r="S59" s="533"/>
      <c r="T59" s="533"/>
      <c r="U59" s="549"/>
      <c r="V59" s="534"/>
      <c r="W59" s="533"/>
      <c r="X59" s="533"/>
      <c r="Y59" s="533"/>
      <c r="Z59" s="533"/>
      <c r="AA59" s="549"/>
      <c r="AB59" s="534"/>
      <c r="AC59" s="533"/>
      <c r="AD59" s="533"/>
      <c r="AE59" s="533"/>
      <c r="AF59" s="533"/>
      <c r="AG59" s="549"/>
      <c r="AH59" s="534"/>
      <c r="AI59" s="533"/>
      <c r="AJ59" s="533"/>
      <c r="AK59" s="533"/>
      <c r="AL59" s="533"/>
      <c r="AM59" s="549"/>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c r="A60" s="83"/>
      <c r="B60" s="83"/>
      <c r="C60" s="83"/>
      <c r="D60" s="83"/>
      <c r="E60" s="83"/>
      <c r="F60" s="83"/>
      <c r="G60" s="83"/>
      <c r="H60" s="83"/>
      <c r="I60" s="83"/>
      <c r="J60" s="534"/>
      <c r="K60" s="533"/>
      <c r="L60" s="533"/>
      <c r="M60" s="533"/>
      <c r="N60" s="533"/>
      <c r="O60" s="549"/>
      <c r="P60" s="534"/>
      <c r="Q60" s="533"/>
      <c r="R60" s="533"/>
      <c r="S60" s="533"/>
      <c r="T60" s="533"/>
      <c r="U60" s="549"/>
      <c r="V60" s="534"/>
      <c r="W60" s="533"/>
      <c r="X60" s="533"/>
      <c r="Y60" s="533"/>
      <c r="Z60" s="533"/>
      <c r="AA60" s="549"/>
      <c r="AB60" s="534"/>
      <c r="AC60" s="533"/>
      <c r="AD60" s="533"/>
      <c r="AE60" s="533"/>
      <c r="AF60" s="533"/>
      <c r="AG60" s="549"/>
      <c r="AH60" s="534"/>
      <c r="AI60" s="533"/>
      <c r="AJ60" s="533"/>
      <c r="AK60" s="533"/>
      <c r="AL60" s="533"/>
      <c r="AM60" s="549"/>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c r="A61" s="83"/>
      <c r="B61" s="83"/>
      <c r="C61" s="83"/>
      <c r="D61" s="83"/>
      <c r="E61" s="83"/>
      <c r="F61" s="83"/>
      <c r="G61" s="83"/>
      <c r="H61" s="83"/>
      <c r="I61" s="83"/>
      <c r="J61" s="535"/>
      <c r="K61" s="536"/>
      <c r="L61" s="536"/>
      <c r="M61" s="536"/>
      <c r="N61" s="536"/>
      <c r="O61" s="550"/>
      <c r="P61" s="535"/>
      <c r="Q61" s="536"/>
      <c r="R61" s="536"/>
      <c r="S61" s="536"/>
      <c r="T61" s="536"/>
      <c r="U61" s="550"/>
      <c r="V61" s="535"/>
      <c r="W61" s="536"/>
      <c r="X61" s="536"/>
      <c r="Y61" s="536"/>
      <c r="Z61" s="536"/>
      <c r="AA61" s="550"/>
      <c r="AB61" s="535"/>
      <c r="AC61" s="536"/>
      <c r="AD61" s="536"/>
      <c r="AE61" s="536"/>
      <c r="AF61" s="536"/>
      <c r="AG61" s="550"/>
      <c r="AH61" s="535"/>
      <c r="AI61" s="536"/>
      <c r="AJ61" s="536"/>
      <c r="AK61" s="536"/>
      <c r="AL61" s="536"/>
      <c r="AM61" s="550"/>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3"/>
      <c r="AV63" s="83"/>
      <c r="AW63" s="83"/>
      <c r="AX63" s="83"/>
      <c r="AY63" s="83"/>
      <c r="AZ63" s="83"/>
      <c r="BA63" s="83"/>
      <c r="BB63" s="83"/>
      <c r="BC63" s="83"/>
      <c r="BD63" s="83"/>
      <c r="BE63" s="83"/>
      <c r="BF63" s="83"/>
      <c r="BG63" s="83"/>
      <c r="BH63" s="83"/>
    </row>
    <row r="64" spans="1:80" ht="15" customHeight="1">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3"/>
      <c r="AV64" s="83"/>
      <c r="AW64" s="83"/>
      <c r="AX64" s="83"/>
      <c r="AY64" s="83"/>
      <c r="AZ64" s="83"/>
      <c r="BA64" s="83"/>
      <c r="BB64" s="83"/>
      <c r="BC64" s="83"/>
      <c r="BD64" s="83"/>
      <c r="BE64" s="83"/>
      <c r="BF64" s="83"/>
      <c r="BG64" s="83"/>
      <c r="BH64" s="83"/>
    </row>
    <row r="65" spans="1:60">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c r="A245" s="83"/>
    </row>
    <row r="246" spans="1:60">
      <c r="A246" s="83"/>
    </row>
    <row r="247" spans="1:60">
      <c r="A247" s="83"/>
    </row>
    <row r="248" spans="1:60">
      <c r="A248" s="83"/>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80" zoomScaleNormal="80" workbookViewId="0">
      <selection activeCell="C5" sqref="C5"/>
    </sheetView>
  </sheetViews>
  <sheetFormatPr defaultColWidth="11.42578125" defaultRowHeight="15"/>
  <cols>
    <col min="2" max="2" width="24.140625" customWidth="1"/>
    <col min="3" max="3" width="70.140625" customWidth="1"/>
    <col min="4" max="4" width="29.85546875" customWidth="1"/>
  </cols>
  <sheetData>
    <row r="1" spans="1:37" ht="23.25">
      <c r="A1" s="83"/>
      <c r="B1" s="570" t="s">
        <v>183</v>
      </c>
      <c r="C1" s="570"/>
      <c r="D1" s="570"/>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c r="A3" s="83"/>
      <c r="B3" s="11"/>
      <c r="C3" s="12" t="s">
        <v>184</v>
      </c>
      <c r="D3" s="12" t="s">
        <v>167</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c r="A4" s="83"/>
      <c r="B4" s="13" t="s">
        <v>185</v>
      </c>
      <c r="C4" s="14" t="s">
        <v>186</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c r="A5" s="83"/>
      <c r="B5" s="16" t="s">
        <v>187</v>
      </c>
      <c r="C5" s="17" t="s">
        <v>188</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c r="A6" s="83"/>
      <c r="B6" s="19" t="s">
        <v>189</v>
      </c>
      <c r="C6" s="17" t="s">
        <v>190</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c r="A7" s="83"/>
      <c r="B7" s="20" t="s">
        <v>191</v>
      </c>
      <c r="C7" s="17" t="s">
        <v>192</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c r="A8" s="83"/>
      <c r="B8" s="21" t="s">
        <v>193</v>
      </c>
      <c r="C8" s="17" t="s">
        <v>194</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c r="A9" s="83"/>
      <c r="B9" s="104"/>
      <c r="C9" s="104"/>
      <c r="D9" s="104"/>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c r="A10" s="83"/>
      <c r="B10" s="105"/>
      <c r="C10" s="104"/>
      <c r="D10" s="104"/>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c r="A11" s="83"/>
      <c r="B11" s="104"/>
      <c r="C11" s="104"/>
      <c r="D11" s="104"/>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c r="A12" s="83"/>
      <c r="B12" s="104"/>
      <c r="C12" s="104"/>
      <c r="D12" s="104"/>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c r="A13" s="83"/>
      <c r="B13" s="104"/>
      <c r="C13" s="104"/>
      <c r="D13" s="104"/>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c r="A14" s="83"/>
      <c r="B14" s="104"/>
      <c r="C14" s="104"/>
      <c r="D14" s="104"/>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c r="A15" s="83"/>
      <c r="B15" s="104"/>
      <c r="C15" s="104"/>
      <c r="D15" s="104"/>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c r="A16" s="83"/>
      <c r="B16" s="104"/>
      <c r="C16" s="104"/>
      <c r="D16" s="104"/>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c r="A17" s="83"/>
      <c r="B17" s="104"/>
      <c r="C17" s="104"/>
      <c r="D17" s="104"/>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c r="A18" s="83"/>
      <c r="B18" s="104"/>
      <c r="C18" s="104"/>
      <c r="D18" s="10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c r="A35" s="83"/>
    </row>
    <row r="36" spans="1:31">
      <c r="A36" s="83"/>
    </row>
    <row r="37" spans="1:31">
      <c r="A37" s="83"/>
    </row>
    <row r="38" spans="1:31">
      <c r="A38" s="83"/>
    </row>
    <row r="39" spans="1:31">
      <c r="A39" s="83"/>
    </row>
    <row r="40" spans="1:31">
      <c r="A40" s="83"/>
    </row>
    <row r="41" spans="1:31">
      <c r="A41" s="83"/>
    </row>
    <row r="42" spans="1:31">
      <c r="A42" s="83"/>
    </row>
    <row r="43" spans="1:31">
      <c r="A43" s="83"/>
    </row>
    <row r="44" spans="1:31">
      <c r="A44" s="83"/>
    </row>
    <row r="45" spans="1:31">
      <c r="A45" s="83"/>
    </row>
    <row r="46" spans="1:31">
      <c r="A46" s="83"/>
    </row>
    <row r="47" spans="1:31">
      <c r="A47" s="83"/>
    </row>
    <row r="48" spans="1:31">
      <c r="A48" s="83"/>
    </row>
    <row r="49" spans="1:1">
      <c r="A49" s="83"/>
    </row>
    <row r="50" spans="1:1">
      <c r="A50" s="83"/>
    </row>
    <row r="51" spans="1:1">
      <c r="A51" s="83"/>
    </row>
    <row r="52" spans="1:1">
      <c r="A52" s="83"/>
    </row>
    <row r="53" spans="1:1">
      <c r="A53" s="83"/>
    </row>
    <row r="54" spans="1:1">
      <c r="A54" s="83"/>
    </row>
    <row r="55" spans="1:1">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5" sqref="C5"/>
    </sheetView>
  </sheetViews>
  <sheetFormatPr defaultColWidth="11.42578125" defaultRowHeight="15"/>
  <cols>
    <col min="2" max="2" width="40.42578125" customWidth="1"/>
    <col min="3" max="3" width="74.85546875" customWidth="1"/>
    <col min="4" max="4" width="135" bestFit="1" customWidth="1"/>
    <col min="5" max="5" width="144.7109375" bestFit="1" customWidth="1"/>
  </cols>
  <sheetData>
    <row r="1" spans="1:21" ht="33.75">
      <c r="A1" s="83"/>
      <c r="B1" s="571" t="s">
        <v>195</v>
      </c>
      <c r="C1" s="571"/>
      <c r="D1" s="571"/>
      <c r="E1" s="83"/>
      <c r="F1" s="83"/>
      <c r="G1" s="83"/>
      <c r="H1" s="83"/>
      <c r="I1" s="83"/>
      <c r="J1" s="83"/>
      <c r="K1" s="83"/>
      <c r="L1" s="83"/>
      <c r="M1" s="83"/>
      <c r="N1" s="83"/>
      <c r="O1" s="83"/>
      <c r="P1" s="83"/>
      <c r="Q1" s="83"/>
      <c r="R1" s="83"/>
      <c r="S1" s="83"/>
      <c r="T1" s="83"/>
      <c r="U1" s="83"/>
    </row>
    <row r="2" spans="1:21">
      <c r="A2" s="83"/>
      <c r="B2" s="83"/>
      <c r="C2" s="83"/>
      <c r="D2" s="83"/>
      <c r="E2" s="83"/>
      <c r="F2" s="83"/>
      <c r="G2" s="83"/>
      <c r="H2" s="83"/>
      <c r="I2" s="83"/>
      <c r="J2" s="83"/>
      <c r="K2" s="83"/>
      <c r="L2" s="83"/>
      <c r="M2" s="83"/>
      <c r="N2" s="83"/>
      <c r="O2" s="83"/>
      <c r="P2" s="83"/>
      <c r="Q2" s="83"/>
      <c r="R2" s="83"/>
      <c r="S2" s="83"/>
      <c r="T2" s="83"/>
      <c r="U2" s="83"/>
    </row>
    <row r="3" spans="1:21" ht="30">
      <c r="A3" s="83"/>
      <c r="B3" s="101"/>
      <c r="C3" s="36" t="s">
        <v>196</v>
      </c>
      <c r="D3" s="36" t="s">
        <v>197</v>
      </c>
      <c r="E3" s="83"/>
      <c r="F3" s="83"/>
      <c r="G3" s="83"/>
      <c r="H3" s="83"/>
      <c r="I3" s="83"/>
      <c r="J3" s="83"/>
      <c r="K3" s="83"/>
      <c r="L3" s="83"/>
      <c r="M3" s="83"/>
      <c r="N3" s="83"/>
      <c r="O3" s="83"/>
      <c r="P3" s="83"/>
      <c r="Q3" s="83"/>
      <c r="R3" s="83"/>
      <c r="S3" s="83"/>
      <c r="T3" s="83"/>
      <c r="U3" s="83"/>
    </row>
    <row r="4" spans="1:21" ht="33.75">
      <c r="A4" s="100" t="s">
        <v>198</v>
      </c>
      <c r="B4" s="39" t="s">
        <v>199</v>
      </c>
      <c r="C4" s="44" t="s">
        <v>200</v>
      </c>
      <c r="D4" s="37" t="s">
        <v>201</v>
      </c>
      <c r="E4" s="83"/>
      <c r="F4" s="83"/>
      <c r="G4" s="83"/>
      <c r="H4" s="83"/>
      <c r="I4" s="83"/>
      <c r="J4" s="83"/>
      <c r="K4" s="83"/>
      <c r="L4" s="83"/>
      <c r="M4" s="83"/>
      <c r="N4" s="83"/>
      <c r="O4" s="83"/>
      <c r="P4" s="83"/>
      <c r="Q4" s="83"/>
      <c r="R4" s="83"/>
      <c r="S4" s="83"/>
      <c r="T4" s="83"/>
      <c r="U4" s="83"/>
    </row>
    <row r="5" spans="1:21" ht="67.5">
      <c r="A5" s="100" t="s">
        <v>202</v>
      </c>
      <c r="B5" s="40" t="s">
        <v>203</v>
      </c>
      <c r="C5" s="45" t="s">
        <v>204</v>
      </c>
      <c r="D5" s="38" t="s">
        <v>205</v>
      </c>
      <c r="E5" s="83"/>
      <c r="F5" s="83"/>
      <c r="G5" s="83"/>
      <c r="H5" s="83"/>
      <c r="I5" s="83"/>
      <c r="J5" s="83"/>
      <c r="K5" s="83"/>
      <c r="L5" s="83"/>
      <c r="M5" s="83"/>
      <c r="N5" s="83"/>
      <c r="O5" s="83"/>
      <c r="P5" s="83"/>
      <c r="Q5" s="83"/>
      <c r="R5" s="83"/>
      <c r="S5" s="83"/>
      <c r="T5" s="83"/>
      <c r="U5" s="83"/>
    </row>
    <row r="6" spans="1:21" ht="67.5">
      <c r="A6" s="100" t="s">
        <v>173</v>
      </c>
      <c r="B6" s="41" t="s">
        <v>206</v>
      </c>
      <c r="C6" s="45" t="s">
        <v>207</v>
      </c>
      <c r="D6" s="38" t="s">
        <v>208</v>
      </c>
      <c r="E6" s="83"/>
      <c r="F6" s="83"/>
      <c r="G6" s="83"/>
      <c r="H6" s="83"/>
      <c r="I6" s="83"/>
      <c r="J6" s="83"/>
      <c r="K6" s="83"/>
      <c r="L6" s="83"/>
      <c r="M6" s="83"/>
      <c r="N6" s="83"/>
      <c r="O6" s="83"/>
      <c r="P6" s="83"/>
      <c r="Q6" s="83"/>
      <c r="R6" s="83"/>
      <c r="S6" s="83"/>
      <c r="T6" s="83"/>
      <c r="U6" s="83"/>
    </row>
    <row r="7" spans="1:21" ht="101.25">
      <c r="A7" s="100" t="s">
        <v>209</v>
      </c>
      <c r="B7" s="42" t="s">
        <v>210</v>
      </c>
      <c r="C7" s="45" t="s">
        <v>211</v>
      </c>
      <c r="D7" s="38" t="s">
        <v>212</v>
      </c>
      <c r="E7" s="83"/>
      <c r="F7" s="83"/>
      <c r="G7" s="83"/>
      <c r="H7" s="83"/>
      <c r="I7" s="83"/>
      <c r="J7" s="83"/>
      <c r="K7" s="83"/>
      <c r="L7" s="83"/>
      <c r="M7" s="83"/>
      <c r="N7" s="83"/>
      <c r="O7" s="83"/>
      <c r="P7" s="83"/>
      <c r="Q7" s="83"/>
      <c r="R7" s="83"/>
      <c r="S7" s="83"/>
      <c r="T7" s="83"/>
      <c r="U7" s="83"/>
    </row>
    <row r="8" spans="1:21" ht="67.5">
      <c r="A8" s="100" t="s">
        <v>213</v>
      </c>
      <c r="B8" s="43" t="s">
        <v>214</v>
      </c>
      <c r="C8" s="45" t="s">
        <v>215</v>
      </c>
      <c r="D8" s="38" t="s">
        <v>216</v>
      </c>
      <c r="E8" s="83"/>
      <c r="F8" s="83"/>
      <c r="G8" s="83"/>
      <c r="H8" s="83"/>
      <c r="I8" s="83"/>
      <c r="J8" s="83"/>
      <c r="K8" s="83"/>
      <c r="L8" s="83"/>
      <c r="M8" s="83"/>
      <c r="N8" s="83"/>
      <c r="O8" s="83"/>
      <c r="P8" s="83"/>
      <c r="Q8" s="83"/>
      <c r="R8" s="83"/>
      <c r="S8" s="83"/>
      <c r="T8" s="83"/>
      <c r="U8" s="83"/>
    </row>
    <row r="9" spans="1:21" ht="20.25">
      <c r="A9" s="100"/>
      <c r="B9" s="100"/>
      <c r="C9" s="102"/>
      <c r="D9" s="102"/>
      <c r="E9" s="83"/>
      <c r="F9" s="83"/>
      <c r="G9" s="83"/>
      <c r="H9" s="83"/>
      <c r="I9" s="83"/>
      <c r="J9" s="83"/>
      <c r="K9" s="83"/>
      <c r="L9" s="83"/>
      <c r="M9" s="83"/>
      <c r="N9" s="83"/>
      <c r="O9" s="83"/>
      <c r="P9" s="83"/>
      <c r="Q9" s="83"/>
      <c r="R9" s="83"/>
      <c r="S9" s="83"/>
      <c r="T9" s="83"/>
      <c r="U9" s="83"/>
    </row>
    <row r="10" spans="1:21" ht="16.5">
      <c r="A10" s="100"/>
      <c r="B10" s="103"/>
      <c r="C10" s="103"/>
      <c r="D10" s="103"/>
      <c r="E10" s="83"/>
      <c r="F10" s="83"/>
      <c r="G10" s="83"/>
      <c r="H10" s="83"/>
      <c r="I10" s="83"/>
      <c r="J10" s="83"/>
      <c r="K10" s="83"/>
      <c r="L10" s="83"/>
      <c r="M10" s="83"/>
      <c r="N10" s="83"/>
      <c r="O10" s="83"/>
      <c r="P10" s="83"/>
      <c r="Q10" s="83"/>
      <c r="R10" s="83"/>
      <c r="S10" s="83"/>
      <c r="T10" s="83"/>
      <c r="U10" s="83"/>
    </row>
    <row r="11" spans="1:21">
      <c r="A11" s="100"/>
      <c r="B11" s="100" t="s">
        <v>217</v>
      </c>
      <c r="C11" s="100" t="s">
        <v>218</v>
      </c>
      <c r="D11" s="100" t="s">
        <v>219</v>
      </c>
      <c r="E11" s="83"/>
      <c r="F11" s="83"/>
      <c r="G11" s="83"/>
      <c r="H11" s="83"/>
      <c r="I11" s="83"/>
      <c r="J11" s="83"/>
      <c r="K11" s="83"/>
      <c r="L11" s="83"/>
      <c r="M11" s="83"/>
      <c r="N11" s="83"/>
      <c r="O11" s="83"/>
      <c r="P11" s="83"/>
      <c r="Q11" s="83"/>
      <c r="R11" s="83"/>
      <c r="S11" s="83"/>
      <c r="T11" s="83"/>
      <c r="U11" s="83"/>
    </row>
    <row r="12" spans="1:21">
      <c r="A12" s="100"/>
      <c r="B12" s="100" t="s">
        <v>220</v>
      </c>
      <c r="C12" s="100" t="s">
        <v>221</v>
      </c>
      <c r="D12" s="100" t="s">
        <v>222</v>
      </c>
      <c r="E12" s="83"/>
      <c r="F12" s="83"/>
      <c r="G12" s="83"/>
      <c r="H12" s="83"/>
      <c r="I12" s="83"/>
      <c r="J12" s="83"/>
      <c r="K12" s="83"/>
      <c r="L12" s="83"/>
      <c r="M12" s="83"/>
      <c r="N12" s="83"/>
      <c r="O12" s="83"/>
      <c r="P12" s="83"/>
      <c r="Q12" s="83"/>
      <c r="R12" s="83"/>
      <c r="S12" s="83"/>
      <c r="T12" s="83"/>
      <c r="U12" s="83"/>
    </row>
    <row r="13" spans="1:21">
      <c r="A13" s="100"/>
      <c r="B13" s="100"/>
      <c r="C13" s="100" t="s">
        <v>223</v>
      </c>
      <c r="D13" s="100" t="s">
        <v>224</v>
      </c>
      <c r="E13" s="83"/>
      <c r="F13" s="83"/>
      <c r="G13" s="83"/>
      <c r="H13" s="83"/>
      <c r="I13" s="83"/>
      <c r="J13" s="83"/>
      <c r="K13" s="83"/>
      <c r="L13" s="83"/>
      <c r="M13" s="83"/>
      <c r="N13" s="83"/>
      <c r="O13" s="83"/>
      <c r="P13" s="83"/>
      <c r="Q13" s="83"/>
      <c r="R13" s="83"/>
      <c r="S13" s="83"/>
      <c r="T13" s="83"/>
      <c r="U13" s="83"/>
    </row>
    <row r="14" spans="1:21">
      <c r="A14" s="100"/>
      <c r="B14" s="100"/>
      <c r="C14" s="100" t="s">
        <v>225</v>
      </c>
      <c r="D14" s="100" t="s">
        <v>226</v>
      </c>
      <c r="E14" s="83"/>
      <c r="F14" s="83"/>
      <c r="G14" s="83"/>
      <c r="H14" s="83"/>
      <c r="I14" s="83"/>
      <c r="J14" s="83"/>
      <c r="K14" s="83"/>
      <c r="L14" s="83"/>
      <c r="M14" s="83"/>
      <c r="N14" s="83"/>
      <c r="O14" s="83"/>
      <c r="P14" s="83"/>
      <c r="Q14" s="83"/>
      <c r="R14" s="83"/>
      <c r="S14" s="83"/>
      <c r="T14" s="83"/>
      <c r="U14" s="83"/>
    </row>
    <row r="15" spans="1:21">
      <c r="A15" s="100"/>
      <c r="B15" s="100"/>
      <c r="C15" s="100" t="s">
        <v>154</v>
      </c>
      <c r="D15" s="100" t="s">
        <v>227</v>
      </c>
      <c r="E15" s="83"/>
      <c r="F15" s="83"/>
      <c r="G15" s="83"/>
      <c r="H15" s="83"/>
      <c r="I15" s="83"/>
      <c r="J15" s="83"/>
      <c r="K15" s="83"/>
      <c r="L15" s="83"/>
      <c r="M15" s="83"/>
      <c r="N15" s="83"/>
      <c r="O15" s="83"/>
      <c r="P15" s="83"/>
      <c r="Q15" s="83"/>
      <c r="R15" s="83"/>
      <c r="S15" s="83"/>
      <c r="T15" s="83"/>
      <c r="U15" s="83"/>
    </row>
    <row r="16" spans="1:21">
      <c r="A16" s="100"/>
      <c r="B16" s="100"/>
      <c r="C16" s="100"/>
      <c r="D16" s="100"/>
      <c r="E16" s="83"/>
      <c r="F16" s="83"/>
      <c r="G16" s="83"/>
      <c r="H16" s="83"/>
      <c r="I16" s="83"/>
      <c r="J16" s="83"/>
      <c r="K16" s="83"/>
      <c r="L16" s="83"/>
      <c r="M16" s="83"/>
      <c r="N16" s="83"/>
      <c r="O16" s="83"/>
    </row>
    <row r="17" spans="1:15">
      <c r="A17" s="100"/>
      <c r="B17" s="100"/>
      <c r="C17" s="100"/>
      <c r="D17" s="100"/>
      <c r="E17" s="83"/>
      <c r="F17" s="83"/>
      <c r="G17" s="83"/>
      <c r="H17" s="83"/>
      <c r="I17" s="83"/>
      <c r="J17" s="83"/>
      <c r="K17" s="83"/>
      <c r="L17" s="83"/>
      <c r="M17" s="83"/>
      <c r="N17" s="83"/>
      <c r="O17" s="83"/>
    </row>
    <row r="18" spans="1:15">
      <c r="A18" s="100"/>
      <c r="B18" s="104"/>
      <c r="C18" s="104"/>
      <c r="D18" s="104"/>
      <c r="E18" s="83"/>
      <c r="F18" s="83"/>
      <c r="G18" s="83"/>
      <c r="H18" s="83"/>
      <c r="I18" s="83"/>
      <c r="J18" s="83"/>
      <c r="K18" s="83"/>
      <c r="L18" s="83"/>
      <c r="M18" s="83"/>
      <c r="N18" s="83"/>
      <c r="O18" s="83"/>
    </row>
    <row r="19" spans="1:15">
      <c r="A19" s="100"/>
      <c r="B19" s="104"/>
      <c r="C19" s="104"/>
      <c r="D19" s="104"/>
      <c r="E19" s="83"/>
      <c r="F19" s="83"/>
      <c r="G19" s="83"/>
      <c r="H19" s="83"/>
      <c r="I19" s="83"/>
      <c r="J19" s="83"/>
      <c r="K19" s="83"/>
      <c r="L19" s="83"/>
      <c r="M19" s="83"/>
      <c r="N19" s="83"/>
      <c r="O19" s="83"/>
    </row>
    <row r="20" spans="1:15">
      <c r="A20" s="100"/>
      <c r="B20" s="104"/>
      <c r="C20" s="104"/>
      <c r="D20" s="104"/>
      <c r="E20" s="83"/>
      <c r="F20" s="83"/>
      <c r="G20" s="83"/>
      <c r="H20" s="83"/>
      <c r="I20" s="83"/>
      <c r="J20" s="83"/>
      <c r="K20" s="83"/>
      <c r="L20" s="83"/>
      <c r="M20" s="83"/>
      <c r="N20" s="83"/>
      <c r="O20" s="83"/>
    </row>
    <row r="21" spans="1:15">
      <c r="A21" s="100"/>
      <c r="B21" s="104"/>
      <c r="C21" s="104"/>
      <c r="D21" s="104"/>
      <c r="E21" s="83"/>
      <c r="F21" s="83"/>
      <c r="G21" s="83"/>
      <c r="H21" s="83"/>
      <c r="I21" s="83"/>
      <c r="J21" s="83"/>
      <c r="K21" s="83"/>
      <c r="L21" s="83"/>
      <c r="M21" s="83"/>
      <c r="N21" s="83"/>
      <c r="O21" s="83"/>
    </row>
    <row r="22" spans="1:15" ht="20.25">
      <c r="A22" s="100"/>
      <c r="B22" s="100"/>
      <c r="C22" s="102"/>
      <c r="D22" s="102"/>
      <c r="E22" s="83"/>
      <c r="F22" s="83"/>
      <c r="G22" s="83"/>
      <c r="H22" s="83"/>
      <c r="I22" s="83"/>
      <c r="J22" s="83"/>
      <c r="K22" s="83"/>
      <c r="L22" s="83"/>
      <c r="M22" s="83"/>
      <c r="N22" s="83"/>
      <c r="O22" s="83"/>
    </row>
    <row r="23" spans="1:15" ht="20.25">
      <c r="A23" s="100"/>
      <c r="B23" s="100"/>
      <c r="C23" s="102"/>
      <c r="D23" s="102"/>
      <c r="E23" s="83"/>
      <c r="F23" s="83"/>
      <c r="G23" s="83"/>
      <c r="H23" s="83"/>
      <c r="I23" s="83"/>
      <c r="J23" s="83"/>
      <c r="K23" s="83"/>
      <c r="L23" s="83"/>
      <c r="M23" s="83"/>
      <c r="N23" s="83"/>
      <c r="O23" s="83"/>
    </row>
    <row r="24" spans="1:15" ht="20.25">
      <c r="A24" s="100"/>
      <c r="B24" s="100"/>
      <c r="C24" s="102"/>
      <c r="D24" s="102"/>
      <c r="E24" s="83"/>
      <c r="F24" s="83"/>
      <c r="G24" s="83"/>
      <c r="H24" s="83"/>
      <c r="I24" s="83"/>
      <c r="J24" s="83"/>
      <c r="K24" s="83"/>
      <c r="L24" s="83"/>
      <c r="M24" s="83"/>
      <c r="N24" s="83"/>
      <c r="O24" s="83"/>
    </row>
    <row r="25" spans="1:15" ht="20.25">
      <c r="A25" s="100"/>
      <c r="B25" s="100"/>
      <c r="C25" s="102"/>
      <c r="D25" s="102"/>
      <c r="E25" s="83"/>
      <c r="F25" s="83"/>
      <c r="G25" s="83"/>
      <c r="H25" s="83"/>
      <c r="I25" s="83"/>
      <c r="J25" s="83"/>
      <c r="K25" s="83"/>
      <c r="L25" s="83"/>
      <c r="M25" s="83"/>
      <c r="N25" s="83"/>
      <c r="O25" s="83"/>
    </row>
    <row r="26" spans="1:15" ht="20.25">
      <c r="A26" s="100"/>
      <c r="B26" s="100"/>
      <c r="C26" s="102"/>
      <c r="D26" s="102"/>
      <c r="E26" s="83"/>
      <c r="F26" s="83"/>
      <c r="G26" s="83"/>
      <c r="H26" s="83"/>
      <c r="I26" s="83"/>
      <c r="J26" s="83"/>
      <c r="K26" s="83"/>
      <c r="L26" s="83"/>
      <c r="M26" s="83"/>
      <c r="N26" s="83"/>
      <c r="O26" s="83"/>
    </row>
    <row r="27" spans="1:15" ht="20.25">
      <c r="A27" s="100"/>
      <c r="B27" s="100"/>
      <c r="C27" s="102"/>
      <c r="D27" s="102"/>
      <c r="E27" s="83"/>
      <c r="F27" s="83"/>
      <c r="G27" s="83"/>
      <c r="H27" s="83"/>
      <c r="I27" s="83"/>
      <c r="J27" s="83"/>
      <c r="K27" s="83"/>
      <c r="L27" s="83"/>
      <c r="M27" s="83"/>
      <c r="N27" s="83"/>
      <c r="O27" s="83"/>
    </row>
    <row r="28" spans="1:15" ht="20.25">
      <c r="A28" s="100"/>
      <c r="B28" s="100"/>
      <c r="C28" s="102"/>
      <c r="D28" s="102"/>
      <c r="E28" s="83"/>
      <c r="F28" s="83"/>
      <c r="G28" s="83"/>
      <c r="H28" s="83"/>
      <c r="I28" s="83"/>
      <c r="J28" s="83"/>
      <c r="K28" s="83"/>
      <c r="L28" s="83"/>
      <c r="M28" s="83"/>
      <c r="N28" s="83"/>
      <c r="O28" s="83"/>
    </row>
    <row r="29" spans="1:15" ht="20.25">
      <c r="A29" s="100"/>
      <c r="B29" s="100"/>
      <c r="C29" s="102"/>
      <c r="D29" s="102"/>
      <c r="E29" s="83"/>
      <c r="F29" s="83"/>
      <c r="G29" s="83"/>
      <c r="H29" s="83"/>
      <c r="I29" s="83"/>
      <c r="J29" s="83"/>
      <c r="K29" s="83"/>
      <c r="L29" s="83"/>
      <c r="M29" s="83"/>
      <c r="N29" s="83"/>
      <c r="O29" s="83"/>
    </row>
    <row r="30" spans="1:15" ht="20.25">
      <c r="A30" s="100"/>
      <c r="B30" s="100"/>
      <c r="C30" s="102"/>
      <c r="D30" s="102"/>
      <c r="E30" s="83"/>
      <c r="F30" s="83"/>
      <c r="G30" s="83"/>
      <c r="H30" s="83"/>
      <c r="I30" s="83"/>
      <c r="J30" s="83"/>
      <c r="K30" s="83"/>
      <c r="L30" s="83"/>
      <c r="M30" s="83"/>
      <c r="N30" s="83"/>
      <c r="O30" s="83"/>
    </row>
    <row r="31" spans="1:15" ht="20.25">
      <c r="A31" s="100"/>
      <c r="B31" s="100"/>
      <c r="C31" s="102"/>
      <c r="D31" s="102"/>
      <c r="E31" s="83"/>
      <c r="F31" s="83"/>
      <c r="G31" s="83"/>
      <c r="H31" s="83"/>
      <c r="I31" s="83"/>
      <c r="J31" s="83"/>
      <c r="K31" s="83"/>
      <c r="L31" s="83"/>
      <c r="M31" s="83"/>
      <c r="N31" s="83"/>
      <c r="O31" s="83"/>
    </row>
    <row r="32" spans="1:15" ht="20.25">
      <c r="A32" s="100"/>
      <c r="B32" s="100"/>
      <c r="C32" s="102"/>
      <c r="D32" s="102"/>
      <c r="E32" s="83"/>
      <c r="F32" s="83"/>
      <c r="G32" s="83"/>
      <c r="H32" s="83"/>
      <c r="I32" s="83"/>
      <c r="J32" s="83"/>
      <c r="K32" s="83"/>
      <c r="L32" s="83"/>
      <c r="M32" s="83"/>
      <c r="N32" s="83"/>
      <c r="O32" s="83"/>
    </row>
    <row r="33" spans="1:15" ht="20.25">
      <c r="A33" s="100"/>
      <c r="B33" s="100"/>
      <c r="C33" s="102"/>
      <c r="D33" s="102"/>
      <c r="E33" s="83"/>
      <c r="F33" s="83"/>
      <c r="G33" s="83"/>
      <c r="H33" s="83"/>
      <c r="I33" s="83"/>
      <c r="J33" s="83"/>
      <c r="K33" s="83"/>
      <c r="L33" s="83"/>
      <c r="M33" s="83"/>
      <c r="N33" s="83"/>
      <c r="O33" s="83"/>
    </row>
    <row r="34" spans="1:15" ht="20.25">
      <c r="A34" s="100"/>
      <c r="B34" s="100"/>
      <c r="C34" s="102"/>
      <c r="D34" s="102"/>
      <c r="E34" s="83"/>
      <c r="F34" s="83"/>
      <c r="G34" s="83"/>
      <c r="H34" s="83"/>
      <c r="I34" s="83"/>
      <c r="J34" s="83"/>
      <c r="K34" s="83"/>
      <c r="L34" s="83"/>
      <c r="M34" s="83"/>
      <c r="N34" s="83"/>
      <c r="O34" s="83"/>
    </row>
    <row r="35" spans="1:15" ht="20.25">
      <c r="A35" s="100"/>
      <c r="B35" s="100"/>
      <c r="C35" s="102"/>
      <c r="D35" s="102"/>
      <c r="E35" s="83"/>
      <c r="F35" s="83"/>
      <c r="G35" s="83"/>
      <c r="H35" s="83"/>
      <c r="I35" s="83"/>
      <c r="J35" s="83"/>
      <c r="K35" s="83"/>
      <c r="L35" s="83"/>
      <c r="M35" s="83"/>
      <c r="N35" s="83"/>
      <c r="O35" s="83"/>
    </row>
    <row r="36" spans="1:15" ht="20.25">
      <c r="A36" s="100"/>
      <c r="B36" s="100"/>
      <c r="C36" s="102"/>
      <c r="D36" s="102"/>
      <c r="E36" s="83"/>
      <c r="F36" s="83"/>
      <c r="G36" s="83"/>
      <c r="H36" s="83"/>
      <c r="I36" s="83"/>
      <c r="J36" s="83"/>
      <c r="K36" s="83"/>
      <c r="L36" s="83"/>
      <c r="M36" s="83"/>
      <c r="N36" s="83"/>
      <c r="O36" s="83"/>
    </row>
    <row r="37" spans="1:15" ht="20.25">
      <c r="A37" s="100"/>
      <c r="B37" s="100"/>
      <c r="C37" s="102"/>
      <c r="D37" s="102"/>
      <c r="E37" s="83"/>
      <c r="F37" s="83"/>
      <c r="G37" s="83"/>
      <c r="H37" s="83"/>
      <c r="I37" s="83"/>
      <c r="J37" s="83"/>
      <c r="K37" s="83"/>
      <c r="L37" s="83"/>
      <c r="M37" s="83"/>
      <c r="N37" s="83"/>
      <c r="O37" s="83"/>
    </row>
    <row r="38" spans="1:15" ht="20.25">
      <c r="A38" s="100"/>
      <c r="B38" s="100"/>
      <c r="C38" s="102"/>
      <c r="D38" s="102"/>
      <c r="E38" s="83"/>
      <c r="F38" s="83"/>
      <c r="G38" s="83"/>
      <c r="H38" s="83"/>
      <c r="I38" s="83"/>
      <c r="J38" s="83"/>
      <c r="K38" s="83"/>
      <c r="L38" s="83"/>
      <c r="M38" s="83"/>
      <c r="N38" s="83"/>
      <c r="O38" s="83"/>
    </row>
    <row r="39" spans="1:15" ht="20.25">
      <c r="A39" s="100"/>
      <c r="B39" s="100"/>
      <c r="C39" s="102"/>
      <c r="D39" s="102"/>
      <c r="E39" s="83"/>
      <c r="F39" s="83"/>
      <c r="G39" s="83"/>
      <c r="H39" s="83"/>
      <c r="I39" s="83"/>
      <c r="J39" s="83"/>
      <c r="K39" s="83"/>
      <c r="L39" s="83"/>
      <c r="M39" s="83"/>
      <c r="N39" s="83"/>
      <c r="O39" s="83"/>
    </row>
    <row r="40" spans="1:15" ht="20.25">
      <c r="A40" s="100"/>
      <c r="B40" s="100"/>
      <c r="C40" s="102"/>
      <c r="D40" s="102"/>
      <c r="E40" s="83"/>
      <c r="F40" s="83"/>
      <c r="G40" s="83"/>
      <c r="H40" s="83"/>
      <c r="I40" s="83"/>
      <c r="J40" s="83"/>
      <c r="K40" s="83"/>
      <c r="L40" s="83"/>
      <c r="M40" s="83"/>
      <c r="N40" s="83"/>
      <c r="O40" s="83"/>
    </row>
    <row r="41" spans="1:15" ht="20.25">
      <c r="A41" s="100"/>
      <c r="B41" s="100"/>
      <c r="C41" s="102"/>
      <c r="D41" s="102"/>
      <c r="E41" s="83"/>
      <c r="F41" s="83"/>
      <c r="G41" s="83"/>
      <c r="H41" s="83"/>
      <c r="I41" s="83"/>
      <c r="J41" s="83"/>
      <c r="K41" s="83"/>
      <c r="L41" s="83"/>
      <c r="M41" s="83"/>
      <c r="N41" s="83"/>
      <c r="O41" s="83"/>
    </row>
    <row r="42" spans="1:15" ht="20.25">
      <c r="A42" s="100"/>
      <c r="B42" s="100"/>
      <c r="C42" s="102"/>
      <c r="D42" s="102"/>
      <c r="E42" s="83"/>
      <c r="F42" s="83"/>
      <c r="G42" s="83"/>
      <c r="H42" s="83"/>
      <c r="I42" s="83"/>
      <c r="J42" s="83"/>
      <c r="K42" s="83"/>
      <c r="L42" s="83"/>
      <c r="M42" s="83"/>
      <c r="N42" s="83"/>
      <c r="O42" s="83"/>
    </row>
    <row r="43" spans="1:15" ht="20.25">
      <c r="A43" s="100"/>
      <c r="B43" s="100"/>
      <c r="C43" s="102"/>
      <c r="D43" s="102"/>
      <c r="E43" s="83"/>
      <c r="F43" s="83"/>
      <c r="G43" s="83"/>
      <c r="H43" s="83"/>
      <c r="I43" s="83"/>
      <c r="J43" s="83"/>
      <c r="K43" s="83"/>
      <c r="L43" s="83"/>
      <c r="M43" s="83"/>
      <c r="N43" s="83"/>
      <c r="O43" s="83"/>
    </row>
    <row r="44" spans="1:15" ht="20.25">
      <c r="A44" s="100"/>
      <c r="B44" s="100"/>
      <c r="C44" s="102"/>
      <c r="D44" s="102"/>
      <c r="E44" s="83"/>
      <c r="F44" s="83"/>
      <c r="G44" s="83"/>
      <c r="H44" s="83"/>
      <c r="I44" s="83"/>
      <c r="J44" s="83"/>
      <c r="K44" s="83"/>
      <c r="L44" s="83"/>
      <c r="M44" s="83"/>
      <c r="N44" s="83"/>
      <c r="O44" s="83"/>
    </row>
    <row r="45" spans="1:15" ht="20.25">
      <c r="A45" s="100"/>
      <c r="B45" s="100"/>
      <c r="C45" s="102"/>
      <c r="D45" s="102"/>
      <c r="E45" s="83"/>
      <c r="F45" s="83"/>
      <c r="G45" s="83"/>
      <c r="H45" s="83"/>
      <c r="I45" s="83"/>
      <c r="J45" s="83"/>
      <c r="K45" s="83"/>
      <c r="L45" s="83"/>
      <c r="M45" s="83"/>
      <c r="N45" s="83"/>
      <c r="O45" s="83"/>
    </row>
    <row r="46" spans="1:15" ht="20.25">
      <c r="A46" s="100"/>
      <c r="B46" s="100"/>
      <c r="C46" s="102"/>
      <c r="D46" s="102"/>
      <c r="E46" s="83"/>
      <c r="F46" s="83"/>
      <c r="G46" s="83"/>
      <c r="H46" s="83"/>
      <c r="I46" s="83"/>
      <c r="J46" s="83"/>
      <c r="K46" s="83"/>
      <c r="L46" s="83"/>
      <c r="M46" s="83"/>
      <c r="N46" s="83"/>
      <c r="O46" s="83"/>
    </row>
    <row r="47" spans="1:15" ht="20.25">
      <c r="A47" s="100"/>
      <c r="B47" s="100"/>
      <c r="C47" s="102"/>
      <c r="D47" s="102"/>
      <c r="E47" s="83"/>
      <c r="F47" s="83"/>
      <c r="G47" s="83"/>
      <c r="H47" s="83"/>
      <c r="I47" s="83"/>
      <c r="J47" s="83"/>
      <c r="K47" s="83"/>
      <c r="L47" s="83"/>
      <c r="M47" s="83"/>
      <c r="N47" s="83"/>
      <c r="O47" s="83"/>
    </row>
    <row r="48" spans="1:15" ht="20.25">
      <c r="A48" s="100"/>
      <c r="B48" s="100"/>
      <c r="C48" s="102"/>
      <c r="D48" s="102"/>
      <c r="E48" s="83"/>
      <c r="F48" s="83"/>
      <c r="G48" s="83"/>
      <c r="H48" s="83"/>
      <c r="I48" s="83"/>
      <c r="J48" s="83"/>
      <c r="K48" s="83"/>
      <c r="L48" s="83"/>
      <c r="M48" s="83"/>
      <c r="N48" s="83"/>
      <c r="O48" s="83"/>
    </row>
    <row r="49" spans="1:15" ht="20.25">
      <c r="A49" s="100"/>
      <c r="B49" s="100"/>
      <c r="C49" s="102"/>
      <c r="D49" s="102"/>
      <c r="E49" s="83"/>
      <c r="F49" s="83"/>
      <c r="G49" s="83"/>
      <c r="H49" s="83"/>
      <c r="I49" s="83"/>
      <c r="J49" s="83"/>
      <c r="K49" s="83"/>
      <c r="L49" s="83"/>
      <c r="M49" s="83"/>
      <c r="N49" s="83"/>
      <c r="O49" s="83"/>
    </row>
    <row r="50" spans="1:15" ht="20.25">
      <c r="A50" s="100"/>
      <c r="B50" s="100"/>
      <c r="C50" s="102"/>
      <c r="D50" s="102"/>
      <c r="E50" s="83"/>
      <c r="F50" s="83"/>
      <c r="G50" s="83"/>
      <c r="H50" s="83"/>
      <c r="I50" s="83"/>
      <c r="J50" s="83"/>
      <c r="K50" s="83"/>
      <c r="L50" s="83"/>
      <c r="M50" s="83"/>
      <c r="N50" s="83"/>
      <c r="O50" s="83"/>
    </row>
    <row r="51" spans="1:15" ht="20.25">
      <c r="A51" s="100"/>
      <c r="B51" s="100"/>
      <c r="C51" s="102"/>
      <c r="D51" s="102"/>
      <c r="E51" s="83"/>
      <c r="F51" s="83"/>
      <c r="G51" s="83"/>
      <c r="H51" s="83"/>
      <c r="I51" s="83"/>
      <c r="J51" s="83"/>
      <c r="K51" s="83"/>
      <c r="L51" s="83"/>
      <c r="M51" s="83"/>
      <c r="N51" s="83"/>
      <c r="O51" s="83"/>
    </row>
    <row r="52" spans="1:15" ht="20.25">
      <c r="A52" s="100"/>
      <c r="B52" s="23"/>
      <c r="C52" s="34"/>
      <c r="D52" s="34"/>
    </row>
    <row r="53" spans="1:15" ht="20.25">
      <c r="A53" s="100"/>
      <c r="B53" s="23"/>
      <c r="C53" s="34"/>
      <c r="D53" s="34"/>
    </row>
    <row r="54" spans="1:15" ht="20.25">
      <c r="A54" s="100"/>
      <c r="B54" s="23"/>
      <c r="C54" s="34"/>
      <c r="D54" s="34"/>
    </row>
    <row r="55" spans="1:15" ht="20.25">
      <c r="A55" s="100"/>
      <c r="B55" s="23"/>
      <c r="C55" s="34"/>
      <c r="D55" s="34"/>
    </row>
    <row r="56" spans="1:15" ht="20.25">
      <c r="A56" s="100"/>
      <c r="B56" s="23"/>
      <c r="C56" s="34"/>
      <c r="D56" s="34"/>
    </row>
    <row r="57" spans="1:15" ht="20.25">
      <c r="A57" s="100"/>
      <c r="B57" s="23"/>
      <c r="C57" s="34"/>
      <c r="D57" s="34"/>
    </row>
    <row r="58" spans="1:15" ht="20.25">
      <c r="A58" s="100"/>
      <c r="B58" s="23"/>
      <c r="C58" s="34"/>
      <c r="D58" s="34"/>
    </row>
    <row r="59" spans="1:15" ht="20.25">
      <c r="A59" s="100"/>
      <c r="B59" s="23"/>
      <c r="C59" s="34"/>
      <c r="D59" s="34"/>
    </row>
    <row r="60" spans="1:15" ht="20.25">
      <c r="A60" s="100"/>
      <c r="B60" s="23"/>
      <c r="C60" s="34"/>
      <c r="D60" s="34"/>
    </row>
    <row r="61" spans="1:15" ht="20.25">
      <c r="A61" s="100"/>
      <c r="B61" s="23"/>
      <c r="C61" s="34"/>
      <c r="D61" s="34"/>
    </row>
    <row r="62" spans="1:15" ht="20.25">
      <c r="A62" s="100"/>
      <c r="B62" s="23"/>
      <c r="C62" s="34"/>
      <c r="D62" s="34"/>
    </row>
    <row r="63" spans="1:15" ht="20.25">
      <c r="A63" s="100"/>
      <c r="B63" s="23"/>
      <c r="C63" s="34"/>
      <c r="D63" s="34"/>
    </row>
    <row r="64" spans="1:15" ht="20.25">
      <c r="A64" s="100"/>
      <c r="B64" s="23"/>
      <c r="C64" s="34"/>
      <c r="D64" s="34"/>
    </row>
    <row r="65" spans="1:4" ht="20.25">
      <c r="A65" s="100"/>
      <c r="B65" s="23"/>
      <c r="C65" s="34"/>
      <c r="D65" s="34"/>
    </row>
    <row r="66" spans="1:4" ht="20.25">
      <c r="A66" s="100"/>
      <c r="B66" s="23"/>
      <c r="C66" s="34"/>
      <c r="D66" s="34"/>
    </row>
    <row r="67" spans="1:4" ht="20.25">
      <c r="A67" s="100"/>
      <c r="B67" s="23"/>
      <c r="C67" s="34"/>
      <c r="D67" s="34"/>
    </row>
    <row r="68" spans="1:4" ht="20.25">
      <c r="A68" s="100"/>
      <c r="B68" s="23"/>
      <c r="C68" s="34"/>
      <c r="D68" s="34"/>
    </row>
    <row r="69" spans="1:4" ht="20.25">
      <c r="A69" s="100"/>
      <c r="B69" s="23"/>
      <c r="C69" s="34"/>
      <c r="D69" s="34"/>
    </row>
    <row r="70" spans="1:4" ht="20.25">
      <c r="A70" s="100"/>
      <c r="B70" s="23"/>
      <c r="C70" s="34"/>
      <c r="D70" s="34"/>
    </row>
    <row r="71" spans="1:4" ht="20.25">
      <c r="A71" s="100"/>
      <c r="B71" s="23"/>
      <c r="C71" s="34"/>
      <c r="D71" s="34"/>
    </row>
    <row r="72" spans="1:4" ht="20.25">
      <c r="A72" s="100"/>
      <c r="B72" s="23"/>
      <c r="C72" s="34"/>
      <c r="D72" s="34"/>
    </row>
    <row r="73" spans="1:4" ht="20.25">
      <c r="A73" s="100"/>
      <c r="B73" s="23"/>
      <c r="C73" s="34"/>
      <c r="D73" s="34"/>
    </row>
    <row r="74" spans="1:4" ht="20.25">
      <c r="A74" s="100"/>
      <c r="B74" s="23"/>
      <c r="C74" s="34"/>
      <c r="D74" s="34"/>
    </row>
    <row r="75" spans="1:4" ht="20.25">
      <c r="A75" s="100"/>
      <c r="B75" s="23"/>
      <c r="C75" s="34"/>
      <c r="D75" s="34"/>
    </row>
    <row r="76" spans="1:4" ht="20.25">
      <c r="A76" s="100"/>
      <c r="B76" s="23"/>
      <c r="C76" s="34"/>
      <c r="D76" s="34"/>
    </row>
    <row r="77" spans="1:4" ht="20.25">
      <c r="A77" s="100"/>
      <c r="B77" s="23"/>
      <c r="C77" s="34"/>
      <c r="D77" s="34"/>
    </row>
    <row r="78" spans="1:4" ht="20.25">
      <c r="A78" s="100"/>
      <c r="B78" s="23"/>
      <c r="C78" s="34"/>
      <c r="D78" s="34"/>
    </row>
    <row r="79" spans="1:4" ht="20.25">
      <c r="A79" s="100"/>
      <c r="B79" s="23"/>
      <c r="C79" s="34"/>
      <c r="D79" s="34"/>
    </row>
    <row r="80" spans="1:4" ht="20.25">
      <c r="A80" s="100"/>
      <c r="B80" s="23"/>
      <c r="C80" s="34"/>
      <c r="D80" s="34"/>
    </row>
    <row r="81" spans="1:4" ht="20.25">
      <c r="A81" s="100"/>
      <c r="B81" s="23"/>
      <c r="C81" s="34"/>
      <c r="D81" s="34"/>
    </row>
    <row r="82" spans="1:4" ht="20.25">
      <c r="A82" s="100"/>
      <c r="B82" s="23"/>
      <c r="C82" s="34"/>
      <c r="D82" s="34"/>
    </row>
    <row r="83" spans="1:4" ht="20.25">
      <c r="A83" s="100"/>
      <c r="B83" s="23"/>
      <c r="C83" s="34"/>
      <c r="D83" s="34"/>
    </row>
    <row r="84" spans="1:4" ht="20.25">
      <c r="A84" s="100"/>
      <c r="B84" s="23"/>
      <c r="C84" s="34"/>
      <c r="D84" s="34"/>
    </row>
    <row r="85" spans="1:4" ht="20.25">
      <c r="A85" s="100"/>
      <c r="B85" s="23"/>
      <c r="C85" s="34"/>
      <c r="D85" s="34"/>
    </row>
    <row r="86" spans="1:4" ht="20.25">
      <c r="A86" s="100"/>
      <c r="B86" s="23"/>
      <c r="C86" s="34"/>
      <c r="D86" s="34"/>
    </row>
    <row r="87" spans="1:4" ht="20.25">
      <c r="A87" s="100"/>
      <c r="B87" s="23"/>
      <c r="C87" s="34"/>
      <c r="D87" s="34"/>
    </row>
    <row r="88" spans="1:4" ht="20.25">
      <c r="A88" s="100"/>
      <c r="B88" s="23"/>
      <c r="C88" s="34"/>
      <c r="D88" s="34"/>
    </row>
    <row r="89" spans="1:4" ht="20.25">
      <c r="A89" s="100"/>
      <c r="B89" s="23"/>
      <c r="C89" s="34"/>
      <c r="D89" s="34"/>
    </row>
    <row r="90" spans="1:4" ht="20.25">
      <c r="A90" s="100"/>
      <c r="B90" s="23"/>
      <c r="C90" s="34"/>
      <c r="D90" s="34"/>
    </row>
    <row r="91" spans="1:4" ht="20.25">
      <c r="A91" s="100"/>
      <c r="B91" s="23"/>
      <c r="C91" s="34"/>
      <c r="D91" s="34"/>
    </row>
    <row r="92" spans="1:4" ht="20.25">
      <c r="A92" s="100"/>
      <c r="B92" s="23"/>
      <c r="C92" s="34"/>
      <c r="D92" s="34"/>
    </row>
    <row r="93" spans="1:4" ht="20.25">
      <c r="A93" s="100"/>
      <c r="B93" s="23"/>
      <c r="C93" s="34"/>
      <c r="D93" s="34"/>
    </row>
    <row r="94" spans="1:4" ht="20.25">
      <c r="A94" s="100"/>
      <c r="B94" s="23"/>
      <c r="C94" s="34"/>
      <c r="D94" s="34"/>
    </row>
    <row r="95" spans="1:4" ht="20.25">
      <c r="A95" s="100"/>
      <c r="B95" s="23"/>
      <c r="C95" s="34"/>
      <c r="D95" s="34"/>
    </row>
    <row r="96" spans="1:4" ht="20.25">
      <c r="A96" s="100"/>
      <c r="B96" s="23"/>
      <c r="C96" s="34"/>
      <c r="D96" s="34"/>
    </row>
    <row r="97" spans="1:4" ht="20.25">
      <c r="A97" s="100"/>
      <c r="B97" s="23"/>
      <c r="C97" s="34"/>
      <c r="D97" s="34"/>
    </row>
    <row r="98" spans="1:4" ht="20.25">
      <c r="A98" s="100"/>
      <c r="B98" s="23"/>
      <c r="C98" s="34"/>
      <c r="D98" s="34"/>
    </row>
    <row r="99" spans="1:4" ht="20.25">
      <c r="A99" s="100"/>
      <c r="B99" s="23"/>
      <c r="C99" s="34"/>
      <c r="D99" s="34"/>
    </row>
    <row r="100" spans="1:4" ht="20.25">
      <c r="A100" s="100"/>
      <c r="B100" s="23"/>
      <c r="C100" s="34"/>
      <c r="D100" s="34"/>
    </row>
    <row r="101" spans="1:4" ht="20.25">
      <c r="A101" s="100"/>
      <c r="B101" s="23"/>
      <c r="C101" s="34"/>
      <c r="D101" s="34"/>
    </row>
    <row r="102" spans="1:4" ht="20.25">
      <c r="A102" s="100"/>
      <c r="B102" s="23"/>
      <c r="C102" s="34"/>
      <c r="D102" s="34"/>
    </row>
    <row r="103" spans="1:4" ht="20.25">
      <c r="A103" s="100"/>
      <c r="B103" s="23"/>
      <c r="C103" s="34"/>
      <c r="D103" s="34"/>
    </row>
    <row r="104" spans="1:4" ht="20.25">
      <c r="A104" s="100"/>
      <c r="B104" s="23"/>
      <c r="C104" s="34"/>
      <c r="D104" s="34"/>
    </row>
    <row r="105" spans="1:4" ht="20.25">
      <c r="A105" s="100"/>
      <c r="B105" s="23"/>
      <c r="C105" s="34"/>
      <c r="D105" s="34"/>
    </row>
    <row r="106" spans="1:4" ht="20.25">
      <c r="A106" s="100"/>
      <c r="B106" s="23"/>
      <c r="C106" s="34"/>
      <c r="D106" s="34"/>
    </row>
    <row r="107" spans="1:4" ht="20.25">
      <c r="A107" s="100"/>
      <c r="B107" s="23"/>
      <c r="C107" s="34"/>
      <c r="D107" s="34"/>
    </row>
    <row r="108" spans="1:4" ht="20.25">
      <c r="A108" s="100"/>
      <c r="B108" s="23"/>
      <c r="C108" s="34"/>
      <c r="D108" s="34"/>
    </row>
    <row r="109" spans="1:4" ht="20.25">
      <c r="A109" s="100"/>
      <c r="B109" s="23"/>
      <c r="C109" s="34"/>
      <c r="D109" s="34"/>
    </row>
    <row r="110" spans="1:4" ht="20.25">
      <c r="A110" s="100"/>
      <c r="B110" s="23"/>
      <c r="C110" s="34"/>
      <c r="D110" s="34"/>
    </row>
    <row r="111" spans="1:4" ht="20.25">
      <c r="A111" s="100"/>
      <c r="B111" s="23"/>
      <c r="C111" s="34"/>
      <c r="D111" s="34"/>
    </row>
    <row r="112" spans="1:4" ht="20.25">
      <c r="A112" s="100"/>
      <c r="B112" s="23"/>
      <c r="C112" s="34"/>
      <c r="D112" s="34"/>
    </row>
    <row r="113" spans="1:4" ht="20.25">
      <c r="A113" s="100"/>
      <c r="B113" s="23"/>
      <c r="C113" s="34"/>
      <c r="D113" s="34"/>
    </row>
    <row r="114" spans="1:4" ht="20.25">
      <c r="A114" s="100"/>
      <c r="B114" s="23"/>
      <c r="C114" s="34"/>
      <c r="D114" s="34"/>
    </row>
    <row r="115" spans="1:4" ht="20.25">
      <c r="A115" s="100"/>
      <c r="B115" s="23"/>
      <c r="C115" s="34"/>
      <c r="D115" s="34"/>
    </row>
    <row r="116" spans="1:4" ht="20.25">
      <c r="A116" s="100"/>
      <c r="B116" s="23"/>
      <c r="C116" s="34"/>
      <c r="D116" s="34"/>
    </row>
    <row r="117" spans="1:4" ht="20.25">
      <c r="A117" s="100"/>
      <c r="B117" s="23"/>
      <c r="C117" s="34"/>
      <c r="D117" s="34"/>
    </row>
    <row r="118" spans="1:4" ht="20.25">
      <c r="A118" s="100"/>
      <c r="B118" s="23"/>
      <c r="C118" s="34"/>
      <c r="D118" s="34"/>
    </row>
    <row r="119" spans="1:4" ht="20.25">
      <c r="A119" s="100"/>
      <c r="B119" s="23"/>
      <c r="C119" s="34"/>
      <c r="D119" s="34"/>
    </row>
    <row r="120" spans="1:4" ht="20.25">
      <c r="A120" s="100"/>
      <c r="B120" s="23"/>
      <c r="C120" s="34"/>
      <c r="D120" s="34"/>
    </row>
    <row r="121" spans="1:4" ht="20.25">
      <c r="A121" s="100"/>
      <c r="B121" s="23"/>
      <c r="C121" s="34"/>
      <c r="D121" s="34"/>
    </row>
    <row r="122" spans="1:4" ht="20.25">
      <c r="A122" s="100"/>
      <c r="B122" s="23"/>
      <c r="C122" s="34"/>
      <c r="D122" s="34"/>
    </row>
    <row r="123" spans="1:4" ht="20.25">
      <c r="A123" s="100"/>
      <c r="B123" s="23"/>
      <c r="C123" s="34"/>
      <c r="D123" s="34"/>
    </row>
    <row r="124" spans="1:4" ht="20.25">
      <c r="A124" s="100"/>
      <c r="B124" s="23"/>
      <c r="C124" s="34"/>
      <c r="D124" s="34"/>
    </row>
    <row r="125" spans="1:4" ht="20.25">
      <c r="A125" s="100"/>
      <c r="B125" s="23"/>
      <c r="C125" s="34"/>
      <c r="D125" s="34"/>
    </row>
    <row r="126" spans="1:4" ht="20.25">
      <c r="A126" s="100"/>
      <c r="B126" s="23"/>
      <c r="C126" s="34"/>
      <c r="D126" s="34"/>
    </row>
    <row r="127" spans="1:4" ht="20.25">
      <c r="A127" s="100"/>
      <c r="B127" s="23"/>
      <c r="C127" s="34"/>
      <c r="D127" s="34"/>
    </row>
    <row r="128" spans="1:4" ht="20.25">
      <c r="A128" s="100"/>
      <c r="B128" s="23"/>
      <c r="C128" s="34"/>
      <c r="D128" s="34"/>
    </row>
    <row r="129" spans="1:4" ht="20.25">
      <c r="A129" s="100"/>
      <c r="B129" s="23"/>
      <c r="C129" s="34"/>
      <c r="D129" s="34"/>
    </row>
    <row r="130" spans="1:4" ht="20.25">
      <c r="A130" s="100"/>
      <c r="B130" s="23"/>
      <c r="C130" s="34"/>
      <c r="D130" s="34"/>
    </row>
    <row r="131" spans="1:4" ht="20.25">
      <c r="A131" s="100"/>
      <c r="B131" s="23"/>
      <c r="C131" s="34"/>
      <c r="D131" s="34"/>
    </row>
    <row r="132" spans="1:4" ht="20.25">
      <c r="A132" s="100"/>
      <c r="B132" s="23"/>
      <c r="C132" s="34"/>
      <c r="D132" s="34"/>
    </row>
    <row r="133" spans="1:4" ht="20.25">
      <c r="A133" s="100"/>
      <c r="B133" s="23"/>
      <c r="C133" s="34"/>
      <c r="D133" s="34"/>
    </row>
    <row r="134" spans="1:4" ht="20.25">
      <c r="A134" s="100"/>
      <c r="B134" s="23"/>
      <c r="C134" s="34"/>
      <c r="D134" s="34"/>
    </row>
    <row r="135" spans="1:4" ht="20.25">
      <c r="A135" s="100"/>
      <c r="B135" s="23"/>
      <c r="C135" s="34"/>
      <c r="D135" s="34"/>
    </row>
    <row r="136" spans="1:4" ht="20.25">
      <c r="A136" s="100"/>
      <c r="B136" s="23"/>
      <c r="C136" s="34"/>
      <c r="D136" s="34"/>
    </row>
    <row r="137" spans="1:4" ht="20.25">
      <c r="A137" s="100"/>
      <c r="B137" s="23"/>
      <c r="C137" s="34"/>
      <c r="D137" s="34"/>
    </row>
    <row r="138" spans="1:4" ht="20.25">
      <c r="A138" s="100"/>
      <c r="B138" s="23"/>
      <c r="C138" s="34"/>
      <c r="D138" s="34"/>
    </row>
    <row r="139" spans="1:4" ht="20.25">
      <c r="A139" s="100"/>
      <c r="B139" s="23"/>
      <c r="C139" s="34"/>
      <c r="D139" s="34"/>
    </row>
    <row r="140" spans="1:4" ht="20.25">
      <c r="A140" s="100"/>
      <c r="B140" s="23"/>
      <c r="C140" s="34"/>
      <c r="D140" s="34"/>
    </row>
    <row r="141" spans="1:4" ht="20.25">
      <c r="A141" s="100"/>
      <c r="B141" s="23"/>
      <c r="C141" s="34"/>
      <c r="D141" s="34"/>
    </row>
    <row r="142" spans="1:4" ht="20.25">
      <c r="A142" s="100"/>
      <c r="B142" s="23"/>
      <c r="C142" s="34"/>
      <c r="D142" s="34"/>
    </row>
    <row r="143" spans="1:4" ht="20.25">
      <c r="A143" s="100"/>
      <c r="B143" s="23"/>
      <c r="C143" s="34"/>
      <c r="D143" s="34"/>
    </row>
    <row r="144" spans="1:4" ht="20.25">
      <c r="A144" s="100"/>
      <c r="B144" s="23"/>
      <c r="C144" s="34"/>
      <c r="D144" s="34"/>
    </row>
    <row r="145" spans="1:4" ht="20.25">
      <c r="A145" s="100"/>
      <c r="B145" s="23"/>
      <c r="C145" s="34"/>
      <c r="D145" s="34"/>
    </row>
    <row r="146" spans="1:4" ht="20.25">
      <c r="A146" s="100"/>
      <c r="B146" s="23"/>
      <c r="C146" s="34"/>
      <c r="D146" s="34"/>
    </row>
    <row r="147" spans="1:4" ht="20.25">
      <c r="A147" s="100"/>
      <c r="B147" s="23"/>
      <c r="C147" s="34"/>
      <c r="D147" s="34"/>
    </row>
    <row r="148" spans="1:4" ht="20.25">
      <c r="A148" s="100"/>
      <c r="B148" s="23"/>
      <c r="C148" s="34"/>
      <c r="D148" s="34"/>
    </row>
    <row r="149" spans="1:4" ht="20.25">
      <c r="A149" s="100"/>
      <c r="B149" s="23"/>
      <c r="C149" s="34"/>
      <c r="D149" s="34"/>
    </row>
    <row r="150" spans="1:4" ht="20.25">
      <c r="A150" s="100"/>
      <c r="B150" s="23"/>
      <c r="C150" s="34"/>
      <c r="D150" s="34"/>
    </row>
    <row r="151" spans="1:4" ht="20.25">
      <c r="A151" s="100"/>
      <c r="B151" s="23"/>
      <c r="C151" s="34"/>
      <c r="D151" s="34"/>
    </row>
    <row r="152" spans="1:4" ht="20.25">
      <c r="A152" s="100"/>
      <c r="B152" s="23"/>
      <c r="C152" s="34"/>
      <c r="D152" s="34"/>
    </row>
    <row r="153" spans="1:4" ht="20.25">
      <c r="A153" s="100"/>
      <c r="B153" s="23"/>
      <c r="C153" s="34"/>
      <c r="D153" s="34"/>
    </row>
    <row r="154" spans="1:4" ht="20.25">
      <c r="A154" s="100"/>
      <c r="B154" s="23"/>
      <c r="C154" s="34"/>
      <c r="D154" s="34"/>
    </row>
    <row r="155" spans="1:4" ht="20.25">
      <c r="A155" s="100"/>
      <c r="B155" s="23"/>
      <c r="C155" s="34"/>
      <c r="D155" s="34"/>
    </row>
    <row r="156" spans="1:4" ht="20.25">
      <c r="A156" s="100"/>
      <c r="B156" s="23"/>
      <c r="C156" s="34"/>
      <c r="D156" s="34"/>
    </row>
    <row r="157" spans="1:4" ht="20.25">
      <c r="A157" s="100"/>
      <c r="B157" s="23"/>
      <c r="C157" s="34"/>
      <c r="D157" s="34"/>
    </row>
    <row r="158" spans="1:4" ht="20.25">
      <c r="A158" s="100"/>
      <c r="B158" s="23"/>
      <c r="C158" s="34"/>
      <c r="D158" s="34"/>
    </row>
    <row r="159" spans="1:4" ht="20.25">
      <c r="A159" s="100"/>
      <c r="B159" s="23"/>
      <c r="C159" s="34"/>
      <c r="D159" s="34"/>
    </row>
    <row r="160" spans="1:4" ht="20.25">
      <c r="A160" s="100"/>
      <c r="B160" s="23"/>
      <c r="C160" s="34"/>
      <c r="D160" s="34"/>
    </row>
    <row r="161" spans="1:4" ht="20.25">
      <c r="A161" s="100"/>
      <c r="B161" s="23"/>
      <c r="C161" s="34"/>
      <c r="D161" s="34"/>
    </row>
    <row r="162" spans="1:4" ht="20.25">
      <c r="A162" s="100"/>
      <c r="B162" s="23"/>
      <c r="C162" s="34"/>
      <c r="D162" s="34"/>
    </row>
    <row r="163" spans="1:4" ht="20.25">
      <c r="A163" s="100"/>
      <c r="B163" s="23"/>
      <c r="C163" s="34"/>
      <c r="D163" s="34"/>
    </row>
    <row r="164" spans="1:4" ht="20.25">
      <c r="A164" s="100"/>
      <c r="B164" s="23"/>
      <c r="C164" s="34"/>
      <c r="D164" s="34"/>
    </row>
    <row r="165" spans="1:4" ht="20.25">
      <c r="A165" s="100"/>
      <c r="B165" s="23"/>
      <c r="C165" s="34"/>
      <c r="D165" s="34"/>
    </row>
    <row r="166" spans="1:4" ht="20.25">
      <c r="A166" s="100"/>
      <c r="B166" s="23"/>
      <c r="C166" s="34"/>
      <c r="D166" s="34"/>
    </row>
    <row r="167" spans="1:4" ht="20.25">
      <c r="A167" s="100"/>
      <c r="B167" s="23"/>
      <c r="C167" s="34"/>
      <c r="D167" s="34"/>
    </row>
    <row r="168" spans="1:4" ht="20.25">
      <c r="A168" s="100"/>
      <c r="B168" s="23"/>
      <c r="C168" s="34"/>
      <c r="D168" s="34"/>
    </row>
    <row r="169" spans="1:4" ht="20.25">
      <c r="A169" s="100"/>
      <c r="B169" s="23"/>
      <c r="C169" s="34"/>
      <c r="D169" s="34"/>
    </row>
    <row r="170" spans="1:4" ht="20.25">
      <c r="A170" s="100"/>
      <c r="B170" s="23"/>
      <c r="C170" s="34"/>
      <c r="D170" s="34"/>
    </row>
    <row r="171" spans="1:4" ht="20.25">
      <c r="A171" s="100"/>
      <c r="B171" s="23"/>
      <c r="C171" s="34"/>
      <c r="D171" s="34"/>
    </row>
    <row r="172" spans="1:4" ht="20.25">
      <c r="A172" s="100"/>
      <c r="B172" s="23"/>
      <c r="C172" s="34"/>
      <c r="D172" s="34"/>
    </row>
    <row r="173" spans="1:4" ht="20.25">
      <c r="A173" s="100"/>
      <c r="B173" s="23"/>
      <c r="C173" s="34"/>
      <c r="D173" s="34"/>
    </row>
    <row r="174" spans="1:4" ht="20.25">
      <c r="A174" s="100"/>
      <c r="B174" s="23"/>
      <c r="C174" s="34"/>
      <c r="D174" s="34"/>
    </row>
    <row r="175" spans="1:4" ht="20.25">
      <c r="A175" s="100"/>
      <c r="B175" s="23"/>
      <c r="C175" s="34"/>
      <c r="D175" s="34"/>
    </row>
    <row r="176" spans="1:4" ht="20.25">
      <c r="A176" s="100"/>
      <c r="B176" s="23"/>
      <c r="C176" s="34"/>
      <c r="D176" s="34"/>
    </row>
    <row r="177" spans="1:4" ht="20.25">
      <c r="A177" s="100"/>
      <c r="B177" s="23"/>
      <c r="C177" s="34"/>
      <c r="D177" s="34"/>
    </row>
    <row r="178" spans="1:4" ht="20.25">
      <c r="A178" s="100"/>
      <c r="B178" s="23"/>
      <c r="C178" s="34"/>
      <c r="D178" s="34"/>
    </row>
    <row r="179" spans="1:4" ht="20.25">
      <c r="A179" s="100"/>
      <c r="B179" s="23"/>
      <c r="C179" s="34"/>
      <c r="D179" s="34"/>
    </row>
    <row r="180" spans="1:4" ht="20.25">
      <c r="A180" s="100"/>
      <c r="B180" s="23"/>
      <c r="C180" s="34"/>
      <c r="D180" s="34"/>
    </row>
    <row r="181" spans="1:4" ht="20.25">
      <c r="A181" s="100"/>
      <c r="B181" s="23"/>
      <c r="C181" s="34"/>
      <c r="D181" s="34"/>
    </row>
    <row r="182" spans="1:4" ht="20.25">
      <c r="A182" s="100"/>
      <c r="B182" s="23"/>
      <c r="C182" s="34"/>
      <c r="D182" s="34"/>
    </row>
    <row r="183" spans="1:4" ht="20.25">
      <c r="A183" s="100"/>
      <c r="B183" s="23"/>
      <c r="C183" s="34"/>
      <c r="D183" s="34"/>
    </row>
    <row r="184" spans="1:4" ht="20.25">
      <c r="A184" s="100"/>
      <c r="B184" s="23"/>
      <c r="C184" s="34"/>
      <c r="D184" s="34"/>
    </row>
    <row r="185" spans="1:4" ht="20.25">
      <c r="A185" s="100"/>
      <c r="B185" s="23"/>
      <c r="C185" s="34"/>
      <c r="D185" s="34"/>
    </row>
    <row r="186" spans="1:4" ht="20.25">
      <c r="A186" s="100"/>
      <c r="B186" s="23"/>
      <c r="C186" s="34"/>
      <c r="D186" s="34"/>
    </row>
    <row r="187" spans="1:4" ht="20.25">
      <c r="A187" s="100"/>
      <c r="B187" s="23"/>
      <c r="C187" s="34"/>
      <c r="D187" s="34"/>
    </row>
    <row r="188" spans="1:4" ht="20.25">
      <c r="A188" s="100"/>
      <c r="B188" s="23"/>
      <c r="C188" s="34"/>
      <c r="D188" s="34"/>
    </row>
    <row r="189" spans="1:4" ht="20.25">
      <c r="A189" s="100"/>
      <c r="B189" s="23"/>
      <c r="C189" s="34"/>
      <c r="D189" s="34"/>
    </row>
    <row r="190" spans="1:4" ht="20.25">
      <c r="A190" s="100"/>
      <c r="B190" s="23"/>
      <c r="C190" s="34"/>
      <c r="D190" s="34"/>
    </row>
    <row r="191" spans="1:4" ht="20.25">
      <c r="A191" s="100"/>
      <c r="B191" s="23"/>
      <c r="C191" s="34"/>
      <c r="D191" s="34"/>
    </row>
    <row r="192" spans="1:4" ht="20.25">
      <c r="A192" s="100"/>
      <c r="B192" s="23"/>
      <c r="C192" s="34"/>
      <c r="D192" s="34"/>
    </row>
    <row r="193" spans="1:4" ht="20.25">
      <c r="A193" s="100"/>
      <c r="B193" s="23"/>
      <c r="C193" s="34"/>
      <c r="D193" s="34"/>
    </row>
    <row r="194" spans="1:4" ht="20.25">
      <c r="A194" s="100"/>
      <c r="B194" s="23"/>
      <c r="C194" s="34"/>
      <c r="D194" s="34"/>
    </row>
    <row r="195" spans="1:4" ht="20.25">
      <c r="A195" s="100"/>
      <c r="B195" s="23"/>
      <c r="C195" s="34"/>
      <c r="D195" s="34"/>
    </row>
    <row r="196" spans="1:4" ht="20.25">
      <c r="A196" s="100"/>
      <c r="B196" s="23"/>
      <c r="C196" s="34"/>
      <c r="D196" s="34"/>
    </row>
    <row r="197" spans="1:4" ht="20.25">
      <c r="A197" s="100"/>
      <c r="B197" s="23"/>
      <c r="C197" s="34"/>
      <c r="D197" s="34"/>
    </row>
    <row r="198" spans="1:4" ht="20.25">
      <c r="A198" s="100"/>
      <c r="B198" s="23"/>
      <c r="C198" s="34"/>
      <c r="D198" s="34"/>
    </row>
    <row r="199" spans="1:4" ht="20.25">
      <c r="A199" s="100"/>
      <c r="B199" s="23"/>
      <c r="C199" s="34"/>
      <c r="D199" s="34"/>
    </row>
    <row r="200" spans="1:4" ht="20.25">
      <c r="A200" s="100"/>
      <c r="B200" s="23"/>
      <c r="C200" s="34"/>
      <c r="D200" s="34"/>
    </row>
    <row r="201" spans="1:4" ht="20.25">
      <c r="A201" s="100"/>
      <c r="B201" s="23"/>
      <c r="C201" s="34"/>
      <c r="D201" s="34"/>
    </row>
    <row r="202" spans="1:4" ht="20.25">
      <c r="A202" s="100"/>
      <c r="B202" s="23"/>
      <c r="C202" s="34"/>
      <c r="D202" s="34"/>
    </row>
    <row r="203" spans="1:4" ht="20.25">
      <c r="A203" s="100"/>
      <c r="B203" s="23"/>
      <c r="C203" s="34"/>
      <c r="D203" s="34"/>
    </row>
    <row r="204" spans="1:4" ht="20.25">
      <c r="A204" s="100"/>
      <c r="B204" s="23"/>
      <c r="C204" s="34"/>
      <c r="D204" s="34"/>
    </row>
    <row r="205" spans="1:4" ht="20.25">
      <c r="A205" s="100"/>
      <c r="B205" s="23"/>
      <c r="C205" s="34"/>
      <c r="D205" s="34"/>
    </row>
    <row r="206" spans="1:4" ht="20.25">
      <c r="A206" s="100"/>
      <c r="B206" s="23"/>
      <c r="C206" s="34"/>
      <c r="D206" s="34"/>
    </row>
    <row r="207" spans="1:4" ht="20.25">
      <c r="A207" s="100"/>
      <c r="B207" s="23"/>
      <c r="C207" s="34"/>
      <c r="D207" s="34"/>
    </row>
    <row r="208" spans="1:4">
      <c r="A208" s="83"/>
      <c r="B208" s="23"/>
      <c r="C208" s="23"/>
      <c r="D208" s="23"/>
    </row>
    <row r="209" spans="1:8" ht="20.25">
      <c r="A209" s="83"/>
      <c r="B209" s="30" t="s">
        <v>228</v>
      </c>
      <c r="C209" s="30" t="s">
        <v>229</v>
      </c>
      <c r="D209" s="33" t="s">
        <v>228</v>
      </c>
      <c r="E209" s="33" t="s">
        <v>229</v>
      </c>
    </row>
    <row r="210" spans="1:8" ht="21">
      <c r="A210" s="83"/>
      <c r="B210" s="31" t="s">
        <v>230</v>
      </c>
      <c r="C210" s="31" t="s">
        <v>231</v>
      </c>
      <c r="D210" t="s">
        <v>230</v>
      </c>
      <c r="F210" t="str">
        <f>IF(NOT(ISBLANK(D210)),D210,IF(NOT(ISBLANK(E210)),"     "&amp;E210,FALSE))</f>
        <v>Afectación Económica o presupuestal</v>
      </c>
      <c r="G210" t="s">
        <v>230</v>
      </c>
      <c r="H210" t="str">
        <f>IF(NOT(ISERROR(MATCH(G210,_xlfn.ANCHORARRAY(B221),0))),F223&amp;"Por favor no seleccionar los criterios de impacto",G210)</f>
        <v>❌Por favor no seleccionar los criterios de impacto</v>
      </c>
    </row>
    <row r="211" spans="1:8" ht="21">
      <c r="A211" s="83"/>
      <c r="B211" s="31" t="s">
        <v>230</v>
      </c>
      <c r="C211" s="31" t="s">
        <v>204</v>
      </c>
      <c r="E211" t="s">
        <v>231</v>
      </c>
      <c r="F211" t="str">
        <f t="shared" ref="F211:F221" si="0">IF(NOT(ISBLANK(D211)),D211,IF(NOT(ISBLANK(E211)),"     "&amp;E211,FALSE))</f>
        <v xml:space="preserve">     Afectación menor a 10 SMLMV .</v>
      </c>
    </row>
    <row r="212" spans="1:8" ht="21">
      <c r="A212" s="83"/>
      <c r="B212" s="31" t="s">
        <v>230</v>
      </c>
      <c r="C212" s="31" t="s">
        <v>207</v>
      </c>
      <c r="E212" t="s">
        <v>204</v>
      </c>
      <c r="F212" t="str">
        <f t="shared" si="0"/>
        <v xml:space="preserve">     Entre 10 y 50 SMLMV </v>
      </c>
    </row>
    <row r="213" spans="1:8" ht="21">
      <c r="A213" s="83"/>
      <c r="B213" s="31" t="s">
        <v>230</v>
      </c>
      <c r="C213" s="31" t="s">
        <v>211</v>
      </c>
      <c r="E213" t="s">
        <v>207</v>
      </c>
      <c r="F213" t="str">
        <f t="shared" si="0"/>
        <v xml:space="preserve">     Entre 50 y 100 SMLMV </v>
      </c>
    </row>
    <row r="214" spans="1:8" ht="21">
      <c r="A214" s="83"/>
      <c r="B214" s="31" t="s">
        <v>230</v>
      </c>
      <c r="C214" s="31" t="s">
        <v>215</v>
      </c>
      <c r="E214" t="s">
        <v>211</v>
      </c>
      <c r="F214" t="str">
        <f t="shared" si="0"/>
        <v xml:space="preserve">     Entre 100 y 500 SMLMV </v>
      </c>
    </row>
    <row r="215" spans="1:8" ht="21">
      <c r="A215" s="83"/>
      <c r="B215" s="31" t="s">
        <v>197</v>
      </c>
      <c r="C215" s="31" t="s">
        <v>201</v>
      </c>
      <c r="E215" t="s">
        <v>215</v>
      </c>
      <c r="F215" t="str">
        <f t="shared" si="0"/>
        <v xml:space="preserve">     Mayor a 500 SMLMV </v>
      </c>
    </row>
    <row r="216" spans="1:8" ht="21">
      <c r="A216" s="83"/>
      <c r="B216" s="31" t="s">
        <v>197</v>
      </c>
      <c r="C216" s="31" t="s">
        <v>205</v>
      </c>
      <c r="D216" t="s">
        <v>197</v>
      </c>
      <c r="F216" t="str">
        <f t="shared" si="0"/>
        <v>Pérdida Reputacional</v>
      </c>
    </row>
    <row r="217" spans="1:8" ht="21">
      <c r="A217" s="83"/>
      <c r="B217" s="31" t="s">
        <v>197</v>
      </c>
      <c r="C217" s="31" t="s">
        <v>208</v>
      </c>
      <c r="E217" t="s">
        <v>201</v>
      </c>
      <c r="F217" t="str">
        <f t="shared" si="0"/>
        <v xml:space="preserve">     El riesgo afecta la imagen de alguna área de la organización</v>
      </c>
    </row>
    <row r="218" spans="1:8" ht="21">
      <c r="A218" s="83"/>
      <c r="B218" s="31" t="s">
        <v>197</v>
      </c>
      <c r="C218" s="31" t="s">
        <v>212</v>
      </c>
      <c r="E218" t="s">
        <v>205</v>
      </c>
      <c r="F218" t="str">
        <f t="shared" si="0"/>
        <v xml:space="preserve">     El riesgo afecta la imagen de la entidad internamente, de conocimiento general, nivel interno, de junta dircetiva y accionistas y/o de provedores</v>
      </c>
    </row>
    <row r="219" spans="1:8" ht="21">
      <c r="A219" s="83"/>
      <c r="B219" s="31" t="s">
        <v>197</v>
      </c>
      <c r="C219" s="31" t="s">
        <v>216</v>
      </c>
      <c r="E219" t="s">
        <v>208</v>
      </c>
      <c r="F219" t="str">
        <f t="shared" si="0"/>
        <v xml:space="preserve">     El riesgo afecta la imagen de la entidad con algunos usuarios de relevancia frente al logro de los objetivos</v>
      </c>
    </row>
    <row r="220" spans="1:8">
      <c r="A220" s="83"/>
      <c r="B220" s="32"/>
      <c r="C220" s="32"/>
      <c r="E220" t="s">
        <v>212</v>
      </c>
      <c r="F220" t="str">
        <f t="shared" si="0"/>
        <v xml:space="preserve">     El riesgo afecta la imagen de de la entidad con efecto publicitario sostenido a nivel de sector administrativo, nivel departamental o municipal</v>
      </c>
    </row>
    <row r="221" spans="1:8">
      <c r="A221" s="83"/>
      <c r="B221" s="32" t="str" cm="1">
        <f t="array" ref="B221:B223">_xlfn.UNIQUE(Tabla1[[#All],[Criterios]])</f>
        <v>Criterios</v>
      </c>
      <c r="C221" s="32"/>
      <c r="E221" t="s">
        <v>216</v>
      </c>
      <c r="F221" t="str">
        <f t="shared" si="0"/>
        <v xml:space="preserve">     El riesgo afecta la imagen de la entidad a nivel nacional, con efecto publicitarios sostenible a nivel país</v>
      </c>
    </row>
    <row r="222" spans="1:8">
      <c r="A222" s="83"/>
      <c r="B222" s="32" t="str">
        <v>Afectación Económica o presupuestal</v>
      </c>
      <c r="C222" s="32"/>
    </row>
    <row r="223" spans="1:8">
      <c r="B223" s="32" t="str">
        <v>Pérdida Reputacional</v>
      </c>
      <c r="C223" s="32"/>
      <c r="F223" s="35" t="s">
        <v>232</v>
      </c>
    </row>
    <row r="224" spans="1:8">
      <c r="B224" s="22"/>
      <c r="C224" s="22"/>
      <c r="F224" s="35" t="s">
        <v>233</v>
      </c>
    </row>
    <row r="225" spans="2:4">
      <c r="B225" s="22"/>
      <c r="C225" s="22"/>
    </row>
    <row r="226" spans="2:4">
      <c r="B226" s="22"/>
      <c r="C226" s="22"/>
    </row>
    <row r="227" spans="2:4">
      <c r="B227" s="22"/>
      <c r="C227" s="22"/>
      <c r="D227" s="22"/>
    </row>
    <row r="228" spans="2:4">
      <c r="B228" s="22"/>
      <c r="C228" s="22"/>
      <c r="D228" s="22"/>
    </row>
    <row r="229" spans="2:4">
      <c r="B229" s="22"/>
      <c r="C229" s="22"/>
      <c r="D229" s="22"/>
    </row>
    <row r="230" spans="2:4">
      <c r="B230" s="22"/>
      <c r="C230" s="22"/>
      <c r="D230" s="22"/>
    </row>
    <row r="231" spans="2:4">
      <c r="B231" s="22"/>
      <c r="C231" s="22"/>
      <c r="D231" s="22"/>
    </row>
    <row r="232" spans="2:4">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D9" sqref="D9:D10"/>
    </sheetView>
  </sheetViews>
  <sheetFormatPr defaultColWidth="14.28515625" defaultRowHeight="12.75"/>
  <cols>
    <col min="1" max="2" width="14.28515625" style="85"/>
    <col min="3" max="3" width="17" style="85" customWidth="1"/>
    <col min="4" max="4" width="14.28515625" style="85"/>
    <col min="5" max="5" width="46" style="85" customWidth="1"/>
    <col min="6" max="16384" width="14.28515625" style="85"/>
  </cols>
  <sheetData>
    <row r="1" spans="2:6" ht="24" customHeight="1" thickBot="1">
      <c r="B1" s="572" t="s">
        <v>234</v>
      </c>
      <c r="C1" s="573"/>
      <c r="D1" s="573"/>
      <c r="E1" s="573"/>
      <c r="F1" s="574"/>
    </row>
    <row r="2" spans="2:6" ht="16.5" thickBot="1">
      <c r="B2" s="86"/>
      <c r="C2" s="86"/>
      <c r="D2" s="86"/>
      <c r="E2" s="86"/>
      <c r="F2" s="86"/>
    </row>
    <row r="3" spans="2:6" ht="16.5" thickBot="1">
      <c r="B3" s="576" t="s">
        <v>235</v>
      </c>
      <c r="C3" s="577"/>
      <c r="D3" s="577"/>
      <c r="E3" s="98" t="s">
        <v>236</v>
      </c>
      <c r="F3" s="99" t="s">
        <v>237</v>
      </c>
    </row>
    <row r="4" spans="2:6" ht="31.5">
      <c r="B4" s="578" t="s">
        <v>238</v>
      </c>
      <c r="C4" s="580" t="s">
        <v>143</v>
      </c>
      <c r="D4" s="87" t="s">
        <v>156</v>
      </c>
      <c r="E4" s="88" t="s">
        <v>239</v>
      </c>
      <c r="F4" s="89">
        <v>0.25</v>
      </c>
    </row>
    <row r="5" spans="2:6" ht="47.25">
      <c r="B5" s="579"/>
      <c r="C5" s="581"/>
      <c r="D5" s="90" t="s">
        <v>240</v>
      </c>
      <c r="E5" s="91" t="s">
        <v>241</v>
      </c>
      <c r="F5" s="92">
        <v>0.15</v>
      </c>
    </row>
    <row r="6" spans="2:6" ht="47.25">
      <c r="B6" s="579"/>
      <c r="C6" s="581"/>
      <c r="D6" s="90" t="s">
        <v>242</v>
      </c>
      <c r="E6" s="91" t="s">
        <v>243</v>
      </c>
      <c r="F6" s="92">
        <v>0.1</v>
      </c>
    </row>
    <row r="7" spans="2:6" ht="63">
      <c r="B7" s="579"/>
      <c r="C7" s="581" t="s">
        <v>144</v>
      </c>
      <c r="D7" s="90" t="s">
        <v>244</v>
      </c>
      <c r="E7" s="91" t="s">
        <v>245</v>
      </c>
      <c r="F7" s="92">
        <v>0.25</v>
      </c>
    </row>
    <row r="8" spans="2:6" ht="31.5">
      <c r="B8" s="579"/>
      <c r="C8" s="581"/>
      <c r="D8" s="90" t="s">
        <v>157</v>
      </c>
      <c r="E8" s="91" t="s">
        <v>246</v>
      </c>
      <c r="F8" s="92">
        <v>0.15</v>
      </c>
    </row>
    <row r="9" spans="2:6" ht="47.25">
      <c r="B9" s="579" t="s">
        <v>247</v>
      </c>
      <c r="C9" s="581" t="s">
        <v>146</v>
      </c>
      <c r="D9" s="90" t="s">
        <v>158</v>
      </c>
      <c r="E9" s="91" t="s">
        <v>248</v>
      </c>
      <c r="F9" s="93" t="s">
        <v>249</v>
      </c>
    </row>
    <row r="10" spans="2:6" ht="63">
      <c r="B10" s="579"/>
      <c r="C10" s="581"/>
      <c r="D10" s="90" t="s">
        <v>250</v>
      </c>
      <c r="E10" s="91" t="s">
        <v>251</v>
      </c>
      <c r="F10" s="93" t="s">
        <v>249</v>
      </c>
    </row>
    <row r="11" spans="2:6" ht="47.25">
      <c r="B11" s="579"/>
      <c r="C11" s="581" t="s">
        <v>147</v>
      </c>
      <c r="D11" s="90" t="s">
        <v>159</v>
      </c>
      <c r="E11" s="91" t="s">
        <v>252</v>
      </c>
      <c r="F11" s="93" t="s">
        <v>249</v>
      </c>
    </row>
    <row r="12" spans="2:6" ht="47.25">
      <c r="B12" s="579"/>
      <c r="C12" s="581"/>
      <c r="D12" s="90" t="s">
        <v>253</v>
      </c>
      <c r="E12" s="91" t="s">
        <v>254</v>
      </c>
      <c r="F12" s="93" t="s">
        <v>249</v>
      </c>
    </row>
    <row r="13" spans="2:6" ht="31.5">
      <c r="B13" s="579"/>
      <c r="C13" s="581" t="s">
        <v>148</v>
      </c>
      <c r="D13" s="90" t="s">
        <v>160</v>
      </c>
      <c r="E13" s="91" t="s">
        <v>255</v>
      </c>
      <c r="F13" s="93" t="s">
        <v>249</v>
      </c>
    </row>
    <row r="14" spans="2:6" ht="32.25" thickBot="1">
      <c r="B14" s="582"/>
      <c r="C14" s="583"/>
      <c r="D14" s="94" t="s">
        <v>256</v>
      </c>
      <c r="E14" s="95" t="s">
        <v>257</v>
      </c>
      <c r="F14" s="96" t="s">
        <v>249</v>
      </c>
    </row>
    <row r="15" spans="2:6" ht="49.5" customHeight="1">
      <c r="B15" s="575" t="s">
        <v>258</v>
      </c>
      <c r="C15" s="575"/>
      <c r="D15" s="575"/>
      <c r="E15" s="575"/>
      <c r="F15" s="575"/>
    </row>
    <row r="16" spans="2:6" ht="27" customHeight="1">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defaultColWidth="11.42578125" defaultRowHeight="15"/>
  <sheetData>
    <row r="2" spans="2:5">
      <c r="B2" t="s">
        <v>259</v>
      </c>
      <c r="E2" t="s">
        <v>260</v>
      </c>
    </row>
    <row r="3" spans="2:5">
      <c r="B3" t="s">
        <v>261</v>
      </c>
      <c r="E3" t="s">
        <v>262</v>
      </c>
    </row>
    <row r="4" spans="2:5">
      <c r="B4" t="s">
        <v>263</v>
      </c>
      <c r="E4" t="s">
        <v>149</v>
      </c>
    </row>
    <row r="5" spans="2:5">
      <c r="B5" t="s">
        <v>161</v>
      </c>
    </row>
    <row r="8" spans="2:5">
      <c r="B8" t="s">
        <v>264</v>
      </c>
    </row>
    <row r="9" spans="2:5">
      <c r="B9" t="s">
        <v>265</v>
      </c>
    </row>
    <row r="10" spans="2:5">
      <c r="B10" t="s">
        <v>266</v>
      </c>
    </row>
    <row r="13" spans="2:5">
      <c r="B13" t="s">
        <v>267</v>
      </c>
    </row>
    <row r="14" spans="2:5">
      <c r="B14" t="s">
        <v>153</v>
      </c>
    </row>
    <row r="15" spans="2:5">
      <c r="B15" t="s">
        <v>268</v>
      </c>
    </row>
    <row r="16" spans="2:5">
      <c r="B16" t="s">
        <v>269</v>
      </c>
    </row>
    <row r="17" spans="2:2">
      <c r="B17" t="s">
        <v>270</v>
      </c>
    </row>
    <row r="18" spans="2:2">
      <c r="B18" t="s">
        <v>271</v>
      </c>
    </row>
    <row r="19" spans="2:2">
      <c r="B19" t="s">
        <v>272</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2021-10-21T19:48:10Z</dcterms:modified>
  <cp:category/>
  <cp:contentStatus/>
</cp:coreProperties>
</file>