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613"/>
  <workbookPr hidePivotFieldList="1" defaultThemeVersion="124226"/>
  <mc:AlternateContent xmlns:mc="http://schemas.openxmlformats.org/markup-compatibility/2006">
    <mc:Choice Requires="x15">
      <x15ac:absPath xmlns:x15ac="http://schemas.microsoft.com/office/spreadsheetml/2010/11/ac" url="https://bucaramangagovco-my.sharepoint.com/personal/mrobayo_bucaramanga_gov_co/Documents/Escritorio/AÑO 2020  DOCUMENTOS OFICINA/CONSTRUCCIÓN MORGI 2021/AJUSTES MRGI 2021 OCT 19/Salud Ambiente/"/>
    </mc:Choice>
  </mc:AlternateContent>
  <xr:revisionPtr revIDLastSave="118" documentId="8_{C8503C68-7600-4CFC-A40F-9A973A350674}" xr6:coauthVersionLast="47" xr6:coauthVersionMax="47" xr10:uidLastSave="{A9BEAA31-639D-4C37-9E44-2840C23E29E4}"/>
  <bookViews>
    <workbookView xWindow="-120" yWindow="-120" windowWidth="29040" windowHeight="15990" tabRatio="882" firstSheet="1" activeTab="2" xr2:uid="{00000000-000D-0000-FFFF-FFFF00000000}"/>
  </bookViews>
  <sheets>
    <sheet name="Intructivo " sheetId="21" r:id="rId1"/>
    <sheet name="CONTEXTO" sheetId="22"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2839"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83" i="1" l="1"/>
  <c r="Q83" i="1"/>
  <c r="K83" i="1"/>
  <c r="T82" i="1"/>
  <c r="Q82" i="1"/>
  <c r="AB83" i="1" s="1"/>
  <c r="AA83" i="1" s="1"/>
  <c r="K82" i="1"/>
  <c r="T81" i="1"/>
  <c r="Q81" i="1"/>
  <c r="K81" i="1"/>
  <c r="T80" i="1"/>
  <c r="Q80" i="1"/>
  <c r="K80" i="1"/>
  <c r="X80" i="1"/>
  <c r="K79" i="1"/>
  <c r="H78" i="1"/>
  <c r="I78" i="1" s="1"/>
  <c r="T77" i="1"/>
  <c r="Q77" i="1"/>
  <c r="K77" i="1"/>
  <c r="T76" i="1"/>
  <c r="Q76" i="1"/>
  <c r="K76" i="1"/>
  <c r="T75" i="1"/>
  <c r="Q75" i="1"/>
  <c r="X76" i="1" s="1"/>
  <c r="Z76" i="1" s="1"/>
  <c r="K75" i="1"/>
  <c r="X75" i="1"/>
  <c r="K74" i="1"/>
  <c r="K73" i="1"/>
  <c r="H72" i="1"/>
  <c r="I72" i="1" s="1"/>
  <c r="H60" i="1"/>
  <c r="I60" i="1" s="1"/>
  <c r="K61" i="1"/>
  <c r="Q61" i="1"/>
  <c r="T61" i="1"/>
  <c r="K62" i="1"/>
  <c r="Q62" i="1"/>
  <c r="T62" i="1"/>
  <c r="K63" i="1"/>
  <c r="Q63" i="1"/>
  <c r="T63" i="1"/>
  <c r="K64" i="1"/>
  <c r="Q64" i="1"/>
  <c r="T64" i="1"/>
  <c r="K65" i="1"/>
  <c r="Q65" i="1"/>
  <c r="T65" i="1"/>
  <c r="H66" i="1"/>
  <c r="I66" i="1" s="1"/>
  <c r="K67" i="1"/>
  <c r="Q67" i="1"/>
  <c r="T67" i="1"/>
  <c r="K68" i="1"/>
  <c r="Q68" i="1"/>
  <c r="T68" i="1"/>
  <c r="K69" i="1"/>
  <c r="Q69" i="1"/>
  <c r="T69" i="1"/>
  <c r="K70" i="1"/>
  <c r="Q70" i="1"/>
  <c r="T70" i="1"/>
  <c r="K71" i="1"/>
  <c r="Q71" i="1"/>
  <c r="T71" i="1"/>
  <c r="AB77" i="1" l="1"/>
  <c r="AA77" i="1" s="1"/>
  <c r="X77" i="1"/>
  <c r="Z77" i="1" s="1"/>
  <c r="AB81" i="1"/>
  <c r="AA81" i="1" s="1"/>
  <c r="X81" i="1"/>
  <c r="Z81" i="1" s="1"/>
  <c r="AB82" i="1"/>
  <c r="AA82" i="1" s="1"/>
  <c r="X82" i="1"/>
  <c r="Z82" i="1" s="1"/>
  <c r="Z80" i="1"/>
  <c r="Y80" i="1"/>
  <c r="Y81" i="1"/>
  <c r="AC81" i="1" s="1"/>
  <c r="Y82" i="1"/>
  <c r="AC82" i="1" s="1"/>
  <c r="X83" i="1"/>
  <c r="AB80" i="1"/>
  <c r="AA80" i="1" s="1"/>
  <c r="AB75" i="1"/>
  <c r="AA75" i="1" s="1"/>
  <c r="Y76" i="1"/>
  <c r="Y75" i="1"/>
  <c r="Z75" i="1"/>
  <c r="Y77" i="1"/>
  <c r="AC77" i="1" s="1"/>
  <c r="AB76" i="1"/>
  <c r="AA76" i="1" s="1"/>
  <c r="AB64" i="1"/>
  <c r="AA64" i="1" s="1"/>
  <c r="X68" i="1"/>
  <c r="Y68" i="1" s="1"/>
  <c r="AB63" i="1"/>
  <c r="AA63" i="1" s="1"/>
  <c r="AB67" i="1"/>
  <c r="AA67" i="1" s="1"/>
  <c r="X62" i="1"/>
  <c r="Z62" i="1" s="1"/>
  <c r="X71" i="1"/>
  <c r="Z71" i="1" s="1"/>
  <c r="X67" i="1"/>
  <c r="Z67" i="1" s="1"/>
  <c r="X65" i="1"/>
  <c r="Y65" i="1" s="1"/>
  <c r="X63" i="1"/>
  <c r="Z63" i="1" s="1"/>
  <c r="X70" i="1"/>
  <c r="Y70" i="1" s="1"/>
  <c r="AB68" i="1"/>
  <c r="AA68" i="1" s="1"/>
  <c r="X64" i="1"/>
  <c r="Y64" i="1" s="1"/>
  <c r="X69" i="1"/>
  <c r="Z69" i="1" s="1"/>
  <c r="AB70" i="1"/>
  <c r="AA70" i="1" s="1"/>
  <c r="AB62" i="1"/>
  <c r="AA62" i="1" s="1"/>
  <c r="AB71" i="1"/>
  <c r="AA71" i="1" s="1"/>
  <c r="AB69" i="1"/>
  <c r="AA69" i="1" s="1"/>
  <c r="AB61" i="1"/>
  <c r="AA61" i="1" s="1"/>
  <c r="AB65" i="1"/>
  <c r="AA65" i="1" s="1"/>
  <c r="X61" i="1"/>
  <c r="AC76" i="1" l="1"/>
  <c r="AC75" i="1"/>
  <c r="AC80" i="1"/>
  <c r="Z83" i="1"/>
  <c r="Y83" i="1"/>
  <c r="AC83" i="1" s="1"/>
  <c r="Z68" i="1"/>
  <c r="AC65" i="1"/>
  <c r="AC68" i="1"/>
  <c r="Y63" i="1"/>
  <c r="AC63" i="1" s="1"/>
  <c r="AC64" i="1"/>
  <c r="Y62" i="1"/>
  <c r="AC62" i="1" s="1"/>
  <c r="Z65" i="1"/>
  <c r="Y69" i="1"/>
  <c r="AC69" i="1" s="1"/>
  <c r="Y71" i="1"/>
  <c r="AC71" i="1" s="1"/>
  <c r="Y67" i="1"/>
  <c r="AC67" i="1" s="1"/>
  <c r="Z64" i="1"/>
  <c r="Z70" i="1"/>
  <c r="AC70" i="1"/>
  <c r="Y61" i="1"/>
  <c r="AC61" i="1" s="1"/>
  <c r="Z61" i="1"/>
  <c r="T12" i="1" l="1"/>
  <c r="Q12" i="1"/>
  <c r="H12" i="1" l="1"/>
  <c r="I12" i="1" s="1"/>
  <c r="K59" i="1"/>
  <c r="K33" i="1"/>
  <c r="K19" i="1"/>
  <c r="K31" i="1"/>
  <c r="K51" i="1"/>
  <c r="K56" i="1"/>
  <c r="K32" i="1"/>
  <c r="K40" i="1"/>
  <c r="K50" i="1"/>
  <c r="K29" i="1"/>
  <c r="K37" i="1"/>
  <c r="K49" i="1"/>
  <c r="K58" i="1"/>
  <c r="K41" i="1"/>
  <c r="K26" i="1"/>
  <c r="K52" i="1"/>
  <c r="K39" i="1"/>
  <c r="K43" i="1"/>
  <c r="K23" i="1"/>
  <c r="K21" i="1"/>
  <c r="K57" i="1"/>
  <c r="K20" i="1"/>
  <c r="K34" i="1"/>
  <c r="K28" i="1"/>
  <c r="K35" i="1"/>
  <c r="K44" i="1"/>
  <c r="K22" i="1"/>
  <c r="K38" i="1"/>
  <c r="K25" i="1"/>
  <c r="K55" i="1"/>
  <c r="K45" i="1"/>
  <c r="K27" i="1"/>
  <c r="K53" i="1"/>
  <c r="K46" i="1"/>
  <c r="K47" i="1"/>
  <c r="F221" i="13" l="1"/>
  <c r="F211" i="13"/>
  <c r="F212" i="13"/>
  <c r="F213" i="13"/>
  <c r="F214" i="13"/>
  <c r="F215" i="13"/>
  <c r="F216" i="13"/>
  <c r="F217" i="13"/>
  <c r="F218" i="13"/>
  <c r="F219" i="13"/>
  <c r="F220" i="13"/>
  <c r="F210" i="13"/>
  <c r="K17" i="1"/>
  <c r="K16" i="1"/>
  <c r="K13" i="1"/>
  <c r="K14" i="1"/>
  <c r="B221" i="13" a="1"/>
  <c r="K15" i="1"/>
  <c r="B221" i="13" l="1"/>
  <c r="Q43" i="1"/>
  <c r="K78" i="1" l="1"/>
  <c r="L78" i="1" s="1"/>
  <c r="K72" i="1"/>
  <c r="L72" i="1" s="1"/>
  <c r="K60" i="1"/>
  <c r="L60" i="1" s="1"/>
  <c r="K66" i="1"/>
  <c r="L66"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M66" i="1" l="1"/>
  <c r="N66" i="1"/>
  <c r="N60" i="1"/>
  <c r="M60" i="1"/>
  <c r="M72" i="1"/>
  <c r="N72" i="1"/>
  <c r="M78" i="1"/>
  <c r="N78" i="1"/>
  <c r="T59" i="1"/>
  <c r="Q59" i="1"/>
  <c r="T58" i="1"/>
  <c r="Q58" i="1"/>
  <c r="T57" i="1"/>
  <c r="Q57" i="1"/>
  <c r="T56" i="1"/>
  <c r="Q56" i="1"/>
  <c r="T55" i="1"/>
  <c r="Q55" i="1"/>
  <c r="H54" i="1"/>
  <c r="I54" i="1" s="1"/>
  <c r="T53" i="1"/>
  <c r="Q53" i="1"/>
  <c r="T52" i="1"/>
  <c r="Q52" i="1"/>
  <c r="T51" i="1"/>
  <c r="Q51" i="1"/>
  <c r="T50" i="1"/>
  <c r="Q50" i="1"/>
  <c r="H48" i="1"/>
  <c r="I48" i="1" s="1"/>
  <c r="T47" i="1"/>
  <c r="Q47" i="1"/>
  <c r="T46" i="1"/>
  <c r="Q46" i="1"/>
  <c r="T45" i="1"/>
  <c r="Q45" i="1"/>
  <c r="T44" i="1"/>
  <c r="Q44" i="1"/>
  <c r="T43" i="1"/>
  <c r="H42" i="1"/>
  <c r="I42" i="1" s="1"/>
  <c r="T41" i="1"/>
  <c r="Q41" i="1"/>
  <c r="T40" i="1"/>
  <c r="Q40" i="1"/>
  <c r="T39" i="1"/>
  <c r="Q39" i="1"/>
  <c r="T38" i="1"/>
  <c r="Q38" i="1"/>
  <c r="T37" i="1"/>
  <c r="Q37" i="1"/>
  <c r="H36" i="1"/>
  <c r="I36" i="1" s="1"/>
  <c r="T35" i="1"/>
  <c r="Q35" i="1"/>
  <c r="T34" i="1"/>
  <c r="Q34" i="1"/>
  <c r="T33" i="1"/>
  <c r="Q33" i="1"/>
  <c r="T32" i="1"/>
  <c r="Q32" i="1"/>
  <c r="T31" i="1"/>
  <c r="Q31" i="1"/>
  <c r="H30" i="1"/>
  <c r="I30" i="1" s="1"/>
  <c r="T29" i="1"/>
  <c r="Q29" i="1"/>
  <c r="T28" i="1"/>
  <c r="Q28" i="1"/>
  <c r="T27" i="1"/>
  <c r="Q27" i="1"/>
  <c r="T26" i="1"/>
  <c r="Q26" i="1"/>
  <c r="H24" i="1"/>
  <c r="I24" i="1" s="1"/>
  <c r="H18" i="1"/>
  <c r="Q17" i="1"/>
  <c r="Q16" i="1"/>
  <c r="T23" i="1"/>
  <c r="Q23" i="1"/>
  <c r="T22" i="1"/>
  <c r="Q22" i="1"/>
  <c r="T21" i="1"/>
  <c r="Q21" i="1"/>
  <c r="T18" i="1"/>
  <c r="Q18" i="1"/>
  <c r="X27" i="1" l="1"/>
  <c r="X38" i="1"/>
  <c r="X46" i="1"/>
  <c r="X58" i="1"/>
  <c r="X32" i="1"/>
  <c r="X29" i="1"/>
  <c r="X40" i="1"/>
  <c r="X52" i="1"/>
  <c r="X35" i="1"/>
  <c r="X34" i="1"/>
  <c r="X33" i="1"/>
  <c r="AB55" i="1"/>
  <c r="X56" i="1"/>
  <c r="X55" i="1"/>
  <c r="X31" i="1"/>
  <c r="X51" i="1"/>
  <c r="X50" i="1"/>
  <c r="X53" i="1"/>
  <c r="X57" i="1"/>
  <c r="X59" i="1"/>
  <c r="X26" i="1"/>
  <c r="X28" i="1"/>
  <c r="X37" i="1"/>
  <c r="X39" i="1"/>
  <c r="X41" i="1"/>
  <c r="X45" i="1"/>
  <c r="X44" i="1"/>
  <c r="X47" i="1"/>
  <c r="AB43" i="1"/>
  <c r="X43" i="1"/>
  <c r="AB31" i="1"/>
  <c r="AB37" i="1"/>
  <c r="AB52" i="1"/>
  <c r="AA52" i="1" s="1"/>
  <c r="AB53" i="1"/>
  <c r="AA53" i="1" s="1"/>
  <c r="I18" i="1"/>
  <c r="X18" i="1" s="1"/>
  <c r="Z55" i="1" l="1"/>
  <c r="Y53" i="1"/>
  <c r="Z53" i="1"/>
  <c r="Y52" i="1"/>
  <c r="Z52" i="1"/>
  <c r="Z43" i="1"/>
  <c r="Z31" i="1"/>
  <c r="Y32" i="1" s="1"/>
  <c r="Y18" i="1"/>
  <c r="Z18" i="1"/>
  <c r="Y55" i="1" l="1"/>
  <c r="Y43" i="1"/>
  <c r="Y31" i="1"/>
  <c r="Y44" i="1"/>
  <c r="Z44" i="1"/>
  <c r="Z56" i="1"/>
  <c r="Y56" i="1"/>
  <c r="Z32"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2" i="1"/>
  <c r="AC53" i="1"/>
  <c r="T13" i="1"/>
  <c r="T16" i="1"/>
  <c r="T17" i="1"/>
  <c r="Y26" i="1" l="1"/>
  <c r="Y57" i="1"/>
  <c r="Z57" i="1"/>
  <c r="Z26" i="1"/>
  <c r="Z27" i="1" s="1"/>
  <c r="Y50" i="1"/>
  <c r="Z50" i="1"/>
  <c r="Y37" i="1"/>
  <c r="Z37" i="1"/>
  <c r="Y38" i="1" s="1"/>
  <c r="Y34" i="1"/>
  <c r="Z38" i="1" l="1"/>
  <c r="Z39" i="1" s="1"/>
  <c r="Y58" i="1"/>
  <c r="Z58" i="1"/>
  <c r="Y27" i="1"/>
  <c r="Y45" i="1"/>
  <c r="Z45" i="1"/>
  <c r="Y46" i="1" s="1"/>
  <c r="Y39" i="1"/>
  <c r="Y51" i="1"/>
  <c r="Z51" i="1"/>
  <c r="Y33" i="1"/>
  <c r="Z33" i="1"/>
  <c r="Z34" i="1"/>
  <c r="X21" i="1"/>
  <c r="Y21" i="1" s="1"/>
  <c r="Y59" i="1" l="1"/>
  <c r="Z59" i="1"/>
  <c r="Z46" i="1"/>
  <c r="Y47" i="1" s="1"/>
  <c r="Z40" i="1"/>
  <c r="Y40" i="1"/>
  <c r="Y28" i="1"/>
  <c r="Z28" i="1"/>
  <c r="Y29" i="1" s="1"/>
  <c r="Y35" i="1"/>
  <c r="Z35" i="1"/>
  <c r="Z21" i="1"/>
  <c r="X22" i="1" s="1"/>
  <c r="Z22" i="1" s="1"/>
  <c r="X23" i="1" s="1"/>
  <c r="X12" i="1"/>
  <c r="Y12" i="1" s="1"/>
  <c r="Y41" i="1" l="1"/>
  <c r="Z41" i="1"/>
  <c r="Z47" i="1"/>
  <c r="Z29" i="1"/>
  <c r="Y22" i="1"/>
  <c r="Y23" i="1"/>
  <c r="Z23" i="1"/>
  <c r="Z12" i="1" l="1"/>
  <c r="X13" i="1" s="1"/>
  <c r="Y13" i="1" l="1"/>
  <c r="Z13" i="1" l="1"/>
  <c r="X16" i="1" l="1"/>
  <c r="Y16" i="1" l="1"/>
  <c r="Z16" i="1"/>
  <c r="X17" i="1" s="1"/>
  <c r="Y17" i="1" l="1"/>
  <c r="Z17" i="1"/>
  <c r="K42" i="1" l="1"/>
  <c r="L42" i="1" s="1"/>
  <c r="K30" i="1"/>
  <c r="L30" i="1" s="1"/>
  <c r="K24" i="1"/>
  <c r="L24" i="1" s="1"/>
  <c r="K54" i="1"/>
  <c r="L54" i="1" s="1"/>
  <c r="K48" i="1"/>
  <c r="L48" i="1" s="1"/>
  <c r="K36" i="1"/>
  <c r="L36" i="1" s="1"/>
  <c r="K12" i="1"/>
  <c r="L12" i="1" s="1"/>
  <c r="K18" i="1"/>
  <c r="L18"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4" i="1"/>
  <c r="AJ42" i="18"/>
  <c r="AJ18" i="18"/>
  <c r="AD26" i="18"/>
  <c r="L10" i="18"/>
  <c r="AD10" i="18"/>
  <c r="X18" i="18"/>
  <c r="AD42" i="18"/>
  <c r="L18" i="18"/>
  <c r="R10" i="18"/>
  <c r="N54" i="1"/>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N24" i="1"/>
  <c r="T14" i="18"/>
  <c r="T22" i="18"/>
  <c r="N6" i="18"/>
  <c r="AL30" i="18"/>
  <c r="Z22" i="18"/>
  <c r="Z14" i="18"/>
  <c r="M24" i="1"/>
  <c r="Z30" i="18"/>
  <c r="AL38" i="18"/>
  <c r="AL14" i="18"/>
  <c r="AF6" i="18"/>
  <c r="AL22" i="18"/>
  <c r="T30" i="18"/>
  <c r="Z38" i="18"/>
  <c r="AF14" i="18"/>
  <c r="N30" i="18"/>
  <c r="N14" i="18"/>
  <c r="N22" i="18"/>
  <c r="AF38" i="18"/>
  <c r="T6" i="18"/>
  <c r="M36" i="1"/>
  <c r="X32" i="18"/>
  <c r="AD32" i="18"/>
  <c r="AJ8" i="18"/>
  <c r="L16" i="18"/>
  <c r="R32" i="18"/>
  <c r="AJ32" i="18"/>
  <c r="N36" i="1"/>
  <c r="R40" i="18"/>
  <c r="AJ40" i="18"/>
  <c r="AD24" i="18"/>
  <c r="AJ24" i="18"/>
  <c r="R24" i="18"/>
  <c r="AJ16" i="18"/>
  <c r="AD8" i="18"/>
  <c r="L32" i="18"/>
  <c r="L40" i="18"/>
  <c r="R16" i="18"/>
  <c r="L24" i="18"/>
  <c r="AD16" i="18"/>
  <c r="L8" i="18"/>
  <c r="R8" i="18"/>
  <c r="X40" i="18"/>
  <c r="X8" i="18"/>
  <c r="X16" i="18"/>
  <c r="AD40" i="18"/>
  <c r="X24" i="18"/>
  <c r="M30" i="1"/>
  <c r="J40" i="18"/>
  <c r="J16" i="18"/>
  <c r="P16" i="18"/>
  <c r="V8" i="18"/>
  <c r="J8" i="18"/>
  <c r="J24" i="18"/>
  <c r="AH16" i="18"/>
  <c r="AB16" i="18"/>
  <c r="AB40" i="18"/>
  <c r="P32" i="18"/>
  <c r="P40" i="18"/>
  <c r="AH24" i="18"/>
  <c r="AB32" i="18"/>
  <c r="J32" i="18"/>
  <c r="V16" i="18"/>
  <c r="V40" i="18"/>
  <c r="AH32" i="18"/>
  <c r="V24" i="18"/>
  <c r="V32" i="18"/>
  <c r="AH8" i="18"/>
  <c r="AB8" i="18"/>
  <c r="P8" i="18"/>
  <c r="N30" i="1"/>
  <c r="AH40" i="18"/>
  <c r="AB24" i="18"/>
  <c r="P24" i="18"/>
  <c r="AD38" i="18"/>
  <c r="L30" i="18"/>
  <c r="AD30" i="18"/>
  <c r="AJ6" i="18"/>
  <c r="L14" i="18"/>
  <c r="L22" i="18"/>
  <c r="X6" i="18"/>
  <c r="L6" i="18"/>
  <c r="N18" i="1"/>
  <c r="R38" i="18"/>
  <c r="AJ38" i="18"/>
  <c r="L38" i="18"/>
  <c r="AD6" i="18"/>
  <c r="R6" i="18"/>
  <c r="AJ30" i="18"/>
  <c r="R30" i="18"/>
  <c r="AD22" i="18"/>
  <c r="AJ14" i="18"/>
  <c r="AJ22" i="18"/>
  <c r="AD14" i="18"/>
  <c r="X38" i="18"/>
  <c r="X14" i="18"/>
  <c r="R22" i="18"/>
  <c r="X22" i="18"/>
  <c r="M18"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AB13" i="1" s="1"/>
  <c r="N12" i="1"/>
  <c r="M48" i="1"/>
  <c r="AH34" i="18"/>
  <c r="AH42" i="18"/>
  <c r="AH18" i="18"/>
  <c r="AB10" i="18"/>
  <c r="J26" i="18"/>
  <c r="V18" i="18"/>
  <c r="V42" i="18"/>
  <c r="J42" i="18"/>
  <c r="P10" i="18"/>
  <c r="AB26" i="18"/>
  <c r="J34" i="18"/>
  <c r="J18" i="18"/>
  <c r="AH10" i="18"/>
  <c r="AB34" i="18"/>
  <c r="P26" i="18"/>
  <c r="P34" i="18"/>
  <c r="V34" i="18"/>
  <c r="AH26" i="18"/>
  <c r="J10" i="18"/>
  <c r="N48" i="1"/>
  <c r="P18" i="18"/>
  <c r="AB42" i="18"/>
  <c r="V10" i="18"/>
  <c r="AB18" i="18"/>
  <c r="P42" i="18"/>
  <c r="V26" i="18"/>
  <c r="Z32" i="18"/>
  <c r="N24" i="18"/>
  <c r="AL32" i="18"/>
  <c r="AL40" i="18"/>
  <c r="N8" i="18"/>
  <c r="AF24" i="18"/>
  <c r="Z40" i="18"/>
  <c r="Z16" i="18"/>
  <c r="N32" i="18"/>
  <c r="T32" i="18"/>
  <c r="N40" i="18"/>
  <c r="T8" i="18"/>
  <c r="M42" i="1"/>
  <c r="AF32" i="18"/>
  <c r="AL8" i="18"/>
  <c r="T24" i="18"/>
  <c r="N16" i="18"/>
  <c r="T16" i="18"/>
  <c r="Z24" i="18"/>
  <c r="AF16" i="18"/>
  <c r="N42" i="1"/>
  <c r="T40" i="18"/>
  <c r="AF8" i="18"/>
  <c r="AL24" i="18"/>
  <c r="Z8" i="18"/>
  <c r="AF40" i="18"/>
  <c r="AL16" i="18"/>
  <c r="AA12" i="1" l="1"/>
  <c r="AB18" i="1"/>
  <c r="P42" i="19" l="1"/>
  <c r="AB48" i="19"/>
  <c r="AA18" i="1"/>
  <c r="J47" i="19" s="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26" i="1"/>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V27" i="19"/>
  <c r="P47" i="19"/>
  <c r="J37" i="19"/>
  <c r="V7" i="19"/>
  <c r="AH37" i="19"/>
  <c r="P27" i="19"/>
  <c r="P17" i="19"/>
  <c r="AB17" i="19"/>
  <c r="J7" i="19"/>
  <c r="AH17" i="19"/>
  <c r="P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P18" i="19"/>
  <c r="P38" i="19"/>
  <c r="J28" i="19"/>
  <c r="AH38" i="19"/>
  <c r="J48" i="19"/>
  <c r="P48" i="19"/>
  <c r="V28" i="19"/>
  <c r="AB18" i="19"/>
  <c r="AB8" i="19"/>
  <c r="J8" i="19"/>
  <c r="P28" i="19"/>
  <c r="J18" i="19"/>
  <c r="AA13" i="1"/>
  <c r="AB38" i="1"/>
  <c r="AA37" i="1"/>
  <c r="AA43" i="1"/>
  <c r="AB44" i="1"/>
  <c r="AA44" i="1" s="1"/>
  <c r="AB45" i="1"/>
  <c r="V32" i="19"/>
  <c r="J32" i="19"/>
  <c r="AB52" i="19"/>
  <c r="V22" i="19"/>
  <c r="J52" i="19"/>
  <c r="AH42" i="19"/>
  <c r="P32" i="19"/>
  <c r="AB32" i="19"/>
  <c r="AB42" i="19"/>
  <c r="V52" i="19"/>
  <c r="AB22" i="19"/>
  <c r="AH22" i="19"/>
  <c r="P22" i="19"/>
  <c r="P12" i="19"/>
  <c r="AB50" i="1"/>
  <c r="AA50" i="1" s="1"/>
  <c r="AB51" i="1"/>
  <c r="AA51" i="1" s="1"/>
  <c r="AA55" i="1"/>
  <c r="AB56" i="1"/>
  <c r="AA31" i="1"/>
  <c r="AB32" i="1"/>
  <c r="AH32" i="19" l="1"/>
  <c r="J22" i="19"/>
  <c r="AH52" i="19"/>
  <c r="AB12" i="19"/>
  <c r="V12" i="19"/>
  <c r="J42" i="19"/>
  <c r="J12" i="19"/>
  <c r="P52" i="19"/>
  <c r="V42" i="19"/>
  <c r="AH12" i="19"/>
  <c r="V48" i="19"/>
  <c r="AH28" i="19"/>
  <c r="AB28" i="19"/>
  <c r="J38" i="19"/>
  <c r="AH18" i="19"/>
  <c r="V8" i="19"/>
  <c r="AH8" i="19"/>
  <c r="P8" i="19"/>
  <c r="AB38" i="19"/>
  <c r="V38" i="19"/>
  <c r="V18" i="19"/>
  <c r="AH48" i="19"/>
  <c r="V37" i="19"/>
  <c r="AB37" i="19"/>
  <c r="V47" i="19"/>
  <c r="AH47" i="19"/>
  <c r="J17" i="19"/>
  <c r="AB47" i="19"/>
  <c r="AB7" i="19"/>
  <c r="AB27" i="19"/>
  <c r="W27" i="19"/>
  <c r="P37" i="19"/>
  <c r="J27" i="19"/>
  <c r="AH7" i="19"/>
  <c r="AH27" i="19"/>
  <c r="V17" i="19"/>
  <c r="AC18"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3"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50" i="1"/>
  <c r="AD12" i="19"/>
  <c r="AD32" i="19"/>
  <c r="AD22" i="19"/>
  <c r="X52" i="19"/>
  <c r="AD52" i="19"/>
  <c r="L42" i="19"/>
  <c r="R42" i="19"/>
  <c r="AJ21" i="19"/>
  <c r="AD31" i="19"/>
  <c r="R21" i="19"/>
  <c r="AD41" i="19"/>
  <c r="AJ11" i="19"/>
  <c r="AJ51" i="19"/>
  <c r="AC44" i="1"/>
  <c r="L41" i="19"/>
  <c r="AD11" i="19"/>
  <c r="L21" i="19"/>
  <c r="L11" i="19"/>
  <c r="X51" i="19"/>
  <c r="X21" i="19"/>
  <c r="R11" i="19"/>
  <c r="R31" i="19"/>
  <c r="AJ41" i="19"/>
  <c r="L31" i="19"/>
  <c r="R51" i="19"/>
  <c r="X31" i="19"/>
  <c r="X11" i="19"/>
  <c r="X41" i="19"/>
  <c r="AJ31" i="19"/>
  <c r="AD51" i="19"/>
  <c r="R41" i="19"/>
  <c r="AD21" i="19"/>
  <c r="L51" i="19"/>
  <c r="AB21" i="1"/>
  <c r="AA32" i="1"/>
  <c r="AB33" i="1"/>
  <c r="AA56" i="1"/>
  <c r="AB57" i="1"/>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AC37" i="1"/>
  <c r="K10" i="19"/>
  <c r="Q40" i="19"/>
  <c r="K30" i="19"/>
  <c r="AI50" i="19"/>
  <c r="AI20" i="19"/>
  <c r="K50" i="19"/>
  <c r="AI40" i="19"/>
  <c r="W40" i="19"/>
  <c r="K20" i="19"/>
  <c r="AC10" i="19"/>
  <c r="AI10" i="19"/>
  <c r="AC20" i="19"/>
  <c r="AI30" i="19"/>
  <c r="AC30" i="19"/>
  <c r="W30" i="19"/>
  <c r="Q20" i="19"/>
  <c r="AC13"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7" i="1"/>
  <c r="AA26" i="1"/>
  <c r="K39" i="19"/>
  <c r="AC39" i="19"/>
  <c r="W29" i="19"/>
  <c r="AI49" i="19"/>
  <c r="W9" i="19"/>
  <c r="AC19" i="19"/>
  <c r="Q49" i="19"/>
  <c r="W49" i="19"/>
  <c r="AC9" i="19"/>
  <c r="AI9" i="19"/>
  <c r="Q29" i="19"/>
  <c r="W39" i="19"/>
  <c r="Q39" i="19"/>
  <c r="AC31"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5" i="1"/>
  <c r="Q33" i="19"/>
  <c r="AI23" i="19"/>
  <c r="K53" i="19"/>
  <c r="AC23" i="19"/>
  <c r="AC13" i="19"/>
  <c r="W23" i="19"/>
  <c r="W33" i="19"/>
  <c r="Q13" i="19"/>
  <c r="W13" i="19"/>
  <c r="AI13" i="19"/>
  <c r="Q43" i="19"/>
  <c r="Q23" i="19"/>
  <c r="W53" i="19"/>
  <c r="M12" i="19"/>
  <c r="AK42" i="19"/>
  <c r="AE32" i="19"/>
  <c r="AC51" i="1"/>
  <c r="M52" i="19"/>
  <c r="S12" i="19"/>
  <c r="M32" i="19"/>
  <c r="S52" i="19"/>
  <c r="Y52" i="19"/>
  <c r="Y42" i="19"/>
  <c r="AK12" i="19"/>
  <c r="S22" i="19"/>
  <c r="AE12" i="19"/>
  <c r="Y22" i="19"/>
  <c r="S32" i="19"/>
  <c r="AK52" i="19"/>
  <c r="M22" i="19"/>
  <c r="AK32" i="19"/>
  <c r="AE22" i="19"/>
  <c r="AE42" i="19"/>
  <c r="Y32" i="19"/>
  <c r="M42" i="19"/>
  <c r="Y12" i="19"/>
  <c r="AE52" i="19"/>
  <c r="AK22" i="19"/>
  <c r="S42" i="19"/>
  <c r="AA45" i="1"/>
  <c r="AB47" i="1"/>
  <c r="AA47" i="1" s="1"/>
  <c r="AB46" i="1"/>
  <c r="AA46" i="1" s="1"/>
  <c r="AA38" i="1"/>
  <c r="AB39" i="1"/>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K7" i="19" l="1"/>
  <c r="Q7" i="19"/>
  <c r="AI37" i="19"/>
  <c r="AC17" i="19"/>
  <c r="AC27" i="19"/>
  <c r="Q27" i="19"/>
  <c r="AI7" i="19"/>
  <c r="K17" i="19"/>
  <c r="W37" i="19"/>
  <c r="AI27" i="19"/>
  <c r="K27" i="19"/>
  <c r="AC37" i="19"/>
  <c r="W47" i="19"/>
  <c r="AI47" i="19"/>
  <c r="AC7" i="19"/>
  <c r="K47" i="19"/>
  <c r="Q17" i="19"/>
  <c r="K37" i="19"/>
  <c r="AI17" i="19"/>
  <c r="W7" i="19"/>
  <c r="Q47" i="19"/>
  <c r="Q37" i="19"/>
  <c r="AC47" i="19"/>
  <c r="W17" i="19"/>
  <c r="AA16" i="1"/>
  <c r="AB17" i="1"/>
  <c r="AA17" i="1" s="1"/>
  <c r="R40" i="19"/>
  <c r="AD10" i="19"/>
  <c r="X40" i="19"/>
  <c r="AJ10" i="19"/>
  <c r="R50" i="19"/>
  <c r="X10" i="19"/>
  <c r="R30" i="19"/>
  <c r="AC38" i="1"/>
  <c r="L10" i="19"/>
  <c r="L50" i="19"/>
  <c r="AJ20" i="19"/>
  <c r="AJ40" i="19"/>
  <c r="AD30" i="19"/>
  <c r="R20" i="19"/>
  <c r="AD50" i="19"/>
  <c r="AJ30" i="19"/>
  <c r="AJ50" i="19"/>
  <c r="X30" i="19"/>
  <c r="AD20" i="19"/>
  <c r="L40" i="19"/>
  <c r="X50" i="19"/>
  <c r="X20" i="19"/>
  <c r="AD40" i="19"/>
  <c r="R10" i="19"/>
  <c r="L30" i="19"/>
  <c r="L20" i="19"/>
  <c r="AA57" i="1"/>
  <c r="AB58" i="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B28" i="1"/>
  <c r="AA28" i="1" s="1"/>
  <c r="AA27" i="1"/>
  <c r="AB29" i="1"/>
  <c r="AA29" i="1" s="1"/>
  <c r="AJ43" i="19"/>
  <c r="AD33" i="19"/>
  <c r="X33" i="19"/>
  <c r="X13" i="19"/>
  <c r="AD43" i="19"/>
  <c r="L43" i="19"/>
  <c r="AC56" i="1"/>
  <c r="X23" i="19"/>
  <c r="R33" i="19"/>
  <c r="R43" i="19"/>
  <c r="AD53" i="19"/>
  <c r="AJ13" i="19"/>
  <c r="R23" i="19"/>
  <c r="R13" i="19"/>
  <c r="AJ53" i="19"/>
  <c r="L33" i="19"/>
  <c r="L23" i="19"/>
  <c r="X43" i="19"/>
  <c r="X53" i="19"/>
  <c r="AD13" i="19"/>
  <c r="L53" i="19"/>
  <c r="L13" i="19"/>
  <c r="AD23" i="19"/>
  <c r="AJ33" i="19"/>
  <c r="AJ23" i="19"/>
  <c r="R53" i="19"/>
  <c r="AA21" i="1"/>
  <c r="AB22"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6"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6"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7" i="1"/>
  <c r="AG11" i="19"/>
  <c r="AM41" i="19"/>
  <c r="AA21" i="19"/>
  <c r="AA51" i="19"/>
  <c r="U51" i="19"/>
  <c r="U31" i="19"/>
  <c r="AA11" i="19"/>
  <c r="AG21" i="19"/>
  <c r="O31" i="19"/>
  <c r="AA33" i="1"/>
  <c r="AB34" i="1"/>
  <c r="AA34" i="1" s="1"/>
  <c r="AB35" i="1"/>
  <c r="AA35"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39" i="1"/>
  <c r="AB40" i="1"/>
  <c r="AE11" i="19"/>
  <c r="Y41" i="19"/>
  <c r="M41" i="19"/>
  <c r="Y21" i="19"/>
  <c r="AK41" i="19"/>
  <c r="S31" i="19"/>
  <c r="M31" i="19"/>
  <c r="M51" i="19"/>
  <c r="Y51" i="19"/>
  <c r="AK21" i="19"/>
  <c r="AK31" i="19"/>
  <c r="Y11" i="19"/>
  <c r="AE41" i="19"/>
  <c r="AE21" i="19"/>
  <c r="S51" i="19"/>
  <c r="AE51" i="19"/>
  <c r="AK51" i="19"/>
  <c r="M21" i="19"/>
  <c r="AE31" i="19"/>
  <c r="AC45"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2" i="1"/>
  <c r="AD9" i="19"/>
  <c r="AJ49" i="19"/>
  <c r="L39" i="19"/>
  <c r="R19" i="19"/>
  <c r="AJ39" i="19"/>
  <c r="AJ29" i="19"/>
  <c r="AJ19" i="19"/>
  <c r="AJ9" i="19"/>
  <c r="AD49" i="19"/>
  <c r="L19" i="19"/>
  <c r="L29" i="19"/>
  <c r="R49" i="19"/>
  <c r="AA40" i="1" l="1"/>
  <c r="AB41" i="1"/>
  <c r="AA41" i="1" s="1"/>
  <c r="AG39" i="19"/>
  <c r="AG29" i="19"/>
  <c r="AM19" i="19"/>
  <c r="O39" i="19"/>
  <c r="AC35"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1"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7"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39"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4" i="1"/>
  <c r="T19" i="19"/>
  <c r="AL49" i="19"/>
  <c r="T29" i="19"/>
  <c r="AF29" i="19"/>
  <c r="T18" i="19"/>
  <c r="N48" i="19"/>
  <c r="N8" i="19"/>
  <c r="T28" i="19"/>
  <c r="AF38" i="19"/>
  <c r="Z28" i="19"/>
  <c r="Z18" i="19"/>
  <c r="AF8" i="19"/>
  <c r="AC28"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3" i="1"/>
  <c r="M9" i="19"/>
  <c r="Y29" i="19"/>
  <c r="AA58" i="1"/>
  <c r="AB59" i="1"/>
  <c r="AA59" i="1" s="1"/>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AB23" i="1"/>
  <c r="AA23" i="1" s="1"/>
  <c r="AA22" i="1"/>
  <c r="O8" i="19"/>
  <c r="AA48" i="19"/>
  <c r="AM38" i="19"/>
  <c r="U48" i="19"/>
  <c r="AA18" i="19"/>
  <c r="AG18" i="19"/>
  <c r="AG48" i="19"/>
  <c r="AM18" i="19"/>
  <c r="AA28" i="19"/>
  <c r="AG28" i="19"/>
  <c r="AA8" i="19"/>
  <c r="U18" i="19"/>
  <c r="AG38" i="19"/>
  <c r="U38" i="19"/>
  <c r="AM8" i="19"/>
  <c r="AA38" i="19"/>
  <c r="AM48" i="19"/>
  <c r="U28" i="19"/>
  <c r="O38" i="19"/>
  <c r="U8" i="19"/>
  <c r="AG8" i="19"/>
  <c r="AC29"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7" i="1"/>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59"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58" i="1"/>
  <c r="T53" i="19"/>
  <c r="AL33" i="19"/>
  <c r="T13" i="19"/>
  <c r="Z33" i="19"/>
  <c r="Z47" i="19"/>
  <c r="T7" i="19"/>
  <c r="AL37" i="19"/>
  <c r="T17" i="19"/>
  <c r="Z17" i="19"/>
  <c r="AF7" i="19"/>
  <c r="AF37" i="19"/>
  <c r="N17" i="19"/>
  <c r="AF27" i="19"/>
  <c r="AC22"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1"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3" i="1"/>
  <c r="AA17" i="19"/>
  <c r="O7" i="19"/>
  <c r="AA37" i="19"/>
  <c r="AA27" i="19"/>
  <c r="AM27" i="19"/>
  <c r="U17" i="19"/>
  <c r="U47" i="19"/>
  <c r="AG17" i="19"/>
  <c r="O47" i="19"/>
  <c r="Z40" i="19"/>
  <c r="AC40"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<sst xmlns="http://schemas.openxmlformats.org/spreadsheetml/2006/main" count="402" uniqueCount="282">
  <si>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</si>
  <si>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</si>
  <si>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</si>
  <si>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</si>
  <si>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</si>
  <si>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</si>
  <si>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</si>
  <si>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</si>
  <si>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</si>
  <si>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</si>
  <si>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</si>
  <si>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</si>
  <si>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</si>
  <si>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</si>
  <si>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</si>
  <si>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</si>
  <si>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</si>
  <si>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</si>
  <si>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</si>
  <si>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</si>
  <si>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</si>
  <si>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</si>
  <si>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</si>
  <si>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</si>
  <si>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</si>
  <si>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</si>
  <si>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</si>
  <si>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</si>
  <si>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</si>
  <si>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</si>
  <si>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</si>
  <si>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</si>
  <si>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</si>
  <si>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</si>
  <si>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</si>
  <si>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</si>
  <si>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</si>
  <si>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</si>
  <si>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</si>
  <si>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</si>
  <si>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</si>
  <si>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</si>
  <si>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</si>
  <si>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</si>
  <si>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</si>
  <si>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</si>
  <si>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</si>
  <si>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</si>
  <si>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</si>
  <si>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</si>
  <si>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</si>
  <si>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</si>
  <si>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</si>
  <si>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</si>
  <si>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</si>
  <si>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</si>
  <si>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</si>
  <si>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</si>
  <si>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</si>
  <si>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</si>
  <si>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</si>
  <si>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</si>
  <si>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</si>
  <si>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</si>
  <si>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</si>
  <si>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</si>
  <si>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</si>
  <si>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</si>
  <si>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</si>
  <si>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</si>
  <si>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</si>
  <si>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</si>
  <si>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</si>
  <si>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</si>
  <si>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</si>
  <si>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</si>
  <si>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</si>
  <si>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</si>
  <si>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Gestión de la Salud Publica</t>
  </si>
  <si>
    <t>ALCANCE:</t>
  </si>
  <si>
    <t>Se inicia con la planeación integral en salud y termina con la ejecución de las actividades según las competencias municipales</t>
  </si>
  <si>
    <t>OBJETIVOS ESTRATÉGICOS</t>
  </si>
  <si>
    <t>OBJETIVO DEL PROCESO</t>
  </si>
  <si>
    <t>PLANEACIÓN INSTITUCIONAL</t>
  </si>
  <si>
    <t>PUNTOS DE RIESGO EN LA CADENA DE VALOR</t>
  </si>
  <si>
    <t>Fortalecer la gestión y vigilancia para el desarrollo operativo y funcional de la Salud Pública, mediante la identificación de las necesidades de la población  y su  acceso  a los  servicios  de  salud, incorporando  los  enfoques  de: derechos,  perspectiva  de  género  y  ciclo  de  vida,  enfoque diferencial y  modelos  determinantes  sociales  de  Salud, con  el fin  de  buscar  el  mejoramiento  de  la  calidad  de vida  de  los  habitantes  del Municipio de Bucaramanga.</t>
  </si>
  <si>
    <t>Plan territorial de Salud; Resolución de acuerdo municipal   de   aprobación   del Plan Territorial de Salud; Plan  de  Acción  de  Salud. -PAS; Componente   Operativo   Anual de Inversión. -COA</t>
  </si>
  <si>
    <t>Planeación, ejecucion y seguimiento de los planes de acción</t>
  </si>
  <si>
    <t>MATRIZ DOFA</t>
  </si>
  <si>
    <t>DEBILIDADES</t>
  </si>
  <si>
    <t>AMENAZAS</t>
  </si>
  <si>
    <t>La pérdida de la curva de aprendizaje por la no continuidad, dado que el 95% es personal contratista</t>
  </si>
  <si>
    <t>Sanciones por no cumplimiento de procesos misionales de la secretaria de salud pública</t>
  </si>
  <si>
    <t>Debilidad en el proceso de implementación de la Politica Gestión del Conocimiento</t>
  </si>
  <si>
    <t xml:space="preserve">Aumento de indicadores de vigilancia de salud pública que identifica falencias en el control de enfermedades de interés en salud pública. </t>
  </si>
  <si>
    <t>Existen trámites administrativos gerenciales que limitan una adecuada contratación que impide garantizar cumplimiento de actividades relacionadas con salud pública.</t>
  </si>
  <si>
    <t>Disminución recorte o retiro total de recursos económicos asignados para dar cumplimiento a las actividades de salud pública y ambiente.</t>
  </si>
  <si>
    <t>Insuficiente personal de planta con perfil para garantizar algunos procesos.</t>
  </si>
  <si>
    <t>Procesos disciplinarios por recibo de dadivas por parte de personal que realiza inspección vigilancia y control.</t>
  </si>
  <si>
    <t xml:space="preserve">Talento Humano sin sentido de pertenencia para el desarrollo de algunas actividades.  </t>
  </si>
  <si>
    <t>Incumplimiento con informes normativos de entes de control y/o vigilancia y/o requerimientos varios que pueda desencadenar sanciones de cualquier tipo.</t>
  </si>
  <si>
    <t>Puestos de trabajo insuficientes que faciliten el trabajo y desempeño del recurso humano.</t>
  </si>
  <si>
    <t>FORTALEZAS</t>
  </si>
  <si>
    <t>OPORTUNIDADES</t>
  </si>
  <si>
    <t>Recursos designados para el cumplimiento de actividades relacionadas con salud pública y Ambiente</t>
  </si>
  <si>
    <t xml:space="preserve">Procesos estandarizados para la integración al sistema de gestión integral de calidad. </t>
  </si>
  <si>
    <t xml:space="preserve">Personal capacitado para garantizar algunos procesos con salud pública.y Ambiente </t>
  </si>
  <si>
    <t>Existencia de normatividad que permite el direccionamiento y detalle de las actividades a desarrollar en el proceso.</t>
  </si>
  <si>
    <t>Talento Humano contratista garantiza el cumplimiento de las competencias en Salud Pública y Ambiente.</t>
  </si>
  <si>
    <t>Apoyo de asistencia técnica por entes departamentales y/o otras para disponer de una capacitación continua relacionadas con el tema de salud pública.</t>
  </si>
  <si>
    <t xml:space="preserve"> Matriz Mapa Riesgos de Gestión</t>
  </si>
  <si>
    <t>Código: F-DPM-1210-238,37-013</t>
  </si>
  <si>
    <t>Versión: 3.0</t>
  </si>
  <si>
    <t>Fecha Aprobación: Octubre-19-2021</t>
  </si>
  <si>
    <t xml:space="preserve">Página: 1 de 1 </t>
  </si>
  <si>
    <t>Proceso:</t>
  </si>
  <si>
    <t>Objetivo:</t>
  </si>
  <si>
    <t>Fortalecer la gestión y vigilancia para el desarrollo operativo y funcional de la Salud Pública, mediante la identificación de las necesidades de la población  y su  acceso  a los  servicios  de  salud, incorporando  los  enfoques  de: derechos,  perspectiva  de  género  y  ciclo  de  vida,  enfoque diferencial y  modelos  determinantes  sociales  de  Salud, con  el fin  de  buscar  el  mejoramiento  de  la  calidad  de vida  de  los  habitantes  del Municipio de Bucaramanga.cesidades identificadas de la comunidad, para contribuir con el bienestar y el progreso de los ciudadanos con sostenibilidad social, económica, urbana y ambiental.</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</si>
  <si>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</si>
  <si>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</si>
  <si>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</si>
  <si>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</si>
  <si>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</si>
  <si>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</si>
  <si>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</si>
  <si>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</si>
  <si>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</si>
  <si>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</si>
  <si>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</si>
  <si>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</si>
  <si>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</si>
  <si>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</si>
  <si>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</si>
  <si>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</si>
  <si>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</si>
  <si>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</si>
  <si>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</si>
  <si>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</si>
  <si>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</si>
  <si>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</si>
  <si>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</si>
  <si>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</si>
  <si>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</si>
  <si>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</si>
  <si>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</si>
  <si>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</si>
  <si>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</si>
  <si>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</si>
  <si>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Económico y Reputacional</t>
  </si>
  <si>
    <t>Sanciones de entes de control, disminucion de recursos por parte del Ministerio de Salud y Protección Social.l</t>
  </si>
  <si>
    <t xml:space="preserve"> Baja gestión en el cumplimiento de los planes de accion en razón a los tramites previos inherentes de los procesos contractuales.</t>
  </si>
  <si>
    <t xml:space="preserve">Posibilidad de afectacion economica y reputacional por posibles sanciones de entes de control, disminucion de recursos por parte del Ministerio de Salud y Protección Social, debido a la baja gestión en el cumplimiento de los planes de accion en razón a los tramites previos inherentes de los procesos contractuales.. </t>
  </si>
  <si>
    <t>Ejecucion y Administracion de procesos</t>
  </si>
  <si>
    <t xml:space="preserve">     Entre 100 y 500 SMLMV </t>
  </si>
  <si>
    <t xml:space="preserve">El Secretario de Salud y Ambiente y su equipo de planaecion, presupuesto y gestión, verifica mensualmente el avance del proceso de contratación, a través del plan de acción </t>
  </si>
  <si>
    <t>Detectivo</t>
  </si>
  <si>
    <t>Manual</t>
  </si>
  <si>
    <t>Documentado</t>
  </si>
  <si>
    <t>Continua</t>
  </si>
  <si>
    <t>Con Registro</t>
  </si>
  <si>
    <t>Reducir (mitigar)</t>
  </si>
  <si>
    <t>Realizar 5 seguimientos al plan de acción de contratación para verificar el avance en el cumplimiento de los contratos proyectados.</t>
  </si>
  <si>
    <t>Subsecretaria de Salud Pública</t>
  </si>
  <si>
    <t>Económico</t>
  </si>
  <si>
    <t>Posible lesión del patrimonio público e investigaciones y sanciones de entes de contro</t>
  </si>
  <si>
    <t>Destinacion indebida de recursos del Régimen Subsidiadol</t>
  </si>
  <si>
    <t>Posibilidad de afectación eocnómica por posible lesión del patrimonio público e investigaciones y sanciones de entes de control, debido a la destinación indebida de recursos del Régimen Subsidiado</t>
  </si>
  <si>
    <t xml:space="preserve">     Mayor a 500 SMLMV </t>
  </si>
  <si>
    <t>El profesional de aseguramiento verifica el cumplimiento del procedimiento del cruce de base de datos de la LMA (liquidación mensual de afiliados)</t>
  </si>
  <si>
    <t xml:space="preserve">Realizar 5 actas ( 1 mensual) del Cruce de la base de datos de la Liquidación mensual de afiliados LMA. </t>
  </si>
  <si>
    <t>Profesional de Aseguramiento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</si>
  <si>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</si>
  <si>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</si>
  <si>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</si>
  <si>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</si>
  <si>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</si>
  <si>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</si>
  <si>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</si>
  <si>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</si>
  <si>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</si>
  <si>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</si>
  <si>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</si>
  <si>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</si>
  <si>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</si>
  <si>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</si>
  <si>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</si>
  <si>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</si>
  <si>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</si>
  <si>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</si>
  <si>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</si>
  <si>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</si>
  <si>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</si>
  <si>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</si>
  <si>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</si>
  <si>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</si>
  <si>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</si>
  <si>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</si>
  <si>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</si>
  <si>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</si>
  <si>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</si>
  <si>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</si>
  <si>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</si>
  <si>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</si>
  <si>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</si>
  <si>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</si>
  <si>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</si>
  <si>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</si>
  <si>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</si>
  <si>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</si>
  <si>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</si>
  <si>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</si>
  <si>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</si>
  <si>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</si>
  <si>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</si>
  <si>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</si>
  <si>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</si>
  <si>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</si>
  <si>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</si>
  <si>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</si>
  <si>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</si>
  <si>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</si>
  <si>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</si>
  <si>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</si>
  <si>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</si>
  <si>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</si>
  <si>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</si>
  <si>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</si>
  <si>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</si>
  <si>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</si>
  <si>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</si>
  <si>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</si>
  <si>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</si>
  <si>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</si>
  <si>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</si>
  <si>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</si>
  <si>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</si>
  <si>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</si>
  <si>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</si>
  <si>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</si>
  <si>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</si>
  <si>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</si>
  <si>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</si>
  <si>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</si>
  <si>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</si>
  <si>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</si>
  <si>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Preventivo</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</si>
  <si>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</si>
  <si>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</si>
  <si>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</si>
  <si>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</si>
  <si>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</si>
  <si>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</si>
  <si>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</si>
  <si>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</si>
  <si>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</si>
  <si>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</si>
  <si>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</si>
  <si>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</si>
  <si>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</si>
  <si>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</si>
  <si>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</si>
  <si>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</si>
  <si>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</si>
  <si>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</si>
  <si>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</si>
  <si>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</si>
  <si>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Evitar</t>
  </si>
  <si>
    <t>Reputacional</t>
  </si>
  <si>
    <t>Reducir (compartir)</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</si>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</sst>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9">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
      <sz val="11"/>
      <color rgb="FFFF0000"/>
      <name val="Arial Narrow"/>
      <family val="2"/>
    </font>
  </fonts>
  <fills count="22">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
      <patternFill patternType="solid">
        <fgColor rgb="FFFFFFFF"/>
        <bgColor indexed="64"/>
      </patternFill>
    </fill>
  </fills>
  <borders count="119">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auto="1"/>
      </top>
      <bottom style="thin">
        <color auto="1"/>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
      <left/>
      <right style="thin">
        <color indexed="64"/>
      </right>
      <top style="medium">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style="thin">
        <color indexed="64"/>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564">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62" fillId="0" borderId="0" xfId="0" applyFont="1" applyAlignment="1">
      <alignment horizontal="center" vertical="center"/>
    </xf>
    <xf numFmtId="0" fontId="65"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58" fillId="17" borderId="113" xfId="0" applyFont="1" applyFill="1" applyBorder="1" applyAlignment="1">
      <alignment horizontal="center" vertical="center" wrapText="1"/>
    </xf>
    <xf numFmtId="0" fontId="59" fillId="0" borderId="116" xfId="0" applyFont="1" applyBorder="1" applyAlignment="1">
      <alignment horizontal="center" vertical="center" wrapText="1"/>
    </xf>
    <xf numFmtId="0" fontId="59" fillId="0" borderId="117" xfId="0" applyFont="1" applyBorder="1" applyAlignment="1">
      <alignment horizontal="center" vertical="center" wrapText="1"/>
    </xf>
    <xf numFmtId="0" fontId="59" fillId="0" borderId="118" xfId="0" applyFont="1" applyBorder="1" applyAlignment="1">
      <alignment horizontal="center" vertical="center" wrapText="1"/>
    </xf>
    <xf numFmtId="0" fontId="58" fillId="17" borderId="13" xfId="0" applyFont="1" applyFill="1" applyBorder="1" applyAlignment="1">
      <alignment horizontal="center" vertical="center" wrapText="1"/>
    </xf>
    <xf numFmtId="0" fontId="55" fillId="3" borderId="69" xfId="0" applyFont="1" applyFill="1" applyBorder="1" applyAlignment="1">
      <alignment horizontal="left" vertical="center" wrapText="1"/>
    </xf>
    <xf numFmtId="0" fontId="55" fillId="3" borderId="70"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5" fillId="15" borderId="76" xfId="3" applyFont="1" applyFill="1" applyBorder="1" applyAlignment="1">
      <alignment horizontal="center" vertical="center" wrapText="1"/>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66" fillId="0" borderId="39" xfId="0" applyFont="1" applyBorder="1" applyAlignment="1">
      <alignment horizontal="left" vertical="center" wrapText="1"/>
    </xf>
    <xf numFmtId="0" fontId="66" fillId="0" borderId="40" xfId="0" applyFont="1" applyBorder="1" applyAlignment="1">
      <alignment horizontal="left" vertical="center" wrapText="1"/>
    </xf>
    <xf numFmtId="0" fontId="66" fillId="0" borderId="41" xfId="0" applyFont="1" applyBorder="1" applyAlignment="1">
      <alignment horizontal="left" vertical="center" wrapText="1"/>
    </xf>
    <xf numFmtId="0" fontId="1" fillId="0" borderId="111" xfId="0" applyFont="1" applyBorder="1" applyAlignment="1">
      <alignment horizontal="left"/>
    </xf>
    <xf numFmtId="0" fontId="1" fillId="0" borderId="103" xfId="0" applyFont="1" applyBorder="1" applyAlignment="1">
      <alignment horizontal="left"/>
    </xf>
    <xf numFmtId="0" fontId="66" fillId="0" borderId="37" xfId="0" applyFont="1" applyBorder="1" applyAlignment="1">
      <alignment horizontal="left" vertical="center" wrapText="1"/>
    </xf>
    <xf numFmtId="0" fontId="66" fillId="0" borderId="33" xfId="0" applyFont="1" applyBorder="1" applyAlignment="1">
      <alignment horizontal="left" vertical="center" wrapText="1"/>
    </xf>
    <xf numFmtId="0" fontId="66" fillId="0" borderId="38" xfId="0" applyFont="1" applyBorder="1" applyAlignment="1">
      <alignment horizontal="lef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1" fillId="0" borderId="33" xfId="0" applyFont="1" applyBorder="1" applyAlignment="1">
      <alignment horizontal="left" vertical="center" wrapText="1"/>
    </xf>
    <xf numFmtId="0" fontId="1" fillId="0" borderId="107" xfId="0" applyFont="1" applyBorder="1" applyAlignment="1">
      <alignment horizontal="left"/>
    </xf>
    <xf numFmtId="0" fontId="1" fillId="0" borderId="79" xfId="0" applyFont="1" applyBorder="1" applyAlignment="1">
      <alignment horizontal="left"/>
    </xf>
    <xf numFmtId="0" fontId="1" fillId="0" borderId="108" xfId="0" applyFont="1" applyBorder="1" applyAlignment="1">
      <alignment horizontal="left"/>
    </xf>
    <xf numFmtId="0" fontId="1" fillId="0" borderId="37" xfId="0" applyFont="1" applyBorder="1" applyAlignment="1">
      <alignment horizontal="left" wrapText="1"/>
    </xf>
    <xf numFmtId="0" fontId="1" fillId="0" borderId="38" xfId="0" applyFont="1" applyBorder="1" applyAlignment="1">
      <alignment horizontal="left" wrapText="1"/>
    </xf>
    <xf numFmtId="0" fontId="1" fillId="0" borderId="33" xfId="0" applyFont="1" applyBorder="1" applyAlignment="1">
      <alignment horizontal="left" wrapText="1"/>
    </xf>
    <xf numFmtId="0" fontId="66" fillId="0" borderId="109" xfId="0" applyFont="1" applyBorder="1" applyAlignment="1">
      <alignment horizontal="left" vertical="center" wrapText="1"/>
    </xf>
    <xf numFmtId="0" fontId="66" fillId="0" borderId="37" xfId="0" applyFont="1" applyBorder="1" applyAlignment="1">
      <alignment horizontal="left" wrapText="1"/>
    </xf>
    <xf numFmtId="0" fontId="66" fillId="0" borderId="38" xfId="0" applyFont="1" applyBorder="1" applyAlignment="1">
      <alignment horizontal="left" wrapText="1"/>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6" fillId="0" borderId="110" xfId="0" applyFont="1" applyBorder="1" applyAlignment="1">
      <alignment horizontal="left" wrapText="1"/>
    </xf>
    <xf numFmtId="0" fontId="66" fillId="0" borderId="41" xfId="0" applyFont="1" applyBorder="1" applyAlignment="1">
      <alignment horizontal="left"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35"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1" fillId="0" borderId="98" xfId="0" applyFont="1" applyBorder="1" applyAlignment="1">
      <alignment horizontal="left" vertical="center" wrapText="1"/>
    </xf>
    <xf numFmtId="0" fontId="1" fillId="0" borderId="104" xfId="0" applyFont="1" applyBorder="1" applyAlignment="1">
      <alignment horizontal="left" vertical="center" wrapText="1"/>
    </xf>
    <xf numFmtId="0" fontId="1" fillId="0" borderId="105" xfId="0" applyFont="1" applyBorder="1" applyAlignment="1">
      <alignment horizontal="left" vertical="center" wrapText="1"/>
    </xf>
    <xf numFmtId="0" fontId="66" fillId="0" borderId="98" xfId="0" applyFont="1" applyBorder="1" applyAlignment="1">
      <alignment horizontal="left" wrapText="1"/>
    </xf>
    <xf numFmtId="0" fontId="66" fillId="0" borderId="105" xfId="0" applyFont="1" applyBorder="1" applyAlignment="1">
      <alignment horizontal="left" wrapText="1"/>
    </xf>
    <xf numFmtId="0" fontId="66" fillId="0" borderId="33" xfId="0" applyFont="1" applyBorder="1" applyAlignment="1">
      <alignment horizontal="left" wrapText="1"/>
    </xf>
    <xf numFmtId="0" fontId="1" fillId="0" borderId="109" xfId="0" applyFont="1" applyBorder="1" applyAlignment="1">
      <alignment horizontal="left" vertical="center" wrapText="1"/>
    </xf>
    <xf numFmtId="0" fontId="1" fillId="0" borderId="37" xfId="0" applyFont="1" applyBorder="1" applyAlignment="1">
      <alignment horizontal="left" vertical="center"/>
    </xf>
    <xf numFmtId="0" fontId="1" fillId="0" borderId="33" xfId="0" applyFont="1" applyBorder="1" applyAlignment="1">
      <alignment horizontal="left" vertical="center"/>
    </xf>
    <xf numFmtId="0" fontId="1" fillId="0" borderId="38" xfId="0" applyFont="1" applyBorder="1" applyAlignment="1">
      <alignment horizontal="left" vertical="center"/>
    </xf>
    <xf numFmtId="0" fontId="1" fillId="0" borderId="107" xfId="0" applyFont="1" applyBorder="1" applyAlignment="1">
      <alignment horizontal="left" vertical="center"/>
    </xf>
    <xf numFmtId="0" fontId="1" fillId="0" borderId="79" xfId="0" applyFont="1" applyBorder="1" applyAlignment="1">
      <alignment horizontal="left" vertical="center"/>
    </xf>
    <xf numFmtId="0" fontId="1" fillId="0" borderId="108" xfId="0" applyFont="1" applyBorder="1" applyAlignment="1">
      <alignment horizontal="left" vertical="center"/>
    </xf>
    <xf numFmtId="0" fontId="1" fillId="0" borderId="106" xfId="0" applyFont="1" applyBorder="1" applyAlignment="1">
      <alignment horizontal="left" vertical="center"/>
    </xf>
    <xf numFmtId="0" fontId="1" fillId="0" borderId="105" xfId="0" applyFont="1" applyBorder="1" applyAlignment="1">
      <alignment horizontal="left" vertical="center"/>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21" borderId="99" xfId="0" applyFont="1" applyFill="1" applyBorder="1" applyAlignment="1">
      <alignment horizontal="left" vertical="center" wrapText="1" indent="1"/>
    </xf>
    <xf numFmtId="0" fontId="45" fillId="21" borderId="49" xfId="0" applyFont="1" applyFill="1" applyBorder="1" applyAlignment="1">
      <alignment horizontal="left" vertical="center" wrapText="1" indent="1"/>
    </xf>
    <xf numFmtId="0" fontId="45" fillId="21" borderId="50" xfId="0" applyFont="1" applyFill="1" applyBorder="1" applyAlignment="1">
      <alignment horizontal="left" vertical="center" wrapText="1" indent="1"/>
    </xf>
    <xf numFmtId="0" fontId="59" fillId="18" borderId="101" xfId="0" applyFont="1" applyFill="1" applyBorder="1" applyAlignment="1">
      <alignment horizontal="left" vertical="center" wrapText="1" indent="1"/>
    </xf>
    <xf numFmtId="0" fontId="59" fillId="18" borderId="102" xfId="0" applyFont="1" applyFill="1" applyBorder="1" applyAlignment="1">
      <alignment horizontal="left" vertical="center" wrapText="1" indent="1"/>
    </xf>
    <xf numFmtId="0" fontId="59"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12" xfId="0" applyFont="1" applyFill="1" applyBorder="1" applyAlignment="1">
      <alignment horizontal="center" vertical="center" wrapText="1"/>
    </xf>
    <xf numFmtId="0" fontId="58" fillId="17" borderId="113" xfId="0" applyFont="1" applyFill="1" applyBorder="1" applyAlignment="1">
      <alignment horizontal="center" vertical="center" wrapText="1"/>
    </xf>
    <xf numFmtId="0" fontId="59" fillId="0" borderId="114" xfId="0" applyFont="1" applyBorder="1" applyAlignment="1">
      <alignment horizontal="left" vertical="center" wrapText="1"/>
    </xf>
    <xf numFmtId="0" fontId="59" fillId="0" borderId="115" xfId="0" applyFont="1" applyBorder="1" applyAlignment="1">
      <alignment horizontal="left" vertical="center" wrapText="1"/>
    </xf>
    <xf numFmtId="0" fontId="63"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68" fillId="0" borderId="4" xfId="0" applyFont="1" applyBorder="1" applyAlignment="1">
      <alignment horizontal="center" vertical="top"/>
    </xf>
    <xf numFmtId="0" fontId="68" fillId="0" borderId="8" xfId="0" applyFont="1" applyBorder="1" applyAlignment="1">
      <alignment horizontal="center" vertical="top"/>
    </xf>
    <xf numFmtId="0" fontId="68" fillId="0" borderId="5" xfId="0" applyFont="1" applyBorder="1" applyAlignment="1">
      <alignment horizontal="center" vertical="top"/>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58" fillId="2" borderId="6" xfId="0" applyFont="1" applyFill="1" applyBorder="1" applyAlignment="1">
      <alignment horizontal="left" vertical="center"/>
    </xf>
    <xf numFmtId="0" fontId="58" fillId="2" borderId="7" xfId="0" applyFont="1" applyFill="1" applyBorder="1" applyAlignment="1">
      <alignment horizontal="left" vertical="center"/>
    </xf>
    <xf numFmtId="0" fontId="67" fillId="2" borderId="28"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30"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0" xfId="0" applyFont="1" applyFill="1" applyAlignment="1">
      <alignment horizontal="center" vertical="center" wrapText="1"/>
    </xf>
    <xf numFmtId="0" fontId="67" fillId="2" borderId="112"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2" borderId="31" xfId="0" applyFont="1" applyFill="1" applyBorder="1" applyAlignment="1">
      <alignment horizontal="center" vertical="center" wrapText="1"/>
    </xf>
    <xf numFmtId="0" fontId="67" fillId="2" borderId="3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 fillId="3" borderId="0" xfId="0" applyFont="1" applyFill="1" applyAlignment="1">
      <alignment horizontal="left"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1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1" fillId="3" borderId="6" xfId="0" applyFont="1" applyFill="1" applyBorder="1" applyAlignment="1" applyProtection="1">
      <alignment horizontal="left" vertical="center" wrapText="1"/>
      <protection locked="0"/>
    </xf>
    <xf numFmtId="0" fontId="1" fillId="3" borderId="10" xfId="0" applyFont="1" applyFill="1" applyBorder="1" applyAlignment="1" applyProtection="1">
      <alignment horizontal="left" vertical="center" wrapText="1"/>
      <protection locked="0"/>
    </xf>
    <xf numFmtId="0" fontId="1"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58" fillId="0" borderId="4"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5" xfId="0" applyFont="1" applyBorder="1" applyAlignment="1" applyProtection="1">
      <alignment horizontal="center" vertical="center" wrapText="1"/>
      <protection hidden="1"/>
    </xf>
    <xf numFmtId="0" fontId="59" fillId="0" borderId="4"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27" fillId="21" borderId="6" xfId="0" applyFont="1" applyFill="1" applyBorder="1" applyAlignment="1" applyProtection="1">
      <alignment vertical="center"/>
      <protection locked="0"/>
    </xf>
    <xf numFmtId="0" fontId="27" fillId="21" borderId="10" xfId="0" applyFont="1" applyFill="1" applyBorder="1" applyAlignment="1" applyProtection="1">
      <alignment vertical="center"/>
      <protection locked="0"/>
    </xf>
    <xf numFmtId="0" fontId="27" fillId="21" borderId="7" xfId="0" applyFont="1" applyFill="1" applyBorder="1" applyAlignment="1" applyProtection="1">
      <alignment vertical="center"/>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93">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82D0558-9D58-4032-A33D-2C1596A809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2839"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A1:H56"/>
  <sheetViews>
    <sheetView topLeftCell="A43" zoomScale="120" zoomScaleNormal="120" workbookViewId="0">
      <selection activeCell="E46" sqref="E46:F46"/>
    </sheetView>
  </sheetViews>
  <sheetFormatPr defaultColWidth="11.42578125" defaultRowHeight="15"/>
  <cols>
    <col min="1" max="1" width="2.7109375" style="81" customWidth="1" collapsed="1"/>
    <col min="2" max="3" width="24.7109375" style="81" customWidth="1" collapsed="1"/>
    <col min="4" max="4" width="16" style="81" customWidth="1" collapsed="1"/>
    <col min="5" max="5" width="24.7109375" style="81" customWidth="1" collapsed="1"/>
    <col min="6" max="6" width="27.7109375" style="81" customWidth="1" collapsed="1"/>
    <col min="7" max="8" width="24.7109375" style="81" customWidth="1" collapsed="1"/>
    <col min="9" max="16384" width="11.42578125" style="81" collapsed="1"/>
  </cols>
  <sheetData>
    <row r="1" spans="1:8" ht="15.75" thickBot="1"/>
    <row r="2" spans="1:8" ht="18">
      <c r="B2" s="223" t="s">
        <v>0</v>
      </c>
      <c r="C2" s="224"/>
      <c r="D2" s="224"/>
      <c r="E2" s="224"/>
      <c r="F2" s="224"/>
      <c r="G2" s="224"/>
      <c r="H2" s="225"/>
    </row>
    <row r="3" spans="1:8">
      <c r="B3" s="117"/>
      <c r="C3" s="118"/>
      <c r="D3" s="118"/>
      <c r="E3" s="118"/>
      <c r="F3" s="118"/>
      <c r="G3" s="118"/>
      <c r="H3" s="119"/>
    </row>
    <row r="4" spans="1:8" ht="63" customHeight="1">
      <c r="B4" s="226" t="s">
        <v>1</v>
      </c>
      <c r="C4" s="227"/>
      <c r="D4" s="227"/>
      <c r="E4" s="227"/>
      <c r="F4" s="227"/>
      <c r="G4" s="227"/>
      <c r="H4" s="228"/>
    </row>
    <row r="5" spans="1:8" ht="63" customHeight="1">
      <c r="B5" s="229"/>
      <c r="C5" s="230"/>
      <c r="D5" s="230"/>
      <c r="E5" s="230"/>
      <c r="F5" s="230"/>
      <c r="G5" s="230"/>
      <c r="H5" s="231"/>
    </row>
    <row r="6" spans="1:8" ht="16.5">
      <c r="A6" s="120"/>
      <c r="B6" s="232" t="s">
        <v>2</v>
      </c>
      <c r="C6" s="233"/>
      <c r="D6" s="233"/>
      <c r="E6" s="233"/>
      <c r="F6" s="233"/>
      <c r="G6" s="233"/>
      <c r="H6" s="234"/>
    </row>
    <row r="7" spans="1:8" ht="95.25" customHeight="1">
      <c r="A7" s="120"/>
      <c r="B7" s="235" t="s">
        <v>3</v>
      </c>
      <c r="C7" s="235"/>
      <c r="D7" s="235"/>
      <c r="E7" s="235"/>
      <c r="F7" s="235"/>
      <c r="G7" s="235"/>
      <c r="H7" s="236"/>
    </row>
    <row r="8" spans="1:8" ht="16.5">
      <c r="A8" s="120"/>
      <c r="B8" s="121"/>
      <c r="C8" s="122"/>
      <c r="D8" s="122"/>
      <c r="E8" s="122"/>
      <c r="F8" s="122"/>
      <c r="G8" s="122"/>
      <c r="H8" s="123"/>
    </row>
    <row r="9" spans="1:8" ht="16.5" customHeight="1">
      <c r="A9" s="120"/>
      <c r="B9" s="237" t="s">
        <v>4</v>
      </c>
      <c r="C9" s="237"/>
      <c r="D9" s="237"/>
      <c r="E9" s="237"/>
      <c r="F9" s="237"/>
      <c r="G9" s="237"/>
      <c r="H9" s="238"/>
    </row>
    <row r="10" spans="1:8" ht="16.5" customHeight="1">
      <c r="A10" s="120"/>
      <c r="B10" s="237"/>
      <c r="C10" s="237"/>
      <c r="D10" s="237"/>
      <c r="E10" s="237"/>
      <c r="F10" s="237"/>
      <c r="G10" s="237"/>
      <c r="H10" s="238"/>
    </row>
    <row r="11" spans="1:8" ht="11.65" customHeight="1">
      <c r="A11" s="120"/>
      <c r="B11" s="237"/>
      <c r="C11" s="237"/>
      <c r="D11" s="237"/>
      <c r="E11" s="237"/>
      <c r="F11" s="237"/>
      <c r="G11" s="237"/>
      <c r="H11" s="238"/>
    </row>
    <row r="12" spans="1:8" ht="11.65" customHeight="1" thickBot="1">
      <c r="A12" s="120"/>
      <c r="B12" s="124"/>
      <c r="C12" s="124"/>
      <c r="D12" s="124"/>
      <c r="E12" s="124"/>
      <c r="F12" s="124"/>
      <c r="G12" s="124"/>
      <c r="H12" s="125"/>
    </row>
    <row r="13" spans="1:8" ht="15.4" customHeight="1" thickTop="1">
      <c r="A13" s="120"/>
      <c r="B13" s="124"/>
      <c r="C13" s="222" t="s">
        <v>5</v>
      </c>
      <c r="D13" s="215"/>
      <c r="E13" s="216" t="s">
        <v>6</v>
      </c>
      <c r="F13" s="217"/>
      <c r="G13" s="124"/>
      <c r="H13" s="125"/>
    </row>
    <row r="14" spans="1:8" ht="11.65" customHeight="1">
      <c r="A14" s="120"/>
      <c r="B14" s="124"/>
      <c r="C14" s="203" t="s">
        <v>7</v>
      </c>
      <c r="D14" s="204"/>
      <c r="E14" s="205" t="s">
        <v>8</v>
      </c>
      <c r="F14" s="200"/>
      <c r="G14" s="124"/>
      <c r="H14" s="125"/>
    </row>
    <row r="15" spans="1:8" ht="11.65" customHeight="1">
      <c r="A15" s="120"/>
      <c r="B15" s="124"/>
      <c r="C15" s="203" t="s">
        <v>9</v>
      </c>
      <c r="D15" s="204"/>
      <c r="E15" s="205" t="s">
        <v>10</v>
      </c>
      <c r="F15" s="200"/>
      <c r="G15" s="124"/>
      <c r="H15" s="125"/>
    </row>
    <row r="16" spans="1:8" ht="11.65" customHeight="1">
      <c r="A16" s="120"/>
      <c r="B16" s="124"/>
      <c r="C16" s="203" t="s">
        <v>11</v>
      </c>
      <c r="D16" s="204"/>
      <c r="E16" s="205" t="s">
        <v>12</v>
      </c>
      <c r="F16" s="200"/>
      <c r="G16" s="124"/>
      <c r="H16" s="125"/>
    </row>
    <row r="17" spans="1:8" ht="13.5" customHeight="1">
      <c r="A17" s="120"/>
      <c r="B17" s="124"/>
      <c r="C17" s="203" t="s">
        <v>13</v>
      </c>
      <c r="D17" s="204"/>
      <c r="E17" s="205" t="s">
        <v>14</v>
      </c>
      <c r="F17" s="200"/>
      <c r="G17" s="124"/>
      <c r="H17" s="126"/>
    </row>
    <row r="18" spans="1:8" ht="12.4" customHeight="1">
      <c r="A18" s="120"/>
      <c r="B18" s="124"/>
      <c r="C18" s="203" t="s">
        <v>15</v>
      </c>
      <c r="D18" s="204"/>
      <c r="E18" s="206" t="s">
        <v>16</v>
      </c>
      <c r="F18" s="200"/>
      <c r="G18" s="124"/>
      <c r="H18" s="125"/>
    </row>
    <row r="19" spans="1:8" ht="24" customHeight="1" thickBot="1">
      <c r="A19" s="120"/>
      <c r="B19" s="124"/>
      <c r="C19" s="207" t="s">
        <v>17</v>
      </c>
      <c r="D19" s="208"/>
      <c r="E19" s="209" t="s">
        <v>18</v>
      </c>
      <c r="F19" s="210"/>
      <c r="G19" s="124"/>
      <c r="H19" s="125"/>
    </row>
    <row r="20" spans="1:8" ht="11.65" customHeight="1" thickTop="1">
      <c r="A20" s="120"/>
      <c r="B20" s="124"/>
      <c r="C20" s="127"/>
      <c r="D20" s="127"/>
      <c r="E20" s="127"/>
      <c r="F20" s="127"/>
      <c r="G20" s="124"/>
      <c r="H20" s="125"/>
    </row>
    <row r="21" spans="1:8" ht="27.4" customHeight="1" thickBot="1">
      <c r="A21" s="120"/>
      <c r="B21" s="211" t="s">
        <v>19</v>
      </c>
      <c r="C21" s="212"/>
      <c r="D21" s="212"/>
      <c r="E21" s="212"/>
      <c r="F21" s="212"/>
      <c r="G21" s="212"/>
      <c r="H21" s="213"/>
    </row>
    <row r="22" spans="1:8" ht="15.75" thickTop="1">
      <c r="A22" s="120"/>
      <c r="B22" s="128"/>
      <c r="C22" s="214" t="s">
        <v>5</v>
      </c>
      <c r="D22" s="215"/>
      <c r="E22" s="216" t="s">
        <v>6</v>
      </c>
      <c r="F22" s="217"/>
      <c r="G22" s="127"/>
      <c r="H22" s="129"/>
    </row>
    <row r="23" spans="1:8" ht="13.5" customHeight="1">
      <c r="A23" s="120"/>
      <c r="B23" s="130"/>
      <c r="C23" s="218" t="s">
        <v>7</v>
      </c>
      <c r="D23" s="219"/>
      <c r="E23" s="220" t="s">
        <v>8</v>
      </c>
      <c r="F23" s="221"/>
      <c r="G23" s="131"/>
      <c r="H23" s="132"/>
    </row>
    <row r="24" spans="1:8" ht="13.5" customHeight="1">
      <c r="A24" s="120"/>
      <c r="B24" s="130"/>
      <c r="C24" s="197" t="s">
        <v>20</v>
      </c>
      <c r="D24" s="198"/>
      <c r="E24" s="199" t="s">
        <v>14</v>
      </c>
      <c r="F24" s="200"/>
      <c r="G24" s="131"/>
      <c r="H24" s="132"/>
    </row>
    <row r="25" spans="1:8" ht="13.5" customHeight="1">
      <c r="A25" s="120"/>
      <c r="B25" s="130"/>
      <c r="C25" s="197" t="s">
        <v>9</v>
      </c>
      <c r="D25" s="198"/>
      <c r="E25" s="199" t="s">
        <v>10</v>
      </c>
      <c r="F25" s="200"/>
      <c r="G25" s="131"/>
      <c r="H25" s="132"/>
    </row>
    <row r="26" spans="1:8" ht="22.9" customHeight="1">
      <c r="A26" s="120"/>
      <c r="B26" s="130"/>
      <c r="C26" s="197" t="s">
        <v>21</v>
      </c>
      <c r="D26" s="198"/>
      <c r="E26" s="201" t="s">
        <v>22</v>
      </c>
      <c r="F26" s="202"/>
      <c r="G26" s="131"/>
      <c r="H26" s="132"/>
    </row>
    <row r="27" spans="1:8" ht="69.75" customHeight="1">
      <c r="A27" s="120"/>
      <c r="B27" s="130"/>
      <c r="C27" s="188" t="s">
        <v>23</v>
      </c>
      <c r="D27" s="196"/>
      <c r="E27" s="189" t="s">
        <v>24</v>
      </c>
      <c r="F27" s="190"/>
      <c r="G27" s="131"/>
      <c r="H27" s="133"/>
    </row>
    <row r="28" spans="1:8" ht="34.5" customHeight="1">
      <c r="B28" s="134"/>
      <c r="C28" s="195" t="s">
        <v>25</v>
      </c>
      <c r="D28" s="196"/>
      <c r="E28" s="189" t="s">
        <v>26</v>
      </c>
      <c r="F28" s="190"/>
      <c r="G28" s="131"/>
      <c r="H28" s="133"/>
    </row>
    <row r="29" spans="1:8" ht="27.75" customHeight="1">
      <c r="B29" s="134"/>
      <c r="C29" s="195" t="s">
        <v>27</v>
      </c>
      <c r="D29" s="196"/>
      <c r="E29" s="189" t="s">
        <v>28</v>
      </c>
      <c r="F29" s="190"/>
      <c r="G29" s="131"/>
      <c r="H29" s="133"/>
    </row>
    <row r="30" spans="1:8" ht="28.5" customHeight="1">
      <c r="B30" s="134"/>
      <c r="C30" s="195" t="s">
        <v>29</v>
      </c>
      <c r="D30" s="196"/>
      <c r="E30" s="189" t="s">
        <v>30</v>
      </c>
      <c r="F30" s="190"/>
      <c r="G30" s="131"/>
      <c r="H30" s="133"/>
    </row>
    <row r="31" spans="1:8" ht="72.75" customHeight="1">
      <c r="B31" s="134"/>
      <c r="C31" s="195" t="s">
        <v>31</v>
      </c>
      <c r="D31" s="196"/>
      <c r="E31" s="189" t="s">
        <v>32</v>
      </c>
      <c r="F31" s="190"/>
      <c r="G31" s="131"/>
      <c r="H31" s="133"/>
    </row>
    <row r="32" spans="1:8" ht="64.5" customHeight="1">
      <c r="B32" s="134"/>
      <c r="C32" s="195" t="s">
        <v>33</v>
      </c>
      <c r="D32" s="196"/>
      <c r="E32" s="189" t="s">
        <v>34</v>
      </c>
      <c r="F32" s="190"/>
      <c r="G32" s="131"/>
      <c r="H32" s="133"/>
    </row>
    <row r="33" spans="2:8" ht="71.25" customHeight="1">
      <c r="B33" s="134"/>
      <c r="C33" s="187" t="s">
        <v>35</v>
      </c>
      <c r="D33" s="188"/>
      <c r="E33" s="189" t="s">
        <v>36</v>
      </c>
      <c r="F33" s="190"/>
      <c r="G33" s="131"/>
      <c r="H33" s="133"/>
    </row>
    <row r="34" spans="2:8" ht="55.5" customHeight="1">
      <c r="B34" s="134"/>
      <c r="C34" s="187" t="s">
        <v>37</v>
      </c>
      <c r="D34" s="188"/>
      <c r="E34" s="189" t="s">
        <v>38</v>
      </c>
      <c r="F34" s="190"/>
      <c r="G34" s="131"/>
      <c r="H34" s="133"/>
    </row>
    <row r="35" spans="2:8" ht="42" customHeight="1">
      <c r="B35" s="134"/>
      <c r="C35" s="187" t="s">
        <v>39</v>
      </c>
      <c r="D35" s="188"/>
      <c r="E35" s="189" t="s">
        <v>40</v>
      </c>
      <c r="F35" s="190"/>
      <c r="G35" s="131"/>
      <c r="H35" s="133"/>
    </row>
    <row r="36" spans="2:8" ht="59.25" customHeight="1">
      <c r="B36" s="134"/>
      <c r="C36" s="187" t="s">
        <v>41</v>
      </c>
      <c r="D36" s="188"/>
      <c r="E36" s="189" t="s">
        <v>42</v>
      </c>
      <c r="F36" s="190"/>
      <c r="G36" s="131"/>
      <c r="H36" s="133"/>
    </row>
    <row r="37" spans="2:8" ht="23.25" customHeight="1">
      <c r="B37" s="134"/>
      <c r="C37" s="187" t="s">
        <v>43</v>
      </c>
      <c r="D37" s="188"/>
      <c r="E37" s="189" t="s">
        <v>44</v>
      </c>
      <c r="F37" s="190"/>
      <c r="G37" s="131"/>
      <c r="H37" s="133"/>
    </row>
    <row r="38" spans="2:8" ht="30.75" customHeight="1">
      <c r="B38" s="134"/>
      <c r="C38" s="187" t="s">
        <v>45</v>
      </c>
      <c r="D38" s="188"/>
      <c r="E38" s="189" t="s">
        <v>46</v>
      </c>
      <c r="F38" s="190"/>
      <c r="G38" s="131"/>
      <c r="H38" s="133"/>
    </row>
    <row r="39" spans="2:8" ht="35.25" customHeight="1">
      <c r="B39" s="134"/>
      <c r="C39" s="187" t="s">
        <v>45</v>
      </c>
      <c r="D39" s="188"/>
      <c r="E39" s="189" t="s">
        <v>46</v>
      </c>
      <c r="F39" s="190"/>
      <c r="G39" s="131"/>
      <c r="H39" s="133"/>
    </row>
    <row r="40" spans="2:8" ht="33" customHeight="1">
      <c r="B40" s="134"/>
      <c r="C40" s="187" t="s">
        <v>47</v>
      </c>
      <c r="D40" s="188"/>
      <c r="E40" s="189" t="s">
        <v>48</v>
      </c>
      <c r="F40" s="190"/>
      <c r="G40" s="131"/>
      <c r="H40" s="133"/>
    </row>
    <row r="41" spans="2:8" ht="30" customHeight="1">
      <c r="B41" s="134"/>
      <c r="C41" s="187" t="s">
        <v>49</v>
      </c>
      <c r="D41" s="188"/>
      <c r="E41" s="189" t="s">
        <v>50</v>
      </c>
      <c r="F41" s="190"/>
      <c r="G41" s="131"/>
      <c r="H41" s="133"/>
    </row>
    <row r="42" spans="2:8" ht="35.25" customHeight="1">
      <c r="B42" s="134"/>
      <c r="C42" s="187" t="s">
        <v>51</v>
      </c>
      <c r="D42" s="188"/>
      <c r="E42" s="189" t="s">
        <v>52</v>
      </c>
      <c r="F42" s="190"/>
      <c r="G42" s="131"/>
      <c r="H42" s="133"/>
    </row>
    <row r="43" spans="2:8" ht="31.5" customHeight="1">
      <c r="B43" s="134"/>
      <c r="C43" s="187" t="s">
        <v>53</v>
      </c>
      <c r="D43" s="188"/>
      <c r="E43" s="189" t="s">
        <v>54</v>
      </c>
      <c r="F43" s="190"/>
      <c r="G43" s="131"/>
      <c r="H43" s="133"/>
    </row>
    <row r="44" spans="2:8" ht="35.25" customHeight="1">
      <c r="B44" s="134"/>
      <c r="C44" s="187" t="s">
        <v>55</v>
      </c>
      <c r="D44" s="188"/>
      <c r="E44" s="189" t="s">
        <v>56</v>
      </c>
      <c r="F44" s="190"/>
      <c r="G44" s="131"/>
      <c r="H44" s="133"/>
    </row>
    <row r="45" spans="2:8" ht="59.25" customHeight="1">
      <c r="B45" s="134"/>
      <c r="C45" s="187" t="s">
        <v>57</v>
      </c>
      <c r="D45" s="188"/>
      <c r="E45" s="189" t="s">
        <v>58</v>
      </c>
      <c r="F45" s="190"/>
      <c r="G45" s="131"/>
      <c r="H45" s="133"/>
    </row>
    <row r="46" spans="2:8" ht="59.25" customHeight="1">
      <c r="B46" s="134"/>
      <c r="C46" s="187" t="s">
        <v>59</v>
      </c>
      <c r="D46" s="188"/>
      <c r="E46" s="189" t="s">
        <v>60</v>
      </c>
      <c r="F46" s="190"/>
      <c r="G46" s="131"/>
      <c r="H46" s="133"/>
    </row>
    <row r="47" spans="2:8" ht="82.5" customHeight="1">
      <c r="B47" s="134"/>
      <c r="C47" s="187" t="s">
        <v>61</v>
      </c>
      <c r="D47" s="188"/>
      <c r="E47" s="189" t="s">
        <v>62</v>
      </c>
      <c r="F47" s="190"/>
      <c r="G47" s="131"/>
      <c r="H47" s="133"/>
    </row>
    <row r="48" spans="2:8" ht="46.5" customHeight="1" thickBot="1">
      <c r="B48" s="134"/>
      <c r="C48" s="191"/>
      <c r="D48" s="192"/>
      <c r="E48" s="193"/>
      <c r="F48" s="194"/>
      <c r="G48" s="131"/>
      <c r="H48" s="133"/>
    </row>
    <row r="49" spans="2:8" ht="6.75" customHeight="1" thickTop="1">
      <c r="B49" s="134"/>
      <c r="C49" s="135"/>
      <c r="D49" s="135"/>
      <c r="E49" s="136"/>
      <c r="F49" s="136"/>
      <c r="G49" s="131"/>
      <c r="H49" s="133"/>
    </row>
    <row r="50" spans="2:8">
      <c r="B50" s="134"/>
      <c r="C50" s="137"/>
      <c r="D50" s="137"/>
      <c r="E50" s="137"/>
      <c r="F50" s="137"/>
      <c r="G50" s="131"/>
      <c r="H50" s="133"/>
    </row>
    <row r="51" spans="2:8" ht="21" customHeight="1">
      <c r="B51" s="138" t="s">
        <v>63</v>
      </c>
      <c r="C51" s="137"/>
      <c r="D51" s="137"/>
      <c r="E51" s="137"/>
      <c r="F51" s="137"/>
      <c r="G51" s="137"/>
      <c r="H51" s="139"/>
    </row>
    <row r="52" spans="2:8" ht="20.25" customHeight="1">
      <c r="B52" s="138" t="s">
        <v>64</v>
      </c>
      <c r="C52" s="137"/>
      <c r="D52" s="137"/>
      <c r="E52" s="137"/>
      <c r="F52" s="137"/>
      <c r="G52" s="137"/>
      <c r="H52" s="139"/>
    </row>
    <row r="53" spans="2:8" ht="20.25" customHeight="1">
      <c r="B53" s="138" t="s">
        <v>65</v>
      </c>
      <c r="C53" s="137"/>
      <c r="D53" s="137"/>
      <c r="E53" s="137"/>
      <c r="F53" s="137"/>
      <c r="G53" s="137"/>
      <c r="H53" s="139"/>
    </row>
    <row r="54" spans="2:8" ht="20.25" customHeight="1">
      <c r="B54" s="138" t="s">
        <v>66</v>
      </c>
      <c r="C54" s="137"/>
      <c r="D54" s="137"/>
      <c r="E54" s="137"/>
      <c r="F54" s="137"/>
      <c r="G54" s="137"/>
      <c r="H54" s="139"/>
    </row>
    <row r="55" spans="2:8" ht="14.65" customHeight="1">
      <c r="B55" s="138" t="s">
        <v>67</v>
      </c>
      <c r="C55" s="137"/>
      <c r="D55" s="137"/>
      <c r="E55" s="137"/>
      <c r="F55" s="137"/>
      <c r="G55" s="137"/>
      <c r="H55" s="139"/>
    </row>
    <row r="56" spans="2:8" ht="15.75" thickBot="1">
      <c r="B56" s="140"/>
      <c r="C56" s="141"/>
      <c r="D56" s="141"/>
      <c r="E56" s="141"/>
      <c r="F56" s="141"/>
      <c r="G56" s="141"/>
      <c r="H56" s="142"/>
    </row>
  </sheetData>
  <mergeCells count="74">
    <mergeCell ref="C13:D13"/>
    <mergeCell ref="E13:F13"/>
    <mergeCell ref="B2:H2"/>
    <mergeCell ref="B4:H5"/>
    <mergeCell ref="B6:H6"/>
    <mergeCell ref="B7:H7"/>
    <mergeCell ref="B9:H11"/>
    <mergeCell ref="C14:D14"/>
    <mergeCell ref="E14:F14"/>
    <mergeCell ref="C15:D15"/>
    <mergeCell ref="E15:F15"/>
    <mergeCell ref="C16:D16"/>
    <mergeCell ref="E16:F16"/>
    <mergeCell ref="C24:D24"/>
    <mergeCell ref="E24:F24"/>
    <mergeCell ref="C17:D17"/>
    <mergeCell ref="E17:F17"/>
    <mergeCell ref="C18:D18"/>
    <mergeCell ref="E18:F18"/>
    <mergeCell ref="C19:D19"/>
    <mergeCell ref="E19:F19"/>
    <mergeCell ref="B21:H21"/>
    <mergeCell ref="C22:D22"/>
    <mergeCell ref="E22:F22"/>
    <mergeCell ref="C23:D23"/>
    <mergeCell ref="E23:F23"/>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C39:D39"/>
    <mergeCell ref="E39:F39"/>
    <mergeCell ref="C40:D40"/>
    <mergeCell ref="E40:F40"/>
    <mergeCell ref="C41:D41"/>
    <mergeCell ref="E41:F41"/>
    <mergeCell ref="C42:D42"/>
    <mergeCell ref="E42:F42"/>
    <mergeCell ref="C43:D43"/>
    <mergeCell ref="E43:F43"/>
    <mergeCell ref="C44:D44"/>
    <mergeCell ref="E44:F44"/>
    <mergeCell ref="C45:D45"/>
    <mergeCell ref="E45:F45"/>
    <mergeCell ref="C46:D46"/>
    <mergeCell ref="E46:F46"/>
    <mergeCell ref="C47:D47"/>
    <mergeCell ref="E47:F47"/>
    <mergeCell ref="C48:D48"/>
    <mergeCell ref="E48:F4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defaultColWidth="11.42578125" defaultRowHeight="12.75"/>
  <cols>
    <col min="1" max="1" width="32.85546875" style="8" customWidth="1"/>
    <col min="2" max="16384" width="11.42578125" style="8"/>
  </cols>
  <sheetData>
    <row r="3" spans="1:1">
      <c r="A3" s="9" t="s">
        <v>245</v>
      </c>
    </row>
    <row r="4" spans="1:1">
      <c r="A4" s="9" t="s">
        <v>155</v>
      </c>
    </row>
    <row r="5" spans="1:1">
      <c r="A5" s="9" t="s">
        <v>248</v>
      </c>
    </row>
    <row r="6" spans="1:1">
      <c r="A6" s="9" t="s">
        <v>250</v>
      </c>
    </row>
    <row r="7" spans="1:1">
      <c r="A7" s="9" t="s">
        <v>156</v>
      </c>
    </row>
    <row r="8" spans="1:1">
      <c r="A8" s="9" t="s">
        <v>157</v>
      </c>
    </row>
    <row r="9" spans="1:1">
      <c r="A9" s="9" t="s">
        <v>256</v>
      </c>
    </row>
    <row r="10" spans="1:1">
      <c r="A10" s="9" t="s">
        <v>158</v>
      </c>
    </row>
    <row r="11" spans="1:1">
      <c r="A11" s="9" t="s">
        <v>259</v>
      </c>
    </row>
    <row r="12" spans="1:1">
      <c r="A12" s="9" t="s">
        <v>278</v>
      </c>
    </row>
    <row r="13" spans="1:1">
      <c r="A13" s="9" t="s">
        <v>279</v>
      </c>
    </row>
    <row r="14" spans="1:1">
      <c r="A14" s="9" t="s">
        <v>280</v>
      </c>
    </row>
    <row r="16" spans="1:1">
      <c r="A16" s="9" t="s">
        <v>281</v>
      </c>
    </row>
    <row r="17" spans="1:1">
      <c r="A17" s="9" t="s">
        <v>265</v>
      </c>
    </row>
    <row r="18" spans="1:1">
      <c r="A18" s="9" t="s">
        <v>266</v>
      </c>
    </row>
    <row r="20" spans="1:1">
      <c r="A20" s="9" t="s">
        <v>270</v>
      </c>
    </row>
    <row r="21" spans="1:1">
      <c r="A21" s="9" t="s">
        <v>271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121DA-876D-4571-800D-8528FF91467F}">
  <sheetPr>
    <tabColor theme="6" tint="0.39997558519241921"/>
  </sheetPr>
  <dimension ref="B1:AZ37"/>
  <sheetViews>
    <sheetView showGridLines="0" topLeftCell="A9" zoomScale="91" zoomScaleNormal="91" workbookViewId="0">
      <selection activeCell="D12" sqref="D12"/>
    </sheetView>
  </sheetViews>
  <sheetFormatPr defaultColWidth="11.42578125" defaultRowHeight="1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c r="AZ1" s="143" t="s">
        <v>68</v>
      </c>
    </row>
    <row r="2" spans="2:52" ht="18" customHeight="1" thickBot="1">
      <c r="B2" s="283"/>
      <c r="C2" s="286" t="s">
        <v>69</v>
      </c>
      <c r="D2" s="287"/>
      <c r="E2" s="287"/>
      <c r="F2" s="144" t="s">
        <v>70</v>
      </c>
      <c r="AZ2" s="143" t="s">
        <v>71</v>
      </c>
    </row>
    <row r="3" spans="2:52" ht="18" customHeight="1" thickBot="1">
      <c r="B3" s="284"/>
      <c r="C3" s="288"/>
      <c r="D3" s="289"/>
      <c r="E3" s="289"/>
      <c r="F3" s="145" t="s">
        <v>72</v>
      </c>
      <c r="AZ3" s="143" t="s">
        <v>73</v>
      </c>
    </row>
    <row r="4" spans="2:52" ht="18" customHeight="1" thickBot="1">
      <c r="B4" s="284"/>
      <c r="C4" s="288"/>
      <c r="D4" s="289"/>
      <c r="E4" s="289"/>
      <c r="F4" s="145" t="s">
        <v>74</v>
      </c>
      <c r="AZ4" s="143" t="s">
        <v>75</v>
      </c>
    </row>
    <row r="5" spans="2:52" ht="18" customHeight="1" thickBot="1">
      <c r="B5" s="285"/>
      <c r="C5" s="290"/>
      <c r="D5" s="291"/>
      <c r="E5" s="291"/>
      <c r="F5" s="145" t="s">
        <v>76</v>
      </c>
      <c r="AZ5" s="146"/>
    </row>
    <row r="6" spans="2:52" ht="18" customHeight="1" thickBot="1">
      <c r="B6" s="147"/>
      <c r="C6" s="148"/>
      <c r="D6" s="148"/>
      <c r="E6" s="148"/>
      <c r="F6" s="149"/>
      <c r="AZ6" s="146"/>
    </row>
    <row r="7" spans="2:52" ht="33.4" customHeight="1">
      <c r="B7" s="150" t="s">
        <v>77</v>
      </c>
      <c r="C7" s="292" t="s">
        <v>78</v>
      </c>
      <c r="D7" s="293"/>
      <c r="E7" s="293"/>
      <c r="F7" s="294"/>
      <c r="AZ7" s="146"/>
    </row>
    <row r="8" spans="2:52" ht="25.9" customHeight="1" thickBot="1">
      <c r="B8" s="151" t="s">
        <v>79</v>
      </c>
      <c r="C8" s="295" t="s">
        <v>80</v>
      </c>
      <c r="D8" s="296"/>
      <c r="E8" s="296"/>
      <c r="F8" s="297"/>
      <c r="AZ8" s="146"/>
    </row>
    <row r="9" spans="2:52" ht="16.5" thickBot="1">
      <c r="B9" s="298"/>
      <c r="C9" s="298"/>
      <c r="D9" s="298"/>
      <c r="E9" s="298"/>
      <c r="F9" s="298"/>
    </row>
    <row r="10" spans="2:52" ht="15.6" customHeight="1">
      <c r="B10" s="299" t="s">
        <v>69</v>
      </c>
      <c r="C10" s="300"/>
      <c r="D10" s="300"/>
      <c r="E10" s="300"/>
      <c r="F10" s="301"/>
    </row>
    <row r="11" spans="2:52" ht="31.5">
      <c r="B11" s="302" t="s">
        <v>81</v>
      </c>
      <c r="C11" s="303"/>
      <c r="D11" s="182" t="s">
        <v>82</v>
      </c>
      <c r="E11" s="182" t="s">
        <v>83</v>
      </c>
      <c r="F11" s="186" t="s">
        <v>84</v>
      </c>
    </row>
    <row r="12" spans="2:52" ht="188.25" customHeight="1">
      <c r="B12" s="304" t="s">
        <v>75</v>
      </c>
      <c r="C12" s="305"/>
      <c r="D12" s="183" t="s">
        <v>85</v>
      </c>
      <c r="E12" s="184" t="s">
        <v>86</v>
      </c>
      <c r="F12" s="185" t="s">
        <v>87</v>
      </c>
    </row>
    <row r="14" spans="2:52" ht="18">
      <c r="B14" s="306" t="s">
        <v>88</v>
      </c>
      <c r="C14" s="306"/>
      <c r="D14" s="306"/>
      <c r="E14" s="306"/>
      <c r="F14" s="306"/>
    </row>
    <row r="15" spans="2:52" ht="15.75">
      <c r="B15" s="152"/>
    </row>
    <row r="16" spans="2:52" ht="15.75" thickBot="1">
      <c r="B16" s="153"/>
    </row>
    <row r="17" spans="2:6" ht="16.5" thickBot="1">
      <c r="B17" s="307" t="s">
        <v>89</v>
      </c>
      <c r="C17" s="308"/>
      <c r="D17" s="309"/>
      <c r="E17" s="307" t="s">
        <v>90</v>
      </c>
      <c r="F17" s="309"/>
    </row>
    <row r="18" spans="2:6" ht="15" customHeight="1">
      <c r="B18" s="268" t="s">
        <v>91</v>
      </c>
      <c r="C18" s="269"/>
      <c r="D18" s="270"/>
      <c r="E18" s="281" t="s">
        <v>92</v>
      </c>
      <c r="F18" s="282"/>
    </row>
    <row r="19" spans="2:6" ht="31.5" customHeight="1">
      <c r="B19" s="278" t="s">
        <v>93</v>
      </c>
      <c r="C19" s="279"/>
      <c r="D19" s="280"/>
      <c r="E19" s="256" t="s">
        <v>94</v>
      </c>
      <c r="F19" s="246"/>
    </row>
    <row r="20" spans="2:6" ht="32.25" customHeight="1">
      <c r="B20" s="247" t="s">
        <v>95</v>
      </c>
      <c r="C20" s="249"/>
      <c r="D20" s="248"/>
      <c r="E20" s="256" t="s">
        <v>96</v>
      </c>
      <c r="F20" s="246"/>
    </row>
    <row r="21" spans="2:6" ht="33" customHeight="1">
      <c r="B21" s="247" t="s">
        <v>97</v>
      </c>
      <c r="C21" s="249"/>
      <c r="D21" s="248"/>
      <c r="E21" s="256" t="s">
        <v>98</v>
      </c>
      <c r="F21" s="246"/>
    </row>
    <row r="22" spans="2:6" ht="15" customHeight="1">
      <c r="B22" s="257" t="s">
        <v>99</v>
      </c>
      <c r="C22" s="273"/>
      <c r="D22" s="258"/>
      <c r="E22" s="274"/>
      <c r="F22" s="248"/>
    </row>
    <row r="23" spans="2:6" ht="35.25" customHeight="1">
      <c r="B23" s="257" t="s">
        <v>100</v>
      </c>
      <c r="C23" s="273"/>
      <c r="D23" s="258"/>
      <c r="E23" s="274"/>
      <c r="F23" s="248"/>
    </row>
    <row r="24" spans="2:6" ht="15" customHeight="1">
      <c r="B24" s="275" t="s">
        <v>101</v>
      </c>
      <c r="C24" s="276"/>
      <c r="D24" s="277"/>
      <c r="E24" s="256"/>
      <c r="F24" s="246"/>
    </row>
    <row r="25" spans="2:6" ht="15" customHeight="1" thickBot="1">
      <c r="B25" s="259"/>
      <c r="C25" s="260"/>
      <c r="D25" s="261"/>
      <c r="E25" s="262"/>
      <c r="F25" s="263"/>
    </row>
    <row r="26" spans="2:6" ht="15" customHeight="1" thickBot="1">
      <c r="B26" s="264" t="s">
        <v>102</v>
      </c>
      <c r="C26" s="265"/>
      <c r="D26" s="265"/>
      <c r="E26" s="266" t="s">
        <v>103</v>
      </c>
      <c r="F26" s="267"/>
    </row>
    <row r="27" spans="2:6" ht="30.75" customHeight="1">
      <c r="B27" s="268" t="s">
        <v>104</v>
      </c>
      <c r="C27" s="269"/>
      <c r="D27" s="270"/>
      <c r="E27" s="271" t="s">
        <v>105</v>
      </c>
      <c r="F27" s="272"/>
    </row>
    <row r="28" spans="2:6" ht="44.25" customHeight="1">
      <c r="B28" s="253" t="s">
        <v>106</v>
      </c>
      <c r="C28" s="255"/>
      <c r="D28" s="254"/>
      <c r="E28" s="256" t="s">
        <v>107</v>
      </c>
      <c r="F28" s="246"/>
    </row>
    <row r="29" spans="2:6" ht="36" customHeight="1">
      <c r="B29" s="247" t="s">
        <v>108</v>
      </c>
      <c r="C29" s="249"/>
      <c r="D29" s="248"/>
      <c r="E29" s="256" t="s">
        <v>109</v>
      </c>
      <c r="F29" s="246"/>
    </row>
    <row r="30" spans="2:6" ht="16.5">
      <c r="B30" s="244"/>
      <c r="C30" s="245"/>
      <c r="D30" s="246"/>
      <c r="E30" s="257"/>
      <c r="F30" s="258"/>
    </row>
    <row r="31" spans="2:6" ht="16.5">
      <c r="B31" s="244"/>
      <c r="C31" s="245"/>
      <c r="D31" s="246"/>
      <c r="E31" s="253"/>
      <c r="F31" s="254"/>
    </row>
    <row r="32" spans="2:6" ht="16.5">
      <c r="B32" s="244"/>
      <c r="C32" s="245"/>
      <c r="D32" s="246"/>
      <c r="E32" s="244"/>
      <c r="F32" s="246"/>
    </row>
    <row r="33" spans="2:6" ht="16.5">
      <c r="B33" s="244"/>
      <c r="C33" s="245"/>
      <c r="D33" s="246"/>
      <c r="E33" s="247"/>
      <c r="F33" s="248"/>
    </row>
    <row r="34" spans="2:6" ht="16.5">
      <c r="B34" s="244"/>
      <c r="C34" s="245"/>
      <c r="D34" s="246"/>
      <c r="E34" s="247"/>
      <c r="F34" s="248"/>
    </row>
    <row r="35" spans="2:6" ht="16.5">
      <c r="B35" s="247"/>
      <c r="C35" s="249"/>
      <c r="D35" s="248"/>
      <c r="E35" s="247"/>
      <c r="F35" s="248"/>
    </row>
    <row r="36" spans="2:6" ht="16.5">
      <c r="B36" s="250"/>
      <c r="C36" s="251"/>
      <c r="D36" s="252"/>
      <c r="E36" s="250"/>
      <c r="F36" s="252"/>
    </row>
    <row r="37" spans="2:6" ht="17.25" thickBot="1">
      <c r="B37" s="239"/>
      <c r="C37" s="240"/>
      <c r="D37" s="241"/>
      <c r="E37" s="242"/>
      <c r="F37" s="243"/>
    </row>
  </sheetData>
  <mergeCells count="51">
    <mergeCell ref="B18:D18"/>
    <mergeCell ref="E18:F18"/>
    <mergeCell ref="B2:B5"/>
    <mergeCell ref="C2:E5"/>
    <mergeCell ref="C7:F7"/>
    <mergeCell ref="C8:F8"/>
    <mergeCell ref="B9:F9"/>
    <mergeCell ref="B10:F10"/>
    <mergeCell ref="B11:C11"/>
    <mergeCell ref="B12:C12"/>
    <mergeCell ref="B14:F14"/>
    <mergeCell ref="B17:D17"/>
    <mergeCell ref="E17:F17"/>
    <mergeCell ref="B19:D19"/>
    <mergeCell ref="E19:F19"/>
    <mergeCell ref="B20:D20"/>
    <mergeCell ref="E20:F20"/>
    <mergeCell ref="B21:D21"/>
    <mergeCell ref="E21:F21"/>
    <mergeCell ref="B22:D22"/>
    <mergeCell ref="E22:F22"/>
    <mergeCell ref="B23:D23"/>
    <mergeCell ref="E23:F23"/>
    <mergeCell ref="B24:D24"/>
    <mergeCell ref="E24:F24"/>
    <mergeCell ref="B25:D25"/>
    <mergeCell ref="E25:F25"/>
    <mergeCell ref="B26:D26"/>
    <mergeCell ref="E26:F26"/>
    <mergeCell ref="B27:D27"/>
    <mergeCell ref="E27:F27"/>
    <mergeCell ref="B28:D28"/>
    <mergeCell ref="E28:F28"/>
    <mergeCell ref="B29:D29"/>
    <mergeCell ref="E29:F29"/>
    <mergeCell ref="B30:D30"/>
    <mergeCell ref="E30:F30"/>
    <mergeCell ref="B31:D31"/>
    <mergeCell ref="E31:F31"/>
    <mergeCell ref="B32:D32"/>
    <mergeCell ref="E32:F32"/>
    <mergeCell ref="B33:D33"/>
    <mergeCell ref="E33:F33"/>
    <mergeCell ref="B37:D37"/>
    <mergeCell ref="E37:F37"/>
    <mergeCell ref="B34:D34"/>
    <mergeCell ref="E34:F34"/>
    <mergeCell ref="B35:D35"/>
    <mergeCell ref="E35:F35"/>
    <mergeCell ref="B36:D36"/>
    <mergeCell ref="E36:F36"/>
  </mergeCells>
  <dataValidations count="1">
    <dataValidation type="list" allowBlank="1" showInputMessage="1" showErrorMessage="1" sqref="B12:C12" xr:uid="{A16C5ED0-9534-496E-A4AB-A498EEA48C5C}">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86"/>
  <sheetViews>
    <sheetView tabSelected="1" topLeftCell="A81" zoomScale="90" zoomScaleNormal="90" workbookViewId="0">
      <selection activeCell="A24" sqref="A24:XFD83"/>
    </sheetView>
  </sheetViews>
  <sheetFormatPr defaultColWidth="11.42578125" defaultRowHeight="16.5"/>
  <cols>
    <col min="1" max="1" width="4" style="2" bestFit="1" customWidth="1"/>
    <col min="2" max="2" width="14.140625" style="2" customWidth="1"/>
    <col min="3" max="3" width="13.140625" style="2" customWidth="1"/>
    <col min="4" max="4" width="16.140625" style="2" customWidth="1"/>
    <col min="5" max="5" width="32.42578125" style="3" customWidth="1"/>
    <col min="6" max="6" width="19" style="2" customWidth="1"/>
    <col min="7" max="7" width="17.85546875" style="3" customWidth="1"/>
    <col min="8" max="8" width="16.5703125" style="3" customWidth="1"/>
    <col min="9" max="9" width="6.28515625" style="3" bestFit="1" customWidth="1"/>
    <col min="10" max="10" width="27.28515625" style="3" bestFit="1" customWidth="1"/>
    <col min="11" max="11" width="16.28515625" style="1" hidden="1" customWidth="1"/>
    <col min="12" max="12" width="17.5703125" style="3" customWidth="1"/>
    <col min="13" max="13" width="6.28515625" style="3" bestFit="1" customWidth="1"/>
    <col min="14" max="14" width="16" style="3" customWidth="1"/>
    <col min="15" max="15" width="5.85546875" style="3" customWidth="1"/>
    <col min="16" max="16" width="43.5703125" style="18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3" customWidth="1"/>
    <col min="33" max="33" width="16.85546875" style="3" customWidth="1"/>
    <col min="34" max="34" width="16.85546875" style="1" customWidth="1"/>
    <col min="35" max="35" width="14.85546875" style="1" customWidth="1"/>
    <col min="36" max="36" width="18.5703125" style="1" customWidth="1"/>
    <col min="37" max="37" width="21" style="1" customWidth="1"/>
    <col min="38" max="16384" width="11.42578125" style="1"/>
  </cols>
  <sheetData>
    <row r="1" spans="1:69" ht="15" customHeight="1">
      <c r="A1" s="359"/>
      <c r="B1" s="360"/>
      <c r="C1" s="360"/>
      <c r="D1" s="361"/>
      <c r="E1" s="344" t="s">
        <v>110</v>
      </c>
      <c r="F1" s="345"/>
      <c r="G1" s="345"/>
      <c r="H1" s="345"/>
      <c r="I1" s="345"/>
      <c r="J1" s="345"/>
      <c r="K1" s="345"/>
      <c r="L1" s="345"/>
      <c r="M1" s="345"/>
      <c r="N1" s="345"/>
      <c r="O1" s="345"/>
      <c r="P1" s="345"/>
      <c r="Q1" s="345"/>
      <c r="R1" s="345"/>
      <c r="S1" s="345"/>
      <c r="T1" s="345"/>
      <c r="U1" s="345"/>
      <c r="V1" s="345"/>
      <c r="W1" s="345"/>
      <c r="X1" s="345"/>
      <c r="Y1" s="345"/>
      <c r="Z1" s="345"/>
      <c r="AA1" s="345"/>
      <c r="AB1" s="345"/>
      <c r="AC1" s="345"/>
      <c r="AD1" s="345"/>
      <c r="AE1" s="345"/>
      <c r="AF1" s="345"/>
      <c r="AG1" s="345"/>
      <c r="AH1" s="345"/>
      <c r="AI1" s="346"/>
      <c r="AJ1" s="340" t="s">
        <v>111</v>
      </c>
      <c r="AK1" s="341"/>
    </row>
    <row r="2" spans="1:69" ht="15" customHeight="1">
      <c r="A2" s="362"/>
      <c r="B2" s="363"/>
      <c r="C2" s="363"/>
      <c r="D2" s="364"/>
      <c r="E2" s="347"/>
      <c r="F2" s="348"/>
      <c r="G2" s="348"/>
      <c r="H2" s="348"/>
      <c r="I2" s="348"/>
      <c r="J2" s="348"/>
      <c r="K2" s="348"/>
      <c r="L2" s="348"/>
      <c r="M2" s="348"/>
      <c r="N2" s="348"/>
      <c r="O2" s="348"/>
      <c r="P2" s="348"/>
      <c r="Q2" s="348"/>
      <c r="R2" s="348"/>
      <c r="S2" s="348"/>
      <c r="T2" s="348"/>
      <c r="U2" s="348"/>
      <c r="V2" s="348"/>
      <c r="W2" s="348"/>
      <c r="X2" s="348"/>
      <c r="Y2" s="348"/>
      <c r="Z2" s="348"/>
      <c r="AA2" s="348"/>
      <c r="AB2" s="348"/>
      <c r="AC2" s="348"/>
      <c r="AD2" s="348"/>
      <c r="AE2" s="348"/>
      <c r="AF2" s="348"/>
      <c r="AG2" s="348"/>
      <c r="AH2" s="348"/>
      <c r="AI2" s="349"/>
      <c r="AJ2" s="342" t="s">
        <v>112</v>
      </c>
      <c r="AK2" s="343"/>
    </row>
    <row r="3" spans="1:69" ht="15" customHeight="1">
      <c r="A3" s="362"/>
      <c r="B3" s="363"/>
      <c r="C3" s="363"/>
      <c r="D3" s="364"/>
      <c r="E3" s="347"/>
      <c r="F3" s="348"/>
      <c r="G3" s="348"/>
      <c r="H3" s="348"/>
      <c r="I3" s="348"/>
      <c r="J3" s="348"/>
      <c r="K3" s="348"/>
      <c r="L3" s="348"/>
      <c r="M3" s="348"/>
      <c r="N3" s="348"/>
      <c r="O3" s="348"/>
      <c r="P3" s="348"/>
      <c r="Q3" s="348"/>
      <c r="R3" s="348"/>
      <c r="S3" s="348"/>
      <c r="T3" s="348"/>
      <c r="U3" s="348"/>
      <c r="V3" s="348"/>
      <c r="W3" s="348"/>
      <c r="X3" s="348"/>
      <c r="Y3" s="348"/>
      <c r="Z3" s="348"/>
      <c r="AA3" s="348"/>
      <c r="AB3" s="348"/>
      <c r="AC3" s="348"/>
      <c r="AD3" s="348"/>
      <c r="AE3" s="348"/>
      <c r="AF3" s="348"/>
      <c r="AG3" s="348"/>
      <c r="AH3" s="348"/>
      <c r="AI3" s="349"/>
      <c r="AJ3" s="342" t="s">
        <v>113</v>
      </c>
      <c r="AK3" s="343"/>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row>
    <row r="4" spans="1:69" ht="15" customHeight="1">
      <c r="A4" s="365"/>
      <c r="B4" s="366"/>
      <c r="C4" s="366"/>
      <c r="D4" s="367"/>
      <c r="E4" s="350"/>
      <c r="F4" s="351"/>
      <c r="G4" s="351"/>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1"/>
      <c r="AI4" s="352"/>
      <c r="AJ4" s="342" t="s">
        <v>114</v>
      </c>
      <c r="AK4" s="343"/>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row>
    <row r="5" spans="1:69" ht="16.5" customHeight="1">
      <c r="A5" s="26"/>
      <c r="B5" s="27"/>
      <c r="C5" s="26"/>
      <c r="D5" s="26"/>
      <c r="E5" s="25"/>
      <c r="F5" s="26"/>
      <c r="G5" s="25"/>
      <c r="H5" s="25"/>
      <c r="I5" s="25"/>
      <c r="J5" s="25"/>
      <c r="K5" s="7"/>
      <c r="L5" s="25"/>
      <c r="M5" s="25"/>
      <c r="N5" s="25"/>
      <c r="O5" s="25"/>
      <c r="P5" s="180"/>
      <c r="Q5" s="7"/>
      <c r="R5" s="7"/>
      <c r="S5" s="7"/>
      <c r="T5" s="7"/>
      <c r="U5" s="7"/>
      <c r="V5" s="7"/>
      <c r="W5" s="7"/>
      <c r="X5" s="7"/>
      <c r="Y5" s="7"/>
      <c r="Z5" s="7"/>
      <c r="AA5" s="7"/>
      <c r="AB5" s="7"/>
      <c r="AC5" s="7"/>
      <c r="AD5" s="7"/>
      <c r="AE5" s="7"/>
      <c r="AF5" s="25"/>
      <c r="AG5" s="25"/>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row>
    <row r="6" spans="1:69" ht="26.25" customHeight="1">
      <c r="A6" s="375" t="s">
        <v>115</v>
      </c>
      <c r="B6" s="376"/>
      <c r="C6" s="561" t="s">
        <v>78</v>
      </c>
      <c r="D6" s="562"/>
      <c r="E6" s="562"/>
      <c r="F6" s="562"/>
      <c r="G6" s="562"/>
      <c r="H6" s="562"/>
      <c r="I6" s="562"/>
      <c r="J6" s="562"/>
      <c r="K6" s="562"/>
      <c r="L6" s="562"/>
      <c r="M6" s="562"/>
      <c r="N6" s="563"/>
      <c r="O6" s="355"/>
      <c r="P6" s="355"/>
      <c r="Q6" s="355"/>
      <c r="R6" s="7"/>
      <c r="S6" s="7"/>
      <c r="T6" s="7"/>
      <c r="U6" s="7"/>
      <c r="V6" s="7"/>
      <c r="W6" s="7"/>
      <c r="X6" s="7"/>
      <c r="Y6" s="7"/>
      <c r="Z6" s="7"/>
      <c r="AA6" s="7"/>
      <c r="AB6" s="7"/>
      <c r="AC6" s="7"/>
      <c r="AD6" s="7"/>
      <c r="AE6" s="7"/>
      <c r="AF6" s="25"/>
      <c r="AG6" s="25"/>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row>
    <row r="7" spans="1:69" ht="76.5" customHeight="1">
      <c r="A7" s="375" t="s">
        <v>116</v>
      </c>
      <c r="B7" s="376"/>
      <c r="C7" s="383" t="s">
        <v>117</v>
      </c>
      <c r="D7" s="384"/>
      <c r="E7" s="384"/>
      <c r="F7" s="384"/>
      <c r="G7" s="384"/>
      <c r="H7" s="384"/>
      <c r="I7" s="384"/>
      <c r="J7" s="384"/>
      <c r="K7" s="384"/>
      <c r="L7" s="384"/>
      <c r="M7" s="384"/>
      <c r="N7" s="385"/>
      <c r="O7" s="25"/>
      <c r="P7" s="180"/>
      <c r="Q7" s="7"/>
      <c r="R7" s="7"/>
      <c r="S7" s="7"/>
      <c r="T7" s="7"/>
      <c r="U7" s="7"/>
      <c r="V7" s="7"/>
      <c r="W7" s="7"/>
      <c r="X7" s="7"/>
      <c r="Y7" s="7"/>
      <c r="Z7" s="7"/>
      <c r="AA7" s="7"/>
      <c r="AB7" s="7"/>
      <c r="AC7" s="7"/>
      <c r="AD7" s="7"/>
      <c r="AE7" s="7"/>
      <c r="AF7" s="25"/>
      <c r="AG7" s="25"/>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row>
    <row r="8" spans="1:69" ht="45" customHeight="1">
      <c r="A8" s="375" t="s">
        <v>118</v>
      </c>
      <c r="B8" s="376"/>
      <c r="C8" s="383" t="s">
        <v>80</v>
      </c>
      <c r="D8" s="384"/>
      <c r="E8" s="384"/>
      <c r="F8" s="384"/>
      <c r="G8" s="384"/>
      <c r="H8" s="384"/>
      <c r="I8" s="384"/>
      <c r="J8" s="384"/>
      <c r="K8" s="384"/>
      <c r="L8" s="384"/>
      <c r="M8" s="384"/>
      <c r="N8" s="385"/>
      <c r="O8" s="25"/>
      <c r="P8" s="180"/>
      <c r="Q8" s="7"/>
      <c r="R8" s="7"/>
      <c r="S8" s="7"/>
      <c r="T8" s="7"/>
      <c r="U8" s="7"/>
      <c r="V8" s="7"/>
      <c r="W8" s="7"/>
      <c r="X8" s="7"/>
      <c r="Y8" s="7"/>
      <c r="Z8" s="7"/>
      <c r="AA8" s="7"/>
      <c r="AB8" s="7"/>
      <c r="AC8" s="7"/>
      <c r="AD8" s="7"/>
      <c r="AE8" s="7"/>
      <c r="AF8" s="25"/>
      <c r="AG8" s="25"/>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row>
    <row r="9" spans="1:69">
      <c r="A9" s="356" t="s">
        <v>119</v>
      </c>
      <c r="B9" s="357"/>
      <c r="C9" s="357"/>
      <c r="D9" s="357"/>
      <c r="E9" s="357"/>
      <c r="F9" s="357"/>
      <c r="G9" s="358"/>
      <c r="H9" s="356" t="s">
        <v>120</v>
      </c>
      <c r="I9" s="357"/>
      <c r="J9" s="357"/>
      <c r="K9" s="357"/>
      <c r="L9" s="357"/>
      <c r="M9" s="357"/>
      <c r="N9" s="358"/>
      <c r="O9" s="356" t="s">
        <v>121</v>
      </c>
      <c r="P9" s="357"/>
      <c r="Q9" s="357"/>
      <c r="R9" s="357"/>
      <c r="S9" s="357"/>
      <c r="T9" s="357"/>
      <c r="U9" s="357"/>
      <c r="V9" s="357"/>
      <c r="W9" s="358"/>
      <c r="X9" s="356" t="s">
        <v>122</v>
      </c>
      <c r="Y9" s="357"/>
      <c r="Z9" s="357"/>
      <c r="AA9" s="357"/>
      <c r="AB9" s="357"/>
      <c r="AC9" s="357"/>
      <c r="AD9" s="358"/>
      <c r="AE9" s="356" t="s">
        <v>123</v>
      </c>
      <c r="AF9" s="357"/>
      <c r="AG9" s="357"/>
      <c r="AH9" s="357"/>
      <c r="AI9" s="357"/>
      <c r="AJ9" s="357"/>
      <c r="AK9" s="358"/>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row>
    <row r="10" spans="1:69" ht="16.5" customHeight="1">
      <c r="A10" s="377" t="s">
        <v>124</v>
      </c>
      <c r="B10" s="380" t="s">
        <v>23</v>
      </c>
      <c r="C10" s="354" t="s">
        <v>25</v>
      </c>
      <c r="D10" s="354" t="s">
        <v>27</v>
      </c>
      <c r="E10" s="379" t="s">
        <v>29</v>
      </c>
      <c r="F10" s="353" t="s">
        <v>31</v>
      </c>
      <c r="G10" s="354" t="s">
        <v>125</v>
      </c>
      <c r="H10" s="387" t="s">
        <v>126</v>
      </c>
      <c r="I10" s="388" t="s">
        <v>127</v>
      </c>
      <c r="J10" s="353" t="s">
        <v>128</v>
      </c>
      <c r="K10" s="353" t="s">
        <v>129</v>
      </c>
      <c r="L10" s="390" t="s">
        <v>130</v>
      </c>
      <c r="M10" s="388" t="s">
        <v>127</v>
      </c>
      <c r="N10" s="354" t="s">
        <v>37</v>
      </c>
      <c r="O10" s="381" t="s">
        <v>131</v>
      </c>
      <c r="P10" s="374" t="s">
        <v>39</v>
      </c>
      <c r="Q10" s="353" t="s">
        <v>41</v>
      </c>
      <c r="R10" s="374" t="s">
        <v>132</v>
      </c>
      <c r="S10" s="374"/>
      <c r="T10" s="374"/>
      <c r="U10" s="374"/>
      <c r="V10" s="374"/>
      <c r="W10" s="374"/>
      <c r="X10" s="386" t="s">
        <v>133</v>
      </c>
      <c r="Y10" s="386" t="s">
        <v>134</v>
      </c>
      <c r="Z10" s="386" t="s">
        <v>127</v>
      </c>
      <c r="AA10" s="386" t="s">
        <v>135</v>
      </c>
      <c r="AB10" s="386" t="s">
        <v>127</v>
      </c>
      <c r="AC10" s="386" t="s">
        <v>136</v>
      </c>
      <c r="AD10" s="381" t="s">
        <v>57</v>
      </c>
      <c r="AE10" s="374" t="s">
        <v>123</v>
      </c>
      <c r="AF10" s="374" t="s">
        <v>137</v>
      </c>
      <c r="AG10" s="374" t="s">
        <v>138</v>
      </c>
      <c r="AH10" s="353" t="s">
        <v>139</v>
      </c>
      <c r="AI10" s="374" t="s">
        <v>140</v>
      </c>
      <c r="AJ10" s="374" t="s">
        <v>141</v>
      </c>
      <c r="AK10" s="374" t="s">
        <v>61</v>
      </c>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row>
    <row r="11" spans="1:69" s="4" customFormat="1" ht="94.5" customHeight="1">
      <c r="A11" s="378"/>
      <c r="B11" s="380"/>
      <c r="C11" s="374"/>
      <c r="D11" s="374"/>
      <c r="E11" s="380"/>
      <c r="F11" s="354"/>
      <c r="G11" s="374"/>
      <c r="H11" s="354"/>
      <c r="I11" s="389"/>
      <c r="J11" s="354"/>
      <c r="K11" s="354"/>
      <c r="L11" s="389"/>
      <c r="M11" s="389"/>
      <c r="N11" s="374"/>
      <c r="O11" s="382"/>
      <c r="P11" s="374"/>
      <c r="Q11" s="354"/>
      <c r="R11" s="6" t="s">
        <v>142</v>
      </c>
      <c r="S11" s="6" t="s">
        <v>143</v>
      </c>
      <c r="T11" s="6" t="s">
        <v>144</v>
      </c>
      <c r="U11" s="6" t="s">
        <v>145</v>
      </c>
      <c r="V11" s="6" t="s">
        <v>146</v>
      </c>
      <c r="W11" s="6" t="s">
        <v>147</v>
      </c>
      <c r="X11" s="386"/>
      <c r="Y11" s="386"/>
      <c r="Z11" s="386"/>
      <c r="AA11" s="386"/>
      <c r="AB11" s="386"/>
      <c r="AC11" s="386"/>
      <c r="AD11" s="382"/>
      <c r="AE11" s="374"/>
      <c r="AF11" s="374"/>
      <c r="AG11" s="374"/>
      <c r="AH11" s="354"/>
      <c r="AI11" s="374"/>
      <c r="AJ11" s="374"/>
      <c r="AK11" s="37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row>
    <row r="12" spans="1:69" s="3" customFormat="1" ht="100.5" customHeight="1">
      <c r="A12" s="371">
        <v>1</v>
      </c>
      <c r="B12" s="391" t="s">
        <v>148</v>
      </c>
      <c r="C12" s="391" t="s">
        <v>149</v>
      </c>
      <c r="D12" s="391" t="s">
        <v>150</v>
      </c>
      <c r="E12" s="400" t="s">
        <v>151</v>
      </c>
      <c r="F12" s="391" t="s">
        <v>152</v>
      </c>
      <c r="G12" s="394">
        <v>200</v>
      </c>
      <c r="H12" s="397" t="str">
        <f>IF(G12&lt;=0,"",IF(G12&lt;=2,"Muy Baja",IF(G12&lt;=24,"Baja",IF(G12&lt;=500,"Media",IF(G12&lt;=5000,"Alta","Muy Alta")))))</f>
        <v>Media</v>
      </c>
      <c r="I12" s="406">
        <f>IF(H12="","",IF(H12="Muy Baja",0.2,IF(H12="Baja",0.4,IF(H12="Media",0.6,IF(H12="Alta",0.8,IF(H12="Muy Alta",1,))))))</f>
        <v>0.6</v>
      </c>
      <c r="J12" s="409" t="s">
        <v>153</v>
      </c>
      <c r="K12" s="406" t="str">
        <f>IF(NOT(ISERROR(MATCH(J12,'Tabla Impacto'!$B$221:$B$223,0))),'Tabla Impacto'!$F$223&amp;"Por favor no seleccionar los criterios de impacto(Afectación Económica o presupuestal y Pérdida Reputacional)",J12)</f>
        <v xml:space="preserve">     Entre 100 y 500 SMLMV </v>
      </c>
      <c r="L12" s="397" t="str">
        <f>IF(OR(K12='Tabla Impacto'!$C$11,K12='Tabla Impacto'!$D$11),"Leve",IF(OR(K12='Tabla Impacto'!$C$12,K12='Tabla Impacto'!$D$12),"Menor",IF(OR(K12='Tabla Impacto'!$C$13,K12='Tabla Impacto'!$D$13),"Moderado",IF(OR(K12='Tabla Impacto'!$C$14,K12='Tabla Impacto'!$D$14),"Mayor",IF(OR(K12='Tabla Impacto'!$C$15,K12='Tabla Impacto'!$D$15),"Catastrófico","")))))</f>
        <v>Mayor</v>
      </c>
      <c r="M12" s="406">
        <f>IF(L12="","",IF(L12="Leve",0.2,IF(L12="Menor",0.4,IF(L12="Moderado",0.6,IF(L12="Mayor",0.8,IF(L12="Catastrófico",1,))))))</f>
        <v>0.8</v>
      </c>
      <c r="N12" s="403"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Alto</v>
      </c>
      <c r="O12" s="5">
        <v>1</v>
      </c>
      <c r="P12" s="177" t="s">
        <v>154</v>
      </c>
      <c r="Q12" s="159" t="str">
        <f>IF(OR(R12="Preventivo",R12="Detectivo"),"Probabilidad",IF(R12="Correctivo","Impacto",""))</f>
        <v>Probabilidad</v>
      </c>
      <c r="R12" s="154" t="s">
        <v>155</v>
      </c>
      <c r="S12" s="154" t="s">
        <v>156</v>
      </c>
      <c r="T12" s="155" t="str">
        <f>IF(AND(R12="Preventivo",S12="Automático"),"50%",IF(AND(R12="Preventivo",S12="Manual"),"40%",IF(AND(R12="Detectivo",S12="Automático"),"40%",IF(AND(R12="Detectivo",S12="Manual"),"30%",IF(AND(R12="Correctivo",S12="Automático"),"35%",IF(AND(R12="Correctivo",S12="Manual"),"25%",""))))))</f>
        <v>30%</v>
      </c>
      <c r="U12" s="154" t="s">
        <v>157</v>
      </c>
      <c r="V12" s="154" t="s">
        <v>158</v>
      </c>
      <c r="W12" s="154" t="s">
        <v>159</v>
      </c>
      <c r="X12" s="156">
        <f>IFERROR(IF(Q12="Probabilidad",(I12-(+I12*T12)),IF(Q12="Impacto",I12,"")),"")</f>
        <v>0.42</v>
      </c>
      <c r="Y12" s="157" t="str">
        <f>IFERROR(IF(X12="","",IF(X12&lt;=0.2,"Muy Baja",IF(X12&lt;=0.4,"Baja",IF(X12&lt;=0.6,"Media",IF(X12&lt;=0.8,"Alta","Muy Alta"))))),"")</f>
        <v>Media</v>
      </c>
      <c r="Z12" s="158">
        <f>+X12</f>
        <v>0.42</v>
      </c>
      <c r="AA12" s="157" t="str">
        <f>IFERROR(IF(AB12="","",IF(AB12&lt;=0.2,"Leve",IF(AB12&lt;=0.4,"Menor",IF(AB12&lt;=0.6,"Moderado",IF(AB12&lt;=0.8,"Mayor","Catastrófico"))))),"")</f>
        <v>Mayor</v>
      </c>
      <c r="AB12" s="158">
        <f>IFERROR(IF(Q12="Impacto",(M12-(+M12*T12)),IF(Q12="Probabilidad",M12,"")),"")</f>
        <v>0.8</v>
      </c>
      <c r="AC12" s="163"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Alto</v>
      </c>
      <c r="AD12" s="160" t="s">
        <v>160</v>
      </c>
      <c r="AE12" s="174" t="s">
        <v>161</v>
      </c>
      <c r="AF12" s="176" t="s">
        <v>162</v>
      </c>
      <c r="AG12" s="175">
        <v>44407</v>
      </c>
      <c r="AH12" s="175">
        <v>44560</v>
      </c>
      <c r="AI12" s="162"/>
      <c r="AJ12" s="116"/>
      <c r="AK12" s="161"/>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row>
    <row r="13" spans="1:69" ht="24" customHeight="1">
      <c r="A13" s="372"/>
      <c r="B13" s="392"/>
      <c r="C13" s="392"/>
      <c r="D13" s="392"/>
      <c r="E13" s="401"/>
      <c r="F13" s="392"/>
      <c r="G13" s="395"/>
      <c r="H13" s="398"/>
      <c r="I13" s="407"/>
      <c r="J13" s="410"/>
      <c r="K13" s="407">
        <f>IF(NOT(ISERROR(MATCH(J13,_xlfn.ANCHORARRAY(E24),0))),I26&amp;"Por favor no seleccionar los criterios de impacto",J13)</f>
        <v>0</v>
      </c>
      <c r="L13" s="398"/>
      <c r="M13" s="407"/>
      <c r="N13" s="404"/>
      <c r="O13" s="5">
        <v>2</v>
      </c>
      <c r="P13" s="177"/>
      <c r="Q13" s="159"/>
      <c r="R13" s="154"/>
      <c r="S13" s="154"/>
      <c r="T13" s="155" t="str">
        <f t="shared" ref="T13:T17" si="0">IF(AND(R13="Preventivo",S13="Automático"),"50%",IF(AND(R13="Preventivo",S13="Manual"),"40%",IF(AND(R13="Detectivo",S13="Automático"),"40%",IF(AND(R13="Detectivo",S13="Manual"),"30%",IF(AND(R13="Correctivo",S13="Automático"),"35%",IF(AND(R13="Correctivo",S13="Manual"),"25%",""))))))</f>
        <v/>
      </c>
      <c r="U13" s="154"/>
      <c r="V13" s="154"/>
      <c r="W13" s="154"/>
      <c r="X13" s="156" t="str">
        <f>IFERROR(IF(AND(Q12="Probabilidad",Q13="Probabilidad"),(Z12-(+Z12*T13)),IF(Q13="Probabilidad",(I12-(+I12*T13)),IF(Q13="Impacto",Z12,""))),"")</f>
        <v/>
      </c>
      <c r="Y13" s="157" t="str">
        <f t="shared" ref="Y13:Y71" si="1">IFERROR(IF(X13="","",IF(X13&lt;=0.2,"Muy Baja",IF(X13&lt;=0.4,"Baja",IF(X13&lt;=0.6,"Media",IF(X13&lt;=0.8,"Alta","Muy Alta"))))),"")</f>
        <v/>
      </c>
      <c r="Z13" s="158" t="str">
        <f t="shared" ref="Z13:Z17" si="2">+X13</f>
        <v/>
      </c>
      <c r="AA13" s="157" t="str">
        <f t="shared" ref="AA13:AA71" si="3">IFERROR(IF(AB13="","",IF(AB13&lt;=0.2,"Leve",IF(AB13&lt;=0.4,"Menor",IF(AB13&lt;=0.6,"Moderado",IF(AB13&lt;=0.8,"Mayor","Catastrófico"))))),"")</f>
        <v/>
      </c>
      <c r="AB13" s="158" t="str">
        <f>IFERROR(IF(AND(Q12="Impacto",Q13="Impacto"),(AB12-(+AB12*T13)),IF(Q13="Impacto",(M12-(+M12*T13)),IF(Q13="Probabilidad",AB12,""))),"")</f>
        <v/>
      </c>
      <c r="AC13" s="163" t="str">
        <f t="shared" ref="AC13:AC17"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60"/>
      <c r="AE13" s="174"/>
      <c r="AF13" s="174"/>
      <c r="AG13" s="175"/>
      <c r="AH13" s="175"/>
      <c r="AI13" s="166"/>
      <c r="AJ13" s="112"/>
      <c r="AK13" s="165"/>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row>
    <row r="14" spans="1:69" ht="23.25" customHeight="1">
      <c r="A14" s="372"/>
      <c r="B14" s="392"/>
      <c r="C14" s="392"/>
      <c r="D14" s="392"/>
      <c r="E14" s="401"/>
      <c r="F14" s="392"/>
      <c r="G14" s="395"/>
      <c r="H14" s="398"/>
      <c r="I14" s="407"/>
      <c r="J14" s="410"/>
      <c r="K14" s="407">
        <f>IF(NOT(ISERROR(MATCH(J14,_xlfn.ANCHORARRAY(E25),0))),I27&amp;"Por favor no seleccionar los criterios de impacto",J14)</f>
        <v>0</v>
      </c>
      <c r="L14" s="398"/>
      <c r="M14" s="407"/>
      <c r="N14" s="404"/>
      <c r="O14" s="5">
        <v>3</v>
      </c>
      <c r="P14" s="178"/>
      <c r="Q14" s="104"/>
      <c r="R14" s="105"/>
      <c r="S14" s="105"/>
      <c r="T14" s="106"/>
      <c r="U14" s="115"/>
      <c r="V14" s="115"/>
      <c r="W14" s="115"/>
      <c r="X14" s="107"/>
      <c r="Y14" s="108"/>
      <c r="Z14" s="109"/>
      <c r="AA14" s="108"/>
      <c r="AB14" s="109"/>
      <c r="AC14" s="110"/>
      <c r="AD14" s="111"/>
      <c r="AE14" s="112"/>
      <c r="AF14" s="165"/>
      <c r="AG14" s="166"/>
      <c r="AH14" s="114"/>
      <c r="AI14" s="114"/>
      <c r="AJ14" s="112"/>
      <c r="AK14" s="113"/>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row>
    <row r="15" spans="1:69" ht="30.75" customHeight="1">
      <c r="A15" s="372"/>
      <c r="B15" s="392"/>
      <c r="C15" s="392"/>
      <c r="D15" s="392"/>
      <c r="E15" s="401"/>
      <c r="F15" s="392"/>
      <c r="G15" s="395"/>
      <c r="H15" s="398"/>
      <c r="I15" s="407"/>
      <c r="J15" s="410"/>
      <c r="K15" s="407">
        <f>IF(NOT(ISERROR(MATCH(J15,_xlfn.ANCHORARRAY(E26),0))),I28&amp;"Por favor no seleccionar los criterios de impacto",J15)</f>
        <v>0</v>
      </c>
      <c r="L15" s="398"/>
      <c r="M15" s="407"/>
      <c r="N15" s="404"/>
      <c r="O15" s="5">
        <v>4</v>
      </c>
      <c r="P15" s="177"/>
      <c r="Q15" s="104"/>
      <c r="R15" s="105"/>
      <c r="S15" s="105"/>
      <c r="T15" s="106"/>
      <c r="U15" s="105"/>
      <c r="V15" s="105"/>
      <c r="W15" s="105"/>
      <c r="X15" s="107"/>
      <c r="Y15" s="108"/>
      <c r="Z15" s="109"/>
      <c r="AA15" s="108"/>
      <c r="AB15" s="109"/>
      <c r="AC15" s="110"/>
      <c r="AD15" s="111"/>
      <c r="AE15" s="112"/>
      <c r="AF15" s="165"/>
      <c r="AG15" s="166"/>
      <c r="AH15" s="114"/>
      <c r="AI15" s="114"/>
      <c r="AJ15" s="112"/>
      <c r="AK15" s="113"/>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row>
    <row r="16" spans="1:69" ht="26.25" customHeight="1">
      <c r="A16" s="372"/>
      <c r="B16" s="392"/>
      <c r="C16" s="392"/>
      <c r="D16" s="392"/>
      <c r="E16" s="401"/>
      <c r="F16" s="392"/>
      <c r="G16" s="395"/>
      <c r="H16" s="398"/>
      <c r="I16" s="407"/>
      <c r="J16" s="410"/>
      <c r="K16" s="407">
        <f>IF(NOT(ISERROR(MATCH(J16,_xlfn.ANCHORARRAY(E27),0))),I29&amp;"Por favor no seleccionar los criterios de impacto",J16)</f>
        <v>0</v>
      </c>
      <c r="L16" s="398"/>
      <c r="M16" s="407"/>
      <c r="N16" s="404"/>
      <c r="O16" s="5">
        <v>5</v>
      </c>
      <c r="P16" s="177"/>
      <c r="Q16" s="104" t="str">
        <f t="shared" ref="Q16:Q17" si="5">IF(OR(R16="Preventivo",R16="Detectivo"),"Probabilidad",IF(R16="Correctivo","Impacto",""))</f>
        <v/>
      </c>
      <c r="R16" s="105"/>
      <c r="S16" s="105"/>
      <c r="T16" s="106" t="str">
        <f t="shared" si="0"/>
        <v/>
      </c>
      <c r="U16" s="105"/>
      <c r="V16" s="105"/>
      <c r="W16" s="105"/>
      <c r="X16" s="107" t="str">
        <f t="shared" ref="X16:X17" si="6">IFERROR(IF(AND(Q15="Probabilidad",Q16="Probabilidad"),(Z15-(+Z15*T16)),IF(AND(Q15="Impacto",Q16="Probabilidad"),(Z14-(+Z14*T16)),IF(Q16="Impacto",Z15,""))),"")</f>
        <v/>
      </c>
      <c r="Y16" s="108" t="str">
        <f t="shared" si="1"/>
        <v/>
      </c>
      <c r="Z16" s="109" t="str">
        <f t="shared" si="2"/>
        <v/>
      </c>
      <c r="AA16" s="108" t="str">
        <f t="shared" si="3"/>
        <v/>
      </c>
      <c r="AB16" s="109" t="str">
        <f t="shared" ref="AB16:AB17" si="7">IFERROR(IF(AND(Q15="Impacto",Q16="Impacto"),(AB15-(+AB15*T16)),IF(AND(Q15="Probabilidad",Q16="Impacto"),(AB14-(+AB14*T16)),IF(Q16="Probabilidad",AB15,""))),"")</f>
        <v/>
      </c>
      <c r="AC16" s="110" t="str">
        <f t="shared" si="4"/>
        <v/>
      </c>
      <c r="AD16" s="111"/>
      <c r="AE16" s="112"/>
      <c r="AF16" s="165"/>
      <c r="AG16" s="166"/>
      <c r="AH16" s="114"/>
      <c r="AI16" s="114"/>
      <c r="AJ16" s="112"/>
      <c r="AK16" s="113"/>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row>
    <row r="17" spans="1:69" ht="27.75" customHeight="1">
      <c r="A17" s="373"/>
      <c r="B17" s="393"/>
      <c r="C17" s="393"/>
      <c r="D17" s="393"/>
      <c r="E17" s="402"/>
      <c r="F17" s="393"/>
      <c r="G17" s="396"/>
      <c r="H17" s="399"/>
      <c r="I17" s="408"/>
      <c r="J17" s="411"/>
      <c r="K17" s="408">
        <f>IF(NOT(ISERROR(MATCH(J17,_xlfn.ANCHORARRAY(E28),0))),I30&amp;"Por favor no seleccionar los criterios de impacto",J17)</f>
        <v>0</v>
      </c>
      <c r="L17" s="399"/>
      <c r="M17" s="408"/>
      <c r="N17" s="405"/>
      <c r="O17" s="5">
        <v>6</v>
      </c>
      <c r="P17" s="177"/>
      <c r="Q17" s="104" t="str">
        <f t="shared" si="5"/>
        <v/>
      </c>
      <c r="R17" s="105"/>
      <c r="S17" s="105"/>
      <c r="T17" s="106" t="str">
        <f t="shared" si="0"/>
        <v/>
      </c>
      <c r="U17" s="105"/>
      <c r="V17" s="105"/>
      <c r="W17" s="105"/>
      <c r="X17" s="107" t="str">
        <f t="shared" si="6"/>
        <v/>
      </c>
      <c r="Y17" s="108" t="str">
        <f t="shared" si="1"/>
        <v/>
      </c>
      <c r="Z17" s="109" t="str">
        <f t="shared" si="2"/>
        <v/>
      </c>
      <c r="AA17" s="108" t="str">
        <f t="shared" si="3"/>
        <v/>
      </c>
      <c r="AB17" s="109" t="str">
        <f t="shared" si="7"/>
        <v/>
      </c>
      <c r="AC17" s="110" t="str">
        <f t="shared" si="4"/>
        <v/>
      </c>
      <c r="AD17" s="111"/>
      <c r="AE17" s="112"/>
      <c r="AF17" s="165"/>
      <c r="AG17" s="166"/>
      <c r="AH17" s="114"/>
      <c r="AI17" s="114"/>
      <c r="AJ17" s="112"/>
      <c r="AK17" s="113"/>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row>
    <row r="18" spans="1:69" ht="70.5" customHeight="1">
      <c r="A18" s="371">
        <v>2</v>
      </c>
      <c r="B18" s="328" t="s">
        <v>163</v>
      </c>
      <c r="C18" s="328" t="s">
        <v>164</v>
      </c>
      <c r="D18" s="328" t="s">
        <v>165</v>
      </c>
      <c r="E18" s="331" t="s">
        <v>166</v>
      </c>
      <c r="F18" s="328" t="s">
        <v>152</v>
      </c>
      <c r="G18" s="334">
        <v>12</v>
      </c>
      <c r="H18" s="316" t="str">
        <f>IF(G18&lt;=0,"",IF(G18&lt;=2,"Muy Baja",IF(G18&lt;=24,"Baja",IF(G18&lt;=500,"Media",IF(G18&lt;=5000,"Alta","Muy Alta")))))</f>
        <v>Baja</v>
      </c>
      <c r="I18" s="319">
        <f>IF(H18="","",IF(H18="Muy Baja",0.2,IF(H18="Baja",0.4,IF(H18="Media",0.6,IF(H18="Alta",0.8,IF(H18="Muy Alta",1,))))))</f>
        <v>0.4</v>
      </c>
      <c r="J18" s="310" t="s">
        <v>167</v>
      </c>
      <c r="K18" s="319" t="str">
        <f>IF(NOT(ISERROR(MATCH(J18,'Tabla Impacto'!$B$221:$B$223,0))),'Tabla Impacto'!$F$223&amp;"Por favor no seleccionar los criterios de impacto(Afectación Económica o presupuestal y Pérdida Reputacional)",J18)</f>
        <v xml:space="preserve">     Mayor a 500 SMLMV </v>
      </c>
      <c r="L18" s="316" t="str">
        <f>IF(OR(K18='Tabla Impacto'!$C$11,K18='Tabla Impacto'!$D$11),"Leve",IF(OR(K18='Tabla Impacto'!$C$12,K18='Tabla Impacto'!$D$12),"Menor",IF(OR(K18='Tabla Impacto'!$C$13,K18='Tabla Impacto'!$D$13),"Moderado",IF(OR(K18='Tabla Impacto'!$C$14,K18='Tabla Impacto'!$D$14),"Mayor",IF(OR(K18='Tabla Impacto'!$C$15,K18='Tabla Impacto'!$D$15),"Catastrófico","")))))</f>
        <v>Catastrófico</v>
      </c>
      <c r="M18" s="319">
        <f>IF(L18="","",IF(L18="Leve",0.2,IF(L18="Menor",0.4,IF(L18="Moderado",0.6,IF(L18="Mayor",0.8,IF(L18="Catastrófico",1,))))))</f>
        <v>1</v>
      </c>
      <c r="N18" s="322"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Extremo</v>
      </c>
      <c r="O18" s="5">
        <v>1</v>
      </c>
      <c r="P18" s="177" t="s">
        <v>168</v>
      </c>
      <c r="Q18" s="159" t="str">
        <f>IF(OR(R18="Preventivo",R18="Detectivo"),"Probabilidad",IF(R18="Correctivo","Impacto",""))</f>
        <v>Probabilidad</v>
      </c>
      <c r="R18" s="167" t="s">
        <v>155</v>
      </c>
      <c r="S18" s="167" t="s">
        <v>156</v>
      </c>
      <c r="T18" s="168" t="str">
        <f>IF(AND(R18="Preventivo",S18="Automático"),"50%",IF(AND(R18="Preventivo",S18="Manual"),"40%",IF(AND(R18="Detectivo",S18="Automático"),"40%",IF(AND(R18="Detectivo",S18="Manual"),"30%",IF(AND(R18="Correctivo",S18="Automático"),"35%",IF(AND(R18="Correctivo",S18="Manual"),"25%",""))))))</f>
        <v>30%</v>
      </c>
      <c r="U18" s="167" t="s">
        <v>157</v>
      </c>
      <c r="V18" s="167" t="s">
        <v>158</v>
      </c>
      <c r="W18" s="167" t="s">
        <v>159</v>
      </c>
      <c r="X18" s="156">
        <f>IFERROR(IF(Q18="Probabilidad",(I18-(+I18*T18)),IF(Q18="Impacto",I18,"")),"")</f>
        <v>0.28000000000000003</v>
      </c>
      <c r="Y18" s="169" t="str">
        <f>IFERROR(IF(X18="","",IF(X18&lt;=0.2,"Muy Baja",IF(X18&lt;=0.4,"Baja",IF(X18&lt;=0.6,"Media",IF(X18&lt;=0.8,"Alta","Muy Alta"))))),"")</f>
        <v>Baja</v>
      </c>
      <c r="Z18" s="170">
        <f>+X18</f>
        <v>0.28000000000000003</v>
      </c>
      <c r="AA18" s="169" t="str">
        <f>IFERROR(IF(AB18="","",IF(AB18&lt;=0.2,"Leve",IF(AB18&lt;=0.4,"Menor",IF(AB18&lt;=0.6,"Moderado",IF(AB18&lt;=0.8,"Mayor","Catastrófico"))))),"")</f>
        <v>Catastrófico</v>
      </c>
      <c r="AB18" s="170">
        <f>IFERROR(IF(Q18="Impacto",(M18-(+M18*T18)),IF(Q18="Probabilidad",M18,"")),"")</f>
        <v>1</v>
      </c>
      <c r="AC18" s="171"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Extremo</v>
      </c>
      <c r="AD18" s="172" t="s">
        <v>160</v>
      </c>
      <c r="AE18" s="174" t="s">
        <v>169</v>
      </c>
      <c r="AF18" s="174" t="s">
        <v>170</v>
      </c>
      <c r="AG18" s="175">
        <v>44407</v>
      </c>
      <c r="AH18" s="175">
        <v>44560</v>
      </c>
      <c r="AI18" s="114"/>
      <c r="AJ18" s="112"/>
      <c r="AK18" s="113"/>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row>
    <row r="19" spans="1:69" ht="26.25" customHeight="1">
      <c r="A19" s="372"/>
      <c r="B19" s="329"/>
      <c r="C19" s="329"/>
      <c r="D19" s="329"/>
      <c r="E19" s="332"/>
      <c r="F19" s="329"/>
      <c r="G19" s="335"/>
      <c r="H19" s="317"/>
      <c r="I19" s="320"/>
      <c r="J19" s="311"/>
      <c r="K19" s="320">
        <f>IF(NOT(ISERROR(MATCH(J19,_xlfn.ANCHORARRAY(E30),0))),I32&amp;"Por favor no seleccionar los criterios de impacto",J19)</f>
        <v>0</v>
      </c>
      <c r="L19" s="317"/>
      <c r="M19" s="320"/>
      <c r="N19" s="323"/>
      <c r="O19" s="5">
        <v>2</v>
      </c>
      <c r="P19" s="177"/>
      <c r="Q19" s="159"/>
      <c r="R19" s="167"/>
      <c r="S19" s="167"/>
      <c r="T19" s="168"/>
      <c r="U19" s="167"/>
      <c r="V19" s="167"/>
      <c r="W19" s="167"/>
      <c r="X19" s="156"/>
      <c r="Y19" s="169"/>
      <c r="Z19" s="170"/>
      <c r="AA19" s="169"/>
      <c r="AB19" s="170"/>
      <c r="AC19" s="171"/>
      <c r="AD19" s="172"/>
      <c r="AE19" s="174"/>
      <c r="AF19" s="174"/>
      <c r="AG19" s="175"/>
      <c r="AH19" s="175"/>
      <c r="AI19" s="114"/>
      <c r="AJ19" s="112"/>
      <c r="AK19" s="113"/>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row>
    <row r="20" spans="1:69">
      <c r="A20" s="372"/>
      <c r="B20" s="329"/>
      <c r="C20" s="329"/>
      <c r="D20" s="329"/>
      <c r="E20" s="332"/>
      <c r="F20" s="329"/>
      <c r="G20" s="335"/>
      <c r="H20" s="317"/>
      <c r="I20" s="320"/>
      <c r="J20" s="311"/>
      <c r="K20" s="320">
        <f>IF(NOT(ISERROR(MATCH(J20,_xlfn.ANCHORARRAY(E31),0))),I33&amp;"Por favor no seleccionar los criterios de impacto",J20)</f>
        <v>0</v>
      </c>
      <c r="L20" s="317"/>
      <c r="M20" s="320"/>
      <c r="N20" s="323"/>
      <c r="O20" s="5">
        <v>3</v>
      </c>
      <c r="P20" s="179"/>
      <c r="Q20" s="159"/>
      <c r="R20" s="167"/>
      <c r="S20" s="167"/>
      <c r="T20" s="168"/>
      <c r="U20" s="167"/>
      <c r="V20" s="167"/>
      <c r="W20" s="167"/>
      <c r="X20" s="156"/>
      <c r="Y20" s="169"/>
      <c r="Z20" s="170"/>
      <c r="AA20" s="169"/>
      <c r="AB20" s="170"/>
      <c r="AC20" s="171"/>
      <c r="AD20" s="172"/>
      <c r="AE20" s="174"/>
      <c r="AF20" s="176"/>
      <c r="AG20" s="175"/>
      <c r="AH20" s="175"/>
      <c r="AI20" s="114"/>
      <c r="AJ20" s="112"/>
      <c r="AK20" s="113"/>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row>
    <row r="21" spans="1:69" ht="25.5" customHeight="1">
      <c r="A21" s="372"/>
      <c r="B21" s="329"/>
      <c r="C21" s="329"/>
      <c r="D21" s="329"/>
      <c r="E21" s="332"/>
      <c r="F21" s="329"/>
      <c r="G21" s="335"/>
      <c r="H21" s="317"/>
      <c r="I21" s="320"/>
      <c r="J21" s="311"/>
      <c r="K21" s="320">
        <f>IF(NOT(ISERROR(MATCH(J21,_xlfn.ANCHORARRAY(E32),0))),I34&amp;"Por favor no seleccionar los criterios de impacto",J21)</f>
        <v>0</v>
      </c>
      <c r="L21" s="317"/>
      <c r="M21" s="320"/>
      <c r="N21" s="323"/>
      <c r="O21" s="5">
        <v>4</v>
      </c>
      <c r="P21" s="177"/>
      <c r="Q21" s="104" t="str">
        <f t="shared" ref="Q21:Q23" si="8">IF(OR(R21="Preventivo",R21="Detectivo"),"Probabilidad",IF(R21="Correctivo","Impacto",""))</f>
        <v/>
      </c>
      <c r="R21" s="105"/>
      <c r="S21" s="105"/>
      <c r="T21" s="106" t="str">
        <f t="shared" ref="T21:T23" si="9">IF(AND(R21="Preventivo",S21="Automático"),"50%",IF(AND(R21="Preventivo",S21="Manual"),"40%",IF(AND(R21="Detectivo",S21="Automático"),"40%",IF(AND(R21="Detectivo",S21="Manual"),"30%",IF(AND(R21="Correctivo",S21="Automático"),"35%",IF(AND(R21="Correctivo",S21="Manual"),"25%",""))))))</f>
        <v/>
      </c>
      <c r="U21" s="105"/>
      <c r="V21" s="105"/>
      <c r="W21" s="105"/>
      <c r="X21" s="107" t="str">
        <f t="shared" ref="X21:X23" si="10">IFERROR(IF(AND(Q20="Probabilidad",Q21="Probabilidad"),(Z20-(+Z20*T21)),IF(AND(Q20="Impacto",Q21="Probabilidad"),(Z19-(+Z19*T21)),IF(Q21="Impacto",Z20,""))),"")</f>
        <v/>
      </c>
      <c r="Y21" s="108" t="str">
        <f t="shared" si="1"/>
        <v/>
      </c>
      <c r="Z21" s="109" t="str">
        <f t="shared" ref="Z21:Z23" si="11">+X21</f>
        <v/>
      </c>
      <c r="AA21" s="108" t="str">
        <f t="shared" si="3"/>
        <v/>
      </c>
      <c r="AB21" s="109" t="str">
        <f t="shared" ref="AB21:AB23" si="12">IFERROR(IF(AND(Q20="Impacto",Q21="Impacto"),(AB20-(+AB20*T21)),IF(AND(Q20="Probabilidad",Q21="Impacto"),(AB19-(+AB19*T21)),IF(Q21="Probabilidad",AB20,""))),"")</f>
        <v/>
      </c>
      <c r="AC21" s="110"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11"/>
      <c r="AE21" s="112"/>
      <c r="AF21" s="165"/>
      <c r="AG21" s="166"/>
      <c r="AH21" s="114"/>
      <c r="AI21" s="114"/>
      <c r="AJ21" s="112"/>
      <c r="AK21" s="113"/>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row>
    <row r="22" spans="1:69" ht="24" customHeight="1">
      <c r="A22" s="372"/>
      <c r="B22" s="329"/>
      <c r="C22" s="329"/>
      <c r="D22" s="329"/>
      <c r="E22" s="332"/>
      <c r="F22" s="329"/>
      <c r="G22" s="335"/>
      <c r="H22" s="317"/>
      <c r="I22" s="320"/>
      <c r="J22" s="311"/>
      <c r="K22" s="320">
        <f>IF(NOT(ISERROR(MATCH(J22,_xlfn.ANCHORARRAY(E33),0))),I35&amp;"Por favor no seleccionar los criterios de impacto",J22)</f>
        <v>0</v>
      </c>
      <c r="L22" s="317"/>
      <c r="M22" s="320"/>
      <c r="N22" s="323"/>
      <c r="O22" s="5">
        <v>5</v>
      </c>
      <c r="P22" s="177"/>
      <c r="Q22" s="104" t="str">
        <f t="shared" si="8"/>
        <v/>
      </c>
      <c r="R22" s="105"/>
      <c r="S22" s="105"/>
      <c r="T22" s="106" t="str">
        <f t="shared" si="9"/>
        <v/>
      </c>
      <c r="U22" s="105"/>
      <c r="V22" s="105"/>
      <c r="W22" s="105"/>
      <c r="X22" s="107" t="str">
        <f t="shared" si="10"/>
        <v/>
      </c>
      <c r="Y22" s="108" t="str">
        <f t="shared" si="1"/>
        <v/>
      </c>
      <c r="Z22" s="109" t="str">
        <f t="shared" si="11"/>
        <v/>
      </c>
      <c r="AA22" s="108" t="str">
        <f t="shared" si="3"/>
        <v/>
      </c>
      <c r="AB22" s="109" t="str">
        <f t="shared" si="12"/>
        <v/>
      </c>
      <c r="AC22" s="110" t="str">
        <f t="shared" ref="AC22:AC23" si="13">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11"/>
      <c r="AE22" s="112"/>
      <c r="AF22" s="165"/>
      <c r="AG22" s="166"/>
      <c r="AH22" s="114"/>
      <c r="AI22" s="114"/>
      <c r="AJ22" s="112"/>
      <c r="AK22" s="113"/>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row>
    <row r="23" spans="1:69" ht="25.5" customHeight="1">
      <c r="A23" s="373"/>
      <c r="B23" s="330"/>
      <c r="C23" s="330"/>
      <c r="D23" s="330"/>
      <c r="E23" s="333"/>
      <c r="F23" s="330"/>
      <c r="G23" s="336"/>
      <c r="H23" s="318"/>
      <c r="I23" s="321"/>
      <c r="J23" s="312"/>
      <c r="K23" s="321">
        <f>IF(NOT(ISERROR(MATCH(J23,_xlfn.ANCHORARRAY(E34),0))),I36&amp;"Por favor no seleccionar los criterios de impacto",J23)</f>
        <v>0</v>
      </c>
      <c r="L23" s="318"/>
      <c r="M23" s="321"/>
      <c r="N23" s="324"/>
      <c r="O23" s="5">
        <v>6</v>
      </c>
      <c r="P23" s="177"/>
      <c r="Q23" s="104" t="str">
        <f t="shared" si="8"/>
        <v/>
      </c>
      <c r="R23" s="105"/>
      <c r="S23" s="105"/>
      <c r="T23" s="106" t="str">
        <f t="shared" si="9"/>
        <v/>
      </c>
      <c r="U23" s="105"/>
      <c r="V23" s="105"/>
      <c r="W23" s="105"/>
      <c r="X23" s="107" t="str">
        <f t="shared" si="10"/>
        <v/>
      </c>
      <c r="Y23" s="108" t="str">
        <f t="shared" si="1"/>
        <v/>
      </c>
      <c r="Z23" s="109" t="str">
        <f t="shared" si="11"/>
        <v/>
      </c>
      <c r="AA23" s="108" t="str">
        <f t="shared" si="3"/>
        <v/>
      </c>
      <c r="AB23" s="109" t="str">
        <f t="shared" si="12"/>
        <v/>
      </c>
      <c r="AC23" s="110" t="str">
        <f t="shared" si="13"/>
        <v/>
      </c>
      <c r="AD23" s="111"/>
      <c r="AE23" s="112"/>
      <c r="AF23" s="165"/>
      <c r="AG23" s="166"/>
      <c r="AH23" s="114"/>
      <c r="AI23" s="114"/>
      <c r="AJ23" s="112"/>
      <c r="AK23" s="113"/>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row>
    <row r="24" spans="1:69" ht="30" hidden="1" customHeight="1">
      <c r="A24" s="337"/>
      <c r="B24" s="328"/>
      <c r="C24" s="328"/>
      <c r="D24" s="328"/>
      <c r="E24" s="331"/>
      <c r="F24" s="328"/>
      <c r="G24" s="334"/>
      <c r="H24" s="316" t="str">
        <f>IF(G24&lt;=0,"",IF(G24&lt;=2,"Muy Baja",IF(G24&lt;=24,"Baja",IF(G24&lt;=500,"Media",IF(G24&lt;=5000,"Alta","Muy Alta")))))</f>
        <v/>
      </c>
      <c r="I24" s="319" t="str">
        <f>IF(H24="","",IF(H24="Muy Baja",0.2,IF(H24="Baja",0.4,IF(H24="Media",0.6,IF(H24="Alta",0.8,IF(H24="Muy Alta",1,))))))</f>
        <v/>
      </c>
      <c r="J24" s="310"/>
      <c r="K24" s="313">
        <f>IF(NOT(ISERROR(MATCH(J24,'Tabla Impacto'!$B$221:$B$223,0))),'Tabla Impacto'!$F$223&amp;"Por favor no seleccionar los criterios de impacto(Afectación Económica o presupuestal y Pérdida Reputacional)",J24)</f>
        <v>0</v>
      </c>
      <c r="L24" s="316" t="str">
        <f>IF(OR(K24='Tabla Impacto'!$C$11,K24='Tabla Impacto'!$D$11),"Leve",IF(OR(K24='Tabla Impacto'!$C$12,K24='Tabla Impacto'!$D$12),"Menor",IF(OR(K24='Tabla Impacto'!$C$13,K24='Tabla Impacto'!$D$13),"Moderado",IF(OR(K24='Tabla Impacto'!$C$14,K24='Tabla Impacto'!$D$14),"Mayor",IF(OR(K24='Tabla Impacto'!$C$15,K24='Tabla Impacto'!$D$15),"Catastrófico","")))))</f>
        <v/>
      </c>
      <c r="M24" s="319" t="str">
        <f>IF(L24="","",IF(L24="Leve",0.2,IF(L24="Menor",0.4,IF(L24="Moderado",0.6,IF(L24="Mayor",0.8,IF(L24="Catastrófico",1,))))))</f>
        <v/>
      </c>
      <c r="N24" s="322" t="str">
        <f>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
      </c>
      <c r="O24" s="5">
        <v>1</v>
      </c>
      <c r="P24" s="177"/>
      <c r="Q24" s="159"/>
      <c r="R24" s="167"/>
      <c r="S24" s="167"/>
      <c r="T24" s="168"/>
      <c r="U24" s="167"/>
      <c r="V24" s="167"/>
      <c r="W24" s="167"/>
      <c r="X24" s="156"/>
      <c r="Y24" s="169"/>
      <c r="Z24" s="170"/>
      <c r="AA24" s="169"/>
      <c r="AB24" s="170"/>
      <c r="AC24" s="171"/>
      <c r="AD24" s="172"/>
      <c r="AE24" s="174"/>
      <c r="AF24" s="174"/>
      <c r="AG24" s="166"/>
      <c r="AH24" s="114"/>
      <c r="AI24" s="114"/>
      <c r="AJ24" s="112"/>
      <c r="AK24" s="113"/>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row>
    <row r="25" spans="1:69" ht="36.75" hidden="1" customHeight="1">
      <c r="A25" s="338"/>
      <c r="B25" s="329"/>
      <c r="C25" s="329"/>
      <c r="D25" s="329"/>
      <c r="E25" s="332"/>
      <c r="F25" s="329"/>
      <c r="G25" s="335"/>
      <c r="H25" s="317"/>
      <c r="I25" s="320"/>
      <c r="J25" s="311"/>
      <c r="K25" s="314">
        <f>IF(NOT(ISERROR(MATCH(J25,_xlfn.ANCHORARRAY(E36),0))),I38&amp;"Por favor no seleccionar los criterios de impacto",J25)</f>
        <v>0</v>
      </c>
      <c r="L25" s="317"/>
      <c r="M25" s="320"/>
      <c r="N25" s="323"/>
      <c r="O25" s="5">
        <v>2</v>
      </c>
      <c r="P25" s="177"/>
      <c r="Q25" s="104"/>
      <c r="R25" s="167"/>
      <c r="S25" s="167"/>
      <c r="T25" s="168"/>
      <c r="U25" s="167"/>
      <c r="V25" s="167"/>
      <c r="W25" s="167"/>
      <c r="X25" s="156"/>
      <c r="Y25" s="169"/>
      <c r="Z25" s="170"/>
      <c r="AA25" s="169"/>
      <c r="AB25" s="170"/>
      <c r="AC25" s="171"/>
      <c r="AD25" s="172"/>
      <c r="AE25" s="174"/>
      <c r="AF25" s="174"/>
      <c r="AG25" s="166"/>
      <c r="AH25" s="114"/>
      <c r="AI25" s="114"/>
      <c r="AJ25" s="112"/>
      <c r="AK25" s="113"/>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row>
    <row r="26" spans="1:69" ht="26.25" hidden="1" customHeight="1">
      <c r="A26" s="338"/>
      <c r="B26" s="329"/>
      <c r="C26" s="329"/>
      <c r="D26" s="329"/>
      <c r="E26" s="332"/>
      <c r="F26" s="329"/>
      <c r="G26" s="335"/>
      <c r="H26" s="317"/>
      <c r="I26" s="320"/>
      <c r="J26" s="311"/>
      <c r="K26" s="314">
        <f>IF(NOT(ISERROR(MATCH(J26,_xlfn.ANCHORARRAY(E37),0))),I39&amp;"Por favor no seleccionar los criterios de impacto",J26)</f>
        <v>0</v>
      </c>
      <c r="L26" s="317"/>
      <c r="M26" s="320"/>
      <c r="N26" s="323"/>
      <c r="O26" s="5">
        <v>3</v>
      </c>
      <c r="P26" s="178"/>
      <c r="Q26" s="104" t="str">
        <f>IF(OR(R26="Preventivo",R26="Detectivo"),"Probabilidad",IF(R26="Correctivo","Impacto",""))</f>
        <v/>
      </c>
      <c r="R26" s="105"/>
      <c r="S26" s="105"/>
      <c r="T26" s="106" t="str">
        <f t="shared" ref="T26:T29" si="14">IF(AND(R26="Preventivo",S26="Automático"),"50%",IF(AND(R26="Preventivo",S26="Manual"),"40%",IF(AND(R26="Detectivo",S26="Automático"),"40%",IF(AND(R26="Detectivo",S26="Manual"),"30%",IF(AND(R26="Correctivo",S26="Automático"),"35%",IF(AND(R26="Correctivo",S26="Manual"),"25%",""))))))</f>
        <v/>
      </c>
      <c r="U26" s="105"/>
      <c r="V26" s="105"/>
      <c r="W26" s="105"/>
      <c r="X26" s="107" t="str">
        <f>IFERROR(IF(AND(Q25="Probabilidad",Q26="Probabilidad"),(Z25-(+Z25*T26)),IF(AND(Q25="Impacto",Q26="Probabilidad"),(Z24-(+Z24*T26)),IF(Q26="Impacto",Z25,""))),"")</f>
        <v/>
      </c>
      <c r="Y26" s="108" t="str">
        <f t="shared" si="1"/>
        <v/>
      </c>
      <c r="Z26" s="109" t="str">
        <f t="shared" ref="Z26:Z29" si="15">+X26</f>
        <v/>
      </c>
      <c r="AA26" s="108" t="str">
        <f t="shared" si="3"/>
        <v/>
      </c>
      <c r="AB26" s="109" t="str">
        <f>IFERROR(IF(AND(Q25="Impacto",Q26="Impacto"),(AB25-(+AB25*T26)),IF(AND(Q25="Probabilidad",Q26="Impacto"),(AB24-(+AB24*T26)),IF(Q26="Probabilidad",AB25,""))),"")</f>
        <v/>
      </c>
      <c r="AC26" s="110" t="str">
        <f t="shared" ref="AC26" si="16">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11"/>
      <c r="AE26" s="112"/>
      <c r="AF26" s="165"/>
      <c r="AG26" s="166"/>
      <c r="AH26" s="114"/>
      <c r="AI26" s="114"/>
      <c r="AJ26" s="112"/>
      <c r="AK26" s="113"/>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row>
    <row r="27" spans="1:69" ht="26.25" hidden="1" customHeight="1">
      <c r="A27" s="338"/>
      <c r="B27" s="329"/>
      <c r="C27" s="329"/>
      <c r="D27" s="329"/>
      <c r="E27" s="332"/>
      <c r="F27" s="329"/>
      <c r="G27" s="335"/>
      <c r="H27" s="317"/>
      <c r="I27" s="320"/>
      <c r="J27" s="311"/>
      <c r="K27" s="314">
        <f>IF(NOT(ISERROR(MATCH(J27,_xlfn.ANCHORARRAY(E38),0))),I40&amp;"Por favor no seleccionar los criterios de impacto",J27)</f>
        <v>0</v>
      </c>
      <c r="L27" s="317"/>
      <c r="M27" s="320"/>
      <c r="N27" s="323"/>
      <c r="O27" s="5">
        <v>4</v>
      </c>
      <c r="P27" s="177"/>
      <c r="Q27" s="104" t="str">
        <f t="shared" ref="Q27:Q29" si="17">IF(OR(R27="Preventivo",R27="Detectivo"),"Probabilidad",IF(R27="Correctivo","Impacto",""))</f>
        <v/>
      </c>
      <c r="R27" s="105"/>
      <c r="S27" s="105"/>
      <c r="T27" s="106" t="str">
        <f t="shared" si="14"/>
        <v/>
      </c>
      <c r="U27" s="105"/>
      <c r="V27" s="105"/>
      <c r="W27" s="105"/>
      <c r="X27" s="107" t="str">
        <f t="shared" ref="X27:X29" si="18">IFERROR(IF(AND(Q26="Probabilidad",Q27="Probabilidad"),(Z26-(+Z26*T27)),IF(AND(Q26="Impacto",Q27="Probabilidad"),(Z25-(+Z25*T27)),IF(Q27="Impacto",Z26,""))),"")</f>
        <v/>
      </c>
      <c r="Y27" s="108" t="str">
        <f t="shared" si="1"/>
        <v/>
      </c>
      <c r="Z27" s="109" t="str">
        <f t="shared" si="15"/>
        <v/>
      </c>
      <c r="AA27" s="108" t="str">
        <f t="shared" si="3"/>
        <v/>
      </c>
      <c r="AB27" s="109" t="str">
        <f t="shared" ref="AB27:AB29" si="19">IFERROR(IF(AND(Q26="Impacto",Q27="Impacto"),(AB26-(+AB26*T27)),IF(AND(Q26="Probabilidad",Q27="Impacto"),(AB25-(+AB25*T27)),IF(Q27="Probabilidad",AB26,""))),"")</f>
        <v/>
      </c>
      <c r="AC27" s="110"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11"/>
      <c r="AE27" s="112"/>
      <c r="AF27" s="165"/>
      <c r="AG27" s="166"/>
      <c r="AH27" s="114"/>
      <c r="AI27" s="114"/>
      <c r="AJ27" s="112"/>
      <c r="AK27" s="113"/>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row>
    <row r="28" spans="1:69" ht="26.25" hidden="1" customHeight="1">
      <c r="A28" s="338"/>
      <c r="B28" s="329"/>
      <c r="C28" s="329"/>
      <c r="D28" s="329"/>
      <c r="E28" s="332"/>
      <c r="F28" s="329"/>
      <c r="G28" s="335"/>
      <c r="H28" s="317"/>
      <c r="I28" s="320"/>
      <c r="J28" s="311"/>
      <c r="K28" s="314">
        <f>IF(NOT(ISERROR(MATCH(J28,_xlfn.ANCHORARRAY(E39),0))),I41&amp;"Por favor no seleccionar los criterios de impacto",J28)</f>
        <v>0</v>
      </c>
      <c r="L28" s="317"/>
      <c r="M28" s="320"/>
      <c r="N28" s="323"/>
      <c r="O28" s="5">
        <v>5</v>
      </c>
      <c r="P28" s="177"/>
      <c r="Q28" s="104" t="str">
        <f t="shared" si="17"/>
        <v/>
      </c>
      <c r="R28" s="105"/>
      <c r="S28" s="105"/>
      <c r="T28" s="106" t="str">
        <f t="shared" si="14"/>
        <v/>
      </c>
      <c r="U28" s="105"/>
      <c r="V28" s="105"/>
      <c r="W28" s="105"/>
      <c r="X28" s="107" t="str">
        <f t="shared" si="18"/>
        <v/>
      </c>
      <c r="Y28" s="108" t="str">
        <f t="shared" si="1"/>
        <v/>
      </c>
      <c r="Z28" s="109" t="str">
        <f t="shared" si="15"/>
        <v/>
      </c>
      <c r="AA28" s="108" t="str">
        <f t="shared" si="3"/>
        <v/>
      </c>
      <c r="AB28" s="109" t="str">
        <f t="shared" si="19"/>
        <v/>
      </c>
      <c r="AC28" s="110" t="str">
        <f t="shared" ref="AC28:AC29" si="20">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11"/>
      <c r="AE28" s="112"/>
      <c r="AF28" s="165"/>
      <c r="AG28" s="166"/>
      <c r="AH28" s="114"/>
      <c r="AI28" s="114"/>
      <c r="AJ28" s="112"/>
      <c r="AK28" s="113"/>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row>
    <row r="29" spans="1:69" ht="26.25" hidden="1" customHeight="1">
      <c r="A29" s="339"/>
      <c r="B29" s="330"/>
      <c r="C29" s="330"/>
      <c r="D29" s="330"/>
      <c r="E29" s="333"/>
      <c r="F29" s="330"/>
      <c r="G29" s="336"/>
      <c r="H29" s="318"/>
      <c r="I29" s="321"/>
      <c r="J29" s="312"/>
      <c r="K29" s="315">
        <f>IF(NOT(ISERROR(MATCH(J29,_xlfn.ANCHORARRAY(E40),0))),I42&amp;"Por favor no seleccionar los criterios de impacto",J29)</f>
        <v>0</v>
      </c>
      <c r="L29" s="318"/>
      <c r="M29" s="321"/>
      <c r="N29" s="324"/>
      <c r="O29" s="5">
        <v>6</v>
      </c>
      <c r="P29" s="177"/>
      <c r="Q29" s="104" t="str">
        <f t="shared" si="17"/>
        <v/>
      </c>
      <c r="R29" s="105"/>
      <c r="S29" s="105"/>
      <c r="T29" s="106" t="str">
        <f t="shared" si="14"/>
        <v/>
      </c>
      <c r="U29" s="105"/>
      <c r="V29" s="105"/>
      <c r="W29" s="105"/>
      <c r="X29" s="107" t="str">
        <f t="shared" si="18"/>
        <v/>
      </c>
      <c r="Y29" s="108" t="str">
        <f t="shared" si="1"/>
        <v/>
      </c>
      <c r="Z29" s="109" t="str">
        <f t="shared" si="15"/>
        <v/>
      </c>
      <c r="AA29" s="108" t="str">
        <f t="shared" si="3"/>
        <v/>
      </c>
      <c r="AB29" s="109" t="str">
        <f t="shared" si="19"/>
        <v/>
      </c>
      <c r="AC29" s="110" t="str">
        <f t="shared" si="20"/>
        <v/>
      </c>
      <c r="AD29" s="111"/>
      <c r="AE29" s="112"/>
      <c r="AF29" s="165"/>
      <c r="AG29" s="166"/>
      <c r="AH29" s="114"/>
      <c r="AI29" s="114"/>
      <c r="AJ29" s="112"/>
      <c r="AK29" s="113"/>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row>
    <row r="30" spans="1:69" ht="33.75" hidden="1" customHeight="1">
      <c r="A30" s="337"/>
      <c r="B30" s="328"/>
      <c r="C30" s="328"/>
      <c r="D30" s="328"/>
      <c r="E30" s="331"/>
      <c r="F30" s="328"/>
      <c r="G30" s="334"/>
      <c r="H30" s="316" t="str">
        <f>IF(G30&lt;=0,"",IF(G30&lt;=2,"Muy Baja",IF(G30&lt;=24,"Baja",IF(G30&lt;=500,"Media",IF(G30&lt;=5000,"Alta","Muy Alta")))))</f>
        <v/>
      </c>
      <c r="I30" s="319" t="str">
        <f>IF(H30="","",IF(H30="Muy Baja",0.2,IF(H30="Baja",0.4,IF(H30="Media",0.6,IF(H30="Alta",0.8,IF(H30="Muy Alta",1,))))))</f>
        <v/>
      </c>
      <c r="J30" s="310"/>
      <c r="K30" s="313">
        <f>IF(NOT(ISERROR(MATCH(J30,'Tabla Impacto'!$B$221:$B$223,0))),'Tabla Impacto'!$F$223&amp;"Por favor no seleccionar los criterios de impacto(Afectación Económica o presupuestal y Pérdida Reputacional)",J30)</f>
        <v>0</v>
      </c>
      <c r="L30" s="316" t="str">
        <f>IF(OR(K30='Tabla Impacto'!$C$11,K30='Tabla Impacto'!$D$11),"Leve",IF(OR(K30='Tabla Impacto'!$C$12,K30='Tabla Impacto'!$D$12),"Menor",IF(OR(K30='Tabla Impacto'!$C$13,K30='Tabla Impacto'!$D$13),"Moderado",IF(OR(K30='Tabla Impacto'!$C$14,K30='Tabla Impacto'!$D$14),"Mayor",IF(OR(K30='Tabla Impacto'!$C$15,K30='Tabla Impacto'!$D$15),"Catastrófico","")))))</f>
        <v/>
      </c>
      <c r="M30" s="319" t="str">
        <f>IF(L30="","",IF(L30="Leve",0.2,IF(L30="Menor",0.4,IF(L30="Moderado",0.6,IF(L30="Mayor",0.8,IF(L30="Catastrófico",1,))))))</f>
        <v/>
      </c>
      <c r="N30" s="322" t="str">
        <f>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
      </c>
      <c r="O30" s="5">
        <v>1</v>
      </c>
      <c r="P30" s="177"/>
      <c r="Q30" s="159"/>
      <c r="R30" s="167"/>
      <c r="S30" s="167"/>
      <c r="T30" s="168"/>
      <c r="U30" s="167"/>
      <c r="V30" s="167"/>
      <c r="W30" s="167"/>
      <c r="X30" s="156"/>
      <c r="Y30" s="169"/>
      <c r="Z30" s="170"/>
      <c r="AA30" s="169"/>
      <c r="AB30" s="170"/>
      <c r="AC30" s="171"/>
      <c r="AD30" s="172"/>
      <c r="AE30" s="164"/>
      <c r="AF30" s="164"/>
      <c r="AG30" s="166"/>
      <c r="AH30" s="114"/>
      <c r="AI30" s="114"/>
      <c r="AJ30" s="112"/>
      <c r="AK30" s="113"/>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row>
    <row r="31" spans="1:69" ht="26.25" hidden="1" customHeight="1">
      <c r="A31" s="338"/>
      <c r="B31" s="329"/>
      <c r="C31" s="329"/>
      <c r="D31" s="329"/>
      <c r="E31" s="332"/>
      <c r="F31" s="329"/>
      <c r="G31" s="335"/>
      <c r="H31" s="317"/>
      <c r="I31" s="320"/>
      <c r="J31" s="311"/>
      <c r="K31" s="314">
        <f>IF(NOT(ISERROR(MATCH(J31,_xlfn.ANCHORARRAY(E42),0))),I44&amp;"Por favor no seleccionar los criterios de impacto",J31)</f>
        <v>0</v>
      </c>
      <c r="L31" s="317"/>
      <c r="M31" s="320"/>
      <c r="N31" s="323"/>
      <c r="O31" s="5">
        <v>2</v>
      </c>
      <c r="P31" s="177"/>
      <c r="Q31" s="104" t="str">
        <f>IF(OR(R31="Preventivo",R31="Detectivo"),"Probabilidad",IF(R31="Correctivo","Impacto",""))</f>
        <v/>
      </c>
      <c r="R31" s="105"/>
      <c r="S31" s="105"/>
      <c r="T31" s="106" t="str">
        <f t="shared" ref="T31:T35" si="21">IF(AND(R31="Preventivo",S31="Automático"),"50%",IF(AND(R31="Preventivo",S31="Manual"),"40%",IF(AND(R31="Detectivo",S31="Automático"),"40%",IF(AND(R31="Detectivo",S31="Manual"),"30%",IF(AND(R31="Correctivo",S31="Automático"),"35%",IF(AND(R31="Correctivo",S31="Manual"),"25%",""))))))</f>
        <v/>
      </c>
      <c r="U31" s="105"/>
      <c r="V31" s="105"/>
      <c r="W31" s="105"/>
      <c r="X31" s="107" t="str">
        <f>IFERROR(IF(AND(Q30="Probabilidad",Q31="Probabilidad"),(Z30-(+Z30*T31)),IF(Q31="Probabilidad",(I30-(+I30*T31)),IF(Q31="Impacto",Z30,""))),"")</f>
        <v/>
      </c>
      <c r="Y31" s="108" t="str">
        <f t="shared" si="1"/>
        <v/>
      </c>
      <c r="Z31" s="109" t="str">
        <f t="shared" ref="Z31:Z35" si="22">+X31</f>
        <v/>
      </c>
      <c r="AA31" s="108" t="str">
        <f t="shared" si="3"/>
        <v/>
      </c>
      <c r="AB31" s="109" t="str">
        <f>IFERROR(IF(AND(Q30="Impacto",Q31="Impacto"),(AB30-(+AB30*T31)),IF(Q31="Impacto",(M30-(+M30*T31)),IF(Q31="Probabilidad",AB30,""))),"")</f>
        <v/>
      </c>
      <c r="AC31" s="110" t="str">
        <f t="shared" ref="AC31:AC32" si="23">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11"/>
      <c r="AE31" s="112"/>
      <c r="AF31" s="165"/>
      <c r="AG31" s="166"/>
      <c r="AH31" s="114"/>
      <c r="AI31" s="114"/>
      <c r="AJ31" s="112"/>
      <c r="AK31" s="113"/>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row>
    <row r="32" spans="1:69" ht="26.25" hidden="1" customHeight="1">
      <c r="A32" s="338"/>
      <c r="B32" s="329"/>
      <c r="C32" s="329"/>
      <c r="D32" s="329"/>
      <c r="E32" s="332"/>
      <c r="F32" s="329"/>
      <c r="G32" s="335"/>
      <c r="H32" s="317"/>
      <c r="I32" s="320"/>
      <c r="J32" s="311"/>
      <c r="K32" s="314">
        <f>IF(NOT(ISERROR(MATCH(J32,_xlfn.ANCHORARRAY(E43),0))),I45&amp;"Por favor no seleccionar los criterios de impacto",J32)</f>
        <v>0</v>
      </c>
      <c r="L32" s="317"/>
      <c r="M32" s="320"/>
      <c r="N32" s="323"/>
      <c r="O32" s="5">
        <v>3</v>
      </c>
      <c r="P32" s="178"/>
      <c r="Q32" s="104" t="str">
        <f>IF(OR(R32="Preventivo",R32="Detectivo"),"Probabilidad",IF(R32="Correctivo","Impacto",""))</f>
        <v/>
      </c>
      <c r="R32" s="105"/>
      <c r="S32" s="105"/>
      <c r="T32" s="106" t="str">
        <f t="shared" si="21"/>
        <v/>
      </c>
      <c r="U32" s="105"/>
      <c r="V32" s="105"/>
      <c r="W32" s="105"/>
      <c r="X32" s="107" t="str">
        <f>IFERROR(IF(AND(Q31="Probabilidad",Q32="Probabilidad"),(Z31-(+Z31*T32)),IF(AND(Q31="Impacto",Q32="Probabilidad"),(Z30-(+Z30*T32)),IF(Q32="Impacto",Z31,""))),"")</f>
        <v/>
      </c>
      <c r="Y32" s="108" t="str">
        <f t="shared" si="1"/>
        <v/>
      </c>
      <c r="Z32" s="109" t="str">
        <f t="shared" si="22"/>
        <v/>
      </c>
      <c r="AA32" s="108" t="str">
        <f t="shared" si="3"/>
        <v/>
      </c>
      <c r="AB32" s="109" t="str">
        <f>IFERROR(IF(AND(Q31="Impacto",Q32="Impacto"),(AB31-(+AB31*T32)),IF(AND(Q31="Probabilidad",Q32="Impacto"),(AB30-(+AB30*T32)),IF(Q32="Probabilidad",AB31,""))),"")</f>
        <v/>
      </c>
      <c r="AC32" s="110" t="str">
        <f t="shared" si="23"/>
        <v/>
      </c>
      <c r="AD32" s="111"/>
      <c r="AE32" s="112"/>
      <c r="AF32" s="165"/>
      <c r="AG32" s="166"/>
      <c r="AH32" s="114"/>
      <c r="AI32" s="114"/>
      <c r="AJ32" s="112"/>
      <c r="AK32" s="113"/>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row>
    <row r="33" spans="1:69" ht="26.25" hidden="1" customHeight="1">
      <c r="A33" s="338"/>
      <c r="B33" s="329"/>
      <c r="C33" s="329"/>
      <c r="D33" s="329"/>
      <c r="E33" s="332"/>
      <c r="F33" s="329"/>
      <c r="G33" s="335"/>
      <c r="H33" s="317"/>
      <c r="I33" s="320"/>
      <c r="J33" s="311"/>
      <c r="K33" s="314">
        <f>IF(NOT(ISERROR(MATCH(J33,_xlfn.ANCHORARRAY(E44),0))),I46&amp;"Por favor no seleccionar los criterios de impacto",J33)</f>
        <v>0</v>
      </c>
      <c r="L33" s="317"/>
      <c r="M33" s="320"/>
      <c r="N33" s="323"/>
      <c r="O33" s="5">
        <v>4</v>
      </c>
      <c r="P33" s="177"/>
      <c r="Q33" s="104" t="str">
        <f t="shared" ref="Q33:Q35" si="24">IF(OR(R33="Preventivo",R33="Detectivo"),"Probabilidad",IF(R33="Correctivo","Impacto",""))</f>
        <v/>
      </c>
      <c r="R33" s="105"/>
      <c r="S33" s="105"/>
      <c r="T33" s="106" t="str">
        <f t="shared" si="21"/>
        <v/>
      </c>
      <c r="U33" s="105"/>
      <c r="V33" s="105"/>
      <c r="W33" s="105"/>
      <c r="X33" s="107" t="str">
        <f t="shared" ref="X33:X35" si="25">IFERROR(IF(AND(Q32="Probabilidad",Q33="Probabilidad"),(Z32-(+Z32*T33)),IF(AND(Q32="Impacto",Q33="Probabilidad"),(Z31-(+Z31*T33)),IF(Q33="Impacto",Z32,""))),"")</f>
        <v/>
      </c>
      <c r="Y33" s="108" t="str">
        <f t="shared" si="1"/>
        <v/>
      </c>
      <c r="Z33" s="109" t="str">
        <f t="shared" si="22"/>
        <v/>
      </c>
      <c r="AA33" s="108" t="str">
        <f t="shared" si="3"/>
        <v/>
      </c>
      <c r="AB33" s="109" t="str">
        <f t="shared" ref="AB33:AB35" si="26">IFERROR(IF(AND(Q32="Impacto",Q33="Impacto"),(AB32-(+AB32*T33)),IF(AND(Q32="Probabilidad",Q33="Impacto"),(AB31-(+AB31*T33)),IF(Q33="Probabilidad",AB32,""))),"")</f>
        <v/>
      </c>
      <c r="AC33" s="110"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11"/>
      <c r="AE33" s="112"/>
      <c r="AF33" s="165"/>
      <c r="AG33" s="166"/>
      <c r="AH33" s="114"/>
      <c r="AI33" s="114"/>
      <c r="AJ33" s="112"/>
      <c r="AK33" s="113"/>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row>
    <row r="34" spans="1:69" ht="26.25" hidden="1" customHeight="1">
      <c r="A34" s="338"/>
      <c r="B34" s="329"/>
      <c r="C34" s="329"/>
      <c r="D34" s="329"/>
      <c r="E34" s="332"/>
      <c r="F34" s="329"/>
      <c r="G34" s="335"/>
      <c r="H34" s="317"/>
      <c r="I34" s="320"/>
      <c r="J34" s="311"/>
      <c r="K34" s="314">
        <f>IF(NOT(ISERROR(MATCH(J34,_xlfn.ANCHORARRAY(E45),0))),I47&amp;"Por favor no seleccionar los criterios de impacto",J34)</f>
        <v>0</v>
      </c>
      <c r="L34" s="317"/>
      <c r="M34" s="320"/>
      <c r="N34" s="323"/>
      <c r="O34" s="5">
        <v>5</v>
      </c>
      <c r="P34" s="177"/>
      <c r="Q34" s="104" t="str">
        <f t="shared" si="24"/>
        <v/>
      </c>
      <c r="R34" s="105"/>
      <c r="S34" s="105"/>
      <c r="T34" s="106" t="str">
        <f t="shared" si="21"/>
        <v/>
      </c>
      <c r="U34" s="105"/>
      <c r="V34" s="105"/>
      <c r="W34" s="105"/>
      <c r="X34" s="107" t="str">
        <f t="shared" si="25"/>
        <v/>
      </c>
      <c r="Y34" s="108" t="str">
        <f>IFERROR(IF(X34="","",IF(X34&lt;=0.2,"Muy Baja",IF(X34&lt;=0.4,"Baja",IF(X34&lt;=0.6,"Media",IF(X34&lt;=0.8,"Alta","Muy Alta"))))),"")</f>
        <v/>
      </c>
      <c r="Z34" s="109" t="str">
        <f t="shared" si="22"/>
        <v/>
      </c>
      <c r="AA34" s="108" t="str">
        <f t="shared" si="3"/>
        <v/>
      </c>
      <c r="AB34" s="109" t="str">
        <f t="shared" si="26"/>
        <v/>
      </c>
      <c r="AC34" s="110" t="str">
        <f t="shared" ref="AC34:AC35" si="27">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11"/>
      <c r="AE34" s="112"/>
      <c r="AF34" s="165"/>
      <c r="AG34" s="166"/>
      <c r="AH34" s="114"/>
      <c r="AI34" s="114"/>
      <c r="AJ34" s="112"/>
      <c r="AK34" s="113"/>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row>
    <row r="35" spans="1:69" ht="26.25" hidden="1" customHeight="1">
      <c r="A35" s="339"/>
      <c r="B35" s="330"/>
      <c r="C35" s="330"/>
      <c r="D35" s="330"/>
      <c r="E35" s="333"/>
      <c r="F35" s="330"/>
      <c r="G35" s="336"/>
      <c r="H35" s="318"/>
      <c r="I35" s="321"/>
      <c r="J35" s="312"/>
      <c r="K35" s="315">
        <f>IF(NOT(ISERROR(MATCH(J35,_xlfn.ANCHORARRAY(E46),0))),I48&amp;"Por favor no seleccionar los criterios de impacto",J35)</f>
        <v>0</v>
      </c>
      <c r="L35" s="318"/>
      <c r="M35" s="321"/>
      <c r="N35" s="324"/>
      <c r="O35" s="5">
        <v>6</v>
      </c>
      <c r="P35" s="177"/>
      <c r="Q35" s="104" t="str">
        <f t="shared" si="24"/>
        <v/>
      </c>
      <c r="R35" s="105"/>
      <c r="S35" s="105"/>
      <c r="T35" s="106" t="str">
        <f t="shared" si="21"/>
        <v/>
      </c>
      <c r="U35" s="105"/>
      <c r="V35" s="105"/>
      <c r="W35" s="105"/>
      <c r="X35" s="107" t="str">
        <f t="shared" si="25"/>
        <v/>
      </c>
      <c r="Y35" s="108" t="str">
        <f t="shared" si="1"/>
        <v/>
      </c>
      <c r="Z35" s="109" t="str">
        <f t="shared" si="22"/>
        <v/>
      </c>
      <c r="AA35" s="108" t="str">
        <f t="shared" si="3"/>
        <v/>
      </c>
      <c r="AB35" s="109" t="str">
        <f t="shared" si="26"/>
        <v/>
      </c>
      <c r="AC35" s="110" t="str">
        <f t="shared" si="27"/>
        <v/>
      </c>
      <c r="AD35" s="111"/>
      <c r="AE35" s="112"/>
      <c r="AF35" s="165"/>
      <c r="AG35" s="166"/>
      <c r="AH35" s="114"/>
      <c r="AI35" s="114"/>
      <c r="AJ35" s="112"/>
      <c r="AK35" s="113"/>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row>
    <row r="36" spans="1:69" ht="21" hidden="1" customHeight="1">
      <c r="A36" s="337"/>
      <c r="B36" s="328"/>
      <c r="C36" s="328"/>
      <c r="D36" s="328"/>
      <c r="E36" s="331"/>
      <c r="F36" s="328"/>
      <c r="G36" s="334"/>
      <c r="H36" s="316" t="str">
        <f>IF(G36&lt;=0,"",IF(G36&lt;=2,"Muy Baja",IF(G36&lt;=24,"Baja",IF(G36&lt;=500,"Media",IF(G36&lt;=5000,"Alta","Muy Alta")))))</f>
        <v/>
      </c>
      <c r="I36" s="319" t="str">
        <f>IF(H36="","",IF(H36="Muy Baja",0.2,IF(H36="Baja",0.4,IF(H36="Media",0.6,IF(H36="Alta",0.8,IF(H36="Muy Alta",1,))))))</f>
        <v/>
      </c>
      <c r="J36" s="310"/>
      <c r="K36" s="313">
        <f>IF(NOT(ISERROR(MATCH(J36,'Tabla Impacto'!$B$221:$B$223,0))),'Tabla Impacto'!$F$223&amp;"Por favor no seleccionar los criterios de impacto(Afectación Económica o presupuestal y Pérdida Reputacional)",J36)</f>
        <v>0</v>
      </c>
      <c r="L36" s="316" t="str">
        <f>IF(OR(K36='Tabla Impacto'!$C$11,K36='Tabla Impacto'!$D$11),"Leve",IF(OR(K36='Tabla Impacto'!$C$12,K36='Tabla Impacto'!$D$12),"Menor",IF(OR(K36='Tabla Impacto'!$C$13,K36='Tabla Impacto'!$D$13),"Moderado",IF(OR(K36='Tabla Impacto'!$C$14,K36='Tabla Impacto'!$D$14),"Mayor",IF(OR(K36='Tabla Impacto'!$C$15,K36='Tabla Impacto'!$D$15),"Catastrófico","")))))</f>
        <v/>
      </c>
      <c r="M36" s="319" t="str">
        <f>IF(L36="","",IF(L36="Leve",0.2,IF(L36="Menor",0.4,IF(L36="Moderado",0.6,IF(L36="Mayor",0.8,IF(L36="Catastrófico",1,))))))</f>
        <v/>
      </c>
      <c r="N36" s="322"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
      </c>
      <c r="O36" s="5">
        <v>1</v>
      </c>
      <c r="P36" s="177"/>
      <c r="Q36" s="159"/>
      <c r="R36" s="167"/>
      <c r="S36" s="167"/>
      <c r="T36" s="168"/>
      <c r="U36" s="167"/>
      <c r="V36" s="167"/>
      <c r="W36" s="167"/>
      <c r="X36" s="156"/>
      <c r="Y36" s="169"/>
      <c r="Z36" s="170"/>
      <c r="AA36" s="169"/>
      <c r="AB36" s="170"/>
      <c r="AC36" s="171"/>
      <c r="AD36" s="172"/>
      <c r="AE36" s="173"/>
      <c r="AF36" s="174"/>
      <c r="AG36" s="166"/>
      <c r="AH36" s="114"/>
      <c r="AI36" s="114"/>
      <c r="AJ36" s="112"/>
      <c r="AK36" s="113"/>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row>
    <row r="37" spans="1:69" ht="26.25" hidden="1" customHeight="1">
      <c r="A37" s="338"/>
      <c r="B37" s="329"/>
      <c r="C37" s="329"/>
      <c r="D37" s="329"/>
      <c r="E37" s="332"/>
      <c r="F37" s="329"/>
      <c r="G37" s="335"/>
      <c r="H37" s="317"/>
      <c r="I37" s="320"/>
      <c r="J37" s="311"/>
      <c r="K37" s="314">
        <f>IF(NOT(ISERROR(MATCH(J37,_xlfn.ANCHORARRAY(E48),0))),I50&amp;"Por favor no seleccionar los criterios de impacto",J37)</f>
        <v>0</v>
      </c>
      <c r="L37" s="317"/>
      <c r="M37" s="320"/>
      <c r="N37" s="323"/>
      <c r="O37" s="5">
        <v>2</v>
      </c>
      <c r="P37" s="177"/>
      <c r="Q37" s="104" t="str">
        <f>IF(OR(R37="Preventivo",R37="Detectivo"),"Probabilidad",IF(R37="Correctivo","Impacto",""))</f>
        <v/>
      </c>
      <c r="R37" s="105"/>
      <c r="S37" s="105"/>
      <c r="T37" s="106" t="str">
        <f t="shared" ref="T37:T41" si="28">IF(AND(R37="Preventivo",S37="Automático"),"50%",IF(AND(R37="Preventivo",S37="Manual"),"40%",IF(AND(R37="Detectivo",S37="Automático"),"40%",IF(AND(R37="Detectivo",S37="Manual"),"30%",IF(AND(R37="Correctivo",S37="Automático"),"35%",IF(AND(R37="Correctivo",S37="Manual"),"25%",""))))))</f>
        <v/>
      </c>
      <c r="U37" s="105"/>
      <c r="V37" s="105"/>
      <c r="W37" s="105"/>
      <c r="X37" s="107" t="str">
        <f>IFERROR(IF(AND(Q36="Probabilidad",Q37="Probabilidad"),(Z36-(+Z36*T37)),IF(Q37="Probabilidad",(I36-(+I36*T37)),IF(Q37="Impacto",Z36,""))),"")</f>
        <v/>
      </c>
      <c r="Y37" s="108" t="str">
        <f t="shared" si="1"/>
        <v/>
      </c>
      <c r="Z37" s="109" t="str">
        <f t="shared" ref="Z37:Z41" si="29">+X37</f>
        <v/>
      </c>
      <c r="AA37" s="108" t="str">
        <f t="shared" si="3"/>
        <v/>
      </c>
      <c r="AB37" s="109" t="str">
        <f>IFERROR(IF(AND(Q36="Impacto",Q37="Impacto"),(AB36-(+AB36*T37)),IF(Q37="Impacto",(M36-(+M36*T37)),IF(Q37="Probabilidad",AB36,""))),"")</f>
        <v/>
      </c>
      <c r="AC37" s="110" t="str">
        <f t="shared" ref="AC37:AC38" si="30">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11"/>
      <c r="AE37" s="112"/>
      <c r="AF37" s="165"/>
      <c r="AG37" s="166"/>
      <c r="AH37" s="114"/>
      <c r="AI37" s="114"/>
      <c r="AJ37" s="112"/>
      <c r="AK37" s="113"/>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row>
    <row r="38" spans="1:69" ht="26.25" hidden="1" customHeight="1">
      <c r="A38" s="338"/>
      <c r="B38" s="329"/>
      <c r="C38" s="329"/>
      <c r="D38" s="329"/>
      <c r="E38" s="332"/>
      <c r="F38" s="329"/>
      <c r="G38" s="335"/>
      <c r="H38" s="317"/>
      <c r="I38" s="320"/>
      <c r="J38" s="311"/>
      <c r="K38" s="314">
        <f>IF(NOT(ISERROR(MATCH(J38,_xlfn.ANCHORARRAY(E49),0))),I51&amp;"Por favor no seleccionar los criterios de impacto",J38)</f>
        <v>0</v>
      </c>
      <c r="L38" s="317"/>
      <c r="M38" s="320"/>
      <c r="N38" s="323"/>
      <c r="O38" s="5">
        <v>3</v>
      </c>
      <c r="P38" s="178"/>
      <c r="Q38" s="104" t="str">
        <f>IF(OR(R38="Preventivo",R38="Detectivo"),"Probabilidad",IF(R38="Correctivo","Impacto",""))</f>
        <v/>
      </c>
      <c r="R38" s="105"/>
      <c r="S38" s="105"/>
      <c r="T38" s="106" t="str">
        <f t="shared" si="28"/>
        <v/>
      </c>
      <c r="U38" s="105"/>
      <c r="V38" s="105"/>
      <c r="W38" s="105"/>
      <c r="X38" s="107" t="str">
        <f>IFERROR(IF(AND(Q37="Probabilidad",Q38="Probabilidad"),(Z37-(+Z37*T38)),IF(AND(Q37="Impacto",Q38="Probabilidad"),(Z36-(+Z36*T38)),IF(Q38="Impacto",Z37,""))),"")</f>
        <v/>
      </c>
      <c r="Y38" s="108" t="str">
        <f t="shared" si="1"/>
        <v/>
      </c>
      <c r="Z38" s="109" t="str">
        <f t="shared" si="29"/>
        <v/>
      </c>
      <c r="AA38" s="108" t="str">
        <f t="shared" si="3"/>
        <v/>
      </c>
      <c r="AB38" s="109" t="str">
        <f>IFERROR(IF(AND(Q37="Impacto",Q38="Impacto"),(AB37-(+AB37*T38)),IF(AND(Q37="Probabilidad",Q38="Impacto"),(AB36-(+AB36*T38)),IF(Q38="Probabilidad",AB37,""))),"")</f>
        <v/>
      </c>
      <c r="AC38" s="110" t="str">
        <f t="shared" si="30"/>
        <v/>
      </c>
      <c r="AD38" s="111"/>
      <c r="AE38" s="112"/>
      <c r="AF38" s="165"/>
      <c r="AG38" s="166"/>
      <c r="AH38" s="114"/>
      <c r="AI38" s="114"/>
      <c r="AJ38" s="112"/>
      <c r="AK38" s="113"/>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row>
    <row r="39" spans="1:69" ht="26.25" hidden="1" customHeight="1">
      <c r="A39" s="338"/>
      <c r="B39" s="329"/>
      <c r="C39" s="329"/>
      <c r="D39" s="329"/>
      <c r="E39" s="332"/>
      <c r="F39" s="329"/>
      <c r="G39" s="335"/>
      <c r="H39" s="317"/>
      <c r="I39" s="320"/>
      <c r="J39" s="311"/>
      <c r="K39" s="314">
        <f>IF(NOT(ISERROR(MATCH(J39,_xlfn.ANCHORARRAY(E50),0))),I52&amp;"Por favor no seleccionar los criterios de impacto",J39)</f>
        <v>0</v>
      </c>
      <c r="L39" s="317"/>
      <c r="M39" s="320"/>
      <c r="N39" s="323"/>
      <c r="O39" s="5">
        <v>4</v>
      </c>
      <c r="P39" s="177"/>
      <c r="Q39" s="104" t="str">
        <f t="shared" ref="Q39:Q41" si="31">IF(OR(R39="Preventivo",R39="Detectivo"),"Probabilidad",IF(R39="Correctivo","Impacto",""))</f>
        <v/>
      </c>
      <c r="R39" s="105"/>
      <c r="S39" s="105"/>
      <c r="T39" s="106" t="str">
        <f t="shared" si="28"/>
        <v/>
      </c>
      <c r="U39" s="105"/>
      <c r="V39" s="105"/>
      <c r="W39" s="105"/>
      <c r="X39" s="107" t="str">
        <f t="shared" ref="X39:X41" si="32">IFERROR(IF(AND(Q38="Probabilidad",Q39="Probabilidad"),(Z38-(+Z38*T39)),IF(AND(Q38="Impacto",Q39="Probabilidad"),(Z37-(+Z37*T39)),IF(Q39="Impacto",Z38,""))),"")</f>
        <v/>
      </c>
      <c r="Y39" s="108" t="str">
        <f t="shared" si="1"/>
        <v/>
      </c>
      <c r="Z39" s="109" t="str">
        <f t="shared" si="29"/>
        <v/>
      </c>
      <c r="AA39" s="108" t="str">
        <f t="shared" si="3"/>
        <v/>
      </c>
      <c r="AB39" s="109" t="str">
        <f t="shared" ref="AB39:AB41" si="33">IFERROR(IF(AND(Q38="Impacto",Q39="Impacto"),(AB38-(+AB38*T39)),IF(AND(Q38="Probabilidad",Q39="Impacto"),(AB37-(+AB37*T39)),IF(Q39="Probabilidad",AB38,""))),"")</f>
        <v/>
      </c>
      <c r="AC39" s="110" t="str">
        <f>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11"/>
      <c r="AE39" s="112"/>
      <c r="AF39" s="165"/>
      <c r="AG39" s="166"/>
      <c r="AH39" s="114"/>
      <c r="AI39" s="114"/>
      <c r="AJ39" s="112"/>
      <c r="AK39" s="113"/>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row>
    <row r="40" spans="1:69" ht="26.25" hidden="1" customHeight="1">
      <c r="A40" s="338"/>
      <c r="B40" s="329"/>
      <c r="C40" s="329"/>
      <c r="D40" s="329"/>
      <c r="E40" s="332"/>
      <c r="F40" s="329"/>
      <c r="G40" s="335"/>
      <c r="H40" s="317"/>
      <c r="I40" s="320"/>
      <c r="J40" s="311"/>
      <c r="K40" s="314">
        <f>IF(NOT(ISERROR(MATCH(J40,_xlfn.ANCHORARRAY(E51),0))),I53&amp;"Por favor no seleccionar los criterios de impacto",J40)</f>
        <v>0</v>
      </c>
      <c r="L40" s="317"/>
      <c r="M40" s="320"/>
      <c r="N40" s="323"/>
      <c r="O40" s="5">
        <v>5</v>
      </c>
      <c r="P40" s="177"/>
      <c r="Q40" s="104" t="str">
        <f t="shared" si="31"/>
        <v/>
      </c>
      <c r="R40" s="105"/>
      <c r="S40" s="105"/>
      <c r="T40" s="106" t="str">
        <f t="shared" si="28"/>
        <v/>
      </c>
      <c r="U40" s="105"/>
      <c r="V40" s="105"/>
      <c r="W40" s="105"/>
      <c r="X40" s="107" t="str">
        <f t="shared" si="32"/>
        <v/>
      </c>
      <c r="Y40" s="108" t="str">
        <f t="shared" si="1"/>
        <v/>
      </c>
      <c r="Z40" s="109" t="str">
        <f t="shared" si="29"/>
        <v/>
      </c>
      <c r="AA40" s="108" t="str">
        <f t="shared" si="3"/>
        <v/>
      </c>
      <c r="AB40" s="109" t="str">
        <f t="shared" si="33"/>
        <v/>
      </c>
      <c r="AC40" s="110" t="str">
        <f t="shared" ref="AC40:AC41" si="34">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11"/>
      <c r="AE40" s="112"/>
      <c r="AF40" s="165"/>
      <c r="AG40" s="166"/>
      <c r="AH40" s="114"/>
      <c r="AI40" s="114"/>
      <c r="AJ40" s="112"/>
      <c r="AK40" s="113"/>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row>
    <row r="41" spans="1:69" ht="21.75" hidden="1" customHeight="1">
      <c r="A41" s="339"/>
      <c r="B41" s="330"/>
      <c r="C41" s="330"/>
      <c r="D41" s="330"/>
      <c r="E41" s="333"/>
      <c r="F41" s="330"/>
      <c r="G41" s="336"/>
      <c r="H41" s="318"/>
      <c r="I41" s="321"/>
      <c r="J41" s="312"/>
      <c r="K41" s="315">
        <f>IF(NOT(ISERROR(MATCH(J41,_xlfn.ANCHORARRAY(E52),0))),I54&amp;"Por favor no seleccionar los criterios de impacto",J41)</f>
        <v>0</v>
      </c>
      <c r="L41" s="318"/>
      <c r="M41" s="321"/>
      <c r="N41" s="324"/>
      <c r="O41" s="5">
        <v>6</v>
      </c>
      <c r="P41" s="177"/>
      <c r="Q41" s="104" t="str">
        <f t="shared" si="31"/>
        <v/>
      </c>
      <c r="R41" s="105"/>
      <c r="S41" s="105"/>
      <c r="T41" s="106" t="str">
        <f t="shared" si="28"/>
        <v/>
      </c>
      <c r="U41" s="105"/>
      <c r="V41" s="105"/>
      <c r="W41" s="105"/>
      <c r="X41" s="107" t="str">
        <f t="shared" si="32"/>
        <v/>
      </c>
      <c r="Y41" s="108" t="str">
        <f t="shared" si="1"/>
        <v/>
      </c>
      <c r="Z41" s="109" t="str">
        <f t="shared" si="29"/>
        <v/>
      </c>
      <c r="AA41" s="108" t="str">
        <f t="shared" si="3"/>
        <v/>
      </c>
      <c r="AB41" s="109" t="str">
        <f t="shared" si="33"/>
        <v/>
      </c>
      <c r="AC41" s="110" t="str">
        <f t="shared" si="34"/>
        <v/>
      </c>
      <c r="AD41" s="111"/>
      <c r="AE41" s="112"/>
      <c r="AF41" s="165"/>
      <c r="AG41" s="166"/>
      <c r="AH41" s="114"/>
      <c r="AI41" s="114"/>
      <c r="AJ41" s="112"/>
      <c r="AK41" s="113"/>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row>
    <row r="42" spans="1:69" ht="32.25" hidden="1" customHeight="1">
      <c r="A42" s="337"/>
      <c r="B42" s="328"/>
      <c r="C42" s="328"/>
      <c r="D42" s="328"/>
      <c r="E42" s="331"/>
      <c r="F42" s="328"/>
      <c r="G42" s="334"/>
      <c r="H42" s="316" t="str">
        <f>IF(G42&lt;=0,"",IF(G42&lt;=2,"Muy Baja",IF(G42&lt;=24,"Baja",IF(G42&lt;=500,"Media",IF(G42&lt;=5000,"Alta","Muy Alta")))))</f>
        <v/>
      </c>
      <c r="I42" s="319" t="str">
        <f>IF(H42="","",IF(H42="Muy Baja",0.2,IF(H42="Baja",0.4,IF(H42="Media",0.6,IF(H42="Alta",0.8,IF(H42="Muy Alta",1,))))))</f>
        <v/>
      </c>
      <c r="J42" s="310"/>
      <c r="K42" s="313">
        <f>IF(NOT(ISERROR(MATCH(J42,'Tabla Impacto'!$B$221:$B$223,0))),'Tabla Impacto'!$F$223&amp;"Por favor no seleccionar los criterios de impacto(Afectación Económica o presupuestal y Pérdida Reputacional)",J42)</f>
        <v>0</v>
      </c>
      <c r="L42" s="316" t="str">
        <f>IF(OR(K42='Tabla Impacto'!$C$11,K42='Tabla Impacto'!$D$11),"Leve",IF(OR(K42='Tabla Impacto'!$C$12,K42='Tabla Impacto'!$D$12),"Menor",IF(OR(K42='Tabla Impacto'!$C$13,K42='Tabla Impacto'!$D$13),"Moderado",IF(OR(K42='Tabla Impacto'!$C$14,K42='Tabla Impacto'!$D$14),"Mayor",IF(OR(K42='Tabla Impacto'!$C$15,K42='Tabla Impacto'!$D$15),"Catastrófico","")))))</f>
        <v/>
      </c>
      <c r="M42" s="319" t="str">
        <f>IF(L42="","",IF(L42="Leve",0.2,IF(L42="Menor",0.4,IF(L42="Moderado",0.6,IF(L42="Mayor",0.8,IF(L42="Catastrófico",1,))))))</f>
        <v/>
      </c>
      <c r="N42" s="322" t="str">
        <f>IF(OR(AND(H42="Muy Baja",L42="Leve"),AND(H42="Muy Baja",L42="Menor"),AND(H42="Baja",L42="Leve")),"Bajo",IF(OR(AND(H42="Muy baja",L42="Moderado"),AND(H42="Baja",L42="Menor"),AND(H42="Baja",L42="Moderado"),AND(H42="Media",L42="Leve"),AND(H42="Media",L42="Menor"),AND(H42="Media",L42="Moderado"),AND(H42="Alta",L42="Leve"),AND(H42="Alta",L42="Menor")),"Moderado",IF(OR(AND(H42="Muy Baja",L42="Mayor"),AND(H42="Baja",L42="Mayor"),AND(H42="Media",L42="Mayor"),AND(H42="Alta",L42="Moderado"),AND(H42="Alta",L42="Mayor"),AND(H42="Muy Alta",L42="Leve"),AND(H42="Muy Alta",L42="Menor"),AND(H42="Muy Alta",L42="Moderado"),AND(H42="Muy Alta",L42="Mayor")),"Alto",IF(OR(AND(H42="Muy Baja",L42="Catastrófico"),AND(H42="Baja",L42="Catastrófico"),AND(H42="Media",L42="Catastrófico"),AND(H42="Alta",L42="Catastrófico"),AND(H42="Muy Alta",L42="Catastrófico")),"Extremo",""))))</f>
        <v/>
      </c>
      <c r="O42" s="5">
        <v>1</v>
      </c>
      <c r="P42" s="177"/>
      <c r="Q42" s="104"/>
      <c r="R42" s="105"/>
      <c r="S42" s="105"/>
      <c r="T42" s="106"/>
      <c r="U42" s="105"/>
      <c r="V42" s="105"/>
      <c r="W42" s="105"/>
      <c r="X42" s="107"/>
      <c r="Y42" s="108"/>
      <c r="Z42" s="109"/>
      <c r="AA42" s="108"/>
      <c r="AB42" s="109"/>
      <c r="AC42" s="110"/>
      <c r="AD42" s="111"/>
      <c r="AE42" s="173"/>
      <c r="AF42" s="164"/>
      <c r="AG42" s="166"/>
      <c r="AH42" s="114"/>
      <c r="AI42" s="114"/>
      <c r="AJ42" s="112"/>
      <c r="AK42" s="113"/>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row>
    <row r="43" spans="1:69" ht="26.25" hidden="1" customHeight="1">
      <c r="A43" s="338"/>
      <c r="B43" s="329"/>
      <c r="C43" s="329"/>
      <c r="D43" s="329"/>
      <c r="E43" s="332"/>
      <c r="F43" s="329"/>
      <c r="G43" s="335"/>
      <c r="H43" s="317"/>
      <c r="I43" s="320"/>
      <c r="J43" s="311"/>
      <c r="K43" s="314">
        <f>IF(NOT(ISERROR(MATCH(J43,_xlfn.ANCHORARRAY(E54),0))),I56&amp;"Por favor no seleccionar los criterios de impacto",J43)</f>
        <v>0</v>
      </c>
      <c r="L43" s="317"/>
      <c r="M43" s="320"/>
      <c r="N43" s="323"/>
      <c r="O43" s="5">
        <v>2</v>
      </c>
      <c r="P43" s="177"/>
      <c r="Q43" s="104" t="str">
        <f>IF(OR(R43="Preventivo",R43="Detectivo"),"Probabilidad",IF(R43="Correctivo","Impacto",""))</f>
        <v/>
      </c>
      <c r="R43" s="105"/>
      <c r="S43" s="105"/>
      <c r="T43" s="106" t="str">
        <f t="shared" ref="T43:T47" si="35">IF(AND(R43="Preventivo",S43="Automático"),"50%",IF(AND(R43="Preventivo",S43="Manual"),"40%",IF(AND(R43="Detectivo",S43="Automático"),"40%",IF(AND(R43="Detectivo",S43="Manual"),"30%",IF(AND(R43="Correctivo",S43="Automático"),"35%",IF(AND(R43="Correctivo",S43="Manual"),"25%",""))))))</f>
        <v/>
      </c>
      <c r="U43" s="105"/>
      <c r="V43" s="105"/>
      <c r="W43" s="105"/>
      <c r="X43" s="107" t="str">
        <f>IFERROR(IF(AND(Q42="Probabilidad",Q43="Probabilidad"),(Z42-(+Z42*T43)),IF(Q43="Probabilidad",(I42-(+I42*T43)),IF(Q43="Impacto",Z42,""))),"")</f>
        <v/>
      </c>
      <c r="Y43" s="108" t="str">
        <f t="shared" si="1"/>
        <v/>
      </c>
      <c r="Z43" s="109" t="str">
        <f t="shared" ref="Z43:Z47" si="36">+X43</f>
        <v/>
      </c>
      <c r="AA43" s="108" t="str">
        <f t="shared" si="3"/>
        <v/>
      </c>
      <c r="AB43" s="109" t="str">
        <f>IFERROR(IF(AND(Q42="Impacto",Q43="Impacto"),(AB42-(+AB42*T43)),IF(Q43="Impacto",(M42-(+M42*T43)),IF(Q43="Probabilidad",AB42,""))),"")</f>
        <v/>
      </c>
      <c r="AC43" s="110" t="str">
        <f t="shared" ref="AC43:AC44" si="37">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11"/>
      <c r="AE43" s="112"/>
      <c r="AF43" s="165"/>
      <c r="AG43" s="166"/>
      <c r="AH43" s="114"/>
      <c r="AI43" s="114"/>
      <c r="AJ43" s="112"/>
      <c r="AK43" s="113"/>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row>
    <row r="44" spans="1:69" ht="26.25" hidden="1" customHeight="1">
      <c r="A44" s="338"/>
      <c r="B44" s="329"/>
      <c r="C44" s="329"/>
      <c r="D44" s="329"/>
      <c r="E44" s="332"/>
      <c r="F44" s="329"/>
      <c r="G44" s="335"/>
      <c r="H44" s="317"/>
      <c r="I44" s="320"/>
      <c r="J44" s="311"/>
      <c r="K44" s="314">
        <f>IF(NOT(ISERROR(MATCH(J44,_xlfn.ANCHORARRAY(E55),0))),I57&amp;"Por favor no seleccionar los criterios de impacto",J44)</f>
        <v>0</v>
      </c>
      <c r="L44" s="317"/>
      <c r="M44" s="320"/>
      <c r="N44" s="323"/>
      <c r="O44" s="5">
        <v>3</v>
      </c>
      <c r="P44" s="178"/>
      <c r="Q44" s="104" t="str">
        <f>IF(OR(R44="Preventivo",R44="Detectivo"),"Probabilidad",IF(R44="Correctivo","Impacto",""))</f>
        <v/>
      </c>
      <c r="R44" s="105"/>
      <c r="S44" s="105"/>
      <c r="T44" s="106" t="str">
        <f t="shared" si="35"/>
        <v/>
      </c>
      <c r="U44" s="105"/>
      <c r="V44" s="105"/>
      <c r="W44" s="105"/>
      <c r="X44" s="107" t="str">
        <f>IFERROR(IF(AND(Q43="Probabilidad",Q44="Probabilidad"),(Z43-(+Z43*T44)),IF(AND(Q43="Impacto",Q44="Probabilidad"),(Z42-(+Z42*T44)),IF(Q44="Impacto",Z43,""))),"")</f>
        <v/>
      </c>
      <c r="Y44" s="108" t="str">
        <f t="shared" si="1"/>
        <v/>
      </c>
      <c r="Z44" s="109" t="str">
        <f t="shared" si="36"/>
        <v/>
      </c>
      <c r="AA44" s="108" t="str">
        <f t="shared" si="3"/>
        <v/>
      </c>
      <c r="AB44" s="109" t="str">
        <f>IFERROR(IF(AND(Q43="Impacto",Q44="Impacto"),(AB43-(+AB43*T44)),IF(AND(Q43="Probabilidad",Q44="Impacto"),(AB42-(+AB42*T44)),IF(Q44="Probabilidad",AB43,""))),"")</f>
        <v/>
      </c>
      <c r="AC44" s="110" t="str">
        <f t="shared" si="37"/>
        <v/>
      </c>
      <c r="AD44" s="111"/>
      <c r="AE44" s="112"/>
      <c r="AF44" s="165"/>
      <c r="AG44" s="166"/>
      <c r="AH44" s="114"/>
      <c r="AI44" s="114"/>
      <c r="AJ44" s="112"/>
      <c r="AK44" s="113"/>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row>
    <row r="45" spans="1:69" ht="26.25" hidden="1" customHeight="1">
      <c r="A45" s="338"/>
      <c r="B45" s="329"/>
      <c r="C45" s="329"/>
      <c r="D45" s="329"/>
      <c r="E45" s="332"/>
      <c r="F45" s="329"/>
      <c r="G45" s="335"/>
      <c r="H45" s="317"/>
      <c r="I45" s="320"/>
      <c r="J45" s="311"/>
      <c r="K45" s="314">
        <f>IF(NOT(ISERROR(MATCH(J45,_xlfn.ANCHORARRAY(E56),0))),I58&amp;"Por favor no seleccionar los criterios de impacto",J45)</f>
        <v>0</v>
      </c>
      <c r="L45" s="317"/>
      <c r="M45" s="320"/>
      <c r="N45" s="323"/>
      <c r="O45" s="5">
        <v>4</v>
      </c>
      <c r="P45" s="177"/>
      <c r="Q45" s="104" t="str">
        <f t="shared" ref="Q45:Q47" si="38">IF(OR(R45="Preventivo",R45="Detectivo"),"Probabilidad",IF(R45="Correctivo","Impacto",""))</f>
        <v/>
      </c>
      <c r="R45" s="105"/>
      <c r="S45" s="105"/>
      <c r="T45" s="106" t="str">
        <f t="shared" si="35"/>
        <v/>
      </c>
      <c r="U45" s="105"/>
      <c r="V45" s="105"/>
      <c r="W45" s="105"/>
      <c r="X45" s="107" t="str">
        <f t="shared" ref="X45:X47" si="39">IFERROR(IF(AND(Q44="Probabilidad",Q45="Probabilidad"),(Z44-(+Z44*T45)),IF(AND(Q44="Impacto",Q45="Probabilidad"),(Z43-(+Z43*T45)),IF(Q45="Impacto",Z44,""))),"")</f>
        <v/>
      </c>
      <c r="Y45" s="108" t="str">
        <f t="shared" si="1"/>
        <v/>
      </c>
      <c r="Z45" s="109" t="str">
        <f t="shared" si="36"/>
        <v/>
      </c>
      <c r="AA45" s="108" t="str">
        <f t="shared" si="3"/>
        <v/>
      </c>
      <c r="AB45" s="109" t="str">
        <f t="shared" ref="AB45:AB47" si="40">IFERROR(IF(AND(Q44="Impacto",Q45="Impacto"),(AB44-(+AB44*T45)),IF(AND(Q44="Probabilidad",Q45="Impacto"),(AB43-(+AB43*T45)),IF(Q45="Probabilidad",AB44,""))),"")</f>
        <v/>
      </c>
      <c r="AC45" s="110"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11"/>
      <c r="AE45" s="112"/>
      <c r="AF45" s="165"/>
      <c r="AG45" s="166"/>
      <c r="AH45" s="114"/>
      <c r="AI45" s="114"/>
      <c r="AJ45" s="112"/>
      <c r="AK45" s="113"/>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row>
    <row r="46" spans="1:69" ht="26.25" hidden="1" customHeight="1">
      <c r="A46" s="338"/>
      <c r="B46" s="329"/>
      <c r="C46" s="329"/>
      <c r="D46" s="329"/>
      <c r="E46" s="332"/>
      <c r="F46" s="329"/>
      <c r="G46" s="335"/>
      <c r="H46" s="317"/>
      <c r="I46" s="320"/>
      <c r="J46" s="311"/>
      <c r="K46" s="314">
        <f>IF(NOT(ISERROR(MATCH(J46,_xlfn.ANCHORARRAY(E57),0))),I59&amp;"Por favor no seleccionar los criterios de impacto",J46)</f>
        <v>0</v>
      </c>
      <c r="L46" s="317"/>
      <c r="M46" s="320"/>
      <c r="N46" s="323"/>
      <c r="O46" s="5">
        <v>5</v>
      </c>
      <c r="P46" s="177"/>
      <c r="Q46" s="104" t="str">
        <f t="shared" si="38"/>
        <v/>
      </c>
      <c r="R46" s="105"/>
      <c r="S46" s="105"/>
      <c r="T46" s="106" t="str">
        <f t="shared" si="35"/>
        <v/>
      </c>
      <c r="U46" s="105"/>
      <c r="V46" s="105"/>
      <c r="W46" s="105"/>
      <c r="X46" s="107" t="str">
        <f t="shared" si="39"/>
        <v/>
      </c>
      <c r="Y46" s="108" t="str">
        <f t="shared" si="1"/>
        <v/>
      </c>
      <c r="Z46" s="109" t="str">
        <f t="shared" si="36"/>
        <v/>
      </c>
      <c r="AA46" s="108" t="str">
        <f t="shared" si="3"/>
        <v/>
      </c>
      <c r="AB46" s="109" t="str">
        <f t="shared" si="40"/>
        <v/>
      </c>
      <c r="AC46" s="110" t="str">
        <f t="shared" ref="AC46" si="41">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11"/>
      <c r="AE46" s="112"/>
      <c r="AF46" s="165"/>
      <c r="AG46" s="166"/>
      <c r="AH46" s="114"/>
      <c r="AI46" s="114"/>
      <c r="AJ46" s="112"/>
      <c r="AK46" s="113"/>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row>
    <row r="47" spans="1:69" ht="39" hidden="1" customHeight="1">
      <c r="A47" s="339"/>
      <c r="B47" s="330"/>
      <c r="C47" s="330"/>
      <c r="D47" s="330"/>
      <c r="E47" s="333"/>
      <c r="F47" s="330"/>
      <c r="G47" s="336"/>
      <c r="H47" s="318"/>
      <c r="I47" s="321"/>
      <c r="J47" s="312"/>
      <c r="K47" s="315">
        <f>IF(NOT(ISERROR(MATCH(J47,_xlfn.ANCHORARRAY(E58),0))),I60&amp;"Por favor no seleccionar los criterios de impacto",J47)</f>
        <v>0</v>
      </c>
      <c r="L47" s="318"/>
      <c r="M47" s="321"/>
      <c r="N47" s="324"/>
      <c r="O47" s="5">
        <v>6</v>
      </c>
      <c r="P47" s="177"/>
      <c r="Q47" s="104" t="str">
        <f t="shared" si="38"/>
        <v/>
      </c>
      <c r="R47" s="105"/>
      <c r="S47" s="105"/>
      <c r="T47" s="106" t="str">
        <f t="shared" si="35"/>
        <v/>
      </c>
      <c r="U47" s="105"/>
      <c r="V47" s="105"/>
      <c r="W47" s="105"/>
      <c r="X47" s="107" t="str">
        <f t="shared" si="39"/>
        <v/>
      </c>
      <c r="Y47" s="108" t="str">
        <f t="shared" si="1"/>
        <v/>
      </c>
      <c r="Z47" s="109" t="str">
        <f t="shared" si="36"/>
        <v/>
      </c>
      <c r="AA47" s="108" t="str">
        <f>IFERROR(IF(AB47="","",IF(AB47&lt;=0.2,"Leve",IF(AB47&lt;=0.4,"Menor",IF(AB47&lt;=0.6,"Moderado",IF(AB47&lt;=0.8,"Mayor","Catastrófico"))))),"")</f>
        <v/>
      </c>
      <c r="AB47" s="109" t="str">
        <f t="shared" si="40"/>
        <v/>
      </c>
      <c r="AC47" s="110"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1"/>
      <c r="AE47" s="112"/>
      <c r="AF47" s="165"/>
      <c r="AG47" s="166"/>
      <c r="AH47" s="114"/>
      <c r="AI47" s="114"/>
      <c r="AJ47" s="112"/>
      <c r="AK47" s="113"/>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row>
    <row r="48" spans="1:69" ht="32.25" hidden="1" customHeight="1">
      <c r="A48" s="337"/>
      <c r="B48" s="328"/>
      <c r="C48" s="328"/>
      <c r="D48" s="328"/>
      <c r="E48" s="331"/>
      <c r="F48" s="328"/>
      <c r="G48" s="334"/>
      <c r="H48" s="316" t="str">
        <f>IF(G48&lt;=0,"",IF(G48&lt;=2,"Muy Baja",IF(G48&lt;=24,"Baja",IF(G48&lt;=500,"Media",IF(G48&lt;=5000,"Alta","Muy Alta")))))</f>
        <v/>
      </c>
      <c r="I48" s="319" t="str">
        <f>IF(H48="","",IF(H48="Muy Baja",0.2,IF(H48="Baja",0.4,IF(H48="Media",0.6,IF(H48="Alta",0.8,IF(H48="Muy Alta",1,))))))</f>
        <v/>
      </c>
      <c r="J48" s="310"/>
      <c r="K48" s="313">
        <f>IF(NOT(ISERROR(MATCH(J48,'Tabla Impacto'!$B$221:$B$223,0))),'Tabla Impacto'!$F$223&amp;"Por favor no seleccionar los criterios de impacto(Afectación Económica o presupuestal y Pérdida Reputacional)",J48)</f>
        <v>0</v>
      </c>
      <c r="L48" s="316" t="str">
        <f>IF(OR(K48='Tabla Impacto'!$C$11,K48='Tabla Impacto'!$D$11),"Leve",IF(OR(K48='Tabla Impacto'!$C$12,K48='Tabla Impacto'!$D$12),"Menor",IF(OR(K48='Tabla Impacto'!$C$13,K48='Tabla Impacto'!$D$13),"Moderado",IF(OR(K48='Tabla Impacto'!$C$14,K48='Tabla Impacto'!$D$14),"Mayor",IF(OR(K48='Tabla Impacto'!$C$15,K48='Tabla Impacto'!$D$15),"Catastrófico","")))))</f>
        <v/>
      </c>
      <c r="M48" s="319" t="str">
        <f>IF(L48="","",IF(L48="Leve",0.2,IF(L48="Menor",0.4,IF(L48="Moderado",0.6,IF(L48="Mayor",0.8,IF(L48="Catastrófico",1,))))))</f>
        <v/>
      </c>
      <c r="N48" s="322" t="str">
        <f>IF(OR(AND(H48="Muy Baja",L48="Leve"),AND(H48="Muy Baja",L48="Menor"),AND(H48="Baja",L48="Leve")),"Bajo",IF(OR(AND(H48="Muy baja",L48="Moderado"),AND(H48="Baja",L48="Menor"),AND(H48="Baja",L48="Moderado"),AND(H48="Media",L48="Leve"),AND(H48="Media",L48="Menor"),AND(H48="Media",L48="Moderado"),AND(H48="Alta",L48="Leve"),AND(H48="Alta",L48="Menor")),"Moderado",IF(OR(AND(H48="Muy Baja",L48="Mayor"),AND(H48="Baja",L48="Mayor"),AND(H48="Media",L48="Mayor"),AND(H48="Alta",L48="Moderado"),AND(H48="Alta",L48="Mayor"),AND(H48="Muy Alta",L48="Leve"),AND(H48="Muy Alta",L48="Menor"),AND(H48="Muy Alta",L48="Moderado"),AND(H48="Muy Alta",L48="Mayor")),"Alto",IF(OR(AND(H48="Muy Baja",L48="Catastrófico"),AND(H48="Baja",L48="Catastrófico"),AND(H48="Media",L48="Catastrófico"),AND(H48="Alta",L48="Catastrófico"),AND(H48="Muy Alta",L48="Catastrófico")),"Extremo",""))))</f>
        <v/>
      </c>
      <c r="O48" s="5">
        <v>1</v>
      </c>
      <c r="P48" s="177"/>
      <c r="Q48" s="159"/>
      <c r="R48" s="167"/>
      <c r="S48" s="167"/>
      <c r="T48" s="168"/>
      <c r="U48" s="167"/>
      <c r="V48" s="167"/>
      <c r="W48" s="167"/>
      <c r="X48" s="156"/>
      <c r="Y48" s="169"/>
      <c r="Z48" s="170"/>
      <c r="AA48" s="169"/>
      <c r="AB48" s="170"/>
      <c r="AC48" s="171"/>
      <c r="AD48" s="172"/>
      <c r="AE48" s="112"/>
      <c r="AF48" s="164"/>
      <c r="AG48" s="166"/>
      <c r="AH48" s="114"/>
      <c r="AI48" s="114"/>
      <c r="AJ48" s="112"/>
      <c r="AK48" s="113"/>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row>
    <row r="49" spans="1:69" ht="29.25" hidden="1" customHeight="1">
      <c r="A49" s="338"/>
      <c r="B49" s="329"/>
      <c r="C49" s="329"/>
      <c r="D49" s="329"/>
      <c r="E49" s="332"/>
      <c r="F49" s="329"/>
      <c r="G49" s="335"/>
      <c r="H49" s="317"/>
      <c r="I49" s="320"/>
      <c r="J49" s="311"/>
      <c r="K49" s="314">
        <f>IF(NOT(ISERROR(MATCH(J49,_xlfn.ANCHORARRAY(E60),0))),I62&amp;"Por favor no seleccionar los criterios de impacto",J49)</f>
        <v>0</v>
      </c>
      <c r="L49" s="317"/>
      <c r="M49" s="320"/>
      <c r="N49" s="323"/>
      <c r="O49" s="5">
        <v>2</v>
      </c>
      <c r="P49" s="177"/>
      <c r="Q49" s="159"/>
      <c r="R49" s="167"/>
      <c r="S49" s="167"/>
      <c r="T49" s="168"/>
      <c r="U49" s="167"/>
      <c r="V49" s="167"/>
      <c r="W49" s="167"/>
      <c r="X49" s="156"/>
      <c r="Y49" s="169"/>
      <c r="Z49" s="170"/>
      <c r="AA49" s="169"/>
      <c r="AB49" s="170"/>
      <c r="AC49" s="171"/>
      <c r="AD49" s="172"/>
      <c r="AE49" s="112"/>
      <c r="AF49" s="165"/>
      <c r="AG49" s="166"/>
      <c r="AH49" s="114"/>
      <c r="AI49" s="114"/>
      <c r="AJ49" s="112"/>
      <c r="AK49" s="113"/>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row>
    <row r="50" spans="1:69" ht="26.25" hidden="1" customHeight="1">
      <c r="A50" s="338"/>
      <c r="B50" s="329"/>
      <c r="C50" s="329"/>
      <c r="D50" s="329"/>
      <c r="E50" s="332"/>
      <c r="F50" s="329"/>
      <c r="G50" s="335"/>
      <c r="H50" s="317"/>
      <c r="I50" s="320"/>
      <c r="J50" s="311"/>
      <c r="K50" s="314">
        <f>IF(NOT(ISERROR(MATCH(J50,_xlfn.ANCHORARRAY(E61),0))),I63&amp;"Por favor no seleccionar los criterios de impacto",J50)</f>
        <v>0</v>
      </c>
      <c r="L50" s="317"/>
      <c r="M50" s="320"/>
      <c r="N50" s="323"/>
      <c r="O50" s="5">
        <v>3</v>
      </c>
      <c r="P50" s="178"/>
      <c r="Q50" s="104" t="str">
        <f>IF(OR(R50="Preventivo",R50="Detectivo"),"Probabilidad",IF(R50="Correctivo","Impacto",""))</f>
        <v/>
      </c>
      <c r="R50" s="105"/>
      <c r="S50" s="105"/>
      <c r="T50" s="106" t="str">
        <f t="shared" ref="T50:T53" si="42">IF(AND(R50="Preventivo",S50="Automático"),"50%",IF(AND(R50="Preventivo",S50="Manual"),"40%",IF(AND(R50="Detectivo",S50="Automático"),"40%",IF(AND(R50="Detectivo",S50="Manual"),"30%",IF(AND(R50="Correctivo",S50="Automático"),"35%",IF(AND(R50="Correctivo",S50="Manual"),"25%",""))))))</f>
        <v/>
      </c>
      <c r="U50" s="105"/>
      <c r="V50" s="105"/>
      <c r="W50" s="105"/>
      <c r="X50" s="107" t="str">
        <f>IFERROR(IF(AND(Q49="Probabilidad",Q50="Probabilidad"),(Z49-(+Z49*T50)),IF(AND(Q49="Impacto",Q50="Probabilidad"),(Z48-(+Z48*T50)),IF(Q50="Impacto",Z49,""))),"")</f>
        <v/>
      </c>
      <c r="Y50" s="108" t="str">
        <f t="shared" si="1"/>
        <v/>
      </c>
      <c r="Z50" s="109" t="str">
        <f t="shared" ref="Z50:Z53" si="43">+X50</f>
        <v/>
      </c>
      <c r="AA50" s="108" t="str">
        <f t="shared" si="3"/>
        <v/>
      </c>
      <c r="AB50" s="109" t="str">
        <f>IFERROR(IF(AND(Q49="Impacto",Q50="Impacto"),(AB49-(+AB49*T50)),IF(AND(Q49="Probabilidad",Q50="Impacto"),(AB48-(+AB48*T50)),IF(Q50="Probabilidad",AB49,""))),"")</f>
        <v/>
      </c>
      <c r="AC50" s="110" t="str">
        <f t="shared" ref="AC50" si="4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11"/>
      <c r="AE50" s="112"/>
      <c r="AF50" s="165"/>
      <c r="AG50" s="166"/>
      <c r="AH50" s="114"/>
      <c r="AI50" s="114"/>
      <c r="AJ50" s="112"/>
      <c r="AK50" s="113"/>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row>
    <row r="51" spans="1:69" ht="26.25" hidden="1" customHeight="1">
      <c r="A51" s="338"/>
      <c r="B51" s="329"/>
      <c r="C51" s="329"/>
      <c r="D51" s="329"/>
      <c r="E51" s="332"/>
      <c r="F51" s="329"/>
      <c r="G51" s="335"/>
      <c r="H51" s="317"/>
      <c r="I51" s="320"/>
      <c r="J51" s="311"/>
      <c r="K51" s="314">
        <f>IF(NOT(ISERROR(MATCH(J51,_xlfn.ANCHORARRAY(E62),0))),I64&amp;"Por favor no seleccionar los criterios de impacto",J51)</f>
        <v>0</v>
      </c>
      <c r="L51" s="317"/>
      <c r="M51" s="320"/>
      <c r="N51" s="323"/>
      <c r="O51" s="5">
        <v>4</v>
      </c>
      <c r="P51" s="177"/>
      <c r="Q51" s="104" t="str">
        <f t="shared" ref="Q51:Q53" si="45">IF(OR(R51="Preventivo",R51="Detectivo"),"Probabilidad",IF(R51="Correctivo","Impacto",""))</f>
        <v/>
      </c>
      <c r="R51" s="105"/>
      <c r="S51" s="105"/>
      <c r="T51" s="106" t="str">
        <f t="shared" si="42"/>
        <v/>
      </c>
      <c r="U51" s="105"/>
      <c r="V51" s="105"/>
      <c r="W51" s="105"/>
      <c r="X51" s="107" t="str">
        <f t="shared" ref="X51:X53" si="46">IFERROR(IF(AND(Q50="Probabilidad",Q51="Probabilidad"),(Z50-(+Z50*T51)),IF(AND(Q50="Impacto",Q51="Probabilidad"),(Z49-(+Z49*T51)),IF(Q51="Impacto",Z50,""))),"")</f>
        <v/>
      </c>
      <c r="Y51" s="108" t="str">
        <f t="shared" si="1"/>
        <v/>
      </c>
      <c r="Z51" s="109" t="str">
        <f t="shared" si="43"/>
        <v/>
      </c>
      <c r="AA51" s="108" t="str">
        <f t="shared" si="3"/>
        <v/>
      </c>
      <c r="AB51" s="109" t="str">
        <f t="shared" ref="AB51:AB53" si="47">IFERROR(IF(AND(Q50="Impacto",Q51="Impacto"),(AB50-(+AB50*T51)),IF(AND(Q50="Probabilidad",Q51="Impacto"),(AB49-(+AB49*T51)),IF(Q51="Probabilidad",AB50,""))),"")</f>
        <v/>
      </c>
      <c r="AC51" s="110" t="str">
        <f>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11"/>
      <c r="AE51" s="112"/>
      <c r="AF51" s="165"/>
      <c r="AG51" s="166"/>
      <c r="AH51" s="114"/>
      <c r="AI51" s="114"/>
      <c r="AJ51" s="112"/>
      <c r="AK51" s="113"/>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row>
    <row r="52" spans="1:69" ht="26.25" hidden="1" customHeight="1">
      <c r="A52" s="338"/>
      <c r="B52" s="329"/>
      <c r="C52" s="329"/>
      <c r="D52" s="329"/>
      <c r="E52" s="332"/>
      <c r="F52" s="329"/>
      <c r="G52" s="335"/>
      <c r="H52" s="317"/>
      <c r="I52" s="320"/>
      <c r="J52" s="311"/>
      <c r="K52" s="314">
        <f>IF(NOT(ISERROR(MATCH(J52,_xlfn.ANCHORARRAY(E63),0))),I65&amp;"Por favor no seleccionar los criterios de impacto",J52)</f>
        <v>0</v>
      </c>
      <c r="L52" s="317"/>
      <c r="M52" s="320"/>
      <c r="N52" s="323"/>
      <c r="O52" s="5">
        <v>5</v>
      </c>
      <c r="P52" s="177"/>
      <c r="Q52" s="104" t="str">
        <f t="shared" si="45"/>
        <v/>
      </c>
      <c r="R52" s="105"/>
      <c r="S52" s="105"/>
      <c r="T52" s="106" t="str">
        <f t="shared" si="42"/>
        <v/>
      </c>
      <c r="U52" s="105"/>
      <c r="V52" s="105"/>
      <c r="W52" s="105"/>
      <c r="X52" s="107" t="str">
        <f t="shared" si="46"/>
        <v/>
      </c>
      <c r="Y52" s="108" t="str">
        <f t="shared" si="1"/>
        <v/>
      </c>
      <c r="Z52" s="109" t="str">
        <f t="shared" si="43"/>
        <v/>
      </c>
      <c r="AA52" s="108" t="str">
        <f t="shared" si="3"/>
        <v/>
      </c>
      <c r="AB52" s="109" t="str">
        <f t="shared" si="47"/>
        <v/>
      </c>
      <c r="AC52" s="110" t="str">
        <f t="shared" ref="AC52:AC53" si="48">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11"/>
      <c r="AE52" s="112"/>
      <c r="AF52" s="165"/>
      <c r="AG52" s="166"/>
      <c r="AH52" s="114"/>
      <c r="AI52" s="114"/>
      <c r="AJ52" s="112"/>
      <c r="AK52" s="113"/>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row>
    <row r="53" spans="1:69" ht="34.5" hidden="1" customHeight="1">
      <c r="A53" s="339"/>
      <c r="B53" s="330"/>
      <c r="C53" s="330"/>
      <c r="D53" s="330"/>
      <c r="E53" s="333"/>
      <c r="F53" s="330"/>
      <c r="G53" s="336"/>
      <c r="H53" s="318"/>
      <c r="I53" s="321"/>
      <c r="J53" s="312"/>
      <c r="K53" s="315">
        <f>IF(NOT(ISERROR(MATCH(J53,_xlfn.ANCHORARRAY(E64),0))),I66&amp;"Por favor no seleccionar los criterios de impacto",J53)</f>
        <v>0</v>
      </c>
      <c r="L53" s="318"/>
      <c r="M53" s="321"/>
      <c r="N53" s="324"/>
      <c r="O53" s="5">
        <v>6</v>
      </c>
      <c r="P53" s="177"/>
      <c r="Q53" s="104" t="str">
        <f t="shared" si="45"/>
        <v/>
      </c>
      <c r="R53" s="105"/>
      <c r="S53" s="105"/>
      <c r="T53" s="106" t="str">
        <f t="shared" si="42"/>
        <v/>
      </c>
      <c r="U53" s="105"/>
      <c r="V53" s="105"/>
      <c r="W53" s="105"/>
      <c r="X53" s="107" t="str">
        <f t="shared" si="46"/>
        <v/>
      </c>
      <c r="Y53" s="108" t="str">
        <f t="shared" si="1"/>
        <v/>
      </c>
      <c r="Z53" s="109" t="str">
        <f t="shared" si="43"/>
        <v/>
      </c>
      <c r="AA53" s="108" t="str">
        <f t="shared" si="3"/>
        <v/>
      </c>
      <c r="AB53" s="109" t="str">
        <f t="shared" si="47"/>
        <v/>
      </c>
      <c r="AC53" s="110" t="str">
        <f t="shared" si="48"/>
        <v/>
      </c>
      <c r="AD53" s="111"/>
      <c r="AE53" s="112"/>
      <c r="AF53" s="165"/>
      <c r="AG53" s="166"/>
      <c r="AH53" s="114"/>
      <c r="AI53" s="114"/>
      <c r="AJ53" s="112"/>
      <c r="AK53" s="113"/>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row>
    <row r="54" spans="1:69" ht="30.75" hidden="1" customHeight="1">
      <c r="A54" s="337"/>
      <c r="B54" s="328"/>
      <c r="C54" s="328"/>
      <c r="D54" s="328"/>
      <c r="E54" s="331"/>
      <c r="F54" s="328"/>
      <c r="G54" s="334"/>
      <c r="H54" s="316" t="str">
        <f>IF(G54&lt;=0,"",IF(G54&lt;=2,"Muy Baja",IF(G54&lt;=24,"Baja",IF(G54&lt;=500,"Media",IF(G54&lt;=5000,"Alta","Muy Alta")))))</f>
        <v/>
      </c>
      <c r="I54" s="319" t="str">
        <f>IF(H54="","",IF(H54="Muy Baja",0.2,IF(H54="Baja",0.4,IF(H54="Media",0.6,IF(H54="Alta",0.8,IF(H54="Muy Alta",1,))))))</f>
        <v/>
      </c>
      <c r="J54" s="310"/>
      <c r="K54" s="313">
        <f>IF(NOT(ISERROR(MATCH(J54,'Tabla Impacto'!$B$221:$B$223,0))),'Tabla Impacto'!$F$223&amp;"Por favor no seleccionar los criterios de impacto(Afectación Económica o presupuestal y Pérdida Reputacional)",J54)</f>
        <v>0</v>
      </c>
      <c r="L54" s="316" t="str">
        <f>IF(OR(K54='Tabla Impacto'!$C$11,K54='Tabla Impacto'!$D$11),"Leve",IF(OR(K54='Tabla Impacto'!$C$12,K54='Tabla Impacto'!$D$12),"Menor",IF(OR(K54='Tabla Impacto'!$C$13,K54='Tabla Impacto'!$D$13),"Moderado",IF(OR(K54='Tabla Impacto'!$C$14,K54='Tabla Impacto'!$D$14),"Mayor",IF(OR(K54='Tabla Impacto'!$C$15,K54='Tabla Impacto'!$D$15),"Catastrófico","")))))</f>
        <v/>
      </c>
      <c r="M54" s="319" t="str">
        <f>IF(L54="","",IF(L54="Leve",0.2,IF(L54="Menor",0.4,IF(L54="Moderado",0.6,IF(L54="Mayor",0.8,IF(L54="Catastrófico",1,))))))</f>
        <v/>
      </c>
      <c r="N54" s="322" t="str">
        <f>IF(OR(AND(H54="Muy Baja",L54="Leve"),AND(H54="Muy Baja",L54="Menor"),AND(H54="Baja",L54="Leve")),"Bajo",IF(OR(AND(H54="Muy baja",L54="Moderado"),AND(H54="Baja",L54="Menor"),AND(H54="Baja",L54="Moderado"),AND(H54="Media",L54="Leve"),AND(H54="Media",L54="Menor"),AND(H54="Media",L54="Moderado"),AND(H54="Alta",L54="Leve"),AND(H54="Alta",L54="Menor")),"Moderado",IF(OR(AND(H54="Muy Baja",L54="Mayor"),AND(H54="Baja",L54="Mayor"),AND(H54="Media",L54="Mayor"),AND(H54="Alta",L54="Moderado"),AND(H54="Alta",L54="Mayor"),AND(H54="Muy Alta",L54="Leve"),AND(H54="Muy Alta",L54="Menor"),AND(H54="Muy Alta",L54="Moderado"),AND(H54="Muy Alta",L54="Mayor")),"Alto",IF(OR(AND(H54="Muy Baja",L54="Catastrófico"),AND(H54="Baja",L54="Catastrófico"),AND(H54="Media",L54="Catastrófico"),AND(H54="Alta",L54="Catastrófico"),AND(H54="Muy Alta",L54="Catastrófico")),"Extremo",""))))</f>
        <v/>
      </c>
      <c r="O54" s="5">
        <v>1</v>
      </c>
      <c r="P54" s="177"/>
      <c r="Q54" s="159"/>
      <c r="R54" s="167"/>
      <c r="S54" s="167"/>
      <c r="T54" s="168"/>
      <c r="U54" s="167"/>
      <c r="V54" s="167"/>
      <c r="W54" s="167"/>
      <c r="X54" s="156"/>
      <c r="Y54" s="169"/>
      <c r="Z54" s="170"/>
      <c r="AA54" s="169"/>
      <c r="AB54" s="170"/>
      <c r="AC54" s="171"/>
      <c r="AD54" s="172"/>
      <c r="AE54" s="112"/>
      <c r="AF54" s="164"/>
      <c r="AG54" s="166"/>
      <c r="AH54" s="114"/>
      <c r="AI54" s="114"/>
      <c r="AJ54" s="112"/>
      <c r="AK54" s="113"/>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row>
    <row r="55" spans="1:69" ht="26.25" hidden="1" customHeight="1">
      <c r="A55" s="338"/>
      <c r="B55" s="329"/>
      <c r="C55" s="329"/>
      <c r="D55" s="329"/>
      <c r="E55" s="332"/>
      <c r="F55" s="329"/>
      <c r="G55" s="335"/>
      <c r="H55" s="317"/>
      <c r="I55" s="320"/>
      <c r="J55" s="311"/>
      <c r="K55" s="314">
        <f>IF(NOT(ISERROR(MATCH(J55,_xlfn.ANCHORARRAY(E66),0))),I68&amp;"Por favor no seleccionar los criterios de impacto",J55)</f>
        <v>0</v>
      </c>
      <c r="L55" s="317"/>
      <c r="M55" s="320"/>
      <c r="N55" s="323"/>
      <c r="O55" s="5">
        <v>2</v>
      </c>
      <c r="P55" s="177"/>
      <c r="Q55" s="104" t="str">
        <f>IF(OR(R55="Preventivo",R55="Detectivo"),"Probabilidad",IF(R55="Correctivo","Impacto",""))</f>
        <v/>
      </c>
      <c r="R55" s="105"/>
      <c r="S55" s="105"/>
      <c r="T55" s="106" t="str">
        <f t="shared" ref="T55:T59" si="49">IF(AND(R55="Preventivo",S55="Automático"),"50%",IF(AND(R55="Preventivo",S55="Manual"),"40%",IF(AND(R55="Detectivo",S55="Automático"),"40%",IF(AND(R55="Detectivo",S55="Manual"),"30%",IF(AND(R55="Correctivo",S55="Automático"),"35%",IF(AND(R55="Correctivo",S55="Manual"),"25%",""))))))</f>
        <v/>
      </c>
      <c r="U55" s="105"/>
      <c r="V55" s="105"/>
      <c r="W55" s="105"/>
      <c r="X55" s="107" t="str">
        <f>IFERROR(IF(AND(Q54="Probabilidad",Q55="Probabilidad"),(Z54-(+Z54*T55)),IF(Q55="Probabilidad",(I54-(+I54*T55)),IF(Q55="Impacto",Z54,""))),"")</f>
        <v/>
      </c>
      <c r="Y55" s="108" t="str">
        <f t="shared" si="1"/>
        <v/>
      </c>
      <c r="Z55" s="109" t="str">
        <f t="shared" ref="Z55:Z59" si="50">+X55</f>
        <v/>
      </c>
      <c r="AA55" s="108" t="str">
        <f t="shared" si="3"/>
        <v/>
      </c>
      <c r="AB55" s="109" t="str">
        <f>IFERROR(IF(AND(Q54="Impacto",Q55="Impacto"),(AB54-(+AB54*T55)),IF(Q55="Impacto",(M54-(+M54*T55)),IF(Q55="Probabilidad",AB54,""))),"")</f>
        <v/>
      </c>
      <c r="AC55" s="110" t="str">
        <f t="shared" ref="AC55:AC56" si="51">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11"/>
      <c r="AE55" s="112"/>
      <c r="AF55" s="165"/>
      <c r="AG55" s="166"/>
      <c r="AH55" s="114"/>
      <c r="AI55" s="114"/>
      <c r="AJ55" s="112"/>
      <c r="AK55" s="113"/>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row>
    <row r="56" spans="1:69" ht="26.25" hidden="1" customHeight="1">
      <c r="A56" s="338"/>
      <c r="B56" s="329"/>
      <c r="C56" s="329"/>
      <c r="D56" s="329"/>
      <c r="E56" s="332"/>
      <c r="F56" s="329"/>
      <c r="G56" s="335"/>
      <c r="H56" s="317"/>
      <c r="I56" s="320"/>
      <c r="J56" s="311"/>
      <c r="K56" s="314">
        <f>IF(NOT(ISERROR(MATCH(J56,_xlfn.ANCHORARRAY(E67),0))),I69&amp;"Por favor no seleccionar los criterios de impacto",J56)</f>
        <v>0</v>
      </c>
      <c r="L56" s="317"/>
      <c r="M56" s="320"/>
      <c r="N56" s="323"/>
      <c r="O56" s="5">
        <v>3</v>
      </c>
      <c r="P56" s="178"/>
      <c r="Q56" s="104" t="str">
        <f>IF(OR(R56="Preventivo",R56="Detectivo"),"Probabilidad",IF(R56="Correctivo","Impacto",""))</f>
        <v/>
      </c>
      <c r="R56" s="105"/>
      <c r="S56" s="105"/>
      <c r="T56" s="106" t="str">
        <f t="shared" si="49"/>
        <v/>
      </c>
      <c r="U56" s="105"/>
      <c r="V56" s="105"/>
      <c r="W56" s="105"/>
      <c r="X56" s="107" t="str">
        <f>IFERROR(IF(AND(Q55="Probabilidad",Q56="Probabilidad"),(Z55-(+Z55*T56)),IF(AND(Q55="Impacto",Q56="Probabilidad"),(Z54-(+Z54*T56)),IF(Q56="Impacto",Z55,""))),"")</f>
        <v/>
      </c>
      <c r="Y56" s="108" t="str">
        <f t="shared" si="1"/>
        <v/>
      </c>
      <c r="Z56" s="109" t="str">
        <f t="shared" si="50"/>
        <v/>
      </c>
      <c r="AA56" s="108" t="str">
        <f t="shared" si="3"/>
        <v/>
      </c>
      <c r="AB56" s="109" t="str">
        <f>IFERROR(IF(AND(Q55="Impacto",Q56="Impacto"),(AB55-(+AB55*T56)),IF(AND(Q55="Probabilidad",Q56="Impacto"),(AB54-(+AB54*T56)),IF(Q56="Probabilidad",AB55,""))),"")</f>
        <v/>
      </c>
      <c r="AC56" s="110" t="str">
        <f t="shared" si="51"/>
        <v/>
      </c>
      <c r="AD56" s="111"/>
      <c r="AE56" s="112"/>
      <c r="AF56" s="165"/>
      <c r="AG56" s="166"/>
      <c r="AH56" s="114"/>
      <c r="AI56" s="114"/>
      <c r="AJ56" s="112"/>
      <c r="AK56" s="113"/>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row>
    <row r="57" spans="1:69" ht="26.25" hidden="1" customHeight="1">
      <c r="A57" s="338"/>
      <c r="B57" s="329"/>
      <c r="C57" s="329"/>
      <c r="D57" s="329"/>
      <c r="E57" s="332"/>
      <c r="F57" s="329"/>
      <c r="G57" s="335"/>
      <c r="H57" s="317"/>
      <c r="I57" s="320"/>
      <c r="J57" s="311"/>
      <c r="K57" s="314">
        <f>IF(NOT(ISERROR(MATCH(J57,_xlfn.ANCHORARRAY(E68),0))),I70&amp;"Por favor no seleccionar los criterios de impacto",J57)</f>
        <v>0</v>
      </c>
      <c r="L57" s="317"/>
      <c r="M57" s="320"/>
      <c r="N57" s="323"/>
      <c r="O57" s="5">
        <v>4</v>
      </c>
      <c r="P57" s="177"/>
      <c r="Q57" s="104" t="str">
        <f t="shared" ref="Q57:Q59" si="52">IF(OR(R57="Preventivo",R57="Detectivo"),"Probabilidad",IF(R57="Correctivo","Impacto",""))</f>
        <v/>
      </c>
      <c r="R57" s="105"/>
      <c r="S57" s="105"/>
      <c r="T57" s="106" t="str">
        <f t="shared" si="49"/>
        <v/>
      </c>
      <c r="U57" s="105"/>
      <c r="V57" s="105"/>
      <c r="W57" s="105"/>
      <c r="X57" s="107" t="str">
        <f t="shared" ref="X57:X59" si="53">IFERROR(IF(AND(Q56="Probabilidad",Q57="Probabilidad"),(Z56-(+Z56*T57)),IF(AND(Q56="Impacto",Q57="Probabilidad"),(Z55-(+Z55*T57)),IF(Q57="Impacto",Z56,""))),"")</f>
        <v/>
      </c>
      <c r="Y57" s="108" t="str">
        <f t="shared" si="1"/>
        <v/>
      </c>
      <c r="Z57" s="109" t="str">
        <f t="shared" si="50"/>
        <v/>
      </c>
      <c r="AA57" s="108" t="str">
        <f t="shared" si="3"/>
        <v/>
      </c>
      <c r="AB57" s="109" t="str">
        <f t="shared" ref="AB57:AB59" si="54">IFERROR(IF(AND(Q56="Impacto",Q57="Impacto"),(AB56-(+AB56*T57)),IF(AND(Q56="Probabilidad",Q57="Impacto"),(AB55-(+AB55*T57)),IF(Q57="Probabilidad",AB56,""))),"")</f>
        <v/>
      </c>
      <c r="AC57" s="110" t="str">
        <f>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11"/>
      <c r="AE57" s="112"/>
      <c r="AF57" s="165"/>
      <c r="AG57" s="166"/>
      <c r="AH57" s="114"/>
      <c r="AI57" s="114"/>
      <c r="AJ57" s="112"/>
      <c r="AK57" s="113"/>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row>
    <row r="58" spans="1:69" ht="26.25" hidden="1" customHeight="1">
      <c r="A58" s="338"/>
      <c r="B58" s="329"/>
      <c r="C58" s="329"/>
      <c r="D58" s="329"/>
      <c r="E58" s="332"/>
      <c r="F58" s="329"/>
      <c r="G58" s="335"/>
      <c r="H58" s="317"/>
      <c r="I58" s="320"/>
      <c r="J58" s="311"/>
      <c r="K58" s="314">
        <f>IF(NOT(ISERROR(MATCH(J58,_xlfn.ANCHORARRAY(E69),0))),I71&amp;"Por favor no seleccionar los criterios de impacto",J58)</f>
        <v>0</v>
      </c>
      <c r="L58" s="317"/>
      <c r="M58" s="320"/>
      <c r="N58" s="323"/>
      <c r="O58" s="5">
        <v>5</v>
      </c>
      <c r="P58" s="177"/>
      <c r="Q58" s="104" t="str">
        <f t="shared" si="52"/>
        <v/>
      </c>
      <c r="R58" s="105"/>
      <c r="S58" s="105"/>
      <c r="T58" s="106" t="str">
        <f t="shared" si="49"/>
        <v/>
      </c>
      <c r="U58" s="105"/>
      <c r="V58" s="105"/>
      <c r="W58" s="105"/>
      <c r="X58" s="107" t="str">
        <f t="shared" si="53"/>
        <v/>
      </c>
      <c r="Y58" s="108" t="str">
        <f t="shared" si="1"/>
        <v/>
      </c>
      <c r="Z58" s="109" t="str">
        <f t="shared" si="50"/>
        <v/>
      </c>
      <c r="AA58" s="108" t="str">
        <f t="shared" si="3"/>
        <v/>
      </c>
      <c r="AB58" s="109" t="str">
        <f t="shared" si="54"/>
        <v/>
      </c>
      <c r="AC58" s="110" t="str">
        <f t="shared" ref="AC58:AC59" si="55">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11"/>
      <c r="AE58" s="112"/>
      <c r="AF58" s="165"/>
      <c r="AG58" s="166"/>
      <c r="AH58" s="114"/>
      <c r="AI58" s="114"/>
      <c r="AJ58" s="112"/>
      <c r="AK58" s="113"/>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row>
    <row r="59" spans="1:69" ht="54.75" hidden="1" customHeight="1">
      <c r="A59" s="339"/>
      <c r="B59" s="330"/>
      <c r="C59" s="330"/>
      <c r="D59" s="330"/>
      <c r="E59" s="333"/>
      <c r="F59" s="330"/>
      <c r="G59" s="336"/>
      <c r="H59" s="318"/>
      <c r="I59" s="321"/>
      <c r="J59" s="312"/>
      <c r="K59" s="315">
        <f>IF(NOT(ISERROR(MATCH(J59,_xlfn.ANCHORARRAY(E70),0))),I84&amp;"Por favor no seleccionar los criterios de impacto",J59)</f>
        <v>0</v>
      </c>
      <c r="L59" s="318"/>
      <c r="M59" s="321"/>
      <c r="N59" s="324"/>
      <c r="O59" s="5">
        <v>6</v>
      </c>
      <c r="P59" s="177"/>
      <c r="Q59" s="104" t="str">
        <f t="shared" si="52"/>
        <v/>
      </c>
      <c r="R59" s="105"/>
      <c r="S59" s="105"/>
      <c r="T59" s="106" t="str">
        <f t="shared" si="49"/>
        <v/>
      </c>
      <c r="U59" s="105"/>
      <c r="V59" s="105"/>
      <c r="W59" s="105"/>
      <c r="X59" s="107" t="str">
        <f t="shared" si="53"/>
        <v/>
      </c>
      <c r="Y59" s="108" t="str">
        <f t="shared" si="1"/>
        <v/>
      </c>
      <c r="Z59" s="109" t="str">
        <f t="shared" si="50"/>
        <v/>
      </c>
      <c r="AA59" s="108" t="str">
        <f t="shared" si="3"/>
        <v/>
      </c>
      <c r="AB59" s="109" t="str">
        <f t="shared" si="54"/>
        <v/>
      </c>
      <c r="AC59" s="110" t="str">
        <f t="shared" si="55"/>
        <v/>
      </c>
      <c r="AD59" s="111"/>
      <c r="AE59" s="112"/>
      <c r="AF59" s="165"/>
      <c r="AG59" s="166"/>
      <c r="AH59" s="114"/>
      <c r="AI59" s="114"/>
      <c r="AJ59" s="112"/>
      <c r="AK59" s="113"/>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row>
    <row r="60" spans="1:69" ht="37.5" hidden="1" customHeight="1">
      <c r="A60" s="337"/>
      <c r="B60" s="328"/>
      <c r="C60" s="328"/>
      <c r="D60" s="328"/>
      <c r="E60" s="331"/>
      <c r="F60" s="328"/>
      <c r="G60" s="334"/>
      <c r="H60" s="316" t="str">
        <f>IF(G60&lt;=0,"",IF(G60&lt;=2,"Muy Baja",IF(G60&lt;=24,"Baja",IF(G60&lt;=500,"Media",IF(G60&lt;=5000,"Alta","Muy Alta")))))</f>
        <v/>
      </c>
      <c r="I60" s="319" t="str">
        <f>IF(H60="","",IF(H60="Muy Baja",0.2,IF(H60="Baja",0.4,IF(H60="Media",0.6,IF(H60="Alta",0.8,IF(H60="Muy Alta",1,))))))</f>
        <v/>
      </c>
      <c r="J60" s="310"/>
      <c r="K60" s="313">
        <f>IF(NOT(ISERROR(MATCH(J60,'Tabla Impacto'!$B$221:$B$223,0))),'Tabla Impacto'!$F$223&amp;"Por favor no seleccionar los criterios de impacto(Afectación Económica o presupuestal y Pérdida Reputacional)",J60)</f>
        <v>0</v>
      </c>
      <c r="L60" s="316" t="str">
        <f>IF(OR(K60='Tabla Impacto'!$C$11,K60='Tabla Impacto'!$D$11),"Leve",IF(OR(K60='Tabla Impacto'!$C$12,K60='Tabla Impacto'!$D$12),"Menor",IF(OR(K60='Tabla Impacto'!$C$13,K60='Tabla Impacto'!$D$13),"Moderado",IF(OR(K60='Tabla Impacto'!$C$14,K60='Tabla Impacto'!$D$14),"Mayor",IF(OR(K60='Tabla Impacto'!$C$15,K60='Tabla Impacto'!$D$15),"Catastrófico","")))))</f>
        <v/>
      </c>
      <c r="M60" s="319" t="str">
        <f>IF(L60="","",IF(L60="Leve",0.2,IF(L60="Menor",0.4,IF(L60="Moderado",0.6,IF(L60="Mayor",0.8,IF(L60="Catastrófico",1,))))))</f>
        <v/>
      </c>
      <c r="N60" s="322" t="str">
        <f>IF(OR(AND(H60="Muy Baja",L60="Leve"),AND(H60="Muy Baja",L60="Menor"),AND(H60="Baja",L60="Leve")),"Bajo",IF(OR(AND(H60="Muy baja",L60="Moderado"),AND(H60="Baja",L60="Menor"),AND(H60="Baja",L60="Moderado"),AND(H60="Media",L60="Leve"),AND(H60="Media",L60="Menor"),AND(H60="Media",L60="Moderado"),AND(H60="Alta",L60="Leve"),AND(H60="Alta",L60="Menor")),"Moderado",IF(OR(AND(H60="Muy Baja",L60="Mayor"),AND(H60="Baja",L60="Mayor"),AND(H60="Media",L60="Mayor"),AND(H60="Alta",L60="Moderado"),AND(H60="Alta",L60="Mayor"),AND(H60="Muy Alta",L60="Leve"),AND(H60="Muy Alta",L60="Menor"),AND(H60="Muy Alta",L60="Moderado"),AND(H60="Muy Alta",L60="Mayor")),"Alto",IF(OR(AND(H60="Muy Baja",L60="Catastrófico"),AND(H60="Baja",L60="Catastrófico"),AND(H60="Media",L60="Catastrófico"),AND(H60="Alta",L60="Catastrófico"),AND(H60="Muy Alta",L60="Catastrófico")),"Extremo",""))))</f>
        <v/>
      </c>
      <c r="O60" s="5"/>
      <c r="P60" s="177"/>
      <c r="Q60" s="159"/>
      <c r="R60" s="167"/>
      <c r="S60" s="167"/>
      <c r="T60" s="168"/>
      <c r="U60" s="167"/>
      <c r="V60" s="167"/>
      <c r="W60" s="167"/>
      <c r="X60" s="156"/>
      <c r="Y60" s="169"/>
      <c r="Z60" s="170"/>
      <c r="AA60" s="169"/>
      <c r="AB60" s="170"/>
      <c r="AC60" s="171"/>
      <c r="AD60" s="172"/>
      <c r="AE60" s="112"/>
      <c r="AF60" s="164"/>
      <c r="AG60" s="166"/>
      <c r="AH60" s="114"/>
      <c r="AI60" s="114"/>
      <c r="AJ60" s="112"/>
      <c r="AK60" s="113"/>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row>
    <row r="61" spans="1:69" ht="26.25" hidden="1" customHeight="1">
      <c r="A61" s="338"/>
      <c r="B61" s="329"/>
      <c r="C61" s="329"/>
      <c r="D61" s="329"/>
      <c r="E61" s="332"/>
      <c r="F61" s="329"/>
      <c r="G61" s="335"/>
      <c r="H61" s="317"/>
      <c r="I61" s="320"/>
      <c r="J61" s="311"/>
      <c r="K61" s="314">
        <f>IF(NOT(ISERROR(MATCH(J61,_xlfn.ANCHORARRAY(E84),0))),I86&amp;"Por favor no seleccionar los criterios de impacto",J61)</f>
        <v>0</v>
      </c>
      <c r="L61" s="317"/>
      <c r="M61" s="320"/>
      <c r="N61" s="323"/>
      <c r="O61" s="5">
        <v>2</v>
      </c>
      <c r="P61" s="177"/>
      <c r="Q61" s="104" t="str">
        <f>IF(OR(R61="Preventivo",R61="Detectivo"),"Probabilidad",IF(R61="Correctivo","Impacto",""))</f>
        <v/>
      </c>
      <c r="R61" s="105"/>
      <c r="S61" s="105"/>
      <c r="T61" s="106" t="str">
        <f t="shared" ref="T61:T65" si="56">IF(AND(R61="Preventivo",S61="Automático"),"50%",IF(AND(R61="Preventivo",S61="Manual"),"40%",IF(AND(R61="Detectivo",S61="Automático"),"40%",IF(AND(R61="Detectivo",S61="Manual"),"30%",IF(AND(R61="Correctivo",S61="Automático"),"35%",IF(AND(R61="Correctivo",S61="Manual"),"25%",""))))))</f>
        <v/>
      </c>
      <c r="U61" s="105"/>
      <c r="V61" s="105"/>
      <c r="W61" s="105"/>
      <c r="X61" s="107" t="str">
        <f>IFERROR(IF(AND(Q60="Probabilidad",Q61="Probabilidad"),(Z60-(+Z60*T61)),IF(Q61="Probabilidad",(I60-(+I60*T61)),IF(Q61="Impacto",Z60,""))),"")</f>
        <v/>
      </c>
      <c r="Y61" s="108" t="str">
        <f t="shared" si="1"/>
        <v/>
      </c>
      <c r="Z61" s="109" t="str">
        <f t="shared" ref="Z61:Z65" si="57">+X61</f>
        <v/>
      </c>
      <c r="AA61" s="108" t="str">
        <f t="shared" si="3"/>
        <v/>
      </c>
      <c r="AB61" s="109" t="str">
        <f>IFERROR(IF(AND(Q60="Impacto",Q61="Impacto"),(AB60-(+AB60*T61)),IF(Q61="Impacto",(M60-(+M60*T61)),IF(Q61="Probabilidad",AB60,""))),"")</f>
        <v/>
      </c>
      <c r="AC61" s="110" t="str">
        <f t="shared" ref="AC61:AC62" si="58">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11"/>
      <c r="AE61" s="112"/>
      <c r="AF61" s="165"/>
      <c r="AG61" s="166"/>
      <c r="AH61" s="114"/>
      <c r="AI61" s="114"/>
      <c r="AJ61" s="112"/>
      <c r="AK61" s="113"/>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row>
    <row r="62" spans="1:69" ht="26.25" hidden="1" customHeight="1">
      <c r="A62" s="338"/>
      <c r="B62" s="329"/>
      <c r="C62" s="329"/>
      <c r="D62" s="329"/>
      <c r="E62" s="332"/>
      <c r="F62" s="329"/>
      <c r="G62" s="335"/>
      <c r="H62" s="317"/>
      <c r="I62" s="320"/>
      <c r="J62" s="311"/>
      <c r="K62" s="314">
        <f>IF(NOT(ISERROR(MATCH(J62,_xlfn.ANCHORARRAY(E85),0))),I87&amp;"Por favor no seleccionar los criterios de impacto",J62)</f>
        <v>0</v>
      </c>
      <c r="L62" s="317"/>
      <c r="M62" s="320"/>
      <c r="N62" s="323"/>
      <c r="O62" s="5">
        <v>3</v>
      </c>
      <c r="P62" s="178"/>
      <c r="Q62" s="104" t="str">
        <f>IF(OR(R62="Preventivo",R62="Detectivo"),"Probabilidad",IF(R62="Correctivo","Impacto",""))</f>
        <v/>
      </c>
      <c r="R62" s="105"/>
      <c r="S62" s="105"/>
      <c r="T62" s="106" t="str">
        <f t="shared" si="56"/>
        <v/>
      </c>
      <c r="U62" s="105"/>
      <c r="V62" s="105"/>
      <c r="W62" s="105"/>
      <c r="X62" s="107" t="str">
        <f>IFERROR(IF(AND(Q61="Probabilidad",Q62="Probabilidad"),(Z61-(+Z61*T62)),IF(AND(Q61="Impacto",Q62="Probabilidad"),(Z60-(+Z60*T62)),IF(Q62="Impacto",Z61,""))),"")</f>
        <v/>
      </c>
      <c r="Y62" s="108" t="str">
        <f t="shared" si="1"/>
        <v/>
      </c>
      <c r="Z62" s="109" t="str">
        <f t="shared" si="57"/>
        <v/>
      </c>
      <c r="AA62" s="108" t="str">
        <f t="shared" si="3"/>
        <v/>
      </c>
      <c r="AB62" s="109" t="str">
        <f>IFERROR(IF(AND(Q61="Impacto",Q62="Impacto"),(AB61-(+AB61*T62)),IF(AND(Q61="Probabilidad",Q62="Impacto"),(AB60-(+AB60*T62)),IF(Q62="Probabilidad",AB61,""))),"")</f>
        <v/>
      </c>
      <c r="AC62" s="110" t="str">
        <f t="shared" si="58"/>
        <v/>
      </c>
      <c r="AD62" s="111"/>
      <c r="AE62" s="112"/>
      <c r="AF62" s="165"/>
      <c r="AG62" s="166"/>
      <c r="AH62" s="114"/>
      <c r="AI62" s="114"/>
      <c r="AJ62" s="112"/>
      <c r="AK62" s="113"/>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row>
    <row r="63" spans="1:69" ht="26.25" hidden="1" customHeight="1">
      <c r="A63" s="338"/>
      <c r="B63" s="329"/>
      <c r="C63" s="329"/>
      <c r="D63" s="329"/>
      <c r="E63" s="332"/>
      <c r="F63" s="329"/>
      <c r="G63" s="335"/>
      <c r="H63" s="317"/>
      <c r="I63" s="320"/>
      <c r="J63" s="311"/>
      <c r="K63" s="314">
        <f>IF(NOT(ISERROR(MATCH(J63,_xlfn.ANCHORARRAY(E86),0))),I88&amp;"Por favor no seleccionar los criterios de impacto",J63)</f>
        <v>0</v>
      </c>
      <c r="L63" s="317"/>
      <c r="M63" s="320"/>
      <c r="N63" s="323"/>
      <c r="O63" s="5">
        <v>4</v>
      </c>
      <c r="P63" s="177"/>
      <c r="Q63" s="104" t="str">
        <f t="shared" ref="Q63:Q65" si="59">IF(OR(R63="Preventivo",R63="Detectivo"),"Probabilidad",IF(R63="Correctivo","Impacto",""))</f>
        <v/>
      </c>
      <c r="R63" s="105"/>
      <c r="S63" s="105"/>
      <c r="T63" s="106" t="str">
        <f t="shared" si="56"/>
        <v/>
      </c>
      <c r="U63" s="105"/>
      <c r="V63" s="105"/>
      <c r="W63" s="105"/>
      <c r="X63" s="107" t="str">
        <f t="shared" ref="X63:X64" si="60">IFERROR(IF(AND(Q62="Probabilidad",Q63="Probabilidad"),(Z62-(+Z62*T63)),IF(AND(Q62="Impacto",Q63="Probabilidad"),(Z61-(+Z61*T63)),IF(Q63="Impacto",Z62,""))),"")</f>
        <v/>
      </c>
      <c r="Y63" s="108" t="str">
        <f t="shared" si="1"/>
        <v/>
      </c>
      <c r="Z63" s="109" t="str">
        <f t="shared" si="57"/>
        <v/>
      </c>
      <c r="AA63" s="108" t="str">
        <f t="shared" si="3"/>
        <v/>
      </c>
      <c r="AB63" s="109" t="str">
        <f t="shared" ref="AB63:AB64" si="61">IFERROR(IF(AND(Q62="Impacto",Q63="Impacto"),(AB62-(+AB62*T63)),IF(AND(Q62="Probabilidad",Q63="Impacto"),(AB61-(+AB61*T63)),IF(Q63="Probabilidad",AB62,""))),"")</f>
        <v/>
      </c>
      <c r="AC63" s="110" t="str">
        <f>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11"/>
      <c r="AE63" s="112"/>
      <c r="AF63" s="165"/>
      <c r="AG63" s="166"/>
      <c r="AH63" s="114"/>
      <c r="AI63" s="114"/>
      <c r="AJ63" s="112"/>
      <c r="AK63" s="113"/>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row>
    <row r="64" spans="1:69" ht="26.25" hidden="1" customHeight="1">
      <c r="A64" s="338"/>
      <c r="B64" s="329"/>
      <c r="C64" s="329"/>
      <c r="D64" s="329"/>
      <c r="E64" s="332"/>
      <c r="F64" s="329"/>
      <c r="G64" s="335"/>
      <c r="H64" s="317"/>
      <c r="I64" s="320"/>
      <c r="J64" s="311"/>
      <c r="K64" s="314">
        <f>IF(NOT(ISERROR(MATCH(J64,_xlfn.ANCHORARRAY(E87),0))),I89&amp;"Por favor no seleccionar los criterios de impacto",J64)</f>
        <v>0</v>
      </c>
      <c r="L64" s="317"/>
      <c r="M64" s="320"/>
      <c r="N64" s="323"/>
      <c r="O64" s="5">
        <v>5</v>
      </c>
      <c r="P64" s="177"/>
      <c r="Q64" s="104" t="str">
        <f t="shared" si="59"/>
        <v/>
      </c>
      <c r="R64" s="105"/>
      <c r="S64" s="105"/>
      <c r="T64" s="106" t="str">
        <f t="shared" si="56"/>
        <v/>
      </c>
      <c r="U64" s="105"/>
      <c r="V64" s="105"/>
      <c r="W64" s="105"/>
      <c r="X64" s="107" t="str">
        <f t="shared" si="60"/>
        <v/>
      </c>
      <c r="Y64" s="108" t="str">
        <f t="shared" si="1"/>
        <v/>
      </c>
      <c r="Z64" s="109" t="str">
        <f t="shared" si="57"/>
        <v/>
      </c>
      <c r="AA64" s="108" t="str">
        <f t="shared" si="3"/>
        <v/>
      </c>
      <c r="AB64" s="109" t="str">
        <f t="shared" si="61"/>
        <v/>
      </c>
      <c r="AC64" s="110" t="str">
        <f t="shared" ref="AC64:AC65" si="62">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11"/>
      <c r="AE64" s="112"/>
      <c r="AF64" s="165"/>
      <c r="AG64" s="166"/>
      <c r="AH64" s="114"/>
      <c r="AI64" s="114"/>
      <c r="AJ64" s="112"/>
      <c r="AK64" s="113"/>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row>
    <row r="65" spans="1:69" ht="26.25" hidden="1" customHeight="1">
      <c r="A65" s="339"/>
      <c r="B65" s="330"/>
      <c r="C65" s="330"/>
      <c r="D65" s="330"/>
      <c r="E65" s="333"/>
      <c r="F65" s="330"/>
      <c r="G65" s="336"/>
      <c r="H65" s="318"/>
      <c r="I65" s="321"/>
      <c r="J65" s="312"/>
      <c r="K65" s="315">
        <f>IF(NOT(ISERROR(MATCH(J65,_xlfn.ANCHORARRAY(E88),0))),I90&amp;"Por favor no seleccionar los criterios de impacto",J65)</f>
        <v>0</v>
      </c>
      <c r="L65" s="318"/>
      <c r="M65" s="321"/>
      <c r="N65" s="324"/>
      <c r="O65" s="5">
        <v>6</v>
      </c>
      <c r="P65" s="177"/>
      <c r="Q65" s="104" t="str">
        <f t="shared" si="59"/>
        <v/>
      </c>
      <c r="R65" s="105"/>
      <c r="S65" s="105"/>
      <c r="T65" s="106" t="str">
        <f t="shared" si="56"/>
        <v/>
      </c>
      <c r="U65" s="105"/>
      <c r="V65" s="105"/>
      <c r="W65" s="105"/>
      <c r="X65" s="107" t="str">
        <f>IFERROR(IF(AND(Q64="Probabilidad",Q65="Probabilidad"),(Z64-(+Z64*T65)),IF(AND(Q64="Impacto",Q65="Probabilidad"),(Z63-(+Z63*T65)),IF(Q65="Impacto",Z64,""))),"")</f>
        <v/>
      </c>
      <c r="Y65" s="108" t="str">
        <f t="shared" si="1"/>
        <v/>
      </c>
      <c r="Z65" s="109" t="str">
        <f t="shared" si="57"/>
        <v/>
      </c>
      <c r="AA65" s="108" t="str">
        <f t="shared" si="3"/>
        <v/>
      </c>
      <c r="AB65" s="109" t="str">
        <f>IFERROR(IF(AND(Q64="Impacto",Q65="Impacto"),(AB64-(+AB64*T65)),IF(AND(Q64="Probabilidad",Q65="Impacto"),(AB63-(+AB63*T65)),IF(Q65="Probabilidad",AB64,""))),"")</f>
        <v/>
      </c>
      <c r="AC65" s="110" t="str">
        <f t="shared" si="62"/>
        <v/>
      </c>
      <c r="AD65" s="111"/>
      <c r="AE65" s="112"/>
      <c r="AF65" s="165"/>
      <c r="AG65" s="166"/>
      <c r="AH65" s="114"/>
      <c r="AI65" s="114"/>
      <c r="AJ65" s="112"/>
      <c r="AK65" s="113"/>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row>
    <row r="66" spans="1:69" ht="17.25" hidden="1" customHeight="1">
      <c r="A66" s="337"/>
      <c r="B66" s="328"/>
      <c r="C66" s="328"/>
      <c r="D66" s="328"/>
      <c r="E66" s="331"/>
      <c r="F66" s="328"/>
      <c r="G66" s="334"/>
      <c r="H66" s="316" t="str">
        <f>IF(G66&lt;=0,"",IF(G66&lt;=2,"Muy Baja",IF(G66&lt;=24,"Baja",IF(G66&lt;=500,"Media",IF(G66&lt;=5000,"Alta","Muy Alta")))))</f>
        <v/>
      </c>
      <c r="I66" s="319" t="str">
        <f>IF(H66="","",IF(H66="Muy Baja",0.2,IF(H66="Baja",0.4,IF(H66="Media",0.6,IF(H66="Alta",0.8,IF(H66="Muy Alta",1,))))))</f>
        <v/>
      </c>
      <c r="J66" s="310"/>
      <c r="K66" s="313">
        <f>IF(NOT(ISERROR(MATCH(J66,'Tabla Impacto'!$B$221:$B$223,0))),'Tabla Impacto'!$F$223&amp;"Por favor no seleccionar los criterios de impacto(Afectación Económica o presupuestal y Pérdida Reputacional)",J66)</f>
        <v>0</v>
      </c>
      <c r="L66" s="316" t="str">
        <f>IF(OR(K66='Tabla Impacto'!$C$11,K66='Tabla Impacto'!$D$11),"Leve",IF(OR(K66='Tabla Impacto'!$C$12,K66='Tabla Impacto'!$D$12),"Menor",IF(OR(K66='Tabla Impacto'!$C$13,K66='Tabla Impacto'!$D$13),"Moderado",IF(OR(K66='Tabla Impacto'!$C$14,K66='Tabla Impacto'!$D$14),"Mayor",IF(OR(K66='Tabla Impacto'!$C$15,K66='Tabla Impacto'!$D$15),"Catastrófico","")))))</f>
        <v/>
      </c>
      <c r="M66" s="319" t="str">
        <f>IF(L66="","",IF(L66="Leve",0.2,IF(L66="Menor",0.4,IF(L66="Moderado",0.6,IF(L66="Mayor",0.8,IF(L66="Catastrófico",1,))))))</f>
        <v/>
      </c>
      <c r="N66" s="322" t="str">
        <f>IF(OR(AND(H66="Muy Baja",L66="Leve"),AND(H66="Muy Baja",L66="Menor"),AND(H66="Baja",L66="Leve")),"Bajo",IF(OR(AND(H66="Muy baja",L66="Moderado"),AND(H66="Baja",L66="Menor"),AND(H66="Baja",L66="Moderado"),AND(H66="Media",L66="Leve"),AND(H66="Media",L66="Menor"),AND(H66="Media",L66="Moderado"),AND(H66="Alta",L66="Leve"),AND(H66="Alta",L66="Menor")),"Moderado",IF(OR(AND(H66="Muy Baja",L66="Mayor"),AND(H66="Baja",L66="Mayor"),AND(H66="Media",L66="Mayor"),AND(H66="Alta",L66="Moderado"),AND(H66="Alta",L66="Mayor"),AND(H66="Muy Alta",L66="Leve"),AND(H66="Muy Alta",L66="Menor"),AND(H66="Muy Alta",L66="Moderado"),AND(H66="Muy Alta",L66="Mayor")),"Alto",IF(OR(AND(H66="Muy Baja",L66="Catastrófico"),AND(H66="Baja",L66="Catastrófico"),AND(H66="Media",L66="Catastrófico"),AND(H66="Alta",L66="Catastrófico"),AND(H66="Muy Alta",L66="Catastrófico")),"Extremo",""))))</f>
        <v/>
      </c>
      <c r="O66" s="5"/>
      <c r="P66" s="177"/>
      <c r="Q66" s="159"/>
      <c r="R66" s="167"/>
      <c r="S66" s="167"/>
      <c r="T66" s="168"/>
      <c r="U66" s="167"/>
      <c r="V66" s="167"/>
      <c r="W66" s="167"/>
      <c r="X66" s="156"/>
      <c r="Y66" s="169"/>
      <c r="Z66" s="170"/>
      <c r="AA66" s="169"/>
      <c r="AB66" s="170"/>
      <c r="AC66" s="171"/>
      <c r="AD66" s="172"/>
      <c r="AE66" s="112"/>
      <c r="AF66" s="165"/>
      <c r="AG66" s="166"/>
      <c r="AH66" s="114"/>
      <c r="AI66" s="114"/>
      <c r="AJ66" s="112"/>
      <c r="AK66" s="113"/>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row>
    <row r="67" spans="1:69" ht="19.5" hidden="1" customHeight="1">
      <c r="A67" s="338"/>
      <c r="B67" s="329"/>
      <c r="C67" s="329"/>
      <c r="D67" s="329"/>
      <c r="E67" s="332"/>
      <c r="F67" s="329"/>
      <c r="G67" s="335"/>
      <c r="H67" s="317"/>
      <c r="I67" s="320"/>
      <c r="J67" s="311"/>
      <c r="K67" s="314">
        <f>IF(NOT(ISERROR(MATCH(J67,_xlfn.ANCHORARRAY(E90),0))),I92&amp;"Por favor no seleccionar los criterios de impacto",J67)</f>
        <v>0</v>
      </c>
      <c r="L67" s="317"/>
      <c r="M67" s="320"/>
      <c r="N67" s="323"/>
      <c r="O67" s="5">
        <v>2</v>
      </c>
      <c r="P67" s="177"/>
      <c r="Q67" s="104" t="str">
        <f>IF(OR(R67="Preventivo",R67="Detectivo"),"Probabilidad",IF(R67="Correctivo","Impacto",""))</f>
        <v/>
      </c>
      <c r="R67" s="105"/>
      <c r="S67" s="105"/>
      <c r="T67" s="106" t="str">
        <f t="shared" ref="T67:T71" si="63">IF(AND(R67="Preventivo",S67="Automático"),"50%",IF(AND(R67="Preventivo",S67="Manual"),"40%",IF(AND(R67="Detectivo",S67="Automático"),"40%",IF(AND(R67="Detectivo",S67="Manual"),"30%",IF(AND(R67="Correctivo",S67="Automático"),"35%",IF(AND(R67="Correctivo",S67="Manual"),"25%",""))))))</f>
        <v/>
      </c>
      <c r="U67" s="105"/>
      <c r="V67" s="105"/>
      <c r="W67" s="105"/>
      <c r="X67" s="107" t="str">
        <f>IFERROR(IF(AND(Q66="Probabilidad",Q67="Probabilidad"),(Z66-(+Z66*T67)),IF(Q67="Probabilidad",(I66-(+I66*T67)),IF(Q67="Impacto",Z66,""))),"")</f>
        <v/>
      </c>
      <c r="Y67" s="108" t="str">
        <f t="shared" si="1"/>
        <v/>
      </c>
      <c r="Z67" s="109" t="str">
        <f t="shared" ref="Z67:Z71" si="64">+X67</f>
        <v/>
      </c>
      <c r="AA67" s="108" t="str">
        <f t="shared" si="3"/>
        <v/>
      </c>
      <c r="AB67" s="109" t="str">
        <f>IFERROR(IF(AND(Q66="Impacto",Q67="Impacto"),(AB66-(+AB66*T67)),IF(Q67="Impacto",(M66-(+M66*T67)),IF(Q67="Probabilidad",AB66,""))),"")</f>
        <v/>
      </c>
      <c r="AC67" s="110" t="str">
        <f t="shared" ref="AC67:AC68" si="65">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11"/>
      <c r="AE67" s="112"/>
      <c r="AF67" s="165"/>
      <c r="AG67" s="166"/>
      <c r="AH67" s="114"/>
      <c r="AI67" s="114"/>
      <c r="AJ67" s="112"/>
      <c r="AK67" s="113"/>
    </row>
    <row r="68" spans="1:69" ht="19.5" hidden="1" customHeight="1">
      <c r="A68" s="338"/>
      <c r="B68" s="329"/>
      <c r="C68" s="329"/>
      <c r="D68" s="329"/>
      <c r="E68" s="332"/>
      <c r="F68" s="329"/>
      <c r="G68" s="335"/>
      <c r="H68" s="317"/>
      <c r="I68" s="320"/>
      <c r="J68" s="311"/>
      <c r="K68" s="314">
        <f>IF(NOT(ISERROR(MATCH(J68,_xlfn.ANCHORARRAY(E91),0))),I93&amp;"Por favor no seleccionar los criterios de impacto",J68)</f>
        <v>0</v>
      </c>
      <c r="L68" s="317"/>
      <c r="M68" s="320"/>
      <c r="N68" s="323"/>
      <c r="O68" s="5">
        <v>3</v>
      </c>
      <c r="P68" s="178"/>
      <c r="Q68" s="104" t="str">
        <f>IF(OR(R68="Preventivo",R68="Detectivo"),"Probabilidad",IF(R68="Correctivo","Impacto",""))</f>
        <v/>
      </c>
      <c r="R68" s="105"/>
      <c r="S68" s="105"/>
      <c r="T68" s="106" t="str">
        <f t="shared" si="63"/>
        <v/>
      </c>
      <c r="U68" s="105"/>
      <c r="V68" s="105"/>
      <c r="W68" s="105"/>
      <c r="X68" s="107" t="str">
        <f>IFERROR(IF(AND(Q67="Probabilidad",Q68="Probabilidad"),(Z67-(+Z67*T68)),IF(AND(Q67="Impacto",Q68="Probabilidad"),(Z66-(+Z66*T68)),IF(Q68="Impacto",Z67,""))),"")</f>
        <v/>
      </c>
      <c r="Y68" s="108" t="str">
        <f t="shared" si="1"/>
        <v/>
      </c>
      <c r="Z68" s="109" t="str">
        <f t="shared" si="64"/>
        <v/>
      </c>
      <c r="AA68" s="108" t="str">
        <f t="shared" si="3"/>
        <v/>
      </c>
      <c r="AB68" s="109" t="str">
        <f>IFERROR(IF(AND(Q67="Impacto",Q68="Impacto"),(AB67-(+AB67*T68)),IF(AND(Q67="Probabilidad",Q68="Impacto"),(AB66-(+AB66*T68)),IF(Q68="Probabilidad",AB67,""))),"")</f>
        <v/>
      </c>
      <c r="AC68" s="110" t="str">
        <f t="shared" si="65"/>
        <v/>
      </c>
      <c r="AD68" s="111"/>
      <c r="AE68" s="112"/>
      <c r="AF68" s="165"/>
      <c r="AG68" s="166"/>
      <c r="AH68" s="114"/>
      <c r="AI68" s="114"/>
      <c r="AJ68" s="112"/>
      <c r="AK68" s="113"/>
    </row>
    <row r="69" spans="1:69" ht="19.5" hidden="1" customHeight="1">
      <c r="A69" s="338"/>
      <c r="B69" s="329"/>
      <c r="C69" s="329"/>
      <c r="D69" s="329"/>
      <c r="E69" s="332"/>
      <c r="F69" s="329"/>
      <c r="G69" s="335"/>
      <c r="H69" s="317"/>
      <c r="I69" s="320"/>
      <c r="J69" s="311"/>
      <c r="K69" s="314">
        <f>IF(NOT(ISERROR(MATCH(J69,_xlfn.ANCHORARRAY(E92),0))),I94&amp;"Por favor no seleccionar los criterios de impacto",J69)</f>
        <v>0</v>
      </c>
      <c r="L69" s="317"/>
      <c r="M69" s="320"/>
      <c r="N69" s="323"/>
      <c r="O69" s="5">
        <v>4</v>
      </c>
      <c r="P69" s="177"/>
      <c r="Q69" s="104" t="str">
        <f t="shared" ref="Q69:Q71" si="66">IF(OR(R69="Preventivo",R69="Detectivo"),"Probabilidad",IF(R69="Correctivo","Impacto",""))</f>
        <v/>
      </c>
      <c r="R69" s="105"/>
      <c r="S69" s="105"/>
      <c r="T69" s="106" t="str">
        <f t="shared" si="63"/>
        <v/>
      </c>
      <c r="U69" s="105"/>
      <c r="V69" s="105"/>
      <c r="W69" s="105"/>
      <c r="X69" s="107" t="str">
        <f t="shared" ref="X69:X70" si="67">IFERROR(IF(AND(Q68="Probabilidad",Q69="Probabilidad"),(Z68-(+Z68*T69)),IF(AND(Q68="Impacto",Q69="Probabilidad"),(Z67-(+Z67*T69)),IF(Q69="Impacto",Z68,""))),"")</f>
        <v/>
      </c>
      <c r="Y69" s="108" t="str">
        <f t="shared" si="1"/>
        <v/>
      </c>
      <c r="Z69" s="109" t="str">
        <f t="shared" si="64"/>
        <v/>
      </c>
      <c r="AA69" s="108" t="str">
        <f t="shared" si="3"/>
        <v/>
      </c>
      <c r="AB69" s="109" t="str">
        <f t="shared" ref="AB69:AB70" si="68">IFERROR(IF(AND(Q68="Impacto",Q69="Impacto"),(AB68-(+AB68*T69)),IF(AND(Q68="Probabilidad",Q69="Impacto"),(AB67-(+AB67*T69)),IF(Q69="Probabilidad",AB68,""))),"")</f>
        <v/>
      </c>
      <c r="AC69" s="110" t="str">
        <f>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111"/>
      <c r="AE69" s="112"/>
      <c r="AF69" s="165"/>
      <c r="AG69" s="166"/>
      <c r="AH69" s="114"/>
      <c r="AI69" s="114"/>
      <c r="AJ69" s="112"/>
      <c r="AK69" s="113"/>
    </row>
    <row r="70" spans="1:69" ht="19.5" hidden="1" customHeight="1">
      <c r="A70" s="338"/>
      <c r="B70" s="329"/>
      <c r="C70" s="329"/>
      <c r="D70" s="329"/>
      <c r="E70" s="332"/>
      <c r="F70" s="329"/>
      <c r="G70" s="335"/>
      <c r="H70" s="317"/>
      <c r="I70" s="320"/>
      <c r="J70" s="311"/>
      <c r="K70" s="314">
        <f>IF(NOT(ISERROR(MATCH(J70,_xlfn.ANCHORARRAY(E93),0))),I95&amp;"Por favor no seleccionar los criterios de impacto",J70)</f>
        <v>0</v>
      </c>
      <c r="L70" s="317"/>
      <c r="M70" s="320"/>
      <c r="N70" s="323"/>
      <c r="O70" s="5">
        <v>5</v>
      </c>
      <c r="P70" s="177"/>
      <c r="Q70" s="104" t="str">
        <f t="shared" si="66"/>
        <v/>
      </c>
      <c r="R70" s="105"/>
      <c r="S70" s="105"/>
      <c r="T70" s="106" t="str">
        <f t="shared" si="63"/>
        <v/>
      </c>
      <c r="U70" s="105"/>
      <c r="V70" s="105"/>
      <c r="W70" s="105"/>
      <c r="X70" s="107" t="str">
        <f t="shared" si="67"/>
        <v/>
      </c>
      <c r="Y70" s="108" t="str">
        <f t="shared" si="1"/>
        <v/>
      </c>
      <c r="Z70" s="109" t="str">
        <f t="shared" si="64"/>
        <v/>
      </c>
      <c r="AA70" s="108" t="str">
        <f t="shared" si="3"/>
        <v/>
      </c>
      <c r="AB70" s="109" t="str">
        <f t="shared" si="68"/>
        <v/>
      </c>
      <c r="AC70" s="110" t="str">
        <f t="shared" ref="AC70:AC71" si="69">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111"/>
      <c r="AE70" s="112"/>
      <c r="AF70" s="165"/>
      <c r="AG70" s="166"/>
      <c r="AH70" s="114"/>
      <c r="AI70" s="114"/>
      <c r="AJ70" s="112"/>
      <c r="AK70" s="113"/>
    </row>
    <row r="71" spans="1:69" ht="20.25" hidden="1" customHeight="1">
      <c r="A71" s="339"/>
      <c r="B71" s="330"/>
      <c r="C71" s="330"/>
      <c r="D71" s="330"/>
      <c r="E71" s="333"/>
      <c r="F71" s="330"/>
      <c r="G71" s="336"/>
      <c r="H71" s="318"/>
      <c r="I71" s="321"/>
      <c r="J71" s="312"/>
      <c r="K71" s="315">
        <f>IF(NOT(ISERROR(MATCH(J71,_xlfn.ANCHORARRAY(E94),0))),I96&amp;"Por favor no seleccionar los criterios de impacto",J71)</f>
        <v>0</v>
      </c>
      <c r="L71" s="318"/>
      <c r="M71" s="321"/>
      <c r="N71" s="324"/>
      <c r="O71" s="5">
        <v>6</v>
      </c>
      <c r="P71" s="177"/>
      <c r="Q71" s="104" t="str">
        <f t="shared" si="66"/>
        <v/>
      </c>
      <c r="R71" s="105"/>
      <c r="S71" s="105"/>
      <c r="T71" s="106" t="str">
        <f t="shared" si="63"/>
        <v/>
      </c>
      <c r="U71" s="105"/>
      <c r="V71" s="105"/>
      <c r="W71" s="105"/>
      <c r="X71" s="107" t="str">
        <f>IFERROR(IF(AND(Q70="Probabilidad",Q71="Probabilidad"),(Z70-(+Z70*T71)),IF(AND(Q70="Impacto",Q71="Probabilidad"),(Z69-(+Z69*T71)),IF(Q71="Impacto",Z70,""))),"")</f>
        <v/>
      </c>
      <c r="Y71" s="108" t="str">
        <f t="shared" si="1"/>
        <v/>
      </c>
      <c r="Z71" s="109" t="str">
        <f t="shared" si="64"/>
        <v/>
      </c>
      <c r="AA71" s="108" t="str">
        <f t="shared" si="3"/>
        <v/>
      </c>
      <c r="AB71" s="109" t="str">
        <f>IFERROR(IF(AND(Q70="Impacto",Q71="Impacto"),(AB70-(+AB70*T71)),IF(AND(Q70="Probabilidad",Q71="Impacto"),(AB69-(+AB69*T71)),IF(Q71="Probabilidad",AB70,""))),"")</f>
        <v/>
      </c>
      <c r="AC71" s="110" t="str">
        <f t="shared" si="69"/>
        <v/>
      </c>
      <c r="AD71" s="111"/>
      <c r="AE71" s="112"/>
      <c r="AF71" s="165"/>
      <c r="AG71" s="166"/>
      <c r="AH71" s="114"/>
      <c r="AI71" s="114"/>
      <c r="AJ71" s="112"/>
      <c r="AK71" s="113"/>
    </row>
    <row r="72" spans="1:69" ht="18" hidden="1" customHeight="1">
      <c r="A72" s="325"/>
      <c r="B72" s="328"/>
      <c r="C72" s="328"/>
      <c r="D72" s="328"/>
      <c r="E72" s="331"/>
      <c r="F72" s="328"/>
      <c r="G72" s="334"/>
      <c r="H72" s="316" t="str">
        <f>IF(G72&lt;=0,"",IF(G72&lt;=2,"Muy Baja",IF(G72&lt;=24,"Baja",IF(G72&lt;=500,"Media",IF(G72&lt;=5000,"Alta","Muy Alta")))))</f>
        <v/>
      </c>
      <c r="I72" s="319" t="str">
        <f>IF(H72="","",IF(H72="Muy Baja",0.2,IF(H72="Baja",0.4,IF(H72="Media",0.6,IF(H72="Alta",0.8,IF(H72="Muy Alta",1,))))))</f>
        <v/>
      </c>
      <c r="J72" s="310"/>
      <c r="K72" s="313">
        <f>IF(NOT(ISERROR(MATCH(J72,'Tabla Impacto'!$B$221:$B$223,0))),'Tabla Impacto'!$F$223&amp;"Por favor no seleccionar los criterios de impacto(Afectación Económica o presupuestal y Pérdida Reputacional)",J72)</f>
        <v>0</v>
      </c>
      <c r="L72" s="316" t="str">
        <f>IF(OR(K72='Tabla Impacto'!$C$11,K72='Tabla Impacto'!$D$11),"Leve",IF(OR(K72='Tabla Impacto'!$C$12,K72='Tabla Impacto'!$D$12),"Menor",IF(OR(K72='Tabla Impacto'!$C$13,K72='Tabla Impacto'!$D$13),"Moderado",IF(OR(K72='Tabla Impacto'!$C$14,K72='Tabla Impacto'!$D$14),"Mayor",IF(OR(K72='Tabla Impacto'!$C$15,K72='Tabla Impacto'!$D$15),"Catastrófico","")))))</f>
        <v/>
      </c>
      <c r="M72" s="319" t="str">
        <f>IF(L72="","",IF(L72="Leve",0.2,IF(L72="Menor",0.4,IF(L72="Moderado",0.6,IF(L72="Mayor",0.8,IF(L72="Catastrófico",1,))))))</f>
        <v/>
      </c>
      <c r="N72" s="322" t="str">
        <f>IF(OR(AND(H72="Muy Baja",L72="Leve"),AND(H72="Muy Baja",L72="Menor"),AND(H72="Baja",L72="Leve")),"Bajo",IF(OR(AND(H72="Muy baja",L72="Moderado"),AND(H72="Baja",L72="Menor"),AND(H72="Baja",L72="Moderado"),AND(H72="Media",L72="Leve"),AND(H72="Media",L72="Menor"),AND(H72="Media",L72="Moderado"),AND(H72="Alta",L72="Leve"),AND(H72="Alta",L72="Menor")),"Moderado",IF(OR(AND(H72="Muy Baja",L72="Mayor"),AND(H72="Baja",L72="Mayor"),AND(H72="Media",L72="Mayor"),AND(H72="Alta",L72="Moderado"),AND(H72="Alta",L72="Mayor"),AND(H72="Muy Alta",L72="Leve"),AND(H72="Muy Alta",L72="Menor"),AND(H72="Muy Alta",L72="Moderado"),AND(H72="Muy Alta",L72="Mayor")),"Alto",IF(OR(AND(H72="Muy Baja",L72="Catastrófico"),AND(H72="Baja",L72="Catastrófico"),AND(H72="Media",L72="Catastrófico"),AND(H72="Alta",L72="Catastrófico"),AND(H72="Muy Alta",L72="Catastrófico")),"Extremo",""))))</f>
        <v/>
      </c>
      <c r="O72" s="5">
        <v>1</v>
      </c>
      <c r="P72" s="177"/>
      <c r="Q72" s="159"/>
      <c r="R72" s="167"/>
      <c r="S72" s="167"/>
      <c r="T72" s="168"/>
      <c r="U72" s="167"/>
      <c r="V72" s="167"/>
      <c r="W72" s="167"/>
      <c r="X72" s="156"/>
      <c r="Y72" s="169"/>
      <c r="Z72" s="170"/>
      <c r="AA72" s="169"/>
      <c r="AB72" s="170"/>
      <c r="AC72" s="171"/>
      <c r="AD72" s="172"/>
      <c r="AE72" s="112"/>
      <c r="AF72" s="164"/>
      <c r="AG72" s="166"/>
      <c r="AH72" s="114"/>
      <c r="AI72" s="114"/>
      <c r="AJ72" s="112"/>
      <c r="AK72" s="113"/>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row>
    <row r="73" spans="1:69" ht="34.5" hidden="1" customHeight="1">
      <c r="A73" s="326"/>
      <c r="B73" s="329"/>
      <c r="C73" s="329"/>
      <c r="D73" s="329"/>
      <c r="E73" s="332"/>
      <c r="F73" s="329"/>
      <c r="G73" s="335"/>
      <c r="H73" s="317"/>
      <c r="I73" s="320"/>
      <c r="J73" s="311"/>
      <c r="K73" s="314">
        <f>IF(NOT(ISERROR(MATCH(J73,_xlfn.ANCHORARRAY(E96),0))),I98&amp;"Por favor no seleccionar los criterios de impacto",J73)</f>
        <v>0</v>
      </c>
      <c r="L73" s="317"/>
      <c r="M73" s="320"/>
      <c r="N73" s="323"/>
      <c r="O73" s="5">
        <v>2</v>
      </c>
      <c r="P73" s="177"/>
      <c r="Q73" s="159"/>
      <c r="R73" s="167"/>
      <c r="S73" s="167"/>
      <c r="T73" s="168"/>
      <c r="U73" s="167"/>
      <c r="V73" s="167"/>
      <c r="W73" s="167"/>
      <c r="X73" s="156"/>
      <c r="Y73" s="169"/>
      <c r="Z73" s="170"/>
      <c r="AA73" s="169"/>
      <c r="AB73" s="170"/>
      <c r="AC73" s="171"/>
      <c r="AD73" s="172"/>
      <c r="AE73" s="112"/>
      <c r="AF73" s="165"/>
      <c r="AG73" s="166"/>
      <c r="AH73" s="114"/>
      <c r="AI73" s="114"/>
      <c r="AJ73" s="112"/>
      <c r="AK73" s="113"/>
    </row>
    <row r="74" spans="1:69" ht="23.25" hidden="1" customHeight="1">
      <c r="A74" s="326"/>
      <c r="B74" s="329"/>
      <c r="C74" s="329"/>
      <c r="D74" s="329"/>
      <c r="E74" s="332"/>
      <c r="F74" s="329"/>
      <c r="G74" s="335"/>
      <c r="H74" s="317"/>
      <c r="I74" s="320"/>
      <c r="J74" s="311"/>
      <c r="K74" s="314">
        <f>IF(NOT(ISERROR(MATCH(J74,_xlfn.ANCHORARRAY(E97),0))),I99&amp;"Por favor no seleccionar los criterios de impacto",J74)</f>
        <v>0</v>
      </c>
      <c r="L74" s="317"/>
      <c r="M74" s="320"/>
      <c r="N74" s="323"/>
      <c r="O74" s="5">
        <v>3</v>
      </c>
      <c r="P74" s="178"/>
      <c r="Q74" s="159"/>
      <c r="R74" s="167"/>
      <c r="S74" s="167"/>
      <c r="T74" s="168"/>
      <c r="U74" s="167"/>
      <c r="V74" s="167"/>
      <c r="W74" s="167"/>
      <c r="X74" s="156"/>
      <c r="Y74" s="169"/>
      <c r="Z74" s="170"/>
      <c r="AA74" s="169"/>
      <c r="AB74" s="170"/>
      <c r="AC74" s="171"/>
      <c r="AD74" s="172"/>
      <c r="AE74" s="112"/>
      <c r="AF74" s="165"/>
      <c r="AG74" s="166"/>
      <c r="AH74" s="114"/>
      <c r="AI74" s="114"/>
      <c r="AJ74" s="112"/>
      <c r="AK74" s="113"/>
    </row>
    <row r="75" spans="1:69" ht="19.5" hidden="1" customHeight="1">
      <c r="A75" s="326"/>
      <c r="B75" s="329"/>
      <c r="C75" s="329"/>
      <c r="D75" s="329"/>
      <c r="E75" s="332"/>
      <c r="F75" s="329"/>
      <c r="G75" s="335"/>
      <c r="H75" s="317"/>
      <c r="I75" s="320"/>
      <c r="J75" s="311"/>
      <c r="K75" s="314">
        <f>IF(NOT(ISERROR(MATCH(J75,_xlfn.ANCHORARRAY(E98),0))),I100&amp;"Por favor no seleccionar los criterios de impacto",J75)</f>
        <v>0</v>
      </c>
      <c r="L75" s="317"/>
      <c r="M75" s="320"/>
      <c r="N75" s="323"/>
      <c r="O75" s="5">
        <v>4</v>
      </c>
      <c r="P75" s="177"/>
      <c r="Q75" s="104" t="str">
        <f t="shared" ref="Q75:Q77" si="70">IF(OR(R75="Preventivo",R75="Detectivo"),"Probabilidad",IF(R75="Correctivo","Impacto",""))</f>
        <v/>
      </c>
      <c r="R75" s="105"/>
      <c r="S75" s="105"/>
      <c r="T75" s="106" t="str">
        <f t="shared" ref="T75:T77" si="71">IF(AND(R75="Preventivo",S75="Automático"),"50%",IF(AND(R75="Preventivo",S75="Manual"),"40%",IF(AND(R75="Detectivo",S75="Automático"),"40%",IF(AND(R75="Detectivo",S75="Manual"),"30%",IF(AND(R75="Correctivo",S75="Automático"),"35%",IF(AND(R75="Correctivo",S75="Manual"),"25%",""))))))</f>
        <v/>
      </c>
      <c r="U75" s="105"/>
      <c r="V75" s="105"/>
      <c r="W75" s="105"/>
      <c r="X75" s="107" t="str">
        <f t="shared" ref="X75:X76" si="72">IFERROR(IF(AND(Q74="Probabilidad",Q75="Probabilidad"),(Z74-(+Z74*T75)),IF(AND(Q74="Impacto",Q75="Probabilidad"),(Z73-(+Z73*T75)),IF(Q75="Impacto",Z74,""))),"")</f>
        <v/>
      </c>
      <c r="Y75" s="108" t="str">
        <f t="shared" ref="Y75:Y77" si="73">IFERROR(IF(X75="","",IF(X75&lt;=0.2,"Muy Baja",IF(X75&lt;=0.4,"Baja",IF(X75&lt;=0.6,"Media",IF(X75&lt;=0.8,"Alta","Muy Alta"))))),"")</f>
        <v/>
      </c>
      <c r="Z75" s="109" t="str">
        <f t="shared" ref="Z75:Z77" si="74">+X75</f>
        <v/>
      </c>
      <c r="AA75" s="108" t="str">
        <f t="shared" ref="AA75:AA77" si="75">IFERROR(IF(AB75="","",IF(AB75&lt;=0.2,"Leve",IF(AB75&lt;=0.4,"Menor",IF(AB75&lt;=0.6,"Moderado",IF(AB75&lt;=0.8,"Mayor","Catastrófico"))))),"")</f>
        <v/>
      </c>
      <c r="AB75" s="109" t="str">
        <f t="shared" ref="AB75:AB76" si="76">IFERROR(IF(AND(Q74="Impacto",Q75="Impacto"),(AB74-(+AB74*T75)),IF(AND(Q74="Probabilidad",Q75="Impacto"),(AB73-(+AB73*T75)),IF(Q75="Probabilidad",AB74,""))),"")</f>
        <v/>
      </c>
      <c r="AC75" s="110" t="str">
        <f>IFERROR(IF(OR(AND(Y75="Muy Baja",AA75="Leve"),AND(Y75="Muy Baja",AA75="Menor"),AND(Y75="Baja",AA75="Leve")),"Bajo",IF(OR(AND(Y75="Muy baja",AA75="Moderado"),AND(Y75="Baja",AA75="Menor"),AND(Y75="Baja",AA75="Moderado"),AND(Y75="Media",AA75="Leve"),AND(Y75="Media",AA75="Menor"),AND(Y75="Media",AA75="Moderado"),AND(Y75="Alta",AA75="Leve"),AND(Y75="Alta",AA75="Menor")),"Moderado",IF(OR(AND(Y75="Muy Baja",AA75="Mayor"),AND(Y75="Baja",AA75="Mayor"),AND(Y75="Media",AA75="Mayor"),AND(Y75="Alta",AA75="Moderado"),AND(Y75="Alta",AA75="Mayor"),AND(Y75="Muy Alta",AA75="Leve"),AND(Y75="Muy Alta",AA75="Menor"),AND(Y75="Muy Alta",AA75="Moderado"),AND(Y75="Muy Alta",AA75="Mayor")),"Alto",IF(OR(AND(Y75="Muy Baja",AA75="Catastrófico"),AND(Y75="Baja",AA75="Catastrófico"),AND(Y75="Media",AA75="Catastrófico"),AND(Y75="Alta",AA75="Catastrófico"),AND(Y75="Muy Alta",AA75="Catastrófico")),"Extremo","")))),"")</f>
        <v/>
      </c>
      <c r="AD75" s="111"/>
      <c r="AE75" s="112"/>
      <c r="AF75" s="165"/>
      <c r="AG75" s="166"/>
      <c r="AH75" s="114"/>
      <c r="AI75" s="114"/>
      <c r="AJ75" s="112"/>
      <c r="AK75" s="113"/>
    </row>
    <row r="76" spans="1:69" ht="19.5" hidden="1" customHeight="1">
      <c r="A76" s="326"/>
      <c r="B76" s="329"/>
      <c r="C76" s="329"/>
      <c r="D76" s="329"/>
      <c r="E76" s="332"/>
      <c r="F76" s="329"/>
      <c r="G76" s="335"/>
      <c r="H76" s="317"/>
      <c r="I76" s="320"/>
      <c r="J76" s="311"/>
      <c r="K76" s="314">
        <f>IF(NOT(ISERROR(MATCH(J76,_xlfn.ANCHORARRAY(E99),0))),I101&amp;"Por favor no seleccionar los criterios de impacto",J76)</f>
        <v>0</v>
      </c>
      <c r="L76" s="317"/>
      <c r="M76" s="320"/>
      <c r="N76" s="323"/>
      <c r="O76" s="5">
        <v>5</v>
      </c>
      <c r="P76" s="177"/>
      <c r="Q76" s="104" t="str">
        <f t="shared" si="70"/>
        <v/>
      </c>
      <c r="R76" s="105"/>
      <c r="S76" s="105"/>
      <c r="T76" s="106" t="str">
        <f t="shared" si="71"/>
        <v/>
      </c>
      <c r="U76" s="105"/>
      <c r="V76" s="105"/>
      <c r="W76" s="105"/>
      <c r="X76" s="107" t="str">
        <f t="shared" si="72"/>
        <v/>
      </c>
      <c r="Y76" s="108" t="str">
        <f t="shared" si="73"/>
        <v/>
      </c>
      <c r="Z76" s="109" t="str">
        <f t="shared" si="74"/>
        <v/>
      </c>
      <c r="AA76" s="108" t="str">
        <f t="shared" si="75"/>
        <v/>
      </c>
      <c r="AB76" s="109" t="str">
        <f t="shared" si="76"/>
        <v/>
      </c>
      <c r="AC76" s="110" t="str">
        <f t="shared" ref="AC76:AC77" si="77">IFERROR(IF(OR(AND(Y76="Muy Baja",AA76="Leve"),AND(Y76="Muy Baja",AA76="Menor"),AND(Y76="Baja",AA76="Leve")),"Bajo",IF(OR(AND(Y76="Muy baja",AA76="Moderado"),AND(Y76="Baja",AA76="Menor"),AND(Y76="Baja",AA76="Moderado"),AND(Y76="Media",AA76="Leve"),AND(Y76="Media",AA76="Menor"),AND(Y76="Media",AA76="Moderado"),AND(Y76="Alta",AA76="Leve"),AND(Y76="Alta",AA76="Menor")),"Moderado",IF(OR(AND(Y76="Muy Baja",AA76="Mayor"),AND(Y76="Baja",AA76="Mayor"),AND(Y76="Media",AA76="Mayor"),AND(Y76="Alta",AA76="Moderado"),AND(Y76="Alta",AA76="Mayor"),AND(Y76="Muy Alta",AA76="Leve"),AND(Y76="Muy Alta",AA76="Menor"),AND(Y76="Muy Alta",AA76="Moderado"),AND(Y76="Muy Alta",AA76="Mayor")),"Alto",IF(OR(AND(Y76="Muy Baja",AA76="Catastrófico"),AND(Y76="Baja",AA76="Catastrófico"),AND(Y76="Media",AA76="Catastrófico"),AND(Y76="Alta",AA76="Catastrófico"),AND(Y76="Muy Alta",AA76="Catastrófico")),"Extremo","")))),"")</f>
        <v/>
      </c>
      <c r="AD76" s="111"/>
      <c r="AE76" s="112"/>
      <c r="AF76" s="165"/>
      <c r="AG76" s="166"/>
      <c r="AH76" s="114"/>
      <c r="AI76" s="114"/>
      <c r="AJ76" s="112"/>
      <c r="AK76" s="113"/>
    </row>
    <row r="77" spans="1:69" ht="33.75" hidden="1" customHeight="1">
      <c r="A77" s="327"/>
      <c r="B77" s="330"/>
      <c r="C77" s="330"/>
      <c r="D77" s="330"/>
      <c r="E77" s="333"/>
      <c r="F77" s="330"/>
      <c r="G77" s="336"/>
      <c r="H77" s="318"/>
      <c r="I77" s="321"/>
      <c r="J77" s="312"/>
      <c r="K77" s="315">
        <f>IF(NOT(ISERROR(MATCH(J77,_xlfn.ANCHORARRAY(E100),0))),I102&amp;"Por favor no seleccionar los criterios de impacto",J77)</f>
        <v>0</v>
      </c>
      <c r="L77" s="318"/>
      <c r="M77" s="321"/>
      <c r="N77" s="324"/>
      <c r="O77" s="5">
        <v>6</v>
      </c>
      <c r="P77" s="177"/>
      <c r="Q77" s="104" t="str">
        <f t="shared" si="70"/>
        <v/>
      </c>
      <c r="R77" s="105"/>
      <c r="S77" s="105"/>
      <c r="T77" s="106" t="str">
        <f t="shared" si="71"/>
        <v/>
      </c>
      <c r="U77" s="105"/>
      <c r="V77" s="105"/>
      <c r="W77" s="105"/>
      <c r="X77" s="107" t="str">
        <f>IFERROR(IF(AND(Q76="Probabilidad",Q77="Probabilidad"),(Z76-(+Z76*T77)),IF(AND(Q76="Impacto",Q77="Probabilidad"),(Z75-(+Z75*T77)),IF(Q77="Impacto",Z76,""))),"")</f>
        <v/>
      </c>
      <c r="Y77" s="108" t="str">
        <f t="shared" si="73"/>
        <v/>
      </c>
      <c r="Z77" s="109" t="str">
        <f t="shared" si="74"/>
        <v/>
      </c>
      <c r="AA77" s="108" t="str">
        <f t="shared" si="75"/>
        <v/>
      </c>
      <c r="AB77" s="109" t="str">
        <f>IFERROR(IF(AND(Q76="Impacto",Q77="Impacto"),(AB76-(+AB76*T77)),IF(AND(Q76="Probabilidad",Q77="Impacto"),(AB75-(+AB75*T77)),IF(Q77="Probabilidad",AB76,""))),"")</f>
        <v/>
      </c>
      <c r="AC77" s="110" t="str">
        <f t="shared" si="77"/>
        <v/>
      </c>
      <c r="AD77" s="111"/>
      <c r="AE77" s="112"/>
      <c r="AF77" s="165"/>
      <c r="AG77" s="166"/>
      <c r="AH77" s="114"/>
      <c r="AI77" s="114"/>
      <c r="AJ77" s="112"/>
      <c r="AK77" s="113"/>
    </row>
    <row r="78" spans="1:69" ht="13.5" hidden="1" customHeight="1">
      <c r="A78" s="325"/>
      <c r="B78" s="328"/>
      <c r="C78" s="328"/>
      <c r="D78" s="328"/>
      <c r="E78" s="331"/>
      <c r="F78" s="328"/>
      <c r="G78" s="334"/>
      <c r="H78" s="316" t="str">
        <f>IF(G78&lt;=0,"",IF(G78&lt;=2,"Muy Baja",IF(G78&lt;=24,"Baja",IF(G78&lt;=500,"Media",IF(G78&lt;=5000,"Alta","Muy Alta")))))</f>
        <v/>
      </c>
      <c r="I78" s="319" t="str">
        <f>IF(H78="","",IF(H78="Muy Baja",0.2,IF(H78="Baja",0.4,IF(H78="Media",0.6,IF(H78="Alta",0.8,IF(H78="Muy Alta",1,))))))</f>
        <v/>
      </c>
      <c r="J78" s="310"/>
      <c r="K78" s="313">
        <f>IF(NOT(ISERROR(MATCH(J78,'Tabla Impacto'!$B$221:$B$223,0))),'Tabla Impacto'!$F$223&amp;"Por favor no seleccionar los criterios de impacto(Afectación Económica o presupuestal y Pérdida Reputacional)",J78)</f>
        <v>0</v>
      </c>
      <c r="L78" s="316" t="str">
        <f>IF(OR(K78='Tabla Impacto'!$C$11,K78='Tabla Impacto'!$D$11),"Leve",IF(OR(K78='Tabla Impacto'!$C$12,K78='Tabla Impacto'!$D$12),"Menor",IF(OR(K78='Tabla Impacto'!$C$13,K78='Tabla Impacto'!$D$13),"Moderado",IF(OR(K78='Tabla Impacto'!$C$14,K78='Tabla Impacto'!$D$14),"Mayor",IF(OR(K78='Tabla Impacto'!$C$15,K78='Tabla Impacto'!$D$15),"Catastrófico","")))))</f>
        <v/>
      </c>
      <c r="M78" s="319" t="str">
        <f>IF(L78="","",IF(L78="Leve",0.2,IF(L78="Menor",0.4,IF(L78="Moderado",0.6,IF(L78="Mayor",0.8,IF(L78="Catastrófico",1,))))))</f>
        <v/>
      </c>
      <c r="N78" s="322" t="str">
        <f>IF(OR(AND(H78="Muy Baja",L78="Leve"),AND(H78="Muy Baja",L78="Menor"),AND(H78="Baja",L78="Leve")),"Bajo",IF(OR(AND(H78="Muy baja",L78="Moderado"),AND(H78="Baja",L78="Menor"),AND(H78="Baja",L78="Moderado"),AND(H78="Media",L78="Leve"),AND(H78="Media",L78="Menor"),AND(H78="Media",L78="Moderado"),AND(H78="Alta",L78="Leve"),AND(H78="Alta",L78="Menor")),"Moderado",IF(OR(AND(H78="Muy Baja",L78="Mayor"),AND(H78="Baja",L78="Mayor"),AND(H78="Media",L78="Mayor"),AND(H78="Alta",L78="Moderado"),AND(H78="Alta",L78="Mayor"),AND(H78="Muy Alta",L78="Leve"),AND(H78="Muy Alta",L78="Menor"),AND(H78="Muy Alta",L78="Moderado"),AND(H78="Muy Alta",L78="Mayor")),"Alto",IF(OR(AND(H78="Muy Baja",L78="Catastrófico"),AND(H78="Baja",L78="Catastrófico"),AND(H78="Media",L78="Catastrófico"),AND(H78="Alta",L78="Catastrófico"),AND(H78="Muy Alta",L78="Catastrófico")),"Extremo",""))))</f>
        <v/>
      </c>
      <c r="O78" s="5"/>
      <c r="P78" s="177"/>
      <c r="Q78" s="159"/>
      <c r="R78" s="167"/>
      <c r="S78" s="167"/>
      <c r="T78" s="168"/>
      <c r="U78" s="167"/>
      <c r="V78" s="167"/>
      <c r="W78" s="167"/>
      <c r="X78" s="156"/>
      <c r="Y78" s="169"/>
      <c r="Z78" s="170"/>
      <c r="AA78" s="169"/>
      <c r="AB78" s="170"/>
      <c r="AC78" s="171"/>
      <c r="AD78" s="172"/>
      <c r="AE78" s="112"/>
      <c r="AF78" s="165"/>
      <c r="AG78" s="166"/>
      <c r="AH78" s="114"/>
      <c r="AI78" s="114"/>
      <c r="AJ78" s="112"/>
      <c r="AK78" s="113"/>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row>
    <row r="79" spans="1:69" ht="10.5" hidden="1" customHeight="1">
      <c r="A79" s="326"/>
      <c r="B79" s="329"/>
      <c r="C79" s="329"/>
      <c r="D79" s="329"/>
      <c r="E79" s="332"/>
      <c r="F79" s="329"/>
      <c r="G79" s="335"/>
      <c r="H79" s="317"/>
      <c r="I79" s="320"/>
      <c r="J79" s="311"/>
      <c r="K79" s="314">
        <f>IF(NOT(ISERROR(MATCH(J79,_xlfn.ANCHORARRAY(E102),0))),I104&amp;"Por favor no seleccionar los criterios de impacto",J79)</f>
        <v>0</v>
      </c>
      <c r="L79" s="317"/>
      <c r="M79" s="320"/>
      <c r="N79" s="323"/>
      <c r="O79" s="5"/>
      <c r="P79" s="177"/>
      <c r="Q79" s="159"/>
      <c r="R79" s="167"/>
      <c r="S79" s="167"/>
      <c r="T79" s="168"/>
      <c r="U79" s="167"/>
      <c r="V79" s="167"/>
      <c r="W79" s="167"/>
      <c r="X79" s="156"/>
      <c r="Y79" s="169"/>
      <c r="Z79" s="170"/>
      <c r="AA79" s="169"/>
      <c r="AB79" s="170"/>
      <c r="AC79" s="171"/>
      <c r="AD79" s="172"/>
      <c r="AE79" s="112"/>
      <c r="AF79" s="165"/>
      <c r="AG79" s="166"/>
      <c r="AH79" s="114"/>
      <c r="AI79" s="114"/>
      <c r="AJ79" s="112"/>
      <c r="AK79" s="113"/>
    </row>
    <row r="80" spans="1:69" ht="19.5" hidden="1" customHeight="1">
      <c r="A80" s="326"/>
      <c r="B80" s="329"/>
      <c r="C80" s="329"/>
      <c r="D80" s="329"/>
      <c r="E80" s="332"/>
      <c r="F80" s="329"/>
      <c r="G80" s="335"/>
      <c r="H80" s="317"/>
      <c r="I80" s="320"/>
      <c r="J80" s="311"/>
      <c r="K80" s="314">
        <f>IF(NOT(ISERROR(MATCH(J80,_xlfn.ANCHORARRAY(E103),0))),I105&amp;"Por favor no seleccionar los criterios de impacto",J80)</f>
        <v>0</v>
      </c>
      <c r="L80" s="317"/>
      <c r="M80" s="320"/>
      <c r="N80" s="323"/>
      <c r="O80" s="5">
        <v>3</v>
      </c>
      <c r="P80" s="178"/>
      <c r="Q80" s="104" t="str">
        <f>IF(OR(R80="Preventivo",R80="Detectivo"),"Probabilidad",IF(R80="Correctivo","Impacto",""))</f>
        <v/>
      </c>
      <c r="R80" s="105"/>
      <c r="S80" s="105"/>
      <c r="T80" s="106" t="str">
        <f t="shared" ref="T80:T83" si="78">IF(AND(R80="Preventivo",S80="Automático"),"50%",IF(AND(R80="Preventivo",S80="Manual"),"40%",IF(AND(R80="Detectivo",S80="Automático"),"40%",IF(AND(R80="Detectivo",S80="Manual"),"30%",IF(AND(R80="Correctivo",S80="Automático"),"35%",IF(AND(R80="Correctivo",S80="Manual"),"25%",""))))))</f>
        <v/>
      </c>
      <c r="U80" s="105"/>
      <c r="V80" s="105"/>
      <c r="W80" s="105"/>
      <c r="X80" s="107" t="str">
        <f>IFERROR(IF(AND(Q79="Probabilidad",Q80="Probabilidad"),(Z79-(+Z79*T80)),IF(AND(Q79="Impacto",Q80="Probabilidad"),(Z78-(+Z78*T80)),IF(Q80="Impacto",Z79,""))),"")</f>
        <v/>
      </c>
      <c r="Y80" s="108" t="str">
        <f t="shared" ref="Y80:Y83" si="79">IFERROR(IF(X80="","",IF(X80&lt;=0.2,"Muy Baja",IF(X80&lt;=0.4,"Baja",IF(X80&lt;=0.6,"Media",IF(X80&lt;=0.8,"Alta","Muy Alta"))))),"")</f>
        <v/>
      </c>
      <c r="Z80" s="109" t="str">
        <f t="shared" ref="Z80:Z83" si="80">+X80</f>
        <v/>
      </c>
      <c r="AA80" s="108" t="str">
        <f t="shared" ref="AA80:AA83" si="81">IFERROR(IF(AB80="","",IF(AB80&lt;=0.2,"Leve",IF(AB80&lt;=0.4,"Menor",IF(AB80&lt;=0.6,"Moderado",IF(AB80&lt;=0.8,"Mayor","Catastrófico"))))),"")</f>
        <v/>
      </c>
      <c r="AB80" s="109" t="str">
        <f>IFERROR(IF(AND(Q79="Impacto",Q80="Impacto"),(AB79-(+AB79*T80)),IF(AND(Q79="Probabilidad",Q80="Impacto"),(AB78-(+AB78*T80)),IF(Q80="Probabilidad",AB79,""))),"")</f>
        <v/>
      </c>
      <c r="AC80" s="110" t="str">
        <f t="shared" ref="AC80" si="82">IFERROR(IF(OR(AND(Y80="Muy Baja",AA80="Leve"),AND(Y80="Muy Baja",AA80="Menor"),AND(Y80="Baja",AA80="Leve")),"Bajo",IF(OR(AND(Y80="Muy baja",AA80="Moderado"),AND(Y80="Baja",AA80="Menor"),AND(Y80="Baja",AA80="Moderado"),AND(Y80="Media",AA80="Leve"),AND(Y80="Media",AA80="Menor"),AND(Y80="Media",AA80="Moderado"),AND(Y80="Alta",AA80="Leve"),AND(Y80="Alta",AA80="Menor")),"Moderado",IF(OR(AND(Y80="Muy Baja",AA80="Mayor"),AND(Y80="Baja",AA80="Mayor"),AND(Y80="Media",AA80="Mayor"),AND(Y80="Alta",AA80="Moderado"),AND(Y80="Alta",AA80="Mayor"),AND(Y80="Muy Alta",AA80="Leve"),AND(Y80="Muy Alta",AA80="Menor"),AND(Y80="Muy Alta",AA80="Moderado"),AND(Y80="Muy Alta",AA80="Mayor")),"Alto",IF(OR(AND(Y80="Muy Baja",AA80="Catastrófico"),AND(Y80="Baja",AA80="Catastrófico"),AND(Y80="Media",AA80="Catastrófico"),AND(Y80="Alta",AA80="Catastrófico"),AND(Y80="Muy Alta",AA80="Catastrófico")),"Extremo","")))),"")</f>
        <v/>
      </c>
      <c r="AD80" s="111"/>
      <c r="AE80" s="112"/>
      <c r="AF80" s="165"/>
      <c r="AG80" s="166"/>
      <c r="AH80" s="114"/>
      <c r="AI80" s="114"/>
      <c r="AJ80" s="112"/>
      <c r="AK80" s="113"/>
    </row>
    <row r="81" spans="1:37" ht="19.5" hidden="1" customHeight="1">
      <c r="A81" s="326"/>
      <c r="B81" s="329"/>
      <c r="C81" s="329"/>
      <c r="D81" s="329"/>
      <c r="E81" s="332"/>
      <c r="F81" s="329"/>
      <c r="G81" s="335"/>
      <c r="H81" s="317"/>
      <c r="I81" s="320"/>
      <c r="J81" s="311"/>
      <c r="K81" s="314">
        <f>IF(NOT(ISERROR(MATCH(J81,_xlfn.ANCHORARRAY(E104),0))),I106&amp;"Por favor no seleccionar los criterios de impacto",J81)</f>
        <v>0</v>
      </c>
      <c r="L81" s="317"/>
      <c r="M81" s="320"/>
      <c r="N81" s="323"/>
      <c r="O81" s="5">
        <v>4</v>
      </c>
      <c r="P81" s="177"/>
      <c r="Q81" s="104" t="str">
        <f t="shared" ref="Q81:Q83" si="83">IF(OR(R81="Preventivo",R81="Detectivo"),"Probabilidad",IF(R81="Correctivo","Impacto",""))</f>
        <v/>
      </c>
      <c r="R81" s="105"/>
      <c r="S81" s="105"/>
      <c r="T81" s="106" t="str">
        <f t="shared" si="78"/>
        <v/>
      </c>
      <c r="U81" s="105"/>
      <c r="V81" s="105"/>
      <c r="W81" s="105"/>
      <c r="X81" s="107" t="str">
        <f t="shared" ref="X81:X82" si="84">IFERROR(IF(AND(Q80="Probabilidad",Q81="Probabilidad"),(Z80-(+Z80*T81)),IF(AND(Q80="Impacto",Q81="Probabilidad"),(Z79-(+Z79*T81)),IF(Q81="Impacto",Z80,""))),"")</f>
        <v/>
      </c>
      <c r="Y81" s="108" t="str">
        <f t="shared" si="79"/>
        <v/>
      </c>
      <c r="Z81" s="109" t="str">
        <f t="shared" si="80"/>
        <v/>
      </c>
      <c r="AA81" s="108" t="str">
        <f t="shared" si="81"/>
        <v/>
      </c>
      <c r="AB81" s="109" t="str">
        <f t="shared" ref="AB81:AB82" si="85">IFERROR(IF(AND(Q80="Impacto",Q81="Impacto"),(AB80-(+AB80*T81)),IF(AND(Q80="Probabilidad",Q81="Impacto"),(AB79-(+AB79*T81)),IF(Q81="Probabilidad",AB80,""))),"")</f>
        <v/>
      </c>
      <c r="AC81" s="110" t="str">
        <f>IFERROR(IF(OR(AND(Y81="Muy Baja",AA81="Leve"),AND(Y81="Muy Baja",AA81="Menor"),AND(Y81="Baja",AA81="Leve")),"Bajo",IF(OR(AND(Y81="Muy baja",AA81="Moderado"),AND(Y81="Baja",AA81="Menor"),AND(Y81="Baja",AA81="Moderado"),AND(Y81="Media",AA81="Leve"),AND(Y81="Media",AA81="Menor"),AND(Y81="Media",AA81="Moderado"),AND(Y81="Alta",AA81="Leve"),AND(Y81="Alta",AA81="Menor")),"Moderado",IF(OR(AND(Y81="Muy Baja",AA81="Mayor"),AND(Y81="Baja",AA81="Mayor"),AND(Y81="Media",AA81="Mayor"),AND(Y81="Alta",AA81="Moderado"),AND(Y81="Alta",AA81="Mayor"),AND(Y81="Muy Alta",AA81="Leve"),AND(Y81="Muy Alta",AA81="Menor"),AND(Y81="Muy Alta",AA81="Moderado"),AND(Y81="Muy Alta",AA81="Mayor")),"Alto",IF(OR(AND(Y81="Muy Baja",AA81="Catastrófico"),AND(Y81="Baja",AA81="Catastrófico"),AND(Y81="Media",AA81="Catastrófico"),AND(Y81="Alta",AA81="Catastrófico"),AND(Y81="Muy Alta",AA81="Catastrófico")),"Extremo","")))),"")</f>
        <v/>
      </c>
      <c r="AD81" s="111"/>
      <c r="AE81" s="112"/>
      <c r="AF81" s="165"/>
      <c r="AG81" s="166"/>
      <c r="AH81" s="114"/>
      <c r="AI81" s="114"/>
      <c r="AJ81" s="112"/>
      <c r="AK81" s="113"/>
    </row>
    <row r="82" spans="1:37" ht="19.5" hidden="1" customHeight="1">
      <c r="A82" s="326"/>
      <c r="B82" s="329"/>
      <c r="C82" s="329"/>
      <c r="D82" s="329"/>
      <c r="E82" s="332"/>
      <c r="F82" s="329"/>
      <c r="G82" s="335"/>
      <c r="H82" s="317"/>
      <c r="I82" s="320"/>
      <c r="J82" s="311"/>
      <c r="K82" s="314">
        <f>IF(NOT(ISERROR(MATCH(J82,_xlfn.ANCHORARRAY(E105),0))),I107&amp;"Por favor no seleccionar los criterios de impacto",J82)</f>
        <v>0</v>
      </c>
      <c r="L82" s="317"/>
      <c r="M82" s="320"/>
      <c r="N82" s="323"/>
      <c r="O82" s="5">
        <v>5</v>
      </c>
      <c r="P82" s="177"/>
      <c r="Q82" s="104" t="str">
        <f t="shared" si="83"/>
        <v/>
      </c>
      <c r="R82" s="105"/>
      <c r="S82" s="105"/>
      <c r="T82" s="106" t="str">
        <f t="shared" si="78"/>
        <v/>
      </c>
      <c r="U82" s="105"/>
      <c r="V82" s="105"/>
      <c r="W82" s="105"/>
      <c r="X82" s="107" t="str">
        <f t="shared" si="84"/>
        <v/>
      </c>
      <c r="Y82" s="108" t="str">
        <f t="shared" si="79"/>
        <v/>
      </c>
      <c r="Z82" s="109" t="str">
        <f t="shared" si="80"/>
        <v/>
      </c>
      <c r="AA82" s="108" t="str">
        <f t="shared" si="81"/>
        <v/>
      </c>
      <c r="AB82" s="109" t="str">
        <f t="shared" si="85"/>
        <v/>
      </c>
      <c r="AC82" s="110" t="str">
        <f t="shared" ref="AC82:AC83" si="86">IFERROR(IF(OR(AND(Y82="Muy Baja",AA82="Leve"),AND(Y82="Muy Baja",AA82="Menor"),AND(Y82="Baja",AA82="Leve")),"Bajo",IF(OR(AND(Y82="Muy baja",AA82="Moderado"),AND(Y82="Baja",AA82="Menor"),AND(Y82="Baja",AA82="Moderado"),AND(Y82="Media",AA82="Leve"),AND(Y82="Media",AA82="Menor"),AND(Y82="Media",AA82="Moderado"),AND(Y82="Alta",AA82="Leve"),AND(Y82="Alta",AA82="Menor")),"Moderado",IF(OR(AND(Y82="Muy Baja",AA82="Mayor"),AND(Y82="Baja",AA82="Mayor"),AND(Y82="Media",AA82="Mayor"),AND(Y82="Alta",AA82="Moderado"),AND(Y82="Alta",AA82="Mayor"),AND(Y82="Muy Alta",AA82="Leve"),AND(Y82="Muy Alta",AA82="Menor"),AND(Y82="Muy Alta",AA82="Moderado"),AND(Y82="Muy Alta",AA82="Mayor")),"Alto",IF(OR(AND(Y82="Muy Baja",AA82="Catastrófico"),AND(Y82="Baja",AA82="Catastrófico"),AND(Y82="Media",AA82="Catastrófico"),AND(Y82="Alta",AA82="Catastrófico"),AND(Y82="Muy Alta",AA82="Catastrófico")),"Extremo","")))),"")</f>
        <v/>
      </c>
      <c r="AD82" s="111"/>
      <c r="AE82" s="112"/>
      <c r="AF82" s="165"/>
      <c r="AG82" s="166"/>
      <c r="AH82" s="114"/>
      <c r="AI82" s="114"/>
      <c r="AJ82" s="112"/>
      <c r="AK82" s="113"/>
    </row>
    <row r="83" spans="1:37" ht="20.25" hidden="1" customHeight="1">
      <c r="A83" s="327"/>
      <c r="B83" s="330"/>
      <c r="C83" s="330"/>
      <c r="D83" s="330"/>
      <c r="E83" s="333"/>
      <c r="F83" s="330"/>
      <c r="G83" s="336"/>
      <c r="H83" s="318"/>
      <c r="I83" s="321"/>
      <c r="J83" s="312"/>
      <c r="K83" s="315">
        <f>IF(NOT(ISERROR(MATCH(J83,_xlfn.ANCHORARRAY(E106),0))),I108&amp;"Por favor no seleccionar los criterios de impacto",J83)</f>
        <v>0</v>
      </c>
      <c r="L83" s="318"/>
      <c r="M83" s="321"/>
      <c r="N83" s="324"/>
      <c r="O83" s="5">
        <v>6</v>
      </c>
      <c r="P83" s="177"/>
      <c r="Q83" s="104" t="str">
        <f t="shared" si="83"/>
        <v/>
      </c>
      <c r="R83" s="105"/>
      <c r="S83" s="105"/>
      <c r="T83" s="106" t="str">
        <f t="shared" si="78"/>
        <v/>
      </c>
      <c r="U83" s="105"/>
      <c r="V83" s="105"/>
      <c r="W83" s="105"/>
      <c r="X83" s="107" t="str">
        <f>IFERROR(IF(AND(Q82="Probabilidad",Q83="Probabilidad"),(Z82-(+Z82*T83)),IF(AND(Q82="Impacto",Q83="Probabilidad"),(Z81-(+Z81*T83)),IF(Q83="Impacto",Z82,""))),"")</f>
        <v/>
      </c>
      <c r="Y83" s="108" t="str">
        <f t="shared" si="79"/>
        <v/>
      </c>
      <c r="Z83" s="109" t="str">
        <f t="shared" si="80"/>
        <v/>
      </c>
      <c r="AA83" s="108" t="str">
        <f t="shared" si="81"/>
        <v/>
      </c>
      <c r="AB83" s="109" t="str">
        <f>IFERROR(IF(AND(Q82="Impacto",Q83="Impacto"),(AB82-(+AB82*T83)),IF(AND(Q82="Probabilidad",Q83="Impacto"),(AB81-(+AB81*T83)),IF(Q83="Probabilidad",AB82,""))),"")</f>
        <v/>
      </c>
      <c r="AC83" s="110" t="str">
        <f t="shared" si="86"/>
        <v/>
      </c>
      <c r="AD83" s="111"/>
      <c r="AE83" s="112"/>
      <c r="AF83" s="165"/>
      <c r="AG83" s="166"/>
      <c r="AH83" s="114"/>
      <c r="AI83" s="114"/>
      <c r="AJ83" s="112"/>
      <c r="AK83" s="113"/>
    </row>
    <row r="84" spans="1:37" ht="34.5" customHeight="1">
      <c r="A84" s="5"/>
      <c r="B84" s="368" t="s">
        <v>171</v>
      </c>
      <c r="C84" s="369"/>
      <c r="D84" s="369"/>
      <c r="E84" s="369"/>
      <c r="F84" s="369"/>
      <c r="G84" s="369"/>
      <c r="H84" s="369"/>
      <c r="I84" s="369"/>
      <c r="J84" s="369"/>
      <c r="K84" s="369"/>
      <c r="L84" s="369"/>
      <c r="M84" s="369"/>
      <c r="N84" s="369"/>
      <c r="O84" s="369"/>
      <c r="P84" s="369"/>
      <c r="Q84" s="369"/>
      <c r="R84" s="369"/>
      <c r="S84" s="369"/>
      <c r="T84" s="369"/>
      <c r="U84" s="369"/>
      <c r="V84" s="369"/>
      <c r="W84" s="369"/>
      <c r="X84" s="369"/>
      <c r="Y84" s="369"/>
      <c r="Z84" s="369"/>
      <c r="AA84" s="369"/>
      <c r="AB84" s="369"/>
      <c r="AC84" s="369"/>
      <c r="AD84" s="369"/>
      <c r="AE84" s="369"/>
      <c r="AF84" s="369"/>
      <c r="AG84" s="369"/>
      <c r="AH84" s="369"/>
      <c r="AI84" s="369"/>
      <c r="AJ84" s="369"/>
      <c r="AK84" s="370"/>
    </row>
    <row r="86" spans="1:37">
      <c r="A86" s="1"/>
      <c r="B86" s="23" t="s">
        <v>172</v>
      </c>
      <c r="C86" s="3"/>
      <c r="D86" s="3"/>
      <c r="F86" s="3"/>
    </row>
  </sheetData>
  <dataConsolidate/>
  <mergeCells count="218">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 ref="Y10:Y11"/>
    <mergeCell ref="Z10:Z11"/>
    <mergeCell ref="G10:G11"/>
    <mergeCell ref="H10:H11"/>
    <mergeCell ref="I10:I11"/>
    <mergeCell ref="L10:L11"/>
    <mergeCell ref="M10:M11"/>
    <mergeCell ref="B10:B11"/>
    <mergeCell ref="N10:N11"/>
    <mergeCell ref="J10:J11"/>
    <mergeCell ref="K10:K11"/>
    <mergeCell ref="Q10:Q11"/>
    <mergeCell ref="R10:W10"/>
    <mergeCell ref="E18:E23"/>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L18:L23"/>
    <mergeCell ref="M18:M23"/>
    <mergeCell ref="N18:N23"/>
    <mergeCell ref="A24:A29"/>
    <mergeCell ref="B24:B29"/>
    <mergeCell ref="C24:C29"/>
    <mergeCell ref="D24:D29"/>
    <mergeCell ref="E24:E29"/>
    <mergeCell ref="F24:F29"/>
    <mergeCell ref="G24:G29"/>
    <mergeCell ref="H24:H29"/>
    <mergeCell ref="I24:I29"/>
    <mergeCell ref="J24:J29"/>
    <mergeCell ref="K24:K29"/>
    <mergeCell ref="L24:L29"/>
    <mergeCell ref="F18:F23"/>
    <mergeCell ref="G18:G23"/>
    <mergeCell ref="H18:H23"/>
    <mergeCell ref="I18:I23"/>
    <mergeCell ref="J18:J23"/>
    <mergeCell ref="A18:A23"/>
    <mergeCell ref="B18:B23"/>
    <mergeCell ref="C18:C23"/>
    <mergeCell ref="D18:D23"/>
    <mergeCell ref="A30:A35"/>
    <mergeCell ref="B30:B35"/>
    <mergeCell ref="C30:C35"/>
    <mergeCell ref="D30:D35"/>
    <mergeCell ref="E30:E35"/>
    <mergeCell ref="F30:F35"/>
    <mergeCell ref="G30:G35"/>
    <mergeCell ref="H30:H35"/>
    <mergeCell ref="I30:I35"/>
    <mergeCell ref="A36:A41"/>
    <mergeCell ref="B36:B41"/>
    <mergeCell ref="C36:C41"/>
    <mergeCell ref="A42:A47"/>
    <mergeCell ref="B42:B47"/>
    <mergeCell ref="C42:C47"/>
    <mergeCell ref="D42:D47"/>
    <mergeCell ref="E42:E47"/>
    <mergeCell ref="F42:F47"/>
    <mergeCell ref="D36:D41"/>
    <mergeCell ref="E36:E41"/>
    <mergeCell ref="F36:F41"/>
    <mergeCell ref="D48:D53"/>
    <mergeCell ref="E48:E53"/>
    <mergeCell ref="M36:M41"/>
    <mergeCell ref="N36:N41"/>
    <mergeCell ref="M42:M47"/>
    <mergeCell ref="N42:N47"/>
    <mergeCell ref="J48:J53"/>
    <mergeCell ref="K48:K53"/>
    <mergeCell ref="L48:L53"/>
    <mergeCell ref="J42:J47"/>
    <mergeCell ref="K42:K47"/>
    <mergeCell ref="L42:L47"/>
    <mergeCell ref="G36:G41"/>
    <mergeCell ref="H36:H41"/>
    <mergeCell ref="B84:AK84"/>
    <mergeCell ref="M60:M65"/>
    <mergeCell ref="N60:N65"/>
    <mergeCell ref="J60:J65"/>
    <mergeCell ref="K60:K65"/>
    <mergeCell ref="L60:L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B54:B59"/>
    <mergeCell ref="C54:C59"/>
    <mergeCell ref="D54:D59"/>
    <mergeCell ref="A1:D4"/>
    <mergeCell ref="A66:A71"/>
    <mergeCell ref="B66:B71"/>
    <mergeCell ref="C66:C71"/>
    <mergeCell ref="D66:D71"/>
    <mergeCell ref="E66:E71"/>
    <mergeCell ref="F66:F71"/>
    <mergeCell ref="G66:G71"/>
    <mergeCell ref="H66:H71"/>
    <mergeCell ref="A9:G9"/>
    <mergeCell ref="H9:N9"/>
    <mergeCell ref="I36:I41"/>
    <mergeCell ref="J36:J41"/>
    <mergeCell ref="G42:G47"/>
    <mergeCell ref="H42:H47"/>
    <mergeCell ref="I42:I47"/>
    <mergeCell ref="K36:K41"/>
    <mergeCell ref="L36:L41"/>
    <mergeCell ref="A54:A59"/>
    <mergeCell ref="E54:E59"/>
    <mergeCell ref="A48:A53"/>
    <mergeCell ref="B48:B53"/>
    <mergeCell ref="C48:C53"/>
    <mergeCell ref="AJ1:AK1"/>
    <mergeCell ref="AJ2:AK2"/>
    <mergeCell ref="AJ3:AK3"/>
    <mergeCell ref="AJ4:AK4"/>
    <mergeCell ref="E1:AI4"/>
    <mergeCell ref="J66:J71"/>
    <mergeCell ref="K66:K71"/>
    <mergeCell ref="L66:L71"/>
    <mergeCell ref="M66:M71"/>
    <mergeCell ref="N66:N71"/>
    <mergeCell ref="I66:I71"/>
    <mergeCell ref="AH10:AH11"/>
    <mergeCell ref="O6:Q6"/>
    <mergeCell ref="O9:W9"/>
    <mergeCell ref="X9:AD9"/>
    <mergeCell ref="AE9:AK9"/>
    <mergeCell ref="M24:M29"/>
    <mergeCell ref="N24:N29"/>
    <mergeCell ref="J30:J35"/>
    <mergeCell ref="K30:K35"/>
    <mergeCell ref="L30:L35"/>
    <mergeCell ref="M30:M35"/>
    <mergeCell ref="N30:N35"/>
    <mergeCell ref="K18:K23"/>
    <mergeCell ref="F72:F77"/>
    <mergeCell ref="G72:G77"/>
    <mergeCell ref="H72:H77"/>
    <mergeCell ref="I72:I77"/>
    <mergeCell ref="A60:A65"/>
    <mergeCell ref="B60:B65"/>
    <mergeCell ref="C60:C65"/>
    <mergeCell ref="D60:D65"/>
    <mergeCell ref="E60:E65"/>
    <mergeCell ref="F60:F65"/>
    <mergeCell ref="G60:G65"/>
    <mergeCell ref="H60:H65"/>
    <mergeCell ref="I60:I65"/>
    <mergeCell ref="J72:J77"/>
    <mergeCell ref="K72:K77"/>
    <mergeCell ref="L72:L77"/>
    <mergeCell ref="M72:M77"/>
    <mergeCell ref="N72:N77"/>
    <mergeCell ref="A78:A83"/>
    <mergeCell ref="B78:B83"/>
    <mergeCell ref="C78:C83"/>
    <mergeCell ref="D78:D83"/>
    <mergeCell ref="E78:E83"/>
    <mergeCell ref="F78:F83"/>
    <mergeCell ref="G78:G83"/>
    <mergeCell ref="H78:H83"/>
    <mergeCell ref="I78:I83"/>
    <mergeCell ref="J78:J83"/>
    <mergeCell ref="K78:K83"/>
    <mergeCell ref="L78:L83"/>
    <mergeCell ref="M78:M83"/>
    <mergeCell ref="N78:N83"/>
    <mergeCell ref="A72:A77"/>
    <mergeCell ref="B72:B77"/>
    <mergeCell ref="C72:C77"/>
    <mergeCell ref="D72:D77"/>
    <mergeCell ref="E72:E77"/>
  </mergeCells>
  <conditionalFormatting sqref="H12 H18">
    <cfRule type="cellIs" dxfId="292" priority="551" operator="equal">
      <formula>"Muy Alta"</formula>
    </cfRule>
    <cfRule type="cellIs" dxfId="291" priority="552" operator="equal">
      <formula>"Alta"</formula>
    </cfRule>
    <cfRule type="cellIs" dxfId="290" priority="553" operator="equal">
      <formula>"Media"</formula>
    </cfRule>
    <cfRule type="cellIs" dxfId="289" priority="554" operator="equal">
      <formula>"Baja"</formula>
    </cfRule>
    <cfRule type="cellIs" dxfId="288" priority="555" operator="equal">
      <formula>"Muy Baja"</formula>
    </cfRule>
  </conditionalFormatting>
  <conditionalFormatting sqref="L12 L18 L24 L30 L36 L42 L48 L54 L60 L66">
    <cfRule type="cellIs" dxfId="287" priority="546" operator="equal">
      <formula>"Catastrófico"</formula>
    </cfRule>
    <cfRule type="cellIs" dxfId="286" priority="547" operator="equal">
      <formula>"Mayor"</formula>
    </cfRule>
    <cfRule type="cellIs" dxfId="285" priority="548" operator="equal">
      <formula>"Moderado"</formula>
    </cfRule>
    <cfRule type="cellIs" dxfId="284" priority="549" operator="equal">
      <formula>"Menor"</formula>
    </cfRule>
    <cfRule type="cellIs" dxfId="283" priority="550" operator="equal">
      <formula>"Leve"</formula>
    </cfRule>
  </conditionalFormatting>
  <conditionalFormatting sqref="N12">
    <cfRule type="cellIs" dxfId="282" priority="542" operator="equal">
      <formula>"Extremo"</formula>
    </cfRule>
    <cfRule type="cellIs" dxfId="281" priority="543" operator="equal">
      <formula>"Alto"</formula>
    </cfRule>
    <cfRule type="cellIs" dxfId="280" priority="544" operator="equal">
      <formula>"Moderado"</formula>
    </cfRule>
    <cfRule type="cellIs" dxfId="279" priority="545" operator="equal">
      <formula>"Bajo"</formula>
    </cfRule>
  </conditionalFormatting>
  <conditionalFormatting sqref="Y12:Y17">
    <cfRule type="cellIs" dxfId="278" priority="537" operator="equal">
      <formula>"Muy Alta"</formula>
    </cfRule>
    <cfRule type="cellIs" dxfId="277" priority="538" operator="equal">
      <formula>"Alta"</formula>
    </cfRule>
    <cfRule type="cellIs" dxfId="276" priority="539" operator="equal">
      <formula>"Media"</formula>
    </cfRule>
    <cfRule type="cellIs" dxfId="275" priority="540" operator="equal">
      <formula>"Baja"</formula>
    </cfRule>
    <cfRule type="cellIs" dxfId="274" priority="541" operator="equal">
      <formula>"Muy Baja"</formula>
    </cfRule>
  </conditionalFormatting>
  <conditionalFormatting sqref="AA12:AA17">
    <cfRule type="cellIs" dxfId="273" priority="532" operator="equal">
      <formula>"Catastrófico"</formula>
    </cfRule>
    <cfRule type="cellIs" dxfId="272" priority="533" operator="equal">
      <formula>"Mayor"</formula>
    </cfRule>
    <cfRule type="cellIs" dxfId="271" priority="534" operator="equal">
      <formula>"Moderado"</formula>
    </cfRule>
    <cfRule type="cellIs" dxfId="270" priority="535" operator="equal">
      <formula>"Menor"</formula>
    </cfRule>
    <cfRule type="cellIs" dxfId="269" priority="536" operator="equal">
      <formula>"Leve"</formula>
    </cfRule>
  </conditionalFormatting>
  <conditionalFormatting sqref="AC12:AC17">
    <cfRule type="cellIs" dxfId="268" priority="528" operator="equal">
      <formula>"Extremo"</formula>
    </cfRule>
    <cfRule type="cellIs" dxfId="267" priority="529" operator="equal">
      <formula>"Alto"</formula>
    </cfRule>
    <cfRule type="cellIs" dxfId="266" priority="530" operator="equal">
      <formula>"Moderado"</formula>
    </cfRule>
    <cfRule type="cellIs" dxfId="265" priority="531" operator="equal">
      <formula>"Bajo"</formula>
    </cfRule>
  </conditionalFormatting>
  <conditionalFormatting sqref="H60">
    <cfRule type="cellIs" dxfId="264" priority="285" operator="equal">
      <formula>"Muy Alta"</formula>
    </cfRule>
    <cfRule type="cellIs" dxfId="263" priority="286" operator="equal">
      <formula>"Alta"</formula>
    </cfRule>
    <cfRule type="cellIs" dxfId="262" priority="287" operator="equal">
      <formula>"Media"</formula>
    </cfRule>
    <cfRule type="cellIs" dxfId="261" priority="288" operator="equal">
      <formula>"Baja"</formula>
    </cfRule>
    <cfRule type="cellIs" dxfId="260" priority="289" operator="equal">
      <formula>"Muy Baja"</formula>
    </cfRule>
  </conditionalFormatting>
  <conditionalFormatting sqref="N18">
    <cfRule type="cellIs" dxfId="259" priority="472" operator="equal">
      <formula>"Extremo"</formula>
    </cfRule>
    <cfRule type="cellIs" dxfId="258" priority="473" operator="equal">
      <formula>"Alto"</formula>
    </cfRule>
    <cfRule type="cellIs" dxfId="257" priority="474" operator="equal">
      <formula>"Moderado"</formula>
    </cfRule>
    <cfRule type="cellIs" dxfId="256" priority="475" operator="equal">
      <formula>"Bajo"</formula>
    </cfRule>
  </conditionalFormatting>
  <conditionalFormatting sqref="Y18:Y23">
    <cfRule type="cellIs" dxfId="255" priority="467" operator="equal">
      <formula>"Muy Alta"</formula>
    </cfRule>
    <cfRule type="cellIs" dxfId="254" priority="468" operator="equal">
      <formula>"Alta"</formula>
    </cfRule>
    <cfRule type="cellIs" dxfId="253" priority="469" operator="equal">
      <formula>"Media"</formula>
    </cfRule>
    <cfRule type="cellIs" dxfId="252" priority="470" operator="equal">
      <formula>"Baja"</formula>
    </cfRule>
    <cfRule type="cellIs" dxfId="251" priority="471" operator="equal">
      <formula>"Muy Baja"</formula>
    </cfRule>
  </conditionalFormatting>
  <conditionalFormatting sqref="AA18:AA23">
    <cfRule type="cellIs" dxfId="250" priority="462" operator="equal">
      <formula>"Catastrófico"</formula>
    </cfRule>
    <cfRule type="cellIs" dxfId="249" priority="463" operator="equal">
      <formula>"Mayor"</formula>
    </cfRule>
    <cfRule type="cellIs" dxfId="248" priority="464" operator="equal">
      <formula>"Moderado"</formula>
    </cfRule>
    <cfRule type="cellIs" dxfId="247" priority="465" operator="equal">
      <formula>"Menor"</formula>
    </cfRule>
    <cfRule type="cellIs" dxfId="246" priority="466" operator="equal">
      <formula>"Leve"</formula>
    </cfRule>
  </conditionalFormatting>
  <conditionalFormatting sqref="AC18:AC23">
    <cfRule type="cellIs" dxfId="245" priority="458" operator="equal">
      <formula>"Extremo"</formula>
    </cfRule>
    <cfRule type="cellIs" dxfId="244" priority="459" operator="equal">
      <formula>"Alto"</formula>
    </cfRule>
    <cfRule type="cellIs" dxfId="243" priority="460" operator="equal">
      <formula>"Moderado"</formula>
    </cfRule>
    <cfRule type="cellIs" dxfId="242" priority="461" operator="equal">
      <formula>"Bajo"</formula>
    </cfRule>
  </conditionalFormatting>
  <conditionalFormatting sqref="H24">
    <cfRule type="cellIs" dxfId="241" priority="453" operator="equal">
      <formula>"Muy Alta"</formula>
    </cfRule>
    <cfRule type="cellIs" dxfId="240" priority="454" operator="equal">
      <formula>"Alta"</formula>
    </cfRule>
    <cfRule type="cellIs" dxfId="239" priority="455" operator="equal">
      <formula>"Media"</formula>
    </cfRule>
    <cfRule type="cellIs" dxfId="238" priority="456" operator="equal">
      <formula>"Baja"</formula>
    </cfRule>
    <cfRule type="cellIs" dxfId="237" priority="457" operator="equal">
      <formula>"Muy Baja"</formula>
    </cfRule>
  </conditionalFormatting>
  <conditionalFormatting sqref="N24">
    <cfRule type="cellIs" dxfId="236" priority="444" operator="equal">
      <formula>"Extremo"</formula>
    </cfRule>
    <cfRule type="cellIs" dxfId="235" priority="445" operator="equal">
      <formula>"Alto"</formula>
    </cfRule>
    <cfRule type="cellIs" dxfId="234" priority="446" operator="equal">
      <formula>"Moderado"</formula>
    </cfRule>
    <cfRule type="cellIs" dxfId="233" priority="447" operator="equal">
      <formula>"Bajo"</formula>
    </cfRule>
  </conditionalFormatting>
  <conditionalFormatting sqref="Y24:Y29">
    <cfRule type="cellIs" dxfId="232" priority="439" operator="equal">
      <formula>"Muy Alta"</formula>
    </cfRule>
    <cfRule type="cellIs" dxfId="231" priority="440" operator="equal">
      <formula>"Alta"</formula>
    </cfRule>
    <cfRule type="cellIs" dxfId="230" priority="441" operator="equal">
      <formula>"Media"</formula>
    </cfRule>
    <cfRule type="cellIs" dxfId="229" priority="442" operator="equal">
      <formula>"Baja"</formula>
    </cfRule>
    <cfRule type="cellIs" dxfId="228" priority="443" operator="equal">
      <formula>"Muy Baja"</formula>
    </cfRule>
  </conditionalFormatting>
  <conditionalFormatting sqref="AA24:AA29">
    <cfRule type="cellIs" dxfId="227" priority="434" operator="equal">
      <formula>"Catastrófico"</formula>
    </cfRule>
    <cfRule type="cellIs" dxfId="226" priority="435" operator="equal">
      <formula>"Mayor"</formula>
    </cfRule>
    <cfRule type="cellIs" dxfId="225" priority="436" operator="equal">
      <formula>"Moderado"</formula>
    </cfRule>
    <cfRule type="cellIs" dxfId="224" priority="437" operator="equal">
      <formula>"Menor"</formula>
    </cfRule>
    <cfRule type="cellIs" dxfId="223" priority="438" operator="equal">
      <formula>"Leve"</formula>
    </cfRule>
  </conditionalFormatting>
  <conditionalFormatting sqref="AC24:AC29">
    <cfRule type="cellIs" dxfId="222" priority="430" operator="equal">
      <formula>"Extremo"</formula>
    </cfRule>
    <cfRule type="cellIs" dxfId="221" priority="431" operator="equal">
      <formula>"Alto"</formula>
    </cfRule>
    <cfRule type="cellIs" dxfId="220" priority="432" operator="equal">
      <formula>"Moderado"</formula>
    </cfRule>
    <cfRule type="cellIs" dxfId="219" priority="433" operator="equal">
      <formula>"Bajo"</formula>
    </cfRule>
  </conditionalFormatting>
  <conditionalFormatting sqref="H30">
    <cfRule type="cellIs" dxfId="218" priority="425" operator="equal">
      <formula>"Muy Alta"</formula>
    </cfRule>
    <cfRule type="cellIs" dxfId="217" priority="426" operator="equal">
      <formula>"Alta"</formula>
    </cfRule>
    <cfRule type="cellIs" dxfId="216" priority="427" operator="equal">
      <formula>"Media"</formula>
    </cfRule>
    <cfRule type="cellIs" dxfId="215" priority="428" operator="equal">
      <formula>"Baja"</formula>
    </cfRule>
    <cfRule type="cellIs" dxfId="214" priority="429" operator="equal">
      <formula>"Muy Baja"</formula>
    </cfRule>
  </conditionalFormatting>
  <conditionalFormatting sqref="N30">
    <cfRule type="cellIs" dxfId="213" priority="416" operator="equal">
      <formula>"Extremo"</formula>
    </cfRule>
    <cfRule type="cellIs" dxfId="212" priority="417" operator="equal">
      <formula>"Alto"</formula>
    </cfRule>
    <cfRule type="cellIs" dxfId="211" priority="418" operator="equal">
      <formula>"Moderado"</formula>
    </cfRule>
    <cfRule type="cellIs" dxfId="210" priority="419" operator="equal">
      <formula>"Bajo"</formula>
    </cfRule>
  </conditionalFormatting>
  <conditionalFormatting sqref="Y30:Y35">
    <cfRule type="cellIs" dxfId="209" priority="411" operator="equal">
      <formula>"Muy Alta"</formula>
    </cfRule>
    <cfRule type="cellIs" dxfId="208" priority="412" operator="equal">
      <formula>"Alta"</formula>
    </cfRule>
    <cfRule type="cellIs" dxfId="207" priority="413" operator="equal">
      <formula>"Media"</formula>
    </cfRule>
    <cfRule type="cellIs" dxfId="206" priority="414" operator="equal">
      <formula>"Baja"</formula>
    </cfRule>
    <cfRule type="cellIs" dxfId="205" priority="415" operator="equal">
      <formula>"Muy Baja"</formula>
    </cfRule>
  </conditionalFormatting>
  <conditionalFormatting sqref="AA30:AA35">
    <cfRule type="cellIs" dxfId="204" priority="406" operator="equal">
      <formula>"Catastrófico"</formula>
    </cfRule>
    <cfRule type="cellIs" dxfId="203" priority="407" operator="equal">
      <formula>"Mayor"</formula>
    </cfRule>
    <cfRule type="cellIs" dxfId="202" priority="408" operator="equal">
      <formula>"Moderado"</formula>
    </cfRule>
    <cfRule type="cellIs" dxfId="201" priority="409" operator="equal">
      <formula>"Menor"</formula>
    </cfRule>
    <cfRule type="cellIs" dxfId="200" priority="410" operator="equal">
      <formula>"Leve"</formula>
    </cfRule>
  </conditionalFormatting>
  <conditionalFormatting sqref="AC30:AC35">
    <cfRule type="cellIs" dxfId="199" priority="402" operator="equal">
      <formula>"Extremo"</formula>
    </cfRule>
    <cfRule type="cellIs" dxfId="198" priority="403" operator="equal">
      <formula>"Alto"</formula>
    </cfRule>
    <cfRule type="cellIs" dxfId="197" priority="404" operator="equal">
      <formula>"Moderado"</formula>
    </cfRule>
    <cfRule type="cellIs" dxfId="196" priority="405" operator="equal">
      <formula>"Bajo"</formula>
    </cfRule>
  </conditionalFormatting>
  <conditionalFormatting sqref="H36">
    <cfRule type="cellIs" dxfId="195" priority="397" operator="equal">
      <formula>"Muy Alta"</formula>
    </cfRule>
    <cfRule type="cellIs" dxfId="194" priority="398" operator="equal">
      <formula>"Alta"</formula>
    </cfRule>
    <cfRule type="cellIs" dxfId="193" priority="399" operator="equal">
      <formula>"Media"</formula>
    </cfRule>
    <cfRule type="cellIs" dxfId="192" priority="400" operator="equal">
      <formula>"Baja"</formula>
    </cfRule>
    <cfRule type="cellIs" dxfId="191" priority="401" operator="equal">
      <formula>"Muy Baja"</formula>
    </cfRule>
  </conditionalFormatting>
  <conditionalFormatting sqref="N36">
    <cfRule type="cellIs" dxfId="190" priority="388" operator="equal">
      <formula>"Extremo"</formula>
    </cfRule>
    <cfRule type="cellIs" dxfId="189" priority="389" operator="equal">
      <formula>"Alto"</formula>
    </cfRule>
    <cfRule type="cellIs" dxfId="188" priority="390" operator="equal">
      <formula>"Moderado"</formula>
    </cfRule>
    <cfRule type="cellIs" dxfId="187" priority="391" operator="equal">
      <formula>"Bajo"</formula>
    </cfRule>
  </conditionalFormatting>
  <conditionalFormatting sqref="Y36:Y41">
    <cfRule type="cellIs" dxfId="186" priority="383" operator="equal">
      <formula>"Muy Alta"</formula>
    </cfRule>
    <cfRule type="cellIs" dxfId="185" priority="384" operator="equal">
      <formula>"Alta"</formula>
    </cfRule>
    <cfRule type="cellIs" dxfId="184" priority="385" operator="equal">
      <formula>"Media"</formula>
    </cfRule>
    <cfRule type="cellIs" dxfId="183" priority="386" operator="equal">
      <formula>"Baja"</formula>
    </cfRule>
    <cfRule type="cellIs" dxfId="182" priority="387" operator="equal">
      <formula>"Muy Baja"</formula>
    </cfRule>
  </conditionalFormatting>
  <conditionalFormatting sqref="AA36:AA41">
    <cfRule type="cellIs" dxfId="181" priority="378" operator="equal">
      <formula>"Catastrófico"</formula>
    </cfRule>
    <cfRule type="cellIs" dxfId="180" priority="379" operator="equal">
      <formula>"Mayor"</formula>
    </cfRule>
    <cfRule type="cellIs" dxfId="179" priority="380" operator="equal">
      <formula>"Moderado"</formula>
    </cfRule>
    <cfRule type="cellIs" dxfId="178" priority="381" operator="equal">
      <formula>"Menor"</formula>
    </cfRule>
    <cfRule type="cellIs" dxfId="177" priority="382" operator="equal">
      <formula>"Leve"</formula>
    </cfRule>
  </conditionalFormatting>
  <conditionalFormatting sqref="AC36:AC41">
    <cfRule type="cellIs" dxfId="176" priority="374" operator="equal">
      <formula>"Extremo"</formula>
    </cfRule>
    <cfRule type="cellIs" dxfId="175" priority="375" operator="equal">
      <formula>"Alto"</formula>
    </cfRule>
    <cfRule type="cellIs" dxfId="174" priority="376" operator="equal">
      <formula>"Moderado"</formula>
    </cfRule>
    <cfRule type="cellIs" dxfId="173" priority="377" operator="equal">
      <formula>"Bajo"</formula>
    </cfRule>
  </conditionalFormatting>
  <conditionalFormatting sqref="H42">
    <cfRule type="cellIs" dxfId="172" priority="369" operator="equal">
      <formula>"Muy Alta"</formula>
    </cfRule>
    <cfRule type="cellIs" dxfId="171" priority="370" operator="equal">
      <formula>"Alta"</formula>
    </cfRule>
    <cfRule type="cellIs" dxfId="170" priority="371" operator="equal">
      <formula>"Media"</formula>
    </cfRule>
    <cfRule type="cellIs" dxfId="169" priority="372" operator="equal">
      <formula>"Baja"</formula>
    </cfRule>
    <cfRule type="cellIs" dxfId="168" priority="373" operator="equal">
      <formula>"Muy Baja"</formula>
    </cfRule>
  </conditionalFormatting>
  <conditionalFormatting sqref="N42">
    <cfRule type="cellIs" dxfId="167" priority="360" operator="equal">
      <formula>"Extremo"</formula>
    </cfRule>
    <cfRule type="cellIs" dxfId="166" priority="361" operator="equal">
      <formula>"Alto"</formula>
    </cfRule>
    <cfRule type="cellIs" dxfId="165" priority="362" operator="equal">
      <formula>"Moderado"</formula>
    </cfRule>
    <cfRule type="cellIs" dxfId="164" priority="363" operator="equal">
      <formula>"Bajo"</formula>
    </cfRule>
  </conditionalFormatting>
  <conditionalFormatting sqref="Y42:Y47">
    <cfRule type="cellIs" dxfId="163" priority="355" operator="equal">
      <formula>"Muy Alta"</formula>
    </cfRule>
    <cfRule type="cellIs" dxfId="162" priority="356" operator="equal">
      <formula>"Alta"</formula>
    </cfRule>
    <cfRule type="cellIs" dxfId="161" priority="357" operator="equal">
      <formula>"Media"</formula>
    </cfRule>
    <cfRule type="cellIs" dxfId="160" priority="358" operator="equal">
      <formula>"Baja"</formula>
    </cfRule>
    <cfRule type="cellIs" dxfId="159" priority="359" operator="equal">
      <formula>"Muy Baja"</formula>
    </cfRule>
  </conditionalFormatting>
  <conditionalFormatting sqref="AA42:AA47">
    <cfRule type="cellIs" dxfId="158" priority="350" operator="equal">
      <formula>"Catastrófico"</formula>
    </cfRule>
    <cfRule type="cellIs" dxfId="157" priority="351" operator="equal">
      <formula>"Mayor"</formula>
    </cfRule>
    <cfRule type="cellIs" dxfId="156" priority="352" operator="equal">
      <formula>"Moderado"</formula>
    </cfRule>
    <cfRule type="cellIs" dxfId="155" priority="353" operator="equal">
      <formula>"Menor"</formula>
    </cfRule>
    <cfRule type="cellIs" dxfId="154" priority="354" operator="equal">
      <formula>"Leve"</formula>
    </cfRule>
  </conditionalFormatting>
  <conditionalFormatting sqref="AC42:AC47">
    <cfRule type="cellIs" dxfId="153" priority="346" operator="equal">
      <formula>"Extremo"</formula>
    </cfRule>
    <cfRule type="cellIs" dxfId="152" priority="347" operator="equal">
      <formula>"Alto"</formula>
    </cfRule>
    <cfRule type="cellIs" dxfId="151" priority="348" operator="equal">
      <formula>"Moderado"</formula>
    </cfRule>
    <cfRule type="cellIs" dxfId="150" priority="349" operator="equal">
      <formula>"Bajo"</formula>
    </cfRule>
  </conditionalFormatting>
  <conditionalFormatting sqref="H48">
    <cfRule type="cellIs" dxfId="149" priority="341" operator="equal">
      <formula>"Muy Alta"</formula>
    </cfRule>
    <cfRule type="cellIs" dxfId="148" priority="342" operator="equal">
      <formula>"Alta"</formula>
    </cfRule>
    <cfRule type="cellIs" dxfId="147" priority="343" operator="equal">
      <formula>"Media"</formula>
    </cfRule>
    <cfRule type="cellIs" dxfId="146" priority="344" operator="equal">
      <formula>"Baja"</formula>
    </cfRule>
    <cfRule type="cellIs" dxfId="145" priority="345" operator="equal">
      <formula>"Muy Baja"</formula>
    </cfRule>
  </conditionalFormatting>
  <conditionalFormatting sqref="N48">
    <cfRule type="cellIs" dxfId="144" priority="332" operator="equal">
      <formula>"Extremo"</formula>
    </cfRule>
    <cfRule type="cellIs" dxfId="143" priority="333" operator="equal">
      <formula>"Alto"</formula>
    </cfRule>
    <cfRule type="cellIs" dxfId="142" priority="334" operator="equal">
      <formula>"Moderado"</formula>
    </cfRule>
    <cfRule type="cellIs" dxfId="141" priority="335" operator="equal">
      <formula>"Bajo"</formula>
    </cfRule>
  </conditionalFormatting>
  <conditionalFormatting sqref="Y48:Y53">
    <cfRule type="cellIs" dxfId="140" priority="327" operator="equal">
      <formula>"Muy Alta"</formula>
    </cfRule>
    <cfRule type="cellIs" dxfId="139" priority="328" operator="equal">
      <formula>"Alta"</formula>
    </cfRule>
    <cfRule type="cellIs" dxfId="138" priority="329" operator="equal">
      <formula>"Media"</formula>
    </cfRule>
    <cfRule type="cellIs" dxfId="137" priority="330" operator="equal">
      <formula>"Baja"</formula>
    </cfRule>
    <cfRule type="cellIs" dxfId="136" priority="331" operator="equal">
      <formula>"Muy Baja"</formula>
    </cfRule>
  </conditionalFormatting>
  <conditionalFormatting sqref="AA48:AA53">
    <cfRule type="cellIs" dxfId="135" priority="322" operator="equal">
      <formula>"Catastrófico"</formula>
    </cfRule>
    <cfRule type="cellIs" dxfId="134" priority="323" operator="equal">
      <formula>"Mayor"</formula>
    </cfRule>
    <cfRule type="cellIs" dxfId="133" priority="324" operator="equal">
      <formula>"Moderado"</formula>
    </cfRule>
    <cfRule type="cellIs" dxfId="132" priority="325" operator="equal">
      <formula>"Menor"</formula>
    </cfRule>
    <cfRule type="cellIs" dxfId="131" priority="326" operator="equal">
      <formula>"Leve"</formula>
    </cfRule>
  </conditionalFormatting>
  <conditionalFormatting sqref="AC48:AC53">
    <cfRule type="cellIs" dxfId="130" priority="318" operator="equal">
      <formula>"Extremo"</formula>
    </cfRule>
    <cfRule type="cellIs" dxfId="129" priority="319" operator="equal">
      <formula>"Alto"</formula>
    </cfRule>
    <cfRule type="cellIs" dxfId="128" priority="320" operator="equal">
      <formula>"Moderado"</formula>
    </cfRule>
    <cfRule type="cellIs" dxfId="127" priority="321" operator="equal">
      <formula>"Bajo"</formula>
    </cfRule>
  </conditionalFormatting>
  <conditionalFormatting sqref="H54">
    <cfRule type="cellIs" dxfId="126" priority="313" operator="equal">
      <formula>"Muy Alta"</formula>
    </cfRule>
    <cfRule type="cellIs" dxfId="125" priority="314" operator="equal">
      <formula>"Alta"</formula>
    </cfRule>
    <cfRule type="cellIs" dxfId="124" priority="315" operator="equal">
      <formula>"Media"</formula>
    </cfRule>
    <cfRule type="cellIs" dxfId="123" priority="316" operator="equal">
      <formula>"Baja"</formula>
    </cfRule>
    <cfRule type="cellIs" dxfId="122" priority="317" operator="equal">
      <formula>"Muy Baja"</formula>
    </cfRule>
  </conditionalFormatting>
  <conditionalFormatting sqref="N54">
    <cfRule type="cellIs" dxfId="121" priority="304" operator="equal">
      <formula>"Extremo"</formula>
    </cfRule>
    <cfRule type="cellIs" dxfId="120" priority="305" operator="equal">
      <formula>"Alto"</formula>
    </cfRule>
    <cfRule type="cellIs" dxfId="119" priority="306" operator="equal">
      <formula>"Moderado"</formula>
    </cfRule>
    <cfRule type="cellIs" dxfId="118" priority="307" operator="equal">
      <formula>"Bajo"</formula>
    </cfRule>
  </conditionalFormatting>
  <conditionalFormatting sqref="Y54:Y59">
    <cfRule type="cellIs" dxfId="117" priority="299" operator="equal">
      <formula>"Muy Alta"</formula>
    </cfRule>
    <cfRule type="cellIs" dxfId="116" priority="300" operator="equal">
      <formula>"Alta"</formula>
    </cfRule>
    <cfRule type="cellIs" dxfId="115" priority="301" operator="equal">
      <formula>"Media"</formula>
    </cfRule>
    <cfRule type="cellIs" dxfId="114" priority="302" operator="equal">
      <formula>"Baja"</formula>
    </cfRule>
    <cfRule type="cellIs" dxfId="113" priority="303" operator="equal">
      <formula>"Muy Baja"</formula>
    </cfRule>
  </conditionalFormatting>
  <conditionalFormatting sqref="AA54:AA59">
    <cfRule type="cellIs" dxfId="112" priority="294" operator="equal">
      <formula>"Catastrófico"</formula>
    </cfRule>
    <cfRule type="cellIs" dxfId="111" priority="295" operator="equal">
      <formula>"Mayor"</formula>
    </cfRule>
    <cfRule type="cellIs" dxfId="110" priority="296" operator="equal">
      <formula>"Moderado"</formula>
    </cfRule>
    <cfRule type="cellIs" dxfId="109" priority="297" operator="equal">
      <formula>"Menor"</formula>
    </cfRule>
    <cfRule type="cellIs" dxfId="108" priority="298" operator="equal">
      <formula>"Leve"</formula>
    </cfRule>
  </conditionalFormatting>
  <conditionalFormatting sqref="AC54:AC59">
    <cfRule type="cellIs" dxfId="107" priority="290" operator="equal">
      <formula>"Extremo"</formula>
    </cfRule>
    <cfRule type="cellIs" dxfId="106" priority="291" operator="equal">
      <formula>"Alto"</formula>
    </cfRule>
    <cfRule type="cellIs" dxfId="105" priority="292" operator="equal">
      <formula>"Moderado"</formula>
    </cfRule>
    <cfRule type="cellIs" dxfId="104" priority="293" operator="equal">
      <formula>"Bajo"</formula>
    </cfRule>
  </conditionalFormatting>
  <conditionalFormatting sqref="N60">
    <cfRule type="cellIs" dxfId="103" priority="276" operator="equal">
      <formula>"Extremo"</formula>
    </cfRule>
    <cfRule type="cellIs" dxfId="102" priority="277" operator="equal">
      <formula>"Alto"</formula>
    </cfRule>
    <cfRule type="cellIs" dxfId="101" priority="278" operator="equal">
      <formula>"Moderado"</formula>
    </cfRule>
    <cfRule type="cellIs" dxfId="100" priority="279" operator="equal">
      <formula>"Bajo"</formula>
    </cfRule>
  </conditionalFormatting>
  <conditionalFormatting sqref="Y60:Y65">
    <cfRule type="cellIs" dxfId="99" priority="271" operator="equal">
      <formula>"Muy Alta"</formula>
    </cfRule>
    <cfRule type="cellIs" dxfId="98" priority="272" operator="equal">
      <formula>"Alta"</formula>
    </cfRule>
    <cfRule type="cellIs" dxfId="97" priority="273" operator="equal">
      <formula>"Media"</formula>
    </cfRule>
    <cfRule type="cellIs" dxfId="96" priority="274" operator="equal">
      <formula>"Baja"</formula>
    </cfRule>
    <cfRule type="cellIs" dxfId="95" priority="275" operator="equal">
      <formula>"Muy Baja"</formula>
    </cfRule>
  </conditionalFormatting>
  <conditionalFormatting sqref="AA60:AA65">
    <cfRule type="cellIs" dxfId="94" priority="266" operator="equal">
      <formula>"Catastrófico"</formula>
    </cfRule>
    <cfRule type="cellIs" dxfId="93" priority="267" operator="equal">
      <formula>"Mayor"</formula>
    </cfRule>
    <cfRule type="cellIs" dxfId="92" priority="268" operator="equal">
      <formula>"Moderado"</formula>
    </cfRule>
    <cfRule type="cellIs" dxfId="91" priority="269" operator="equal">
      <formula>"Menor"</formula>
    </cfRule>
    <cfRule type="cellIs" dxfId="90" priority="270" operator="equal">
      <formula>"Leve"</formula>
    </cfRule>
  </conditionalFormatting>
  <conditionalFormatting sqref="AC60:AC65">
    <cfRule type="cellIs" dxfId="89" priority="262" operator="equal">
      <formula>"Extremo"</formula>
    </cfRule>
    <cfRule type="cellIs" dxfId="88" priority="263" operator="equal">
      <formula>"Alto"</formula>
    </cfRule>
    <cfRule type="cellIs" dxfId="87" priority="264" operator="equal">
      <formula>"Moderado"</formula>
    </cfRule>
    <cfRule type="cellIs" dxfId="86" priority="265" operator="equal">
      <formula>"Bajo"</formula>
    </cfRule>
  </conditionalFormatting>
  <conditionalFormatting sqref="H66">
    <cfRule type="cellIs" dxfId="85" priority="257" operator="equal">
      <formula>"Muy Alta"</formula>
    </cfRule>
    <cfRule type="cellIs" dxfId="84" priority="258" operator="equal">
      <formula>"Alta"</formula>
    </cfRule>
    <cfRule type="cellIs" dxfId="83" priority="259" operator="equal">
      <formula>"Media"</formula>
    </cfRule>
    <cfRule type="cellIs" dxfId="82" priority="260" operator="equal">
      <formula>"Baja"</formula>
    </cfRule>
    <cfRule type="cellIs" dxfId="81" priority="261" operator="equal">
      <formula>"Muy Baja"</formula>
    </cfRule>
  </conditionalFormatting>
  <conditionalFormatting sqref="N66">
    <cfRule type="cellIs" dxfId="80" priority="248" operator="equal">
      <formula>"Extremo"</formula>
    </cfRule>
    <cfRule type="cellIs" dxfId="79" priority="249" operator="equal">
      <formula>"Alto"</formula>
    </cfRule>
    <cfRule type="cellIs" dxfId="78" priority="250" operator="equal">
      <formula>"Moderado"</formula>
    </cfRule>
    <cfRule type="cellIs" dxfId="77" priority="251" operator="equal">
      <formula>"Bajo"</formula>
    </cfRule>
  </conditionalFormatting>
  <conditionalFormatting sqref="Y66:Y71">
    <cfRule type="cellIs" dxfId="76" priority="243" operator="equal">
      <formula>"Muy Alta"</formula>
    </cfRule>
    <cfRule type="cellIs" dxfId="75" priority="244" operator="equal">
      <formula>"Alta"</formula>
    </cfRule>
    <cfRule type="cellIs" dxfId="74" priority="245" operator="equal">
      <formula>"Media"</formula>
    </cfRule>
    <cfRule type="cellIs" dxfId="73" priority="246" operator="equal">
      <formula>"Baja"</formula>
    </cfRule>
    <cfRule type="cellIs" dxfId="72" priority="247" operator="equal">
      <formula>"Muy Baja"</formula>
    </cfRule>
  </conditionalFormatting>
  <conditionalFormatting sqref="AA66:AA71">
    <cfRule type="cellIs" dxfId="71" priority="238" operator="equal">
      <formula>"Catastrófico"</formula>
    </cfRule>
    <cfRule type="cellIs" dxfId="70" priority="239" operator="equal">
      <formula>"Mayor"</formula>
    </cfRule>
    <cfRule type="cellIs" dxfId="69" priority="240" operator="equal">
      <formula>"Moderado"</formula>
    </cfRule>
    <cfRule type="cellIs" dxfId="68" priority="241" operator="equal">
      <formula>"Menor"</formula>
    </cfRule>
    <cfRule type="cellIs" dxfId="67" priority="242" operator="equal">
      <formula>"Leve"</formula>
    </cfRule>
  </conditionalFormatting>
  <conditionalFormatting sqref="AC66:AC71">
    <cfRule type="cellIs" dxfId="66" priority="234" operator="equal">
      <formula>"Extremo"</formula>
    </cfRule>
    <cfRule type="cellIs" dxfId="65" priority="235" operator="equal">
      <formula>"Alto"</formula>
    </cfRule>
    <cfRule type="cellIs" dxfId="64" priority="236" operator="equal">
      <formula>"Moderado"</formula>
    </cfRule>
    <cfRule type="cellIs" dxfId="63" priority="237" operator="equal">
      <formula>"Bajo"</formula>
    </cfRule>
  </conditionalFormatting>
  <conditionalFormatting sqref="K12:K71">
    <cfRule type="containsText" dxfId="62" priority="233" operator="containsText" text="❌">
      <formula>NOT(ISERROR(SEARCH("❌",K12)))</formula>
    </cfRule>
  </conditionalFormatting>
  <conditionalFormatting sqref="L72">
    <cfRule type="cellIs" dxfId="61" priority="54" operator="equal">
      <formula>"Catastrófico"</formula>
    </cfRule>
    <cfRule type="cellIs" dxfId="60" priority="55" operator="equal">
      <formula>"Mayor"</formula>
    </cfRule>
    <cfRule type="cellIs" dxfId="59" priority="56" operator="equal">
      <formula>"Moderado"</formula>
    </cfRule>
    <cfRule type="cellIs" dxfId="58" priority="57" operator="equal">
      <formula>"Menor"</formula>
    </cfRule>
    <cfRule type="cellIs" dxfId="57" priority="58" operator="equal">
      <formula>"Leve"</formula>
    </cfRule>
  </conditionalFormatting>
  <conditionalFormatting sqref="H72">
    <cfRule type="cellIs" dxfId="56" priority="49" operator="equal">
      <formula>"Muy Alta"</formula>
    </cfRule>
    <cfRule type="cellIs" dxfId="55" priority="50" operator="equal">
      <formula>"Alta"</formula>
    </cfRule>
    <cfRule type="cellIs" dxfId="54" priority="51" operator="equal">
      <formula>"Media"</formula>
    </cfRule>
    <cfRule type="cellIs" dxfId="53" priority="52" operator="equal">
      <formula>"Baja"</formula>
    </cfRule>
    <cfRule type="cellIs" dxfId="52" priority="53" operator="equal">
      <formula>"Muy Baja"</formula>
    </cfRule>
  </conditionalFormatting>
  <conditionalFormatting sqref="N72">
    <cfRule type="cellIs" dxfId="51" priority="45" operator="equal">
      <formula>"Extremo"</formula>
    </cfRule>
    <cfRule type="cellIs" dxfId="50" priority="46" operator="equal">
      <formula>"Alto"</formula>
    </cfRule>
    <cfRule type="cellIs" dxfId="49" priority="47" operator="equal">
      <formula>"Moderado"</formula>
    </cfRule>
    <cfRule type="cellIs" dxfId="48" priority="48" operator="equal">
      <formula>"Bajo"</formula>
    </cfRule>
  </conditionalFormatting>
  <conditionalFormatting sqref="Y72:Y77">
    <cfRule type="cellIs" dxfId="47" priority="40" operator="equal">
      <formula>"Muy Alta"</formula>
    </cfRule>
    <cfRule type="cellIs" dxfId="46" priority="41" operator="equal">
      <formula>"Alta"</formula>
    </cfRule>
    <cfRule type="cellIs" dxfId="45" priority="42" operator="equal">
      <formula>"Media"</formula>
    </cfRule>
    <cfRule type="cellIs" dxfId="44" priority="43" operator="equal">
      <formula>"Baja"</formula>
    </cfRule>
    <cfRule type="cellIs" dxfId="43" priority="44" operator="equal">
      <formula>"Muy Baja"</formula>
    </cfRule>
  </conditionalFormatting>
  <conditionalFormatting sqref="AA72:AA77">
    <cfRule type="cellIs" dxfId="42" priority="35" operator="equal">
      <formula>"Catastrófico"</formula>
    </cfRule>
    <cfRule type="cellIs" dxfId="41" priority="36" operator="equal">
      <formula>"Mayor"</formula>
    </cfRule>
    <cfRule type="cellIs" dxfId="40" priority="37" operator="equal">
      <formula>"Moderado"</formula>
    </cfRule>
    <cfRule type="cellIs" dxfId="39" priority="38" operator="equal">
      <formula>"Menor"</formula>
    </cfRule>
    <cfRule type="cellIs" dxfId="38" priority="39" operator="equal">
      <formula>"Leve"</formula>
    </cfRule>
  </conditionalFormatting>
  <conditionalFormatting sqref="AC72:AC77">
    <cfRule type="cellIs" dxfId="37" priority="31" operator="equal">
      <formula>"Extremo"</formula>
    </cfRule>
    <cfRule type="cellIs" dxfId="36" priority="32" operator="equal">
      <formula>"Alto"</formula>
    </cfRule>
    <cfRule type="cellIs" dxfId="35" priority="33" operator="equal">
      <formula>"Moderado"</formula>
    </cfRule>
    <cfRule type="cellIs" dxfId="34" priority="34" operator="equal">
      <formula>"Bajo"</formula>
    </cfRule>
  </conditionalFormatting>
  <conditionalFormatting sqref="K72:K77">
    <cfRule type="containsText" dxfId="33" priority="30" operator="containsText" text="❌">
      <formula>NOT(ISERROR(SEARCH("❌",K72)))</formula>
    </cfRule>
  </conditionalFormatting>
  <conditionalFormatting sqref="L78">
    <cfRule type="cellIs" dxfId="32" priority="25" operator="equal">
      <formula>"Catastrófico"</formula>
    </cfRule>
    <cfRule type="cellIs" dxfId="31" priority="26" operator="equal">
      <formula>"Mayor"</formula>
    </cfRule>
    <cfRule type="cellIs" dxfId="30" priority="27" operator="equal">
      <formula>"Moderado"</formula>
    </cfRule>
    <cfRule type="cellIs" dxfId="29" priority="28" operator="equal">
      <formula>"Menor"</formula>
    </cfRule>
    <cfRule type="cellIs" dxfId="28" priority="29" operator="equal">
      <formula>"Leve"</formula>
    </cfRule>
  </conditionalFormatting>
  <conditionalFormatting sqref="H78">
    <cfRule type="cellIs" dxfId="27" priority="20" operator="equal">
      <formula>"Muy Alta"</formula>
    </cfRule>
    <cfRule type="cellIs" dxfId="26" priority="21" operator="equal">
      <formula>"Alta"</formula>
    </cfRule>
    <cfRule type="cellIs" dxfId="25" priority="22" operator="equal">
      <formula>"Media"</formula>
    </cfRule>
    <cfRule type="cellIs" dxfId="24" priority="23" operator="equal">
      <formula>"Baja"</formula>
    </cfRule>
    <cfRule type="cellIs" dxfId="23" priority="24" operator="equal">
      <formula>"Muy Baja"</formula>
    </cfRule>
  </conditionalFormatting>
  <conditionalFormatting sqref="N78">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78:Y83">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78:AA83">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78:AC83">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78:K83">
    <cfRule type="containsText" dxfId="4" priority="1" operator="containsText" text="❌">
      <formula>NOT(ISERROR(SEARCH("❌",K78)))</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'Opciones Tratamiento'!$B$9:$B$10</xm:f>
          </x14:formula1>
          <xm:sqref>AK12:AK13 AK15:AK16 AK18:AK19 AK21:AK22 AK24:AK25 AK27:AK28 AK30:AK31 AK33:AK34 AK36:AK37 AK39:AK40 AK42:AK43 AK45:AK46 AK48:AK49 AK51:AK52 AK54:AK55 AK57:AK58 AK60:AK61 AK63:AK64 AK66:AK67 AK69:AK70 AK72:AK73 AK75:AK76 AK78:AK79 AK81:AK82</xm:sqref>
        </x14:dataValidation>
        <x14:dataValidation type="list" allowBlank="1" showInputMessage="1" showErrorMessage="1" xr:uid="{00000000-0002-0000-0100-000000000000}">
          <x14:formula1>
            <xm:f>'Tabla Valoración controles'!$D$4:$D$6</xm:f>
          </x14:formula1>
          <xm:sqref>R12:R83</xm:sqref>
        </x14:dataValidation>
        <x14:dataValidation type="list" allowBlank="1" showInputMessage="1" showErrorMessage="1" xr:uid="{00000000-0002-0000-0100-000001000000}">
          <x14:formula1>
            <xm:f>'Tabla Valoración controles'!$D$7:$D$8</xm:f>
          </x14:formula1>
          <xm:sqref>S12:S83</xm:sqref>
        </x14:dataValidation>
        <x14:dataValidation type="list" allowBlank="1" showInputMessage="1" showErrorMessage="1" xr:uid="{00000000-0002-0000-0100-000002000000}">
          <x14:formula1>
            <xm:f>'Tabla Valoración controles'!$D$9:$D$10</xm:f>
          </x14:formula1>
          <xm:sqref>U12:U83</xm:sqref>
        </x14:dataValidation>
        <x14:dataValidation type="list" allowBlank="1" showInputMessage="1" showErrorMessage="1" xr:uid="{00000000-0002-0000-0100-000003000000}">
          <x14:formula1>
            <xm:f>'Tabla Valoración controles'!$D$11:$D$12</xm:f>
          </x14:formula1>
          <xm:sqref>V12:V83</xm:sqref>
        </x14:dataValidation>
        <x14:dataValidation type="list" allowBlank="1" showInputMessage="1" showErrorMessage="1" xr:uid="{00000000-0002-0000-0100-000005000000}">
          <x14:formula1>
            <xm:f>'Tabla Valoración controles'!$D$13:$D$14</xm:f>
          </x14:formula1>
          <xm:sqref>W12:W83</xm:sqref>
        </x14:dataValidation>
        <x14:dataValidation type="list" allowBlank="1" showInputMessage="1" showErrorMessage="1" xr:uid="{00000000-0002-0000-0100-000006000000}">
          <x14:formula1>
            <xm:f>'Opciones Tratamiento'!$B$13:$B$19</xm:f>
          </x14:formula1>
          <xm:sqref>F12:F83</xm:sqref>
        </x14:dataValidation>
        <x14:dataValidation type="list" allowBlank="1" showInputMessage="1" showErrorMessage="1" xr:uid="{00000000-0002-0000-0100-000007000000}">
          <x14:formula1>
            <xm:f>'Opciones Tratamiento'!$E$2:$E$4</xm:f>
          </x14:formula1>
          <xm:sqref>B12:B83</xm:sqref>
        </x14:dataValidation>
        <x14:dataValidation type="list" allowBlank="1" showInputMessage="1" showErrorMessage="1" xr:uid="{00000000-0002-0000-0100-000008000000}">
          <x14:formula1>
            <xm:f>'Opciones Tratamiento'!$B$2:$B$5</xm:f>
          </x14:formula1>
          <xm:sqref>AD12:AD83</xm:sqref>
        </x14:dataValidation>
        <x14:dataValidation type="list" allowBlank="1" showInputMessage="1" showErrorMessage="1" xr:uid="{00000000-0002-0000-0100-000009000000}">
          <x14:formula1>
            <xm:f>'Tabla Impacto'!$F$210:$F$221</xm:f>
          </x14:formula1>
          <xm:sqref>J12:J83</xm:sqref>
        </x14:dataValidation>
        <x14:dataValidation type="custom" allowBlank="1" showInputMessage="1" showErrorMessage="1" error="Recuerde que las acciones se generan bajo la medida de mitigar el riesgo" xr:uid="{00000000-0002-0000-0100-00000A000000}">
          <x14:formula1>
            <xm:f>IF(OR(AD12='Opciones Tratamiento'!$B$2,AD12='Opciones Tratamiento'!$B$3,AD12='Opciones Tratamiento'!$B$4),ISBLANK(AD12),ISTEXT(AD12))</xm:f>
          </x14:formula1>
          <xm:sqref>AE12:AE83</xm:sqref>
        </x14:dataValidation>
        <x14:dataValidation type="custom" allowBlank="1" showInputMessage="1" showErrorMessage="1" error="Recuerde que las acciones se generan bajo la medida de mitigar el riesgo" xr:uid="{00000000-0002-0000-0100-00000B000000}">
          <x14:formula1>
            <xm:f>IF(OR(AD12='Opciones Tratamiento'!$B$2,AD12='Opciones Tratamiento'!$B$3,AD12='Opciones Tratamiento'!$B$4),ISBLANK(AD12),ISTEXT(AD12))</xm:f>
          </x14:formula1>
          <xm:sqref>AF12:AF83</xm:sqref>
        </x14:dataValidation>
        <x14:dataValidation type="custom" allowBlank="1" showInputMessage="1" showErrorMessage="1" error="Recuerde que las acciones se generan bajo la medida de mitigar el riesgo" xr:uid="{00000000-0002-0000-0100-00000C000000}">
          <x14:formula1>
            <xm:f>IF(OR(AD12='Opciones Tratamiento'!$B$2,AD12='Opciones Tratamiento'!$B$3,AD12='Opciones Tratamiento'!$B$4),ISBLANK(AD12),ISTEXT(AD12))</xm:f>
          </x14:formula1>
          <xm:sqref>AG12:AH83</xm:sqref>
        </x14:dataValidation>
        <x14:dataValidation type="custom" allowBlank="1" showInputMessage="1" showErrorMessage="1" error="Recuerde que las acciones se generan bajo la medida de mitigar el riesgo" xr:uid="{00000000-0002-0000-0100-00000D000000}">
          <x14:formula1>
            <xm:f>IF(OR(AD12='Opciones Tratamiento'!$B$2,AD12='Opciones Tratamiento'!$B$3,AD12='Opciones Tratamiento'!$B$4),ISBLANK(AD12),ISTEXT(AD12))</xm:f>
          </x14:formula1>
          <xm:sqref>AI12:AI83</xm:sqref>
        </x14:dataValidation>
        <x14:dataValidation type="custom" allowBlank="1" showInputMessage="1" showErrorMessage="1" error="Recuerde que las acciones se generan bajo la medida de mitigar el riesgo" xr:uid="{00000000-0002-0000-0100-00000E000000}">
          <x14:formula1>
            <xm:f>IF(OR(AD12='Opciones Tratamiento'!$B$2,AD12='Opciones Tratamiento'!$B$3,AD12='Opciones Tratamiento'!$B$4),ISBLANK(AD12),ISTEXT(AD12))</xm:f>
          </x14:formula1>
          <xm:sqref>AJ12:AJ83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AB20" sqref="AB20:AC21"/>
    </sheetView>
  </sheetViews>
  <sheetFormatPr defaultColWidth="11.42578125" defaultRowHeight="15"/>
  <cols>
    <col min="2" max="39" width="5.7109375" customWidth="1"/>
    <col min="41" max="46" width="5.7109375" customWidth="1"/>
  </cols>
  <sheetData>
    <row r="1" spans="1:99">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row>
    <row r="2" spans="1:99" ht="18" customHeight="1">
      <c r="A2" s="81"/>
      <c r="B2" s="497" t="s">
        <v>173</v>
      </c>
      <c r="C2" s="497"/>
      <c r="D2" s="497"/>
      <c r="E2" s="497"/>
      <c r="F2" s="497"/>
      <c r="G2" s="497"/>
      <c r="H2" s="497"/>
      <c r="I2" s="497"/>
      <c r="J2" s="465" t="s">
        <v>23</v>
      </c>
      <c r="K2" s="465"/>
      <c r="L2" s="465"/>
      <c r="M2" s="465"/>
      <c r="N2" s="465"/>
      <c r="O2" s="465"/>
      <c r="P2" s="465"/>
      <c r="Q2" s="465"/>
      <c r="R2" s="465"/>
      <c r="S2" s="465"/>
      <c r="T2" s="465"/>
      <c r="U2" s="465"/>
      <c r="V2" s="465"/>
      <c r="W2" s="465"/>
      <c r="X2" s="465"/>
      <c r="Y2" s="465"/>
      <c r="Z2" s="465"/>
      <c r="AA2" s="465"/>
      <c r="AB2" s="465"/>
      <c r="AC2" s="465"/>
      <c r="AD2" s="465"/>
      <c r="AE2" s="465"/>
      <c r="AF2" s="465"/>
      <c r="AG2" s="465"/>
      <c r="AH2" s="465"/>
      <c r="AI2" s="465"/>
      <c r="AJ2" s="465"/>
      <c r="AK2" s="465"/>
      <c r="AL2" s="465"/>
      <c r="AM2" s="465"/>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row>
    <row r="3" spans="1:99" ht="18.75" customHeight="1">
      <c r="A3" s="81"/>
      <c r="B3" s="497"/>
      <c r="C3" s="497"/>
      <c r="D3" s="497"/>
      <c r="E3" s="497"/>
      <c r="F3" s="497"/>
      <c r="G3" s="497"/>
      <c r="H3" s="497"/>
      <c r="I3" s="497"/>
      <c r="J3" s="465"/>
      <c r="K3" s="465"/>
      <c r="L3" s="465"/>
      <c r="M3" s="465"/>
      <c r="N3" s="465"/>
      <c r="O3" s="465"/>
      <c r="P3" s="465"/>
      <c r="Q3" s="465"/>
      <c r="R3" s="465"/>
      <c r="S3" s="465"/>
      <c r="T3" s="465"/>
      <c r="U3" s="465"/>
      <c r="V3" s="465"/>
      <c r="W3" s="465"/>
      <c r="X3" s="465"/>
      <c r="Y3" s="465"/>
      <c r="Z3" s="465"/>
      <c r="AA3" s="465"/>
      <c r="AB3" s="465"/>
      <c r="AC3" s="465"/>
      <c r="AD3" s="465"/>
      <c r="AE3" s="465"/>
      <c r="AF3" s="465"/>
      <c r="AG3" s="465"/>
      <c r="AH3" s="465"/>
      <c r="AI3" s="465"/>
      <c r="AJ3" s="465"/>
      <c r="AK3" s="465"/>
      <c r="AL3" s="465"/>
      <c r="AM3" s="465"/>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row>
    <row r="4" spans="1:99" ht="15" customHeight="1">
      <c r="A4" s="81"/>
      <c r="B4" s="497"/>
      <c r="C4" s="497"/>
      <c r="D4" s="497"/>
      <c r="E4" s="497"/>
      <c r="F4" s="497"/>
      <c r="G4" s="497"/>
      <c r="H4" s="497"/>
      <c r="I4" s="497"/>
      <c r="J4" s="465"/>
      <c r="K4" s="465"/>
      <c r="L4" s="465"/>
      <c r="M4" s="465"/>
      <c r="N4" s="465"/>
      <c r="O4" s="465"/>
      <c r="P4" s="465"/>
      <c r="Q4" s="465"/>
      <c r="R4" s="465"/>
      <c r="S4" s="465"/>
      <c r="T4" s="465"/>
      <c r="U4" s="465"/>
      <c r="V4" s="465"/>
      <c r="W4" s="465"/>
      <c r="X4" s="465"/>
      <c r="Y4" s="465"/>
      <c r="Z4" s="465"/>
      <c r="AA4" s="465"/>
      <c r="AB4" s="465"/>
      <c r="AC4" s="465"/>
      <c r="AD4" s="465"/>
      <c r="AE4" s="465"/>
      <c r="AF4" s="465"/>
      <c r="AG4" s="465"/>
      <c r="AH4" s="465"/>
      <c r="AI4" s="465"/>
      <c r="AJ4" s="465"/>
      <c r="AK4" s="465"/>
      <c r="AL4" s="465"/>
      <c r="AM4" s="465"/>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row>
    <row r="5" spans="1:99" ht="15.75" thickBo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c r="CJ5" s="81"/>
      <c r="CK5" s="81"/>
      <c r="CL5" s="81"/>
      <c r="CM5" s="81"/>
      <c r="CN5" s="81"/>
      <c r="CO5" s="81"/>
      <c r="CP5" s="81"/>
      <c r="CQ5" s="81"/>
      <c r="CR5" s="81"/>
      <c r="CS5" s="81"/>
      <c r="CT5" s="81"/>
      <c r="CU5" s="81"/>
    </row>
    <row r="6" spans="1:99" ht="15" customHeight="1">
      <c r="A6" s="81"/>
      <c r="B6" s="412" t="s">
        <v>174</v>
      </c>
      <c r="C6" s="412"/>
      <c r="D6" s="413"/>
      <c r="E6" s="450" t="s">
        <v>175</v>
      </c>
      <c r="F6" s="451"/>
      <c r="G6" s="451"/>
      <c r="H6" s="451"/>
      <c r="I6" s="452"/>
      <c r="J6" s="461" t="str">
        <f>IF(AND('Mapa de Riesgos'!$H$12="Muy Alta",'Mapa de Riesgos'!$L$12="Leve"),CONCATENATE("R",'Mapa de Riesgos'!$A$12),"")</f>
        <v/>
      </c>
      <c r="K6" s="462"/>
      <c r="L6" s="462" t="str">
        <f>IF(AND('Mapa de Riesgos'!$H$18="Muy Alta",'Mapa de Riesgos'!$L$18="Leve"),CONCATENATE("R",'Mapa de Riesgos'!$A$18),"")</f>
        <v/>
      </c>
      <c r="M6" s="462"/>
      <c r="N6" s="462" t="str">
        <f>IF(AND('Mapa de Riesgos'!$H$24="Muy Alta",'Mapa de Riesgos'!$L$24="Leve"),CONCATENATE("R",'Mapa de Riesgos'!$A$24),"")</f>
        <v/>
      </c>
      <c r="O6" s="464"/>
      <c r="P6" s="461" t="str">
        <f>IF(AND('Mapa de Riesgos'!$H$12="Muy Alta",'Mapa de Riesgos'!$L$12="Menor"),CONCATENATE("R",'Mapa de Riesgos'!$A$12),"")</f>
        <v/>
      </c>
      <c r="Q6" s="462"/>
      <c r="R6" s="462" t="str">
        <f>IF(AND('Mapa de Riesgos'!$H$18="Muy Alta",'Mapa de Riesgos'!$L$18="Menor"),CONCATENATE("R",'Mapa de Riesgos'!$A$18),"")</f>
        <v/>
      </c>
      <c r="S6" s="462"/>
      <c r="T6" s="462" t="str">
        <f>IF(AND('Mapa de Riesgos'!$H$24="Muy Alta",'Mapa de Riesgos'!$L$24="Menor"),CONCATENATE("R",'Mapa de Riesgos'!$A$24),"")</f>
        <v/>
      </c>
      <c r="U6" s="464"/>
      <c r="V6" s="461" t="str">
        <f>IF(AND('Mapa de Riesgos'!$H$12="Muy Alta",'Mapa de Riesgos'!$L$12="Moderado"),CONCATENATE("R",'Mapa de Riesgos'!$A$12),"")</f>
        <v/>
      </c>
      <c r="W6" s="462"/>
      <c r="X6" s="462" t="str">
        <f>IF(AND('Mapa de Riesgos'!$H$18="Muy Alta",'Mapa de Riesgos'!$L$18="Moderado"),CONCATENATE("R",'Mapa de Riesgos'!$A$18),"")</f>
        <v/>
      </c>
      <c r="Y6" s="462"/>
      <c r="Z6" s="462" t="str">
        <f>IF(AND('Mapa de Riesgos'!$H$24="Muy Alta",'Mapa de Riesgos'!$L$24="Moderado"),CONCATENATE("R",'Mapa de Riesgos'!$A$24),"")</f>
        <v/>
      </c>
      <c r="AA6" s="464"/>
      <c r="AB6" s="461" t="str">
        <f>IF(AND('Mapa de Riesgos'!$H$12="Muy Alta",'Mapa de Riesgos'!$L$12="Mayor"),CONCATENATE("R",'Mapa de Riesgos'!$A$12),"")</f>
        <v/>
      </c>
      <c r="AC6" s="462"/>
      <c r="AD6" s="462" t="str">
        <f>IF(AND('Mapa de Riesgos'!$H$18="Muy Alta",'Mapa de Riesgos'!$L$18="Mayor"),CONCATENATE("R",'Mapa de Riesgos'!$A$18),"")</f>
        <v/>
      </c>
      <c r="AE6" s="462"/>
      <c r="AF6" s="462" t="str">
        <f>IF(AND('Mapa de Riesgos'!$H$24="Muy Alta",'Mapa de Riesgos'!$L$24="Mayor"),CONCATENATE("R",'Mapa de Riesgos'!$A$24),"")</f>
        <v/>
      </c>
      <c r="AG6" s="464"/>
      <c r="AH6" s="476" t="str">
        <f>IF(AND('Mapa de Riesgos'!$H$12="Muy Alta",'Mapa de Riesgos'!$L$12="Catastrófico"),CONCATENATE("R",'Mapa de Riesgos'!$A$12),"")</f>
        <v/>
      </c>
      <c r="AI6" s="477"/>
      <c r="AJ6" s="477" t="str">
        <f>IF(AND('Mapa de Riesgos'!$H$18="Muy Alta",'Mapa de Riesgos'!$L$18="Catastrófico"),CONCATENATE("R",'Mapa de Riesgos'!$A$18),"")</f>
        <v/>
      </c>
      <c r="AK6" s="477"/>
      <c r="AL6" s="477" t="str">
        <f>IF(AND('Mapa de Riesgos'!$H$24="Muy Alta",'Mapa de Riesgos'!$L$24="Catastrófico"),CONCATENATE("R",'Mapa de Riesgos'!$A$24),"")</f>
        <v/>
      </c>
      <c r="AM6" s="478"/>
      <c r="AO6" s="414" t="s">
        <v>176</v>
      </c>
      <c r="AP6" s="415"/>
      <c r="AQ6" s="415"/>
      <c r="AR6" s="415"/>
      <c r="AS6" s="415"/>
      <c r="AT6" s="416"/>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row>
    <row r="7" spans="1:99" ht="15" customHeight="1">
      <c r="A7" s="81"/>
      <c r="B7" s="412"/>
      <c r="C7" s="412"/>
      <c r="D7" s="413"/>
      <c r="E7" s="453"/>
      <c r="F7" s="454"/>
      <c r="G7" s="454"/>
      <c r="H7" s="454"/>
      <c r="I7" s="455"/>
      <c r="J7" s="463"/>
      <c r="K7" s="459"/>
      <c r="L7" s="459"/>
      <c r="M7" s="459"/>
      <c r="N7" s="459"/>
      <c r="O7" s="460"/>
      <c r="P7" s="463"/>
      <c r="Q7" s="459"/>
      <c r="R7" s="459"/>
      <c r="S7" s="459"/>
      <c r="T7" s="459"/>
      <c r="U7" s="460"/>
      <c r="V7" s="463"/>
      <c r="W7" s="459"/>
      <c r="X7" s="459"/>
      <c r="Y7" s="459"/>
      <c r="Z7" s="459"/>
      <c r="AA7" s="460"/>
      <c r="AB7" s="463"/>
      <c r="AC7" s="459"/>
      <c r="AD7" s="459"/>
      <c r="AE7" s="459"/>
      <c r="AF7" s="459"/>
      <c r="AG7" s="460"/>
      <c r="AH7" s="470"/>
      <c r="AI7" s="471"/>
      <c r="AJ7" s="471"/>
      <c r="AK7" s="471"/>
      <c r="AL7" s="471"/>
      <c r="AM7" s="472"/>
      <c r="AN7" s="81"/>
      <c r="AO7" s="417"/>
      <c r="AP7" s="418"/>
      <c r="AQ7" s="418"/>
      <c r="AR7" s="418"/>
      <c r="AS7" s="418"/>
      <c r="AT7" s="419"/>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row>
    <row r="8" spans="1:99" ht="15" customHeight="1">
      <c r="A8" s="81"/>
      <c r="B8" s="412"/>
      <c r="C8" s="412"/>
      <c r="D8" s="413"/>
      <c r="E8" s="453"/>
      <c r="F8" s="454"/>
      <c r="G8" s="454"/>
      <c r="H8" s="454"/>
      <c r="I8" s="455"/>
      <c r="J8" s="463" t="str">
        <f>IF(AND('Mapa de Riesgos'!$H$30="Muy Alta",'Mapa de Riesgos'!$L$30="Leve"),CONCATENATE("R",'Mapa de Riesgos'!$A$30),"")</f>
        <v/>
      </c>
      <c r="K8" s="459"/>
      <c r="L8" s="459" t="str">
        <f>IF(AND('Mapa de Riesgos'!$H$36="Muy Alta",'Mapa de Riesgos'!$L$36="Leve"),CONCATENATE("R",'Mapa de Riesgos'!$A$36),"")</f>
        <v/>
      </c>
      <c r="M8" s="459"/>
      <c r="N8" s="459" t="str">
        <f>IF(AND('Mapa de Riesgos'!$H$42="Muy Alta",'Mapa de Riesgos'!$L$42="Leve"),CONCATENATE("R",'Mapa de Riesgos'!$A$42),"")</f>
        <v/>
      </c>
      <c r="O8" s="460"/>
      <c r="P8" s="463" t="str">
        <f>IF(AND('Mapa de Riesgos'!$H$30="Muy Alta",'Mapa de Riesgos'!$L$30="Menor"),CONCATENATE("R",'Mapa de Riesgos'!$A$30),"")</f>
        <v/>
      </c>
      <c r="Q8" s="459"/>
      <c r="R8" s="459" t="str">
        <f>IF(AND('Mapa de Riesgos'!$H$36="Muy Alta",'Mapa de Riesgos'!$L$36="Menor"),CONCATENATE("R",'Mapa de Riesgos'!$A$36),"")</f>
        <v/>
      </c>
      <c r="S8" s="459"/>
      <c r="T8" s="459" t="str">
        <f>IF(AND('Mapa de Riesgos'!$H$42="Muy Alta",'Mapa de Riesgos'!$L$42="Menor"),CONCATENATE("R",'Mapa de Riesgos'!$A$42),"")</f>
        <v/>
      </c>
      <c r="U8" s="460"/>
      <c r="V8" s="463" t="str">
        <f>IF(AND('Mapa de Riesgos'!$H$30="Muy Alta",'Mapa de Riesgos'!$L$30="Moderado"),CONCATENATE("R",'Mapa de Riesgos'!$A$30),"")</f>
        <v/>
      </c>
      <c r="W8" s="459"/>
      <c r="X8" s="459" t="str">
        <f>IF(AND('Mapa de Riesgos'!$H$36="Muy Alta",'Mapa de Riesgos'!$L$36="Moderado"),CONCATENATE("R",'Mapa de Riesgos'!$A$36),"")</f>
        <v/>
      </c>
      <c r="Y8" s="459"/>
      <c r="Z8" s="459" t="str">
        <f>IF(AND('Mapa de Riesgos'!$H$42="Muy Alta",'Mapa de Riesgos'!$L$42="Moderado"),CONCATENATE("R",'Mapa de Riesgos'!$A$42),"")</f>
        <v/>
      </c>
      <c r="AA8" s="460"/>
      <c r="AB8" s="463" t="str">
        <f>IF(AND('Mapa de Riesgos'!$H$30="Muy Alta",'Mapa de Riesgos'!$L$30="Mayor"),CONCATENATE("R",'Mapa de Riesgos'!$A$30),"")</f>
        <v/>
      </c>
      <c r="AC8" s="459"/>
      <c r="AD8" s="459" t="str">
        <f>IF(AND('Mapa de Riesgos'!$H$36="Muy Alta",'Mapa de Riesgos'!$L$36="Mayor"),CONCATENATE("R",'Mapa de Riesgos'!$A$36),"")</f>
        <v/>
      </c>
      <c r="AE8" s="459"/>
      <c r="AF8" s="459" t="str">
        <f>IF(AND('Mapa de Riesgos'!$H$42="Muy Alta",'Mapa de Riesgos'!$L$42="Mayor"),CONCATENATE("R",'Mapa de Riesgos'!$A$42),"")</f>
        <v/>
      </c>
      <c r="AG8" s="460"/>
      <c r="AH8" s="470" t="str">
        <f>IF(AND('Mapa de Riesgos'!$H$30="Muy Alta",'Mapa de Riesgos'!$L$30="Catastrófico"),CONCATENATE("R",'Mapa de Riesgos'!$A$30),"")</f>
        <v/>
      </c>
      <c r="AI8" s="471"/>
      <c r="AJ8" s="471" t="str">
        <f>IF(AND('Mapa de Riesgos'!$H$36="Muy Alta",'Mapa de Riesgos'!$L$36="Catastrófico"),CONCATENATE("R",'Mapa de Riesgos'!$A$36),"")</f>
        <v/>
      </c>
      <c r="AK8" s="471"/>
      <c r="AL8" s="471" t="str">
        <f>IF(AND('Mapa de Riesgos'!$H$42="Muy Alta",'Mapa de Riesgos'!$L$42="Catastrófico"),CONCATENATE("R",'Mapa de Riesgos'!$A$42),"")</f>
        <v/>
      </c>
      <c r="AM8" s="472"/>
      <c r="AN8" s="81"/>
      <c r="AO8" s="417"/>
      <c r="AP8" s="418"/>
      <c r="AQ8" s="418"/>
      <c r="AR8" s="418"/>
      <c r="AS8" s="418"/>
      <c r="AT8" s="419"/>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row>
    <row r="9" spans="1:99" ht="15" customHeight="1">
      <c r="A9" s="81"/>
      <c r="B9" s="412"/>
      <c r="C9" s="412"/>
      <c r="D9" s="413"/>
      <c r="E9" s="453"/>
      <c r="F9" s="454"/>
      <c r="G9" s="454"/>
      <c r="H9" s="454"/>
      <c r="I9" s="455"/>
      <c r="J9" s="463"/>
      <c r="K9" s="459"/>
      <c r="L9" s="459"/>
      <c r="M9" s="459"/>
      <c r="N9" s="459"/>
      <c r="O9" s="460"/>
      <c r="P9" s="463"/>
      <c r="Q9" s="459"/>
      <c r="R9" s="459"/>
      <c r="S9" s="459"/>
      <c r="T9" s="459"/>
      <c r="U9" s="460"/>
      <c r="V9" s="463"/>
      <c r="W9" s="459"/>
      <c r="X9" s="459"/>
      <c r="Y9" s="459"/>
      <c r="Z9" s="459"/>
      <c r="AA9" s="460"/>
      <c r="AB9" s="463"/>
      <c r="AC9" s="459"/>
      <c r="AD9" s="459"/>
      <c r="AE9" s="459"/>
      <c r="AF9" s="459"/>
      <c r="AG9" s="460"/>
      <c r="AH9" s="470"/>
      <c r="AI9" s="471"/>
      <c r="AJ9" s="471"/>
      <c r="AK9" s="471"/>
      <c r="AL9" s="471"/>
      <c r="AM9" s="472"/>
      <c r="AN9" s="81"/>
      <c r="AO9" s="417"/>
      <c r="AP9" s="418"/>
      <c r="AQ9" s="418"/>
      <c r="AR9" s="418"/>
      <c r="AS9" s="418"/>
      <c r="AT9" s="419"/>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row>
    <row r="10" spans="1:99" ht="15" customHeight="1">
      <c r="A10" s="81"/>
      <c r="B10" s="412"/>
      <c r="C10" s="412"/>
      <c r="D10" s="413"/>
      <c r="E10" s="453"/>
      <c r="F10" s="454"/>
      <c r="G10" s="454"/>
      <c r="H10" s="454"/>
      <c r="I10" s="455"/>
      <c r="J10" s="463" t="str">
        <f>IF(AND('Mapa de Riesgos'!$H$48="Muy Alta",'Mapa de Riesgos'!$L$48="Leve"),CONCATENATE("R",'Mapa de Riesgos'!$A$48),"")</f>
        <v/>
      </c>
      <c r="K10" s="459"/>
      <c r="L10" s="459" t="str">
        <f>IF(AND('Mapa de Riesgos'!$H$54="Muy Alta",'Mapa de Riesgos'!$L$54="Leve"),CONCATENATE("R",'Mapa de Riesgos'!$A$54),"")</f>
        <v/>
      </c>
      <c r="M10" s="459"/>
      <c r="N10" s="459" t="str">
        <f>IF(AND('Mapa de Riesgos'!$H$60="Muy Alta",'Mapa de Riesgos'!$L$60="Leve"),CONCATENATE("R",'Mapa de Riesgos'!$A$60),"")</f>
        <v/>
      </c>
      <c r="O10" s="460"/>
      <c r="P10" s="463" t="str">
        <f>IF(AND('Mapa de Riesgos'!$H$48="Muy Alta",'Mapa de Riesgos'!$L$48="Menor"),CONCATENATE("R",'Mapa de Riesgos'!$A$48),"")</f>
        <v/>
      </c>
      <c r="Q10" s="459"/>
      <c r="R10" s="459" t="str">
        <f>IF(AND('Mapa de Riesgos'!$H$54="Muy Alta",'Mapa de Riesgos'!$L$54="Menor"),CONCATENATE("R",'Mapa de Riesgos'!$A$54),"")</f>
        <v/>
      </c>
      <c r="S10" s="459"/>
      <c r="T10" s="459" t="str">
        <f>IF(AND('Mapa de Riesgos'!$H$60="Muy Alta",'Mapa de Riesgos'!$L$60="Menor"),CONCATENATE("R",'Mapa de Riesgos'!$A$60),"")</f>
        <v/>
      </c>
      <c r="U10" s="460"/>
      <c r="V10" s="463" t="str">
        <f>IF(AND('Mapa de Riesgos'!$H$48="Muy Alta",'Mapa de Riesgos'!$L$48="Moderado"),CONCATENATE("R",'Mapa de Riesgos'!$A$48),"")</f>
        <v/>
      </c>
      <c r="W10" s="459"/>
      <c r="X10" s="459" t="str">
        <f>IF(AND('Mapa de Riesgos'!$H$54="Muy Alta",'Mapa de Riesgos'!$L$54="Moderado"),CONCATENATE("R",'Mapa de Riesgos'!$A$54),"")</f>
        <v/>
      </c>
      <c r="Y10" s="459"/>
      <c r="Z10" s="459" t="str">
        <f>IF(AND('Mapa de Riesgos'!$H$60="Muy Alta",'Mapa de Riesgos'!$L$60="Moderado"),CONCATENATE("R",'Mapa de Riesgos'!$A$60),"")</f>
        <v/>
      </c>
      <c r="AA10" s="460"/>
      <c r="AB10" s="463" t="str">
        <f>IF(AND('Mapa de Riesgos'!$H$48="Muy Alta",'Mapa de Riesgos'!$L$48="Mayor"),CONCATENATE("R",'Mapa de Riesgos'!$A$48),"")</f>
        <v/>
      </c>
      <c r="AC10" s="459"/>
      <c r="AD10" s="459" t="str">
        <f>IF(AND('Mapa de Riesgos'!$H$54="Muy Alta",'Mapa de Riesgos'!$L$54="Mayor"),CONCATENATE("R",'Mapa de Riesgos'!$A$54),"")</f>
        <v/>
      </c>
      <c r="AE10" s="459"/>
      <c r="AF10" s="459" t="str">
        <f>IF(AND('Mapa de Riesgos'!$H$60="Muy Alta",'Mapa de Riesgos'!$L$60="Mayor"),CONCATENATE("R",'Mapa de Riesgos'!$A$60),"")</f>
        <v/>
      </c>
      <c r="AG10" s="460"/>
      <c r="AH10" s="470" t="str">
        <f>IF(AND('Mapa de Riesgos'!$H$48="Muy Alta",'Mapa de Riesgos'!$L$48="Catastrófico"),CONCATENATE("R",'Mapa de Riesgos'!$A$48),"")</f>
        <v/>
      </c>
      <c r="AI10" s="471"/>
      <c r="AJ10" s="471" t="str">
        <f>IF(AND('Mapa de Riesgos'!$H$54="Muy Alta",'Mapa de Riesgos'!$L$54="Catastrófico"),CONCATENATE("R",'Mapa de Riesgos'!$A$54),"")</f>
        <v/>
      </c>
      <c r="AK10" s="471"/>
      <c r="AL10" s="471" t="str">
        <f>IF(AND('Mapa de Riesgos'!$H$60="Muy Alta",'Mapa de Riesgos'!$L$60="Catastrófico"),CONCATENATE("R",'Mapa de Riesgos'!$A$60),"")</f>
        <v/>
      </c>
      <c r="AM10" s="472"/>
      <c r="AN10" s="81"/>
      <c r="AO10" s="417"/>
      <c r="AP10" s="418"/>
      <c r="AQ10" s="418"/>
      <c r="AR10" s="418"/>
      <c r="AS10" s="418"/>
      <c r="AT10" s="419"/>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row>
    <row r="11" spans="1:99" ht="15" customHeight="1">
      <c r="A11" s="81"/>
      <c r="B11" s="412"/>
      <c r="C11" s="412"/>
      <c r="D11" s="413"/>
      <c r="E11" s="453"/>
      <c r="F11" s="454"/>
      <c r="G11" s="454"/>
      <c r="H11" s="454"/>
      <c r="I11" s="455"/>
      <c r="J11" s="463"/>
      <c r="K11" s="459"/>
      <c r="L11" s="459"/>
      <c r="M11" s="459"/>
      <c r="N11" s="459"/>
      <c r="O11" s="460"/>
      <c r="P11" s="463"/>
      <c r="Q11" s="459"/>
      <c r="R11" s="459"/>
      <c r="S11" s="459"/>
      <c r="T11" s="459"/>
      <c r="U11" s="460"/>
      <c r="V11" s="463"/>
      <c r="W11" s="459"/>
      <c r="X11" s="459"/>
      <c r="Y11" s="459"/>
      <c r="Z11" s="459"/>
      <c r="AA11" s="460"/>
      <c r="AB11" s="463"/>
      <c r="AC11" s="459"/>
      <c r="AD11" s="459"/>
      <c r="AE11" s="459"/>
      <c r="AF11" s="459"/>
      <c r="AG11" s="460"/>
      <c r="AH11" s="470"/>
      <c r="AI11" s="471"/>
      <c r="AJ11" s="471"/>
      <c r="AK11" s="471"/>
      <c r="AL11" s="471"/>
      <c r="AM11" s="472"/>
      <c r="AN11" s="81"/>
      <c r="AO11" s="417"/>
      <c r="AP11" s="418"/>
      <c r="AQ11" s="418"/>
      <c r="AR11" s="418"/>
      <c r="AS11" s="418"/>
      <c r="AT11" s="419"/>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row>
    <row r="12" spans="1:99" ht="15" customHeight="1">
      <c r="A12" s="81"/>
      <c r="B12" s="412"/>
      <c r="C12" s="412"/>
      <c r="D12" s="413"/>
      <c r="E12" s="453"/>
      <c r="F12" s="454"/>
      <c r="G12" s="454"/>
      <c r="H12" s="454"/>
      <c r="I12" s="455"/>
      <c r="J12" s="463" t="str">
        <f>IF(AND('Mapa de Riesgos'!$H$66="Muy Alta",'Mapa de Riesgos'!$L$66="Leve"),CONCATENATE("R",'Mapa de Riesgos'!$A$66),"")</f>
        <v/>
      </c>
      <c r="K12" s="459"/>
      <c r="L12" s="459" t="str">
        <f>IF(AND('Mapa de Riesgos'!$H$84="Muy Alta",'Mapa de Riesgos'!$L$84="Leve"),CONCATENATE("R",'Mapa de Riesgos'!$A$84),"")</f>
        <v/>
      </c>
      <c r="M12" s="459"/>
      <c r="N12" s="459" t="str">
        <f>IF(AND('Mapa de Riesgos'!$H$90="Muy Alta",'Mapa de Riesgos'!$L$90="Leve"),CONCATENATE("R",'Mapa de Riesgos'!$A$90),"")</f>
        <v/>
      </c>
      <c r="O12" s="460"/>
      <c r="P12" s="463" t="str">
        <f>IF(AND('Mapa de Riesgos'!$H$66="Muy Alta",'Mapa de Riesgos'!$L$66="Menor"),CONCATENATE("R",'Mapa de Riesgos'!$A$66),"")</f>
        <v/>
      </c>
      <c r="Q12" s="459"/>
      <c r="R12" s="459" t="str">
        <f>IF(AND('Mapa de Riesgos'!$H$84="Muy Alta",'Mapa de Riesgos'!$L$84="Menor"),CONCATENATE("R",'Mapa de Riesgos'!$A$84),"")</f>
        <v/>
      </c>
      <c r="S12" s="459"/>
      <c r="T12" s="459" t="str">
        <f>IF(AND('Mapa de Riesgos'!$H$90="Muy Alta",'Mapa de Riesgos'!$L$90="Menor"),CONCATENATE("R",'Mapa de Riesgos'!$A$90),"")</f>
        <v/>
      </c>
      <c r="U12" s="460"/>
      <c r="V12" s="463" t="str">
        <f>IF(AND('Mapa de Riesgos'!$H$66="Muy Alta",'Mapa de Riesgos'!$L$66="Moderado"),CONCATENATE("R",'Mapa de Riesgos'!$A$66),"")</f>
        <v/>
      </c>
      <c r="W12" s="459"/>
      <c r="X12" s="459" t="str">
        <f>IF(AND('Mapa de Riesgos'!$H$84="Muy Alta",'Mapa de Riesgos'!$L$84="Moderado"),CONCATENATE("R",'Mapa de Riesgos'!$A$84),"")</f>
        <v/>
      </c>
      <c r="Y12" s="459"/>
      <c r="Z12" s="459" t="str">
        <f>IF(AND('Mapa de Riesgos'!$H$90="Muy Alta",'Mapa de Riesgos'!$L$90="Moderado"),CONCATENATE("R",'Mapa de Riesgos'!$A$90),"")</f>
        <v/>
      </c>
      <c r="AA12" s="460"/>
      <c r="AB12" s="463" t="str">
        <f>IF(AND('Mapa de Riesgos'!$H$66="Muy Alta",'Mapa de Riesgos'!$L$66="Mayor"),CONCATENATE("R",'Mapa de Riesgos'!$A$66),"")</f>
        <v/>
      </c>
      <c r="AC12" s="459"/>
      <c r="AD12" s="459" t="str">
        <f>IF(AND('Mapa de Riesgos'!$H$84="Muy Alta",'Mapa de Riesgos'!$L$84="Mayor"),CONCATENATE("R",'Mapa de Riesgos'!$A$84),"")</f>
        <v/>
      </c>
      <c r="AE12" s="459"/>
      <c r="AF12" s="459" t="str">
        <f>IF(AND('Mapa de Riesgos'!$H$90="Muy Alta",'Mapa de Riesgos'!$L$90="Mayor"),CONCATENATE("R",'Mapa de Riesgos'!$A$90),"")</f>
        <v/>
      </c>
      <c r="AG12" s="460"/>
      <c r="AH12" s="470" t="str">
        <f>IF(AND('Mapa de Riesgos'!$H$66="Muy Alta",'Mapa de Riesgos'!$L$66="Catastrófico"),CONCATENATE("R",'Mapa de Riesgos'!$A$66),"")</f>
        <v/>
      </c>
      <c r="AI12" s="471"/>
      <c r="AJ12" s="471" t="str">
        <f>IF(AND('Mapa de Riesgos'!$H$84="Muy Alta",'Mapa de Riesgos'!$L$84="Catastrófico"),CONCATENATE("R",'Mapa de Riesgos'!$A$84),"")</f>
        <v/>
      </c>
      <c r="AK12" s="471"/>
      <c r="AL12" s="471" t="str">
        <f>IF(AND('Mapa de Riesgos'!$H$90="Muy Alta",'Mapa de Riesgos'!$L$90="Catastrófico"),CONCATENATE("R",'Mapa de Riesgos'!$A$90),"")</f>
        <v/>
      </c>
      <c r="AM12" s="472"/>
      <c r="AN12" s="81"/>
      <c r="AO12" s="417"/>
      <c r="AP12" s="418"/>
      <c r="AQ12" s="418"/>
      <c r="AR12" s="418"/>
      <c r="AS12" s="418"/>
      <c r="AT12" s="419"/>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row>
    <row r="13" spans="1:99" ht="15.75" customHeight="1" thickBot="1">
      <c r="A13" s="81"/>
      <c r="B13" s="412"/>
      <c r="C13" s="412"/>
      <c r="D13" s="413"/>
      <c r="E13" s="456"/>
      <c r="F13" s="457"/>
      <c r="G13" s="457"/>
      <c r="H13" s="457"/>
      <c r="I13" s="458"/>
      <c r="J13" s="463"/>
      <c r="K13" s="459"/>
      <c r="L13" s="459"/>
      <c r="M13" s="459"/>
      <c r="N13" s="459"/>
      <c r="O13" s="460"/>
      <c r="P13" s="463"/>
      <c r="Q13" s="459"/>
      <c r="R13" s="459"/>
      <c r="S13" s="459"/>
      <c r="T13" s="459"/>
      <c r="U13" s="460"/>
      <c r="V13" s="463"/>
      <c r="W13" s="459"/>
      <c r="X13" s="459"/>
      <c r="Y13" s="459"/>
      <c r="Z13" s="459"/>
      <c r="AA13" s="460"/>
      <c r="AB13" s="463"/>
      <c r="AC13" s="459"/>
      <c r="AD13" s="459"/>
      <c r="AE13" s="459"/>
      <c r="AF13" s="459"/>
      <c r="AG13" s="460"/>
      <c r="AH13" s="473"/>
      <c r="AI13" s="474"/>
      <c r="AJ13" s="474"/>
      <c r="AK13" s="474"/>
      <c r="AL13" s="474"/>
      <c r="AM13" s="475"/>
      <c r="AN13" s="81"/>
      <c r="AO13" s="420"/>
      <c r="AP13" s="421"/>
      <c r="AQ13" s="421"/>
      <c r="AR13" s="421"/>
      <c r="AS13" s="421"/>
      <c r="AT13" s="422"/>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row>
    <row r="14" spans="1:99" ht="15" customHeight="1">
      <c r="A14" s="81"/>
      <c r="B14" s="412"/>
      <c r="C14" s="412"/>
      <c r="D14" s="413"/>
      <c r="E14" s="450" t="s">
        <v>177</v>
      </c>
      <c r="F14" s="451"/>
      <c r="G14" s="451"/>
      <c r="H14" s="451"/>
      <c r="I14" s="451"/>
      <c r="J14" s="485" t="str">
        <f>IF(AND('Mapa de Riesgos'!$H$12="Alta",'Mapa de Riesgos'!$L$12="Leve"),CONCATENATE("R",'Mapa de Riesgos'!$A$12),"")</f>
        <v/>
      </c>
      <c r="K14" s="486"/>
      <c r="L14" s="486" t="str">
        <f>IF(AND('Mapa de Riesgos'!$H$18="Alta",'Mapa de Riesgos'!$L$18="Leve"),CONCATENATE("R",'Mapa de Riesgos'!$A$18),"")</f>
        <v/>
      </c>
      <c r="M14" s="486"/>
      <c r="N14" s="486" t="str">
        <f>IF(AND('Mapa de Riesgos'!$H$24="Alta",'Mapa de Riesgos'!$L$24="Leve"),CONCATENATE("R",'Mapa de Riesgos'!$A$24),"")</f>
        <v/>
      </c>
      <c r="O14" s="487"/>
      <c r="P14" s="485" t="str">
        <f>IF(AND('Mapa de Riesgos'!$H$12="Alta",'Mapa de Riesgos'!$L$12="Menor"),CONCATENATE("R",'Mapa de Riesgos'!$A$12),"")</f>
        <v/>
      </c>
      <c r="Q14" s="486"/>
      <c r="R14" s="486" t="str">
        <f>IF(AND('Mapa de Riesgos'!$H$18="Alta",'Mapa de Riesgos'!$L$18="Menor"),CONCATENATE("R",'Mapa de Riesgos'!$A$18),"")</f>
        <v/>
      </c>
      <c r="S14" s="486"/>
      <c r="T14" s="486" t="str">
        <f>IF(AND('Mapa de Riesgos'!$H$24="Alta",'Mapa de Riesgos'!$L$24="Menor"),CONCATENATE("R",'Mapa de Riesgos'!$A$24),"")</f>
        <v/>
      </c>
      <c r="U14" s="487"/>
      <c r="V14" s="461" t="str">
        <f>IF(AND('Mapa de Riesgos'!$H$12="Alta",'Mapa de Riesgos'!$L$12="Moderado"),CONCATENATE("R",'Mapa de Riesgos'!$A$12),"")</f>
        <v/>
      </c>
      <c r="W14" s="462"/>
      <c r="X14" s="462" t="str">
        <f>IF(AND('Mapa de Riesgos'!$H$18="Alta",'Mapa de Riesgos'!$L$18="Moderado"),CONCATENATE("R",'Mapa de Riesgos'!$A$18),"")</f>
        <v/>
      </c>
      <c r="Y14" s="462"/>
      <c r="Z14" s="462" t="str">
        <f>IF(AND('Mapa de Riesgos'!$H$24="Alta",'Mapa de Riesgos'!$L$24="Moderado"),CONCATENATE("R",'Mapa de Riesgos'!$A$24),"")</f>
        <v/>
      </c>
      <c r="AA14" s="464"/>
      <c r="AB14" s="461" t="str">
        <f>IF(AND('Mapa de Riesgos'!$H$12="Alta",'Mapa de Riesgos'!$L$12="Mayor"),CONCATENATE("R",'Mapa de Riesgos'!$A$12),"")</f>
        <v/>
      </c>
      <c r="AC14" s="462"/>
      <c r="AD14" s="462" t="str">
        <f>IF(AND('Mapa de Riesgos'!$H$18="Alta",'Mapa de Riesgos'!$L$18="Mayor"),CONCATENATE("R",'Mapa de Riesgos'!$A$18),"")</f>
        <v/>
      </c>
      <c r="AE14" s="462"/>
      <c r="AF14" s="462" t="str">
        <f>IF(AND('Mapa de Riesgos'!$H$24="Alta",'Mapa de Riesgos'!$L$24="Mayor"),CONCATENATE("R",'Mapa de Riesgos'!$A$24),"")</f>
        <v/>
      </c>
      <c r="AG14" s="464"/>
      <c r="AH14" s="476" t="str">
        <f>IF(AND('Mapa de Riesgos'!$H$12="Alta",'Mapa de Riesgos'!$L$12="Catastrófico"),CONCATENATE("R",'Mapa de Riesgos'!$A$12),"")</f>
        <v/>
      </c>
      <c r="AI14" s="477"/>
      <c r="AJ14" s="477" t="str">
        <f>IF(AND('Mapa de Riesgos'!$H$18="Alta",'Mapa de Riesgos'!$L$18="Catastrófico"),CONCATENATE("R",'Mapa de Riesgos'!$A$18),"")</f>
        <v/>
      </c>
      <c r="AK14" s="477"/>
      <c r="AL14" s="477" t="str">
        <f>IF(AND('Mapa de Riesgos'!$H$24="Alta",'Mapa de Riesgos'!$L$24="Catastrófico"),CONCATENATE("R",'Mapa de Riesgos'!$A$24),"")</f>
        <v/>
      </c>
      <c r="AM14" s="478"/>
      <c r="AN14" s="81"/>
      <c r="AO14" s="423" t="s">
        <v>178</v>
      </c>
      <c r="AP14" s="424"/>
      <c r="AQ14" s="424"/>
      <c r="AR14" s="424"/>
      <c r="AS14" s="424"/>
      <c r="AT14" s="425"/>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row>
    <row r="15" spans="1:99" ht="15" customHeight="1">
      <c r="A15" s="81"/>
      <c r="B15" s="412"/>
      <c r="C15" s="412"/>
      <c r="D15" s="413"/>
      <c r="E15" s="453"/>
      <c r="F15" s="454"/>
      <c r="G15" s="454"/>
      <c r="H15" s="454"/>
      <c r="I15" s="454"/>
      <c r="J15" s="479"/>
      <c r="K15" s="480"/>
      <c r="L15" s="480"/>
      <c r="M15" s="480"/>
      <c r="N15" s="480"/>
      <c r="O15" s="481"/>
      <c r="P15" s="479"/>
      <c r="Q15" s="480"/>
      <c r="R15" s="480"/>
      <c r="S15" s="480"/>
      <c r="T15" s="480"/>
      <c r="U15" s="481"/>
      <c r="V15" s="463"/>
      <c r="W15" s="459"/>
      <c r="X15" s="459"/>
      <c r="Y15" s="459"/>
      <c r="Z15" s="459"/>
      <c r="AA15" s="460"/>
      <c r="AB15" s="463"/>
      <c r="AC15" s="459"/>
      <c r="AD15" s="459"/>
      <c r="AE15" s="459"/>
      <c r="AF15" s="459"/>
      <c r="AG15" s="460"/>
      <c r="AH15" s="470"/>
      <c r="AI15" s="471"/>
      <c r="AJ15" s="471"/>
      <c r="AK15" s="471"/>
      <c r="AL15" s="471"/>
      <c r="AM15" s="472"/>
      <c r="AN15" s="81"/>
      <c r="AO15" s="426"/>
      <c r="AP15" s="427"/>
      <c r="AQ15" s="427"/>
      <c r="AR15" s="427"/>
      <c r="AS15" s="427"/>
      <c r="AT15" s="428"/>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row>
    <row r="16" spans="1:99" ht="15" customHeight="1">
      <c r="A16" s="81"/>
      <c r="B16" s="412"/>
      <c r="C16" s="412"/>
      <c r="D16" s="413"/>
      <c r="E16" s="453"/>
      <c r="F16" s="454"/>
      <c r="G16" s="454"/>
      <c r="H16" s="454"/>
      <c r="I16" s="454"/>
      <c r="J16" s="479" t="str">
        <f>IF(AND('Mapa de Riesgos'!$H$30="Alta",'Mapa de Riesgos'!$L$30="Leve"),CONCATENATE("R",'Mapa de Riesgos'!$A$30),"")</f>
        <v/>
      </c>
      <c r="K16" s="480"/>
      <c r="L16" s="480" t="str">
        <f>IF(AND('Mapa de Riesgos'!$H$36="Alta",'Mapa de Riesgos'!$L$36="Leve"),CONCATENATE("R",'Mapa de Riesgos'!$A$36),"")</f>
        <v/>
      </c>
      <c r="M16" s="480"/>
      <c r="N16" s="480" t="str">
        <f>IF(AND('Mapa de Riesgos'!$H$42="Alta",'Mapa de Riesgos'!$L$42="Leve"),CONCATENATE("R",'Mapa de Riesgos'!$A$42),"")</f>
        <v/>
      </c>
      <c r="O16" s="481"/>
      <c r="P16" s="479" t="str">
        <f>IF(AND('Mapa de Riesgos'!$H$30="Alta",'Mapa de Riesgos'!$L$30="Menor"),CONCATENATE("R",'Mapa de Riesgos'!$A$30),"")</f>
        <v/>
      </c>
      <c r="Q16" s="480"/>
      <c r="R16" s="480" t="str">
        <f>IF(AND('Mapa de Riesgos'!$H$36="Alta",'Mapa de Riesgos'!$L$36="Menor"),CONCATENATE("R",'Mapa de Riesgos'!$A$36),"")</f>
        <v/>
      </c>
      <c r="S16" s="480"/>
      <c r="T16" s="480" t="str">
        <f>IF(AND('Mapa de Riesgos'!$H$42="Alta",'Mapa de Riesgos'!$L$42="Menor"),CONCATENATE("R",'Mapa de Riesgos'!$A$42),"")</f>
        <v/>
      </c>
      <c r="U16" s="481"/>
      <c r="V16" s="463" t="str">
        <f>IF(AND('Mapa de Riesgos'!$H$30="Alta",'Mapa de Riesgos'!$L$30="Moderado"),CONCATENATE("R",'Mapa de Riesgos'!$A$30),"")</f>
        <v/>
      </c>
      <c r="W16" s="459"/>
      <c r="X16" s="459" t="str">
        <f>IF(AND('Mapa de Riesgos'!$H$36="Alta",'Mapa de Riesgos'!$L$36="Moderado"),CONCATENATE("R",'Mapa de Riesgos'!$A$36),"")</f>
        <v/>
      </c>
      <c r="Y16" s="459"/>
      <c r="Z16" s="459" t="str">
        <f>IF(AND('Mapa de Riesgos'!$H$42="Alta",'Mapa de Riesgos'!$L$42="Moderado"),CONCATENATE("R",'Mapa de Riesgos'!$A$42),"")</f>
        <v/>
      </c>
      <c r="AA16" s="460"/>
      <c r="AB16" s="463" t="str">
        <f>IF(AND('Mapa de Riesgos'!$H$30="Alta",'Mapa de Riesgos'!$L$30="Mayor"),CONCATENATE("R",'Mapa de Riesgos'!$A$30),"")</f>
        <v/>
      </c>
      <c r="AC16" s="459"/>
      <c r="AD16" s="459" t="str">
        <f>IF(AND('Mapa de Riesgos'!$H$36="Alta",'Mapa de Riesgos'!$L$36="Mayor"),CONCATENATE("R",'Mapa de Riesgos'!$A$36),"")</f>
        <v/>
      </c>
      <c r="AE16" s="459"/>
      <c r="AF16" s="459" t="str">
        <f>IF(AND('Mapa de Riesgos'!$H$42="Alta",'Mapa de Riesgos'!$L$42="Mayor"),CONCATENATE("R",'Mapa de Riesgos'!$A$42),"")</f>
        <v/>
      </c>
      <c r="AG16" s="460"/>
      <c r="AH16" s="470" t="str">
        <f>IF(AND('Mapa de Riesgos'!$H$30="Alta",'Mapa de Riesgos'!$L$30="Catastrófico"),CONCATENATE("R",'Mapa de Riesgos'!$A$30),"")</f>
        <v/>
      </c>
      <c r="AI16" s="471"/>
      <c r="AJ16" s="471" t="str">
        <f>IF(AND('Mapa de Riesgos'!$H$36="Alta",'Mapa de Riesgos'!$L$36="Catastrófico"),CONCATENATE("R",'Mapa de Riesgos'!$A$36),"")</f>
        <v/>
      </c>
      <c r="AK16" s="471"/>
      <c r="AL16" s="471" t="str">
        <f>IF(AND('Mapa de Riesgos'!$H$42="Alta",'Mapa de Riesgos'!$L$42="Catastrófico"),CONCATENATE("R",'Mapa de Riesgos'!$A$42),"")</f>
        <v/>
      </c>
      <c r="AM16" s="472"/>
      <c r="AN16" s="81"/>
      <c r="AO16" s="426"/>
      <c r="AP16" s="427"/>
      <c r="AQ16" s="427"/>
      <c r="AR16" s="427"/>
      <c r="AS16" s="427"/>
      <c r="AT16" s="428"/>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row>
    <row r="17" spans="1:80" ht="15" customHeight="1">
      <c r="A17" s="81"/>
      <c r="B17" s="412"/>
      <c r="C17" s="412"/>
      <c r="D17" s="413"/>
      <c r="E17" s="453"/>
      <c r="F17" s="454"/>
      <c r="G17" s="454"/>
      <c r="H17" s="454"/>
      <c r="I17" s="454"/>
      <c r="J17" s="479"/>
      <c r="K17" s="480"/>
      <c r="L17" s="480"/>
      <c r="M17" s="480"/>
      <c r="N17" s="480"/>
      <c r="O17" s="481"/>
      <c r="P17" s="479"/>
      <c r="Q17" s="480"/>
      <c r="R17" s="480"/>
      <c r="S17" s="480"/>
      <c r="T17" s="480"/>
      <c r="U17" s="481"/>
      <c r="V17" s="463"/>
      <c r="W17" s="459"/>
      <c r="X17" s="459"/>
      <c r="Y17" s="459"/>
      <c r="Z17" s="459"/>
      <c r="AA17" s="460"/>
      <c r="AB17" s="463"/>
      <c r="AC17" s="459"/>
      <c r="AD17" s="459"/>
      <c r="AE17" s="459"/>
      <c r="AF17" s="459"/>
      <c r="AG17" s="460"/>
      <c r="AH17" s="470"/>
      <c r="AI17" s="471"/>
      <c r="AJ17" s="471"/>
      <c r="AK17" s="471"/>
      <c r="AL17" s="471"/>
      <c r="AM17" s="472"/>
      <c r="AN17" s="81"/>
      <c r="AO17" s="426"/>
      <c r="AP17" s="427"/>
      <c r="AQ17" s="427"/>
      <c r="AR17" s="427"/>
      <c r="AS17" s="427"/>
      <c r="AT17" s="428"/>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row>
    <row r="18" spans="1:80" ht="15" customHeight="1">
      <c r="A18" s="81"/>
      <c r="B18" s="412"/>
      <c r="C18" s="412"/>
      <c r="D18" s="413"/>
      <c r="E18" s="453"/>
      <c r="F18" s="454"/>
      <c r="G18" s="454"/>
      <c r="H18" s="454"/>
      <c r="I18" s="454"/>
      <c r="J18" s="479" t="str">
        <f>IF(AND('Mapa de Riesgos'!$H$48="Alta",'Mapa de Riesgos'!$L$48="Leve"),CONCATENATE("R",'Mapa de Riesgos'!$A$48),"")</f>
        <v/>
      </c>
      <c r="K18" s="480"/>
      <c r="L18" s="480" t="str">
        <f>IF(AND('Mapa de Riesgos'!$H$54="Alta",'Mapa de Riesgos'!$L$54="Leve"),CONCATENATE("R",'Mapa de Riesgos'!$A$54),"")</f>
        <v/>
      </c>
      <c r="M18" s="480"/>
      <c r="N18" s="480" t="str">
        <f>IF(AND('Mapa de Riesgos'!$H$60="Alta",'Mapa de Riesgos'!$L$60="Leve"),CONCATENATE("R",'Mapa de Riesgos'!$A$60),"")</f>
        <v/>
      </c>
      <c r="O18" s="481"/>
      <c r="P18" s="479" t="str">
        <f>IF(AND('Mapa de Riesgos'!$H$48="Alta",'Mapa de Riesgos'!$L$48="Menor"),CONCATENATE("R",'Mapa de Riesgos'!$A$48),"")</f>
        <v/>
      </c>
      <c r="Q18" s="480"/>
      <c r="R18" s="480" t="str">
        <f>IF(AND('Mapa de Riesgos'!$H$54="Alta",'Mapa de Riesgos'!$L$54="Menor"),CONCATENATE("R",'Mapa de Riesgos'!$A$54),"")</f>
        <v/>
      </c>
      <c r="S18" s="480"/>
      <c r="T18" s="480" t="str">
        <f>IF(AND('Mapa de Riesgos'!$H$60="Alta",'Mapa de Riesgos'!$L$60="Menor"),CONCATENATE("R",'Mapa de Riesgos'!$A$60),"")</f>
        <v/>
      </c>
      <c r="U18" s="481"/>
      <c r="V18" s="463" t="str">
        <f>IF(AND('Mapa de Riesgos'!$H$48="Alta",'Mapa de Riesgos'!$L$48="Moderado"),CONCATENATE("R",'Mapa de Riesgos'!$A$48),"")</f>
        <v/>
      </c>
      <c r="W18" s="459"/>
      <c r="X18" s="459" t="str">
        <f>IF(AND('Mapa de Riesgos'!$H$54="Alta",'Mapa de Riesgos'!$L$54="Moderado"),CONCATENATE("R",'Mapa de Riesgos'!$A$54),"")</f>
        <v/>
      </c>
      <c r="Y18" s="459"/>
      <c r="Z18" s="459" t="str">
        <f>IF(AND('Mapa de Riesgos'!$H$60="Alta",'Mapa de Riesgos'!$L$60="Moderado"),CONCATENATE("R",'Mapa de Riesgos'!$A$60),"")</f>
        <v/>
      </c>
      <c r="AA18" s="460"/>
      <c r="AB18" s="463" t="str">
        <f>IF(AND('Mapa de Riesgos'!$H$48="Alta",'Mapa de Riesgos'!$L$48="Mayor"),CONCATENATE("R",'Mapa de Riesgos'!$A$48),"")</f>
        <v/>
      </c>
      <c r="AC18" s="459"/>
      <c r="AD18" s="459" t="str">
        <f>IF(AND('Mapa de Riesgos'!$H$54="Alta",'Mapa de Riesgos'!$L$54="Mayor"),CONCATENATE("R",'Mapa de Riesgos'!$A$54),"")</f>
        <v/>
      </c>
      <c r="AE18" s="459"/>
      <c r="AF18" s="459" t="str">
        <f>IF(AND('Mapa de Riesgos'!$H$60="Alta",'Mapa de Riesgos'!$L$60="Mayor"),CONCATENATE("R",'Mapa de Riesgos'!$A$60),"")</f>
        <v/>
      </c>
      <c r="AG18" s="460"/>
      <c r="AH18" s="470" t="str">
        <f>IF(AND('Mapa de Riesgos'!$H$48="Alta",'Mapa de Riesgos'!$L$48="Catastrófico"),CONCATENATE("R",'Mapa de Riesgos'!$A$48),"")</f>
        <v/>
      </c>
      <c r="AI18" s="471"/>
      <c r="AJ18" s="471" t="str">
        <f>IF(AND('Mapa de Riesgos'!$H$54="Alta",'Mapa de Riesgos'!$L$54="Catastrófico"),CONCATENATE("R",'Mapa de Riesgos'!$A$54),"")</f>
        <v/>
      </c>
      <c r="AK18" s="471"/>
      <c r="AL18" s="471" t="str">
        <f>IF(AND('Mapa de Riesgos'!$H$60="Alta",'Mapa de Riesgos'!$L$60="Catastrófico"),CONCATENATE("R",'Mapa de Riesgos'!$A$60),"")</f>
        <v/>
      </c>
      <c r="AM18" s="472"/>
      <c r="AN18" s="81"/>
      <c r="AO18" s="426"/>
      <c r="AP18" s="427"/>
      <c r="AQ18" s="427"/>
      <c r="AR18" s="427"/>
      <c r="AS18" s="427"/>
      <c r="AT18" s="428"/>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row>
    <row r="19" spans="1:80" ht="15" customHeight="1">
      <c r="A19" s="81"/>
      <c r="B19" s="412"/>
      <c r="C19" s="412"/>
      <c r="D19" s="413"/>
      <c r="E19" s="453"/>
      <c r="F19" s="454"/>
      <c r="G19" s="454"/>
      <c r="H19" s="454"/>
      <c r="I19" s="454"/>
      <c r="J19" s="479"/>
      <c r="K19" s="480"/>
      <c r="L19" s="480"/>
      <c r="M19" s="480"/>
      <c r="N19" s="480"/>
      <c r="O19" s="481"/>
      <c r="P19" s="479"/>
      <c r="Q19" s="480"/>
      <c r="R19" s="480"/>
      <c r="S19" s="480"/>
      <c r="T19" s="480"/>
      <c r="U19" s="481"/>
      <c r="V19" s="463"/>
      <c r="W19" s="459"/>
      <c r="X19" s="459"/>
      <c r="Y19" s="459"/>
      <c r="Z19" s="459"/>
      <c r="AA19" s="460"/>
      <c r="AB19" s="463"/>
      <c r="AC19" s="459"/>
      <c r="AD19" s="459"/>
      <c r="AE19" s="459"/>
      <c r="AF19" s="459"/>
      <c r="AG19" s="460"/>
      <c r="AH19" s="470"/>
      <c r="AI19" s="471"/>
      <c r="AJ19" s="471"/>
      <c r="AK19" s="471"/>
      <c r="AL19" s="471"/>
      <c r="AM19" s="472"/>
      <c r="AN19" s="81"/>
      <c r="AO19" s="426"/>
      <c r="AP19" s="427"/>
      <c r="AQ19" s="427"/>
      <c r="AR19" s="427"/>
      <c r="AS19" s="427"/>
      <c r="AT19" s="428"/>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row>
    <row r="20" spans="1:80" ht="15" customHeight="1">
      <c r="A20" s="81"/>
      <c r="B20" s="412"/>
      <c r="C20" s="412"/>
      <c r="D20" s="413"/>
      <c r="E20" s="453"/>
      <c r="F20" s="454"/>
      <c r="G20" s="454"/>
      <c r="H20" s="454"/>
      <c r="I20" s="454"/>
      <c r="J20" s="479" t="str">
        <f>IF(AND('Mapa de Riesgos'!$H$66="Alta",'Mapa de Riesgos'!$L$66="Leve"),CONCATENATE("R",'Mapa de Riesgos'!$A$66),"")</f>
        <v/>
      </c>
      <c r="K20" s="480"/>
      <c r="L20" s="480" t="str">
        <f>IF(AND('Mapa de Riesgos'!$H$84="Alta",'Mapa de Riesgos'!$L$84="Leve"),CONCATENATE("R",'Mapa de Riesgos'!$A$84),"")</f>
        <v/>
      </c>
      <c r="M20" s="480"/>
      <c r="N20" s="480" t="str">
        <f>IF(AND('Mapa de Riesgos'!$H$90="Alta",'Mapa de Riesgos'!$L$90="Leve"),CONCATENATE("R",'Mapa de Riesgos'!$A$90),"")</f>
        <v/>
      </c>
      <c r="O20" s="481"/>
      <c r="P20" s="479" t="str">
        <f>IF(AND('Mapa de Riesgos'!$H$66="Alta",'Mapa de Riesgos'!$L$66="Menor"),CONCATENATE("R",'Mapa de Riesgos'!$A$66),"")</f>
        <v/>
      </c>
      <c r="Q20" s="480"/>
      <c r="R20" s="480" t="str">
        <f>IF(AND('Mapa de Riesgos'!$H$84="Alta",'Mapa de Riesgos'!$L$84="Menor"),CONCATENATE("R",'Mapa de Riesgos'!$A$84),"")</f>
        <v/>
      </c>
      <c r="S20" s="480"/>
      <c r="T20" s="480" t="str">
        <f>IF(AND('Mapa de Riesgos'!$H$90="Alta",'Mapa de Riesgos'!$L$90="Menor"),CONCATENATE("R",'Mapa de Riesgos'!$A$90),"")</f>
        <v/>
      </c>
      <c r="U20" s="481"/>
      <c r="V20" s="463" t="str">
        <f>IF(AND('Mapa de Riesgos'!$H$66="Alta",'Mapa de Riesgos'!$L$66="Moderado"),CONCATENATE("R",'Mapa de Riesgos'!$A$66),"")</f>
        <v/>
      </c>
      <c r="W20" s="459"/>
      <c r="X20" s="459" t="str">
        <f>IF(AND('Mapa de Riesgos'!$H$84="Alta",'Mapa de Riesgos'!$L$84="Moderado"),CONCATENATE("R",'Mapa de Riesgos'!$A$84),"")</f>
        <v/>
      </c>
      <c r="Y20" s="459"/>
      <c r="Z20" s="459" t="str">
        <f>IF(AND('Mapa de Riesgos'!$H$90="Alta",'Mapa de Riesgos'!$L$90="Moderado"),CONCATENATE("R",'Mapa de Riesgos'!$A$90),"")</f>
        <v/>
      </c>
      <c r="AA20" s="460"/>
      <c r="AB20" s="463" t="str">
        <f>IF(AND('Mapa de Riesgos'!$H$66="Alta",'Mapa de Riesgos'!$L$66="Mayor"),CONCATENATE("R",'Mapa de Riesgos'!$A$66),"")</f>
        <v/>
      </c>
      <c r="AC20" s="459"/>
      <c r="AD20" s="459" t="str">
        <f>IF(AND('Mapa de Riesgos'!$H$84="Alta",'Mapa de Riesgos'!$L$84="Mayor"),CONCATENATE("R",'Mapa de Riesgos'!$A$84),"")</f>
        <v/>
      </c>
      <c r="AE20" s="459"/>
      <c r="AF20" s="459" t="str">
        <f>IF(AND('Mapa de Riesgos'!$H$90="Alta",'Mapa de Riesgos'!$L$90="Mayor"),CONCATENATE("R",'Mapa de Riesgos'!$A$90),"")</f>
        <v/>
      </c>
      <c r="AG20" s="460"/>
      <c r="AH20" s="470" t="str">
        <f>IF(AND('Mapa de Riesgos'!$H$66="Alta",'Mapa de Riesgos'!$L$66="Catastrófico"),CONCATENATE("R",'Mapa de Riesgos'!$A$66),"")</f>
        <v/>
      </c>
      <c r="AI20" s="471"/>
      <c r="AJ20" s="471" t="str">
        <f>IF(AND('Mapa de Riesgos'!$H$84="Alta",'Mapa de Riesgos'!$L$84="Catastrófico"),CONCATENATE("R",'Mapa de Riesgos'!$A$84),"")</f>
        <v/>
      </c>
      <c r="AK20" s="471"/>
      <c r="AL20" s="471" t="str">
        <f>IF(AND('Mapa de Riesgos'!$H$90="Alta",'Mapa de Riesgos'!$L$90="Catastrófico"),CONCATENATE("R",'Mapa de Riesgos'!$A$90),"")</f>
        <v/>
      </c>
      <c r="AM20" s="472"/>
      <c r="AN20" s="81"/>
      <c r="AO20" s="426"/>
      <c r="AP20" s="427"/>
      <c r="AQ20" s="427"/>
      <c r="AR20" s="427"/>
      <c r="AS20" s="427"/>
      <c r="AT20" s="428"/>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row>
    <row r="21" spans="1:80" ht="15.75" customHeight="1" thickBot="1">
      <c r="A21" s="81"/>
      <c r="B21" s="412"/>
      <c r="C21" s="412"/>
      <c r="D21" s="413"/>
      <c r="E21" s="456"/>
      <c r="F21" s="457"/>
      <c r="G21" s="457"/>
      <c r="H21" s="457"/>
      <c r="I21" s="457"/>
      <c r="J21" s="482"/>
      <c r="K21" s="483"/>
      <c r="L21" s="483"/>
      <c r="M21" s="483"/>
      <c r="N21" s="483"/>
      <c r="O21" s="484"/>
      <c r="P21" s="482"/>
      <c r="Q21" s="483"/>
      <c r="R21" s="483"/>
      <c r="S21" s="483"/>
      <c r="T21" s="483"/>
      <c r="U21" s="484"/>
      <c r="V21" s="467"/>
      <c r="W21" s="468"/>
      <c r="X21" s="468"/>
      <c r="Y21" s="468"/>
      <c r="Z21" s="468"/>
      <c r="AA21" s="469"/>
      <c r="AB21" s="467"/>
      <c r="AC21" s="468"/>
      <c r="AD21" s="468"/>
      <c r="AE21" s="468"/>
      <c r="AF21" s="468"/>
      <c r="AG21" s="469"/>
      <c r="AH21" s="473"/>
      <c r="AI21" s="474"/>
      <c r="AJ21" s="474"/>
      <c r="AK21" s="474"/>
      <c r="AL21" s="474"/>
      <c r="AM21" s="475"/>
      <c r="AN21" s="81"/>
      <c r="AO21" s="429"/>
      <c r="AP21" s="430"/>
      <c r="AQ21" s="430"/>
      <c r="AR21" s="430"/>
      <c r="AS21" s="430"/>
      <c r="AT21" s="431"/>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row>
    <row r="22" spans="1:80">
      <c r="A22" s="81"/>
      <c r="B22" s="412"/>
      <c r="C22" s="412"/>
      <c r="D22" s="413"/>
      <c r="E22" s="450" t="s">
        <v>179</v>
      </c>
      <c r="F22" s="451"/>
      <c r="G22" s="451"/>
      <c r="H22" s="451"/>
      <c r="I22" s="452"/>
      <c r="J22" s="485" t="str">
        <f>IF(AND('Mapa de Riesgos'!$H$12="Media",'Mapa de Riesgos'!$L$12="Leve"),CONCATENATE("R",'Mapa de Riesgos'!$A$12),"")</f>
        <v/>
      </c>
      <c r="K22" s="486"/>
      <c r="L22" s="486" t="str">
        <f>IF(AND('Mapa de Riesgos'!$H$18="Media",'Mapa de Riesgos'!$L$18="Leve"),CONCATENATE("R",'Mapa de Riesgos'!$A$18),"")</f>
        <v/>
      </c>
      <c r="M22" s="486"/>
      <c r="N22" s="486" t="str">
        <f>IF(AND('Mapa de Riesgos'!$H$24="Media",'Mapa de Riesgos'!$L$24="Leve"),CONCATENATE("R",'Mapa de Riesgos'!$A$24),"")</f>
        <v/>
      </c>
      <c r="O22" s="487"/>
      <c r="P22" s="485" t="str">
        <f>IF(AND('Mapa de Riesgos'!$H$12="Media",'Mapa de Riesgos'!$L$12="Menor"),CONCATENATE("R",'Mapa de Riesgos'!$A$12),"")</f>
        <v/>
      </c>
      <c r="Q22" s="486"/>
      <c r="R22" s="486" t="str">
        <f>IF(AND('Mapa de Riesgos'!$H$18="Media",'Mapa de Riesgos'!$L$18="Menor"),CONCATENATE("R",'Mapa de Riesgos'!$A$18),"")</f>
        <v/>
      </c>
      <c r="S22" s="486"/>
      <c r="T22" s="486" t="str">
        <f>IF(AND('Mapa de Riesgos'!$H$24="Media",'Mapa de Riesgos'!$L$24="Menor"),CONCATENATE("R",'Mapa de Riesgos'!$A$24),"")</f>
        <v/>
      </c>
      <c r="U22" s="487"/>
      <c r="V22" s="485" t="str">
        <f>IF(AND('Mapa de Riesgos'!$H$12="Media",'Mapa de Riesgos'!$L$12="Moderado"),CONCATENATE("R",'Mapa de Riesgos'!$A$12),"")</f>
        <v/>
      </c>
      <c r="W22" s="486"/>
      <c r="X22" s="486" t="str">
        <f>IF(AND('Mapa de Riesgos'!$H$18="Media",'Mapa de Riesgos'!$L$18="Moderado"),CONCATENATE("R",'Mapa de Riesgos'!$A$18),"")</f>
        <v/>
      </c>
      <c r="Y22" s="486"/>
      <c r="Z22" s="486" t="str">
        <f>IF(AND('Mapa de Riesgos'!$H$24="Media",'Mapa de Riesgos'!$L$24="Moderado"),CONCATENATE("R",'Mapa de Riesgos'!$A$24),"")</f>
        <v/>
      </c>
      <c r="AA22" s="487"/>
      <c r="AB22" s="461" t="str">
        <f>IF(AND('Mapa de Riesgos'!$H$12="Media",'Mapa de Riesgos'!$L$12="Mayor"),CONCATENATE("R",'Mapa de Riesgos'!$A$12),"")</f>
        <v>R1</v>
      </c>
      <c r="AC22" s="462"/>
      <c r="AD22" s="462" t="str">
        <f>IF(AND('Mapa de Riesgos'!$H$18="Media",'Mapa de Riesgos'!$L$18="Mayor"),CONCATENATE("R",'Mapa de Riesgos'!$A$18),"")</f>
        <v/>
      </c>
      <c r="AE22" s="462"/>
      <c r="AF22" s="462" t="str">
        <f>IF(AND('Mapa de Riesgos'!$H$24="Media",'Mapa de Riesgos'!$L$24="Mayor"),CONCATENATE("R",'Mapa de Riesgos'!$A$24),"")</f>
        <v/>
      </c>
      <c r="AG22" s="464"/>
      <c r="AH22" s="476" t="str">
        <f>IF(AND('Mapa de Riesgos'!$H$12="Media",'Mapa de Riesgos'!$L$12="Catastrófico"),CONCATENATE("R",'Mapa de Riesgos'!$A$12),"")</f>
        <v/>
      </c>
      <c r="AI22" s="477"/>
      <c r="AJ22" s="477" t="str">
        <f>IF(AND('Mapa de Riesgos'!$H$18="Media",'Mapa de Riesgos'!$L$18="Catastrófico"),CONCATENATE("R",'Mapa de Riesgos'!$A$18),"")</f>
        <v/>
      </c>
      <c r="AK22" s="477"/>
      <c r="AL22" s="477" t="str">
        <f>IF(AND('Mapa de Riesgos'!$H$24="Media",'Mapa de Riesgos'!$L$24="Catastrófico"),CONCATENATE("R",'Mapa de Riesgos'!$A$24),"")</f>
        <v/>
      </c>
      <c r="AM22" s="478"/>
      <c r="AN22" s="81"/>
      <c r="AO22" s="432" t="s">
        <v>180</v>
      </c>
      <c r="AP22" s="433"/>
      <c r="AQ22" s="433"/>
      <c r="AR22" s="433"/>
      <c r="AS22" s="433"/>
      <c r="AT22" s="434"/>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row>
    <row r="23" spans="1:80">
      <c r="A23" s="81"/>
      <c r="B23" s="412"/>
      <c r="C23" s="412"/>
      <c r="D23" s="413"/>
      <c r="E23" s="453"/>
      <c r="F23" s="454"/>
      <c r="G23" s="454"/>
      <c r="H23" s="454"/>
      <c r="I23" s="455"/>
      <c r="J23" s="479"/>
      <c r="K23" s="480"/>
      <c r="L23" s="480"/>
      <c r="M23" s="480"/>
      <c r="N23" s="480"/>
      <c r="O23" s="481"/>
      <c r="P23" s="479"/>
      <c r="Q23" s="480"/>
      <c r="R23" s="480"/>
      <c r="S23" s="480"/>
      <c r="T23" s="480"/>
      <c r="U23" s="481"/>
      <c r="V23" s="479"/>
      <c r="W23" s="480"/>
      <c r="X23" s="480"/>
      <c r="Y23" s="480"/>
      <c r="Z23" s="480"/>
      <c r="AA23" s="481"/>
      <c r="AB23" s="463"/>
      <c r="AC23" s="459"/>
      <c r="AD23" s="459"/>
      <c r="AE23" s="459"/>
      <c r="AF23" s="459"/>
      <c r="AG23" s="460"/>
      <c r="AH23" s="470"/>
      <c r="AI23" s="471"/>
      <c r="AJ23" s="471"/>
      <c r="AK23" s="471"/>
      <c r="AL23" s="471"/>
      <c r="AM23" s="472"/>
      <c r="AN23" s="81"/>
      <c r="AO23" s="435"/>
      <c r="AP23" s="436"/>
      <c r="AQ23" s="436"/>
      <c r="AR23" s="436"/>
      <c r="AS23" s="436"/>
      <c r="AT23" s="437"/>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c r="BY23" s="81"/>
      <c r="BZ23" s="81"/>
      <c r="CA23" s="81"/>
      <c r="CB23" s="81"/>
    </row>
    <row r="24" spans="1:80">
      <c r="A24" s="81"/>
      <c r="B24" s="412"/>
      <c r="C24" s="412"/>
      <c r="D24" s="413"/>
      <c r="E24" s="453"/>
      <c r="F24" s="454"/>
      <c r="G24" s="454"/>
      <c r="H24" s="454"/>
      <c r="I24" s="455"/>
      <c r="J24" s="479" t="str">
        <f>IF(AND('Mapa de Riesgos'!$H$30="Media",'Mapa de Riesgos'!$L$30="Leve"),CONCATENATE("R",'Mapa de Riesgos'!$A$30),"")</f>
        <v/>
      </c>
      <c r="K24" s="480"/>
      <c r="L24" s="480" t="str">
        <f>IF(AND('Mapa de Riesgos'!$H$36="Media",'Mapa de Riesgos'!$L$36="Leve"),CONCATENATE("R",'Mapa de Riesgos'!$A$36),"")</f>
        <v/>
      </c>
      <c r="M24" s="480"/>
      <c r="N24" s="480" t="str">
        <f>IF(AND('Mapa de Riesgos'!$H$42="Media",'Mapa de Riesgos'!$L$42="Leve"),CONCATENATE("R",'Mapa de Riesgos'!$A$42),"")</f>
        <v/>
      </c>
      <c r="O24" s="481"/>
      <c r="P24" s="479" t="str">
        <f>IF(AND('Mapa de Riesgos'!$H$30="Media",'Mapa de Riesgos'!$L$30="Menor"),CONCATENATE("R",'Mapa de Riesgos'!$A$30),"")</f>
        <v/>
      </c>
      <c r="Q24" s="480"/>
      <c r="R24" s="480" t="str">
        <f>IF(AND('Mapa de Riesgos'!$H$36="Media",'Mapa de Riesgos'!$L$36="Menor"),CONCATENATE("R",'Mapa de Riesgos'!$A$36),"")</f>
        <v/>
      </c>
      <c r="S24" s="480"/>
      <c r="T24" s="480" t="str">
        <f>IF(AND('Mapa de Riesgos'!$H$42="Media",'Mapa de Riesgos'!$L$42="Menor"),CONCATENATE("R",'Mapa de Riesgos'!$A$42),"")</f>
        <v/>
      </c>
      <c r="U24" s="481"/>
      <c r="V24" s="479" t="str">
        <f>IF(AND('Mapa de Riesgos'!$H$30="Media",'Mapa de Riesgos'!$L$30="Moderado"),CONCATENATE("R",'Mapa de Riesgos'!$A$30),"")</f>
        <v/>
      </c>
      <c r="W24" s="480"/>
      <c r="X24" s="480" t="str">
        <f>IF(AND('Mapa de Riesgos'!$H$36="Media",'Mapa de Riesgos'!$L$36="Moderado"),CONCATENATE("R",'Mapa de Riesgos'!$A$36),"")</f>
        <v/>
      </c>
      <c r="Y24" s="480"/>
      <c r="Z24" s="480" t="str">
        <f>IF(AND('Mapa de Riesgos'!$H$42="Media",'Mapa de Riesgos'!$L$42="Moderado"),CONCATENATE("R",'Mapa de Riesgos'!$A$42),"")</f>
        <v/>
      </c>
      <c r="AA24" s="481"/>
      <c r="AB24" s="463" t="str">
        <f>IF(AND('Mapa de Riesgos'!$H$30="Media",'Mapa de Riesgos'!$L$30="Mayor"),CONCATENATE("R",'Mapa de Riesgos'!$A$30),"")</f>
        <v/>
      </c>
      <c r="AC24" s="459"/>
      <c r="AD24" s="459" t="str">
        <f>IF(AND('Mapa de Riesgos'!$H$36="Media",'Mapa de Riesgos'!$L$36="Mayor"),CONCATENATE("R",'Mapa de Riesgos'!$A$36),"")</f>
        <v/>
      </c>
      <c r="AE24" s="459"/>
      <c r="AF24" s="459" t="str">
        <f>IF(AND('Mapa de Riesgos'!$H$42="Media",'Mapa de Riesgos'!$L$42="Mayor"),CONCATENATE("R",'Mapa de Riesgos'!$A$42),"")</f>
        <v/>
      </c>
      <c r="AG24" s="460"/>
      <c r="AH24" s="470" t="str">
        <f>IF(AND('Mapa de Riesgos'!$H$30="Media",'Mapa de Riesgos'!$L$30="Catastrófico"),CONCATENATE("R",'Mapa de Riesgos'!$A$30),"")</f>
        <v/>
      </c>
      <c r="AI24" s="471"/>
      <c r="AJ24" s="471" t="str">
        <f>IF(AND('Mapa de Riesgos'!$H$36="Media",'Mapa de Riesgos'!$L$36="Catastrófico"),CONCATENATE("R",'Mapa de Riesgos'!$A$36),"")</f>
        <v/>
      </c>
      <c r="AK24" s="471"/>
      <c r="AL24" s="471" t="str">
        <f>IF(AND('Mapa de Riesgos'!$H$42="Media",'Mapa de Riesgos'!$L$42="Catastrófico"),CONCATENATE("R",'Mapa de Riesgos'!$A$42),"")</f>
        <v/>
      </c>
      <c r="AM24" s="472"/>
      <c r="AN24" s="81"/>
      <c r="AO24" s="435"/>
      <c r="AP24" s="436"/>
      <c r="AQ24" s="436"/>
      <c r="AR24" s="436"/>
      <c r="AS24" s="436"/>
      <c r="AT24" s="437"/>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row>
    <row r="25" spans="1:80">
      <c r="A25" s="81"/>
      <c r="B25" s="412"/>
      <c r="C25" s="412"/>
      <c r="D25" s="413"/>
      <c r="E25" s="453"/>
      <c r="F25" s="454"/>
      <c r="G25" s="454"/>
      <c r="H25" s="454"/>
      <c r="I25" s="455"/>
      <c r="J25" s="479"/>
      <c r="K25" s="480"/>
      <c r="L25" s="480"/>
      <c r="M25" s="480"/>
      <c r="N25" s="480"/>
      <c r="O25" s="481"/>
      <c r="P25" s="479"/>
      <c r="Q25" s="480"/>
      <c r="R25" s="480"/>
      <c r="S25" s="480"/>
      <c r="T25" s="480"/>
      <c r="U25" s="481"/>
      <c r="V25" s="479"/>
      <c r="W25" s="480"/>
      <c r="X25" s="480"/>
      <c r="Y25" s="480"/>
      <c r="Z25" s="480"/>
      <c r="AA25" s="481"/>
      <c r="AB25" s="463"/>
      <c r="AC25" s="459"/>
      <c r="AD25" s="459"/>
      <c r="AE25" s="459"/>
      <c r="AF25" s="459"/>
      <c r="AG25" s="460"/>
      <c r="AH25" s="470"/>
      <c r="AI25" s="471"/>
      <c r="AJ25" s="471"/>
      <c r="AK25" s="471"/>
      <c r="AL25" s="471"/>
      <c r="AM25" s="472"/>
      <c r="AN25" s="81"/>
      <c r="AO25" s="435"/>
      <c r="AP25" s="436"/>
      <c r="AQ25" s="436"/>
      <c r="AR25" s="436"/>
      <c r="AS25" s="436"/>
      <c r="AT25" s="437"/>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c r="CB25" s="81"/>
    </row>
    <row r="26" spans="1:80">
      <c r="A26" s="81"/>
      <c r="B26" s="412"/>
      <c r="C26" s="412"/>
      <c r="D26" s="413"/>
      <c r="E26" s="453"/>
      <c r="F26" s="454"/>
      <c r="G26" s="454"/>
      <c r="H26" s="454"/>
      <c r="I26" s="455"/>
      <c r="J26" s="479" t="str">
        <f>IF(AND('Mapa de Riesgos'!$H$48="Media",'Mapa de Riesgos'!$L$48="Leve"),CONCATENATE("R",'Mapa de Riesgos'!$A$48),"")</f>
        <v/>
      </c>
      <c r="K26" s="480"/>
      <c r="L26" s="480" t="str">
        <f>IF(AND('Mapa de Riesgos'!$H$54="Media",'Mapa de Riesgos'!$L$54="Leve"),CONCATENATE("R",'Mapa de Riesgos'!$A$54),"")</f>
        <v/>
      </c>
      <c r="M26" s="480"/>
      <c r="N26" s="480" t="str">
        <f>IF(AND('Mapa de Riesgos'!$H$60="Media",'Mapa de Riesgos'!$L$60="Leve"),CONCATENATE("R",'Mapa de Riesgos'!$A$60),"")</f>
        <v/>
      </c>
      <c r="O26" s="481"/>
      <c r="P26" s="479" t="str">
        <f>IF(AND('Mapa de Riesgos'!$H$48="Media",'Mapa de Riesgos'!$L$48="Menor"),CONCATENATE("R",'Mapa de Riesgos'!$A$48),"")</f>
        <v/>
      </c>
      <c r="Q26" s="480"/>
      <c r="R26" s="480" t="str">
        <f>IF(AND('Mapa de Riesgos'!$H$54="Media",'Mapa de Riesgos'!$L$54="Menor"),CONCATENATE("R",'Mapa de Riesgos'!$A$54),"")</f>
        <v/>
      </c>
      <c r="S26" s="480"/>
      <c r="T26" s="480" t="str">
        <f>IF(AND('Mapa de Riesgos'!$H$60="Media",'Mapa de Riesgos'!$L$60="Menor"),CONCATENATE("R",'Mapa de Riesgos'!$A$60),"")</f>
        <v/>
      </c>
      <c r="U26" s="481"/>
      <c r="V26" s="479" t="str">
        <f>IF(AND('Mapa de Riesgos'!$H$48="Media",'Mapa de Riesgos'!$L$48="Moderado"),CONCATENATE("R",'Mapa de Riesgos'!$A$48),"")</f>
        <v/>
      </c>
      <c r="W26" s="480"/>
      <c r="X26" s="480" t="str">
        <f>IF(AND('Mapa de Riesgos'!$H$54="Media",'Mapa de Riesgos'!$L$54="Moderado"),CONCATENATE("R",'Mapa de Riesgos'!$A$54),"")</f>
        <v/>
      </c>
      <c r="Y26" s="480"/>
      <c r="Z26" s="480" t="str">
        <f>IF(AND('Mapa de Riesgos'!$H$60="Media",'Mapa de Riesgos'!$L$60="Moderado"),CONCATENATE("R",'Mapa de Riesgos'!$A$60),"")</f>
        <v/>
      </c>
      <c r="AA26" s="481"/>
      <c r="AB26" s="463" t="str">
        <f>IF(AND('Mapa de Riesgos'!$H$48="Media",'Mapa de Riesgos'!$L$48="Mayor"),CONCATENATE("R",'Mapa de Riesgos'!$A$48),"")</f>
        <v/>
      </c>
      <c r="AC26" s="459"/>
      <c r="AD26" s="459" t="str">
        <f>IF(AND('Mapa de Riesgos'!$H$54="Media",'Mapa de Riesgos'!$L$54="Mayor"),CONCATENATE("R",'Mapa de Riesgos'!$A$54),"")</f>
        <v/>
      </c>
      <c r="AE26" s="459"/>
      <c r="AF26" s="459" t="str">
        <f>IF(AND('Mapa de Riesgos'!$H$60="Media",'Mapa de Riesgos'!$L$60="Mayor"),CONCATENATE("R",'Mapa de Riesgos'!$A$60),"")</f>
        <v/>
      </c>
      <c r="AG26" s="460"/>
      <c r="AH26" s="470" t="str">
        <f>IF(AND('Mapa de Riesgos'!$H$48="Media",'Mapa de Riesgos'!$L$48="Catastrófico"),CONCATENATE("R",'Mapa de Riesgos'!$A$48),"")</f>
        <v/>
      </c>
      <c r="AI26" s="471"/>
      <c r="AJ26" s="471" t="str">
        <f>IF(AND('Mapa de Riesgos'!$H$54="Media",'Mapa de Riesgos'!$L$54="Catastrófico"),CONCATENATE("R",'Mapa de Riesgos'!$A$54),"")</f>
        <v/>
      </c>
      <c r="AK26" s="471"/>
      <c r="AL26" s="471" t="str">
        <f>IF(AND('Mapa de Riesgos'!$H$60="Media",'Mapa de Riesgos'!$L$60="Catastrófico"),CONCATENATE("R",'Mapa de Riesgos'!$A$60),"")</f>
        <v/>
      </c>
      <c r="AM26" s="472"/>
      <c r="AN26" s="81"/>
      <c r="AO26" s="435"/>
      <c r="AP26" s="436"/>
      <c r="AQ26" s="436"/>
      <c r="AR26" s="436"/>
      <c r="AS26" s="436"/>
      <c r="AT26" s="437"/>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1"/>
      <c r="CB26" s="81"/>
    </row>
    <row r="27" spans="1:80">
      <c r="A27" s="81"/>
      <c r="B27" s="412"/>
      <c r="C27" s="412"/>
      <c r="D27" s="413"/>
      <c r="E27" s="453"/>
      <c r="F27" s="454"/>
      <c r="G27" s="454"/>
      <c r="H27" s="454"/>
      <c r="I27" s="455"/>
      <c r="J27" s="479"/>
      <c r="K27" s="480"/>
      <c r="L27" s="480"/>
      <c r="M27" s="480"/>
      <c r="N27" s="480"/>
      <c r="O27" s="481"/>
      <c r="P27" s="479"/>
      <c r="Q27" s="480"/>
      <c r="R27" s="480"/>
      <c r="S27" s="480"/>
      <c r="T27" s="480"/>
      <c r="U27" s="481"/>
      <c r="V27" s="479"/>
      <c r="W27" s="480"/>
      <c r="X27" s="480"/>
      <c r="Y27" s="480"/>
      <c r="Z27" s="480"/>
      <c r="AA27" s="481"/>
      <c r="AB27" s="463"/>
      <c r="AC27" s="459"/>
      <c r="AD27" s="459"/>
      <c r="AE27" s="459"/>
      <c r="AF27" s="459"/>
      <c r="AG27" s="460"/>
      <c r="AH27" s="470"/>
      <c r="AI27" s="471"/>
      <c r="AJ27" s="471"/>
      <c r="AK27" s="471"/>
      <c r="AL27" s="471"/>
      <c r="AM27" s="472"/>
      <c r="AN27" s="81"/>
      <c r="AO27" s="435"/>
      <c r="AP27" s="436"/>
      <c r="AQ27" s="436"/>
      <c r="AR27" s="436"/>
      <c r="AS27" s="436"/>
      <c r="AT27" s="437"/>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c r="BY27" s="81"/>
      <c r="BZ27" s="81"/>
      <c r="CA27" s="81"/>
      <c r="CB27" s="81"/>
    </row>
    <row r="28" spans="1:80">
      <c r="A28" s="81"/>
      <c r="B28" s="412"/>
      <c r="C28" s="412"/>
      <c r="D28" s="413"/>
      <c r="E28" s="453"/>
      <c r="F28" s="454"/>
      <c r="G28" s="454"/>
      <c r="H28" s="454"/>
      <c r="I28" s="455"/>
      <c r="J28" s="479" t="str">
        <f>IF(AND('Mapa de Riesgos'!$H$66="Media",'Mapa de Riesgos'!$L$66="Leve"),CONCATENATE("R",'Mapa de Riesgos'!$A$66),"")</f>
        <v/>
      </c>
      <c r="K28" s="480"/>
      <c r="L28" s="480" t="str">
        <f>IF(AND('Mapa de Riesgos'!$H$84="Media",'Mapa de Riesgos'!$L$84="Leve"),CONCATENATE("R",'Mapa de Riesgos'!$A$84),"")</f>
        <v/>
      </c>
      <c r="M28" s="480"/>
      <c r="N28" s="480" t="str">
        <f>IF(AND('Mapa de Riesgos'!$H$90="Media",'Mapa de Riesgos'!$L$90="Leve"),CONCATENATE("R",'Mapa de Riesgos'!$A$90),"")</f>
        <v/>
      </c>
      <c r="O28" s="481"/>
      <c r="P28" s="479" t="str">
        <f>IF(AND('Mapa de Riesgos'!$H$66="Media",'Mapa de Riesgos'!$L$66="Menor"),CONCATENATE("R",'Mapa de Riesgos'!$A$66),"")</f>
        <v/>
      </c>
      <c r="Q28" s="480"/>
      <c r="R28" s="480" t="str">
        <f>IF(AND('Mapa de Riesgos'!$H$84="Media",'Mapa de Riesgos'!$L$84="Menor"),CONCATENATE("R",'Mapa de Riesgos'!$A$84),"")</f>
        <v/>
      </c>
      <c r="S28" s="480"/>
      <c r="T28" s="480" t="str">
        <f>IF(AND('Mapa de Riesgos'!$H$90="Media",'Mapa de Riesgos'!$L$90="Menor"),CONCATENATE("R",'Mapa de Riesgos'!$A$90),"")</f>
        <v/>
      </c>
      <c r="U28" s="481"/>
      <c r="V28" s="479" t="str">
        <f>IF(AND('Mapa de Riesgos'!$H$66="Media",'Mapa de Riesgos'!$L$66="Moderado"),CONCATENATE("R",'Mapa de Riesgos'!$A$66),"")</f>
        <v/>
      </c>
      <c r="W28" s="480"/>
      <c r="X28" s="480" t="str">
        <f>IF(AND('Mapa de Riesgos'!$H$84="Media",'Mapa de Riesgos'!$L$84="Moderado"),CONCATENATE("R",'Mapa de Riesgos'!$A$84),"")</f>
        <v/>
      </c>
      <c r="Y28" s="480"/>
      <c r="Z28" s="480" t="str">
        <f>IF(AND('Mapa de Riesgos'!$H$90="Media",'Mapa de Riesgos'!$L$90="Moderado"),CONCATENATE("R",'Mapa de Riesgos'!$A$90),"")</f>
        <v/>
      </c>
      <c r="AA28" s="481"/>
      <c r="AB28" s="463" t="str">
        <f>IF(AND('Mapa de Riesgos'!$H$66="Media",'Mapa de Riesgos'!$L$66="Mayor"),CONCATENATE("R",'Mapa de Riesgos'!$A$66),"")</f>
        <v/>
      </c>
      <c r="AC28" s="459"/>
      <c r="AD28" s="459" t="str">
        <f>IF(AND('Mapa de Riesgos'!$H$84="Media",'Mapa de Riesgos'!$L$84="Mayor"),CONCATENATE("R",'Mapa de Riesgos'!$A$84),"")</f>
        <v/>
      </c>
      <c r="AE28" s="459"/>
      <c r="AF28" s="459" t="str">
        <f>IF(AND('Mapa de Riesgos'!$H$90="Media",'Mapa de Riesgos'!$L$90="Mayor"),CONCATENATE("R",'Mapa de Riesgos'!$A$90),"")</f>
        <v/>
      </c>
      <c r="AG28" s="460"/>
      <c r="AH28" s="470" t="str">
        <f>IF(AND('Mapa de Riesgos'!$H$66="Media",'Mapa de Riesgos'!$L$66="Catastrófico"),CONCATENATE("R",'Mapa de Riesgos'!$A$66),"")</f>
        <v/>
      </c>
      <c r="AI28" s="471"/>
      <c r="AJ28" s="471" t="str">
        <f>IF(AND('Mapa de Riesgos'!$H$84="Media",'Mapa de Riesgos'!$L$84="Catastrófico"),CONCATENATE("R",'Mapa de Riesgos'!$A$84),"")</f>
        <v/>
      </c>
      <c r="AK28" s="471"/>
      <c r="AL28" s="471" t="str">
        <f>IF(AND('Mapa de Riesgos'!$H$90="Media",'Mapa de Riesgos'!$L$90="Catastrófico"),CONCATENATE("R",'Mapa de Riesgos'!$A$90),"")</f>
        <v/>
      </c>
      <c r="AM28" s="472"/>
      <c r="AN28" s="81"/>
      <c r="AO28" s="435"/>
      <c r="AP28" s="436"/>
      <c r="AQ28" s="436"/>
      <c r="AR28" s="436"/>
      <c r="AS28" s="436"/>
      <c r="AT28" s="437"/>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c r="BY28" s="81"/>
      <c r="BZ28" s="81"/>
      <c r="CA28" s="81"/>
      <c r="CB28" s="81"/>
    </row>
    <row r="29" spans="1:80" ht="15.75" thickBot="1">
      <c r="A29" s="81"/>
      <c r="B29" s="412"/>
      <c r="C29" s="412"/>
      <c r="D29" s="413"/>
      <c r="E29" s="456"/>
      <c r="F29" s="457"/>
      <c r="G29" s="457"/>
      <c r="H29" s="457"/>
      <c r="I29" s="458"/>
      <c r="J29" s="479"/>
      <c r="K29" s="480"/>
      <c r="L29" s="480"/>
      <c r="M29" s="480"/>
      <c r="N29" s="480"/>
      <c r="O29" s="481"/>
      <c r="P29" s="482"/>
      <c r="Q29" s="483"/>
      <c r="R29" s="483"/>
      <c r="S29" s="483"/>
      <c r="T29" s="483"/>
      <c r="U29" s="484"/>
      <c r="V29" s="482"/>
      <c r="W29" s="483"/>
      <c r="X29" s="483"/>
      <c r="Y29" s="483"/>
      <c r="Z29" s="483"/>
      <c r="AA29" s="484"/>
      <c r="AB29" s="467"/>
      <c r="AC29" s="468"/>
      <c r="AD29" s="468"/>
      <c r="AE29" s="468"/>
      <c r="AF29" s="468"/>
      <c r="AG29" s="469"/>
      <c r="AH29" s="473"/>
      <c r="AI29" s="474"/>
      <c r="AJ29" s="474"/>
      <c r="AK29" s="474"/>
      <c r="AL29" s="474"/>
      <c r="AM29" s="475"/>
      <c r="AN29" s="81"/>
      <c r="AO29" s="438"/>
      <c r="AP29" s="439"/>
      <c r="AQ29" s="439"/>
      <c r="AR29" s="439"/>
      <c r="AS29" s="439"/>
      <c r="AT29" s="440"/>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c r="BY29" s="81"/>
      <c r="BZ29" s="81"/>
      <c r="CA29" s="81"/>
      <c r="CB29" s="81"/>
    </row>
    <row r="30" spans="1:80">
      <c r="A30" s="81"/>
      <c r="B30" s="412"/>
      <c r="C30" s="412"/>
      <c r="D30" s="413"/>
      <c r="E30" s="450" t="s">
        <v>181</v>
      </c>
      <c r="F30" s="451"/>
      <c r="G30" s="451"/>
      <c r="H30" s="451"/>
      <c r="I30" s="451"/>
      <c r="J30" s="494" t="str">
        <f>IF(AND('Mapa de Riesgos'!$H$12="Baja",'Mapa de Riesgos'!$L$12="Leve"),CONCATENATE("R",'Mapa de Riesgos'!$A$12),"")</f>
        <v/>
      </c>
      <c r="K30" s="495"/>
      <c r="L30" s="495" t="str">
        <f>IF(AND('Mapa de Riesgos'!$H$18="Baja",'Mapa de Riesgos'!$L$18="Leve"),CONCATENATE("R",'Mapa de Riesgos'!$A$18),"")</f>
        <v/>
      </c>
      <c r="M30" s="495"/>
      <c r="N30" s="495" t="str">
        <f>IF(AND('Mapa de Riesgos'!$H$24="Baja",'Mapa de Riesgos'!$L$24="Leve"),CONCATENATE("R",'Mapa de Riesgos'!$A$24),"")</f>
        <v/>
      </c>
      <c r="O30" s="496"/>
      <c r="P30" s="486" t="str">
        <f>IF(AND('Mapa de Riesgos'!$H$12="Baja",'Mapa de Riesgos'!$L$12="Menor"),CONCATENATE("R",'Mapa de Riesgos'!$A$12),"")</f>
        <v/>
      </c>
      <c r="Q30" s="486"/>
      <c r="R30" s="486" t="str">
        <f>IF(AND('Mapa de Riesgos'!$H$18="Baja",'Mapa de Riesgos'!$L$18="Menor"),CONCATENATE("R",'Mapa de Riesgos'!$A$18),"")</f>
        <v/>
      </c>
      <c r="S30" s="486"/>
      <c r="T30" s="486" t="str">
        <f>IF(AND('Mapa de Riesgos'!$H$24="Baja",'Mapa de Riesgos'!$L$24="Menor"),CONCATENATE("R",'Mapa de Riesgos'!$A$24),"")</f>
        <v/>
      </c>
      <c r="U30" s="487"/>
      <c r="V30" s="485" t="str">
        <f>IF(AND('Mapa de Riesgos'!$H$12="Baja",'Mapa de Riesgos'!$L$12="Moderado"),CONCATENATE("R",'Mapa de Riesgos'!$A$12),"")</f>
        <v/>
      </c>
      <c r="W30" s="486"/>
      <c r="X30" s="486" t="str">
        <f>IF(AND('Mapa de Riesgos'!$H$18="Baja",'Mapa de Riesgos'!$L$18="Moderado"),CONCATENATE("R",'Mapa de Riesgos'!$A$18),"")</f>
        <v/>
      </c>
      <c r="Y30" s="486"/>
      <c r="Z30" s="486" t="str">
        <f>IF(AND('Mapa de Riesgos'!$H$24="Baja",'Mapa de Riesgos'!$L$24="Moderado"),CONCATENATE("R",'Mapa de Riesgos'!$A$24),"")</f>
        <v/>
      </c>
      <c r="AA30" s="487"/>
      <c r="AB30" s="461" t="str">
        <f>IF(AND('Mapa de Riesgos'!$H$12="Baja",'Mapa de Riesgos'!$L$12="Mayor"),CONCATENATE("R",'Mapa de Riesgos'!$A$12),"")</f>
        <v/>
      </c>
      <c r="AC30" s="462"/>
      <c r="AD30" s="462" t="str">
        <f>IF(AND('Mapa de Riesgos'!$H$18="Baja",'Mapa de Riesgos'!$L$18="Mayor"),CONCATENATE("R",'Mapa de Riesgos'!$A$18),"")</f>
        <v/>
      </c>
      <c r="AE30" s="462"/>
      <c r="AF30" s="462" t="str">
        <f>IF(AND('Mapa de Riesgos'!$H$24="Baja",'Mapa de Riesgos'!$L$24="Mayor"),CONCATENATE("R",'Mapa de Riesgos'!$A$24),"")</f>
        <v/>
      </c>
      <c r="AG30" s="464"/>
      <c r="AH30" s="476" t="str">
        <f>IF(AND('Mapa de Riesgos'!$H$12="Baja",'Mapa de Riesgos'!$L$12="Catastrófico"),CONCATENATE("R",'Mapa de Riesgos'!$A$12),"")</f>
        <v/>
      </c>
      <c r="AI30" s="477"/>
      <c r="AJ30" s="477" t="str">
        <f>IF(AND('Mapa de Riesgos'!$H$18="Baja",'Mapa de Riesgos'!$L$18="Catastrófico"),CONCATENATE("R",'Mapa de Riesgos'!$A$18),"")</f>
        <v>R2</v>
      </c>
      <c r="AK30" s="477"/>
      <c r="AL30" s="477" t="str">
        <f>IF(AND('Mapa de Riesgos'!$H$24="Baja",'Mapa de Riesgos'!$L$24="Catastrófico"),CONCATENATE("R",'Mapa de Riesgos'!$A$24),"")</f>
        <v/>
      </c>
      <c r="AM30" s="478"/>
      <c r="AN30" s="81"/>
      <c r="AO30" s="441" t="s">
        <v>182</v>
      </c>
      <c r="AP30" s="442"/>
      <c r="AQ30" s="442"/>
      <c r="AR30" s="442"/>
      <c r="AS30" s="442"/>
      <c r="AT30" s="443"/>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c r="BY30" s="81"/>
      <c r="BZ30" s="81"/>
      <c r="CA30" s="81"/>
      <c r="CB30" s="81"/>
    </row>
    <row r="31" spans="1:80">
      <c r="A31" s="81"/>
      <c r="B31" s="412"/>
      <c r="C31" s="412"/>
      <c r="D31" s="413"/>
      <c r="E31" s="453"/>
      <c r="F31" s="454"/>
      <c r="G31" s="454"/>
      <c r="H31" s="454"/>
      <c r="I31" s="454"/>
      <c r="J31" s="490"/>
      <c r="K31" s="488"/>
      <c r="L31" s="488"/>
      <c r="M31" s="488"/>
      <c r="N31" s="488"/>
      <c r="O31" s="489"/>
      <c r="P31" s="480"/>
      <c r="Q31" s="480"/>
      <c r="R31" s="480"/>
      <c r="S31" s="480"/>
      <c r="T31" s="480"/>
      <c r="U31" s="481"/>
      <c r="V31" s="479"/>
      <c r="W31" s="480"/>
      <c r="X31" s="480"/>
      <c r="Y31" s="480"/>
      <c r="Z31" s="480"/>
      <c r="AA31" s="481"/>
      <c r="AB31" s="463"/>
      <c r="AC31" s="459"/>
      <c r="AD31" s="459"/>
      <c r="AE31" s="459"/>
      <c r="AF31" s="459"/>
      <c r="AG31" s="460"/>
      <c r="AH31" s="470"/>
      <c r="AI31" s="471"/>
      <c r="AJ31" s="471"/>
      <c r="AK31" s="471"/>
      <c r="AL31" s="471"/>
      <c r="AM31" s="472"/>
      <c r="AN31" s="81"/>
      <c r="AO31" s="444"/>
      <c r="AP31" s="445"/>
      <c r="AQ31" s="445"/>
      <c r="AR31" s="445"/>
      <c r="AS31" s="445"/>
      <c r="AT31" s="446"/>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c r="BY31" s="81"/>
      <c r="BZ31" s="81"/>
      <c r="CA31" s="81"/>
      <c r="CB31" s="81"/>
    </row>
    <row r="32" spans="1:80">
      <c r="A32" s="81"/>
      <c r="B32" s="412"/>
      <c r="C32" s="412"/>
      <c r="D32" s="413"/>
      <c r="E32" s="453"/>
      <c r="F32" s="454"/>
      <c r="G32" s="454"/>
      <c r="H32" s="454"/>
      <c r="I32" s="454"/>
      <c r="J32" s="490" t="str">
        <f>IF(AND('Mapa de Riesgos'!$H$30="Baja",'Mapa de Riesgos'!$L$30="Leve"),CONCATENATE("R",'Mapa de Riesgos'!$A$30),"")</f>
        <v/>
      </c>
      <c r="K32" s="488"/>
      <c r="L32" s="488" t="str">
        <f>IF(AND('Mapa de Riesgos'!$H$36="Baja",'Mapa de Riesgos'!$L$36="Leve"),CONCATENATE("R",'Mapa de Riesgos'!$A$36),"")</f>
        <v/>
      </c>
      <c r="M32" s="488"/>
      <c r="N32" s="488" t="str">
        <f>IF(AND('Mapa de Riesgos'!$H$42="Baja",'Mapa de Riesgos'!$L$42="Leve"),CONCATENATE("R",'Mapa de Riesgos'!$A$42),"")</f>
        <v/>
      </c>
      <c r="O32" s="489"/>
      <c r="P32" s="480" t="str">
        <f>IF(AND('Mapa de Riesgos'!$H$30="Baja",'Mapa de Riesgos'!$L$30="Menor"),CONCATENATE("R",'Mapa de Riesgos'!$A$30),"")</f>
        <v/>
      </c>
      <c r="Q32" s="480"/>
      <c r="R32" s="480" t="str">
        <f>IF(AND('Mapa de Riesgos'!$H$36="Baja",'Mapa de Riesgos'!$L$36="Menor"),CONCATENATE("R",'Mapa de Riesgos'!$A$36),"")</f>
        <v/>
      </c>
      <c r="S32" s="480"/>
      <c r="T32" s="480" t="str">
        <f>IF(AND('Mapa de Riesgos'!$H$42="Baja",'Mapa de Riesgos'!$L$42="Menor"),CONCATENATE("R",'Mapa de Riesgos'!$A$42),"")</f>
        <v/>
      </c>
      <c r="U32" s="481"/>
      <c r="V32" s="479" t="str">
        <f>IF(AND('Mapa de Riesgos'!$H$30="Baja",'Mapa de Riesgos'!$L$30="Moderado"),CONCATENATE("R",'Mapa de Riesgos'!$A$30),"")</f>
        <v/>
      </c>
      <c r="W32" s="480"/>
      <c r="X32" s="480" t="str">
        <f>IF(AND('Mapa de Riesgos'!$H$36="Baja",'Mapa de Riesgos'!$L$36="Moderado"),CONCATENATE("R",'Mapa de Riesgos'!$A$36),"")</f>
        <v/>
      </c>
      <c r="Y32" s="480"/>
      <c r="Z32" s="480" t="str">
        <f>IF(AND('Mapa de Riesgos'!$H$42="Baja",'Mapa de Riesgos'!$L$42="Moderado"),CONCATENATE("R",'Mapa de Riesgos'!$A$42),"")</f>
        <v/>
      </c>
      <c r="AA32" s="481"/>
      <c r="AB32" s="463" t="str">
        <f>IF(AND('Mapa de Riesgos'!$H$30="Baja",'Mapa de Riesgos'!$L$30="Mayor"),CONCATENATE("R",'Mapa de Riesgos'!$A$30),"")</f>
        <v/>
      </c>
      <c r="AC32" s="459"/>
      <c r="AD32" s="459" t="str">
        <f>IF(AND('Mapa de Riesgos'!$H$36="Baja",'Mapa de Riesgos'!$L$36="Mayor"),CONCATENATE("R",'Mapa de Riesgos'!$A$36),"")</f>
        <v/>
      </c>
      <c r="AE32" s="459"/>
      <c r="AF32" s="459" t="str">
        <f>IF(AND('Mapa de Riesgos'!$H$42="Baja",'Mapa de Riesgos'!$L$42="Mayor"),CONCATENATE("R",'Mapa de Riesgos'!$A$42),"")</f>
        <v/>
      </c>
      <c r="AG32" s="460"/>
      <c r="AH32" s="470" t="str">
        <f>IF(AND('Mapa de Riesgos'!$H$30="Baja",'Mapa de Riesgos'!$L$30="Catastrófico"),CONCATENATE("R",'Mapa de Riesgos'!$A$30),"")</f>
        <v/>
      </c>
      <c r="AI32" s="471"/>
      <c r="AJ32" s="471" t="str">
        <f>IF(AND('Mapa de Riesgos'!$H$36="Baja",'Mapa de Riesgos'!$L$36="Catastrófico"),CONCATENATE("R",'Mapa de Riesgos'!$A$36),"")</f>
        <v/>
      </c>
      <c r="AK32" s="471"/>
      <c r="AL32" s="471" t="str">
        <f>IF(AND('Mapa de Riesgos'!$H$42="Baja",'Mapa de Riesgos'!$L$42="Catastrófico"),CONCATENATE("R",'Mapa de Riesgos'!$A$42),"")</f>
        <v/>
      </c>
      <c r="AM32" s="472"/>
      <c r="AN32" s="81"/>
      <c r="AO32" s="444"/>
      <c r="AP32" s="445"/>
      <c r="AQ32" s="445"/>
      <c r="AR32" s="445"/>
      <c r="AS32" s="445"/>
      <c r="AT32" s="446"/>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c r="BY32" s="81"/>
      <c r="BZ32" s="81"/>
      <c r="CA32" s="81"/>
      <c r="CB32" s="81"/>
    </row>
    <row r="33" spans="1:80">
      <c r="A33" s="81"/>
      <c r="B33" s="412"/>
      <c r="C33" s="412"/>
      <c r="D33" s="413"/>
      <c r="E33" s="453"/>
      <c r="F33" s="454"/>
      <c r="G33" s="454"/>
      <c r="H33" s="454"/>
      <c r="I33" s="454"/>
      <c r="J33" s="490"/>
      <c r="K33" s="488"/>
      <c r="L33" s="488"/>
      <c r="M33" s="488"/>
      <c r="N33" s="488"/>
      <c r="O33" s="489"/>
      <c r="P33" s="480"/>
      <c r="Q33" s="480"/>
      <c r="R33" s="480"/>
      <c r="S33" s="480"/>
      <c r="T33" s="480"/>
      <c r="U33" s="481"/>
      <c r="V33" s="479"/>
      <c r="W33" s="480"/>
      <c r="X33" s="480"/>
      <c r="Y33" s="480"/>
      <c r="Z33" s="480"/>
      <c r="AA33" s="481"/>
      <c r="AB33" s="463"/>
      <c r="AC33" s="459"/>
      <c r="AD33" s="459"/>
      <c r="AE33" s="459"/>
      <c r="AF33" s="459"/>
      <c r="AG33" s="460"/>
      <c r="AH33" s="470"/>
      <c r="AI33" s="471"/>
      <c r="AJ33" s="471"/>
      <c r="AK33" s="471"/>
      <c r="AL33" s="471"/>
      <c r="AM33" s="472"/>
      <c r="AN33" s="81"/>
      <c r="AO33" s="444"/>
      <c r="AP33" s="445"/>
      <c r="AQ33" s="445"/>
      <c r="AR33" s="445"/>
      <c r="AS33" s="445"/>
      <c r="AT33" s="446"/>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c r="BY33" s="81"/>
      <c r="BZ33" s="81"/>
      <c r="CA33" s="81"/>
      <c r="CB33" s="81"/>
    </row>
    <row r="34" spans="1:80">
      <c r="A34" s="81"/>
      <c r="B34" s="412"/>
      <c r="C34" s="412"/>
      <c r="D34" s="413"/>
      <c r="E34" s="453"/>
      <c r="F34" s="454"/>
      <c r="G34" s="454"/>
      <c r="H34" s="454"/>
      <c r="I34" s="454"/>
      <c r="J34" s="490" t="str">
        <f>IF(AND('Mapa de Riesgos'!$H$48="Baja",'Mapa de Riesgos'!$L$48="Leve"),CONCATENATE("R",'Mapa de Riesgos'!$A$48),"")</f>
        <v/>
      </c>
      <c r="K34" s="488"/>
      <c r="L34" s="488" t="str">
        <f>IF(AND('Mapa de Riesgos'!$H$54="Baja",'Mapa de Riesgos'!$L$54="Leve"),CONCATENATE("R",'Mapa de Riesgos'!$A$54),"")</f>
        <v/>
      </c>
      <c r="M34" s="488"/>
      <c r="N34" s="488" t="str">
        <f>IF(AND('Mapa de Riesgos'!$H$60="Baja",'Mapa de Riesgos'!$L$60="Leve"),CONCATENATE("R",'Mapa de Riesgos'!$A$60),"")</f>
        <v/>
      </c>
      <c r="O34" s="489"/>
      <c r="P34" s="480" t="str">
        <f>IF(AND('Mapa de Riesgos'!$H$48="Baja",'Mapa de Riesgos'!$L$48="Menor"),CONCATENATE("R",'Mapa de Riesgos'!$A$48),"")</f>
        <v/>
      </c>
      <c r="Q34" s="480"/>
      <c r="R34" s="480" t="str">
        <f>IF(AND('Mapa de Riesgos'!$H$54="Baja",'Mapa de Riesgos'!$L$54="Menor"),CONCATENATE("R",'Mapa de Riesgos'!$A$54),"")</f>
        <v/>
      </c>
      <c r="S34" s="480"/>
      <c r="T34" s="480" t="str">
        <f>IF(AND('Mapa de Riesgos'!$H$60="Baja",'Mapa de Riesgos'!$L$60="Menor"),CONCATENATE("R",'Mapa de Riesgos'!$A$60),"")</f>
        <v/>
      </c>
      <c r="U34" s="481"/>
      <c r="V34" s="479" t="str">
        <f>IF(AND('Mapa de Riesgos'!$H$48="Baja",'Mapa de Riesgos'!$L$48="Moderado"),CONCATENATE("R",'Mapa de Riesgos'!$A$48),"")</f>
        <v/>
      </c>
      <c r="W34" s="480"/>
      <c r="X34" s="480" t="str">
        <f>IF(AND('Mapa de Riesgos'!$H$54="Baja",'Mapa de Riesgos'!$L$54="Moderado"),CONCATENATE("R",'Mapa de Riesgos'!$A$54),"")</f>
        <v/>
      </c>
      <c r="Y34" s="480"/>
      <c r="Z34" s="480" t="str">
        <f>IF(AND('Mapa de Riesgos'!$H$60="Baja",'Mapa de Riesgos'!$L$60="Moderado"),CONCATENATE("R",'Mapa de Riesgos'!$A$60),"")</f>
        <v/>
      </c>
      <c r="AA34" s="481"/>
      <c r="AB34" s="463" t="str">
        <f>IF(AND('Mapa de Riesgos'!$H$48="Baja",'Mapa de Riesgos'!$L$48="Mayor"),CONCATENATE("R",'Mapa de Riesgos'!$A$48),"")</f>
        <v/>
      </c>
      <c r="AC34" s="459"/>
      <c r="AD34" s="459" t="str">
        <f>IF(AND('Mapa de Riesgos'!$H$54="Baja",'Mapa de Riesgos'!$L$54="Mayor"),CONCATENATE("R",'Mapa de Riesgos'!$A$54),"")</f>
        <v/>
      </c>
      <c r="AE34" s="459"/>
      <c r="AF34" s="459" t="str">
        <f>IF(AND('Mapa de Riesgos'!$H$60="Baja",'Mapa de Riesgos'!$L$60="Mayor"),CONCATENATE("R",'Mapa de Riesgos'!$A$60),"")</f>
        <v/>
      </c>
      <c r="AG34" s="460"/>
      <c r="AH34" s="470" t="str">
        <f>IF(AND('Mapa de Riesgos'!$H$48="Baja",'Mapa de Riesgos'!$L$48="Catastrófico"),CONCATENATE("R",'Mapa de Riesgos'!$A$48),"")</f>
        <v/>
      </c>
      <c r="AI34" s="471"/>
      <c r="AJ34" s="471" t="str">
        <f>IF(AND('Mapa de Riesgos'!$H$54="Baja",'Mapa de Riesgos'!$L$54="Catastrófico"),CONCATENATE("R",'Mapa de Riesgos'!$A$54),"")</f>
        <v/>
      </c>
      <c r="AK34" s="471"/>
      <c r="AL34" s="471" t="str">
        <f>IF(AND('Mapa de Riesgos'!$H$60="Baja",'Mapa de Riesgos'!$L$60="Catastrófico"),CONCATENATE("R",'Mapa de Riesgos'!$A$60),"")</f>
        <v/>
      </c>
      <c r="AM34" s="472"/>
      <c r="AN34" s="81"/>
      <c r="AO34" s="444"/>
      <c r="AP34" s="445"/>
      <c r="AQ34" s="445"/>
      <c r="AR34" s="445"/>
      <c r="AS34" s="445"/>
      <c r="AT34" s="446"/>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row>
    <row r="35" spans="1:80">
      <c r="A35" s="81"/>
      <c r="B35" s="412"/>
      <c r="C35" s="412"/>
      <c r="D35" s="413"/>
      <c r="E35" s="453"/>
      <c r="F35" s="454"/>
      <c r="G35" s="454"/>
      <c r="H35" s="454"/>
      <c r="I35" s="454"/>
      <c r="J35" s="490"/>
      <c r="K35" s="488"/>
      <c r="L35" s="488"/>
      <c r="M35" s="488"/>
      <c r="N35" s="488"/>
      <c r="O35" s="489"/>
      <c r="P35" s="480"/>
      <c r="Q35" s="480"/>
      <c r="R35" s="480"/>
      <c r="S35" s="480"/>
      <c r="T35" s="480"/>
      <c r="U35" s="481"/>
      <c r="V35" s="479"/>
      <c r="W35" s="480"/>
      <c r="X35" s="480"/>
      <c r="Y35" s="480"/>
      <c r="Z35" s="480"/>
      <c r="AA35" s="481"/>
      <c r="AB35" s="463"/>
      <c r="AC35" s="459"/>
      <c r="AD35" s="459"/>
      <c r="AE35" s="459"/>
      <c r="AF35" s="459"/>
      <c r="AG35" s="460"/>
      <c r="AH35" s="470"/>
      <c r="AI35" s="471"/>
      <c r="AJ35" s="471"/>
      <c r="AK35" s="471"/>
      <c r="AL35" s="471"/>
      <c r="AM35" s="472"/>
      <c r="AN35" s="81"/>
      <c r="AO35" s="444"/>
      <c r="AP35" s="445"/>
      <c r="AQ35" s="445"/>
      <c r="AR35" s="445"/>
      <c r="AS35" s="445"/>
      <c r="AT35" s="446"/>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row>
    <row r="36" spans="1:80">
      <c r="A36" s="81"/>
      <c r="B36" s="412"/>
      <c r="C36" s="412"/>
      <c r="D36" s="413"/>
      <c r="E36" s="453"/>
      <c r="F36" s="454"/>
      <c r="G36" s="454"/>
      <c r="H36" s="454"/>
      <c r="I36" s="454"/>
      <c r="J36" s="490" t="str">
        <f>IF(AND('Mapa de Riesgos'!$H$66="Baja",'Mapa de Riesgos'!$L$66="Leve"),CONCATENATE("R",'Mapa de Riesgos'!$A$66),"")</f>
        <v/>
      </c>
      <c r="K36" s="488"/>
      <c r="L36" s="488" t="str">
        <f>IF(AND('Mapa de Riesgos'!$H$84="Baja",'Mapa de Riesgos'!$L$84="Leve"),CONCATENATE("R",'Mapa de Riesgos'!$A$84),"")</f>
        <v/>
      </c>
      <c r="M36" s="488"/>
      <c r="N36" s="488" t="str">
        <f>IF(AND('Mapa de Riesgos'!$H$90="Baja",'Mapa de Riesgos'!$L$90="Leve"),CONCATENATE("R",'Mapa de Riesgos'!$A$90),"")</f>
        <v/>
      </c>
      <c r="O36" s="489"/>
      <c r="P36" s="480" t="str">
        <f>IF(AND('Mapa de Riesgos'!$H$66="Baja",'Mapa de Riesgos'!$L$66="Menor"),CONCATENATE("R",'Mapa de Riesgos'!$A$66),"")</f>
        <v/>
      </c>
      <c r="Q36" s="480"/>
      <c r="R36" s="480" t="str">
        <f>IF(AND('Mapa de Riesgos'!$H$84="Baja",'Mapa de Riesgos'!$L$84="Menor"),CONCATENATE("R",'Mapa de Riesgos'!$A$84),"")</f>
        <v/>
      </c>
      <c r="S36" s="480"/>
      <c r="T36" s="480" t="str">
        <f>IF(AND('Mapa de Riesgos'!$H$90="Baja",'Mapa de Riesgos'!$L$90="Menor"),CONCATENATE("R",'Mapa de Riesgos'!$A$90),"")</f>
        <v/>
      </c>
      <c r="U36" s="481"/>
      <c r="V36" s="479" t="str">
        <f>IF(AND('Mapa de Riesgos'!$H$66="Baja",'Mapa de Riesgos'!$L$66="Moderado"),CONCATENATE("R",'Mapa de Riesgos'!$A$66),"")</f>
        <v/>
      </c>
      <c r="W36" s="480"/>
      <c r="X36" s="480" t="str">
        <f>IF(AND('Mapa de Riesgos'!$H$84="Baja",'Mapa de Riesgos'!$L$84="Moderado"),CONCATENATE("R",'Mapa de Riesgos'!$A$84),"")</f>
        <v/>
      </c>
      <c r="Y36" s="480"/>
      <c r="Z36" s="480" t="str">
        <f>IF(AND('Mapa de Riesgos'!$H$90="Baja",'Mapa de Riesgos'!$L$90="Moderado"),CONCATENATE("R",'Mapa de Riesgos'!$A$90),"")</f>
        <v/>
      </c>
      <c r="AA36" s="481"/>
      <c r="AB36" s="463" t="str">
        <f>IF(AND('Mapa de Riesgos'!$H$66="Baja",'Mapa de Riesgos'!$L$66="Mayor"),CONCATENATE("R",'Mapa de Riesgos'!$A$66),"")</f>
        <v/>
      </c>
      <c r="AC36" s="459"/>
      <c r="AD36" s="459" t="str">
        <f>IF(AND('Mapa de Riesgos'!$H$84="Baja",'Mapa de Riesgos'!$L$84="Mayor"),CONCATENATE("R",'Mapa de Riesgos'!$A$84),"")</f>
        <v/>
      </c>
      <c r="AE36" s="459"/>
      <c r="AF36" s="459" t="str">
        <f>IF(AND('Mapa de Riesgos'!$H$90="Baja",'Mapa de Riesgos'!$L$90="Mayor"),CONCATENATE("R",'Mapa de Riesgos'!$A$90),"")</f>
        <v/>
      </c>
      <c r="AG36" s="460"/>
      <c r="AH36" s="470" t="str">
        <f>IF(AND('Mapa de Riesgos'!$H$66="Baja",'Mapa de Riesgos'!$L$66="Catastrófico"),CONCATENATE("R",'Mapa de Riesgos'!$A$66),"")</f>
        <v/>
      </c>
      <c r="AI36" s="471"/>
      <c r="AJ36" s="471" t="str">
        <f>IF(AND('Mapa de Riesgos'!$H$84="Baja",'Mapa de Riesgos'!$L$84="Catastrófico"),CONCATENATE("R",'Mapa de Riesgos'!$A$84),"")</f>
        <v/>
      </c>
      <c r="AK36" s="471"/>
      <c r="AL36" s="471" t="str">
        <f>IF(AND('Mapa de Riesgos'!$H$90="Baja",'Mapa de Riesgos'!$L$90="Catastrófico"),CONCATENATE("R",'Mapa de Riesgos'!$A$90),"")</f>
        <v/>
      </c>
      <c r="AM36" s="472"/>
      <c r="AN36" s="81"/>
      <c r="AO36" s="444"/>
      <c r="AP36" s="445"/>
      <c r="AQ36" s="445"/>
      <c r="AR36" s="445"/>
      <c r="AS36" s="445"/>
      <c r="AT36" s="446"/>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c r="BY36" s="81"/>
      <c r="BZ36" s="81"/>
      <c r="CA36" s="81"/>
      <c r="CB36" s="81"/>
    </row>
    <row r="37" spans="1:80" ht="15.75" thickBot="1">
      <c r="A37" s="81"/>
      <c r="B37" s="412"/>
      <c r="C37" s="412"/>
      <c r="D37" s="413"/>
      <c r="E37" s="456"/>
      <c r="F37" s="457"/>
      <c r="G37" s="457"/>
      <c r="H37" s="457"/>
      <c r="I37" s="457"/>
      <c r="J37" s="491"/>
      <c r="K37" s="492"/>
      <c r="L37" s="492"/>
      <c r="M37" s="492"/>
      <c r="N37" s="492"/>
      <c r="O37" s="493"/>
      <c r="P37" s="483"/>
      <c r="Q37" s="483"/>
      <c r="R37" s="483"/>
      <c r="S37" s="483"/>
      <c r="T37" s="483"/>
      <c r="U37" s="484"/>
      <c r="V37" s="482"/>
      <c r="W37" s="483"/>
      <c r="X37" s="483"/>
      <c r="Y37" s="483"/>
      <c r="Z37" s="483"/>
      <c r="AA37" s="484"/>
      <c r="AB37" s="467"/>
      <c r="AC37" s="468"/>
      <c r="AD37" s="468"/>
      <c r="AE37" s="468"/>
      <c r="AF37" s="468"/>
      <c r="AG37" s="469"/>
      <c r="AH37" s="473"/>
      <c r="AI37" s="474"/>
      <c r="AJ37" s="474"/>
      <c r="AK37" s="474"/>
      <c r="AL37" s="474"/>
      <c r="AM37" s="475"/>
      <c r="AN37" s="81"/>
      <c r="AO37" s="447"/>
      <c r="AP37" s="448"/>
      <c r="AQ37" s="448"/>
      <c r="AR37" s="448"/>
      <c r="AS37" s="448"/>
      <c r="AT37" s="449"/>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c r="CB37" s="81"/>
    </row>
    <row r="38" spans="1:80">
      <c r="A38" s="81"/>
      <c r="B38" s="412"/>
      <c r="C38" s="412"/>
      <c r="D38" s="413"/>
      <c r="E38" s="450" t="s">
        <v>183</v>
      </c>
      <c r="F38" s="451"/>
      <c r="G38" s="451"/>
      <c r="H38" s="451"/>
      <c r="I38" s="452"/>
      <c r="J38" s="494" t="str">
        <f>IF(AND('Mapa de Riesgos'!$H$12="Muy Baja",'Mapa de Riesgos'!$L$12="Leve"),CONCATENATE("R",'Mapa de Riesgos'!$A$12),"")</f>
        <v/>
      </c>
      <c r="K38" s="495"/>
      <c r="L38" s="495" t="str">
        <f>IF(AND('Mapa de Riesgos'!$H$18="Muy Baja",'Mapa de Riesgos'!$L$18="Leve"),CONCATENATE("R",'Mapa de Riesgos'!$A$18),"")</f>
        <v/>
      </c>
      <c r="M38" s="495"/>
      <c r="N38" s="495" t="str">
        <f>IF(AND('Mapa de Riesgos'!$H$24="Muy Baja",'Mapa de Riesgos'!$L$24="Leve"),CONCATENATE("R",'Mapa de Riesgos'!$A$24),"")</f>
        <v/>
      </c>
      <c r="O38" s="496"/>
      <c r="P38" s="494" t="str">
        <f>IF(AND('Mapa de Riesgos'!$H$12="Muy Baja",'Mapa de Riesgos'!$L$12="Menor"),CONCATENATE("R",'Mapa de Riesgos'!$A$12),"")</f>
        <v/>
      </c>
      <c r="Q38" s="495"/>
      <c r="R38" s="495" t="str">
        <f>IF(AND('Mapa de Riesgos'!$H$18="Muy Baja",'Mapa de Riesgos'!$L$18="Menor"),CONCATENATE("R",'Mapa de Riesgos'!$A$18),"")</f>
        <v/>
      </c>
      <c r="S38" s="495"/>
      <c r="T38" s="495" t="str">
        <f>IF(AND('Mapa de Riesgos'!$H$24="Muy Baja",'Mapa de Riesgos'!$L$24="Menor"),CONCATENATE("R",'Mapa de Riesgos'!$A$24),"")</f>
        <v/>
      </c>
      <c r="U38" s="496"/>
      <c r="V38" s="485" t="str">
        <f>IF(AND('Mapa de Riesgos'!$H$12="Muy Baja",'Mapa de Riesgos'!$L$12="Moderado"),CONCATENATE("R",'Mapa de Riesgos'!$A$12),"")</f>
        <v/>
      </c>
      <c r="W38" s="486"/>
      <c r="X38" s="486" t="str">
        <f>IF(AND('Mapa de Riesgos'!$H$18="Muy Baja",'Mapa de Riesgos'!$L$18="Moderado"),CONCATENATE("R",'Mapa de Riesgos'!$A$18),"")</f>
        <v/>
      </c>
      <c r="Y38" s="486"/>
      <c r="Z38" s="486" t="str">
        <f>IF(AND('Mapa de Riesgos'!$H$24="Muy Baja",'Mapa de Riesgos'!$L$24="Moderado"),CONCATENATE("R",'Mapa de Riesgos'!$A$24),"")</f>
        <v/>
      </c>
      <c r="AA38" s="487"/>
      <c r="AB38" s="461" t="str">
        <f>IF(AND('Mapa de Riesgos'!$H$12="Muy Baja",'Mapa de Riesgos'!$L$12="Mayor"),CONCATENATE("R",'Mapa de Riesgos'!$A$12),"")</f>
        <v/>
      </c>
      <c r="AC38" s="462"/>
      <c r="AD38" s="462" t="str">
        <f>IF(AND('Mapa de Riesgos'!$H$18="Muy Baja",'Mapa de Riesgos'!$L$18="Mayor"),CONCATENATE("R",'Mapa de Riesgos'!$A$18),"")</f>
        <v/>
      </c>
      <c r="AE38" s="462"/>
      <c r="AF38" s="462" t="str">
        <f>IF(AND('Mapa de Riesgos'!$H$24="Muy Baja",'Mapa de Riesgos'!$L$24="Mayor"),CONCATENATE("R",'Mapa de Riesgos'!$A$24),"")</f>
        <v/>
      </c>
      <c r="AG38" s="464"/>
      <c r="AH38" s="476" t="str">
        <f>IF(AND('Mapa de Riesgos'!$H$12="Muy Baja",'Mapa de Riesgos'!$L$12="Catastrófico"),CONCATENATE("R",'Mapa de Riesgos'!$A$12),"")</f>
        <v/>
      </c>
      <c r="AI38" s="477"/>
      <c r="AJ38" s="477" t="str">
        <f>IF(AND('Mapa de Riesgos'!$H$18="Muy Baja",'Mapa de Riesgos'!$L$18="Catastrófico"),CONCATENATE("R",'Mapa de Riesgos'!$A$18),"")</f>
        <v/>
      </c>
      <c r="AK38" s="477"/>
      <c r="AL38" s="477" t="str">
        <f>IF(AND('Mapa de Riesgos'!$H$24="Muy Baja",'Mapa de Riesgos'!$L$24="Catastrófico"),CONCATENATE("R",'Mapa de Riesgos'!$A$24),"")</f>
        <v/>
      </c>
      <c r="AM38" s="478"/>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c r="BY38" s="81"/>
      <c r="BZ38" s="81"/>
      <c r="CA38" s="81"/>
      <c r="CB38" s="81"/>
    </row>
    <row r="39" spans="1:80">
      <c r="A39" s="81"/>
      <c r="B39" s="412"/>
      <c r="C39" s="412"/>
      <c r="D39" s="413"/>
      <c r="E39" s="453"/>
      <c r="F39" s="454"/>
      <c r="G39" s="454"/>
      <c r="H39" s="454"/>
      <c r="I39" s="455"/>
      <c r="J39" s="490"/>
      <c r="K39" s="488"/>
      <c r="L39" s="488"/>
      <c r="M39" s="488"/>
      <c r="N39" s="488"/>
      <c r="O39" s="489"/>
      <c r="P39" s="490"/>
      <c r="Q39" s="488"/>
      <c r="R39" s="488"/>
      <c r="S39" s="488"/>
      <c r="T39" s="488"/>
      <c r="U39" s="489"/>
      <c r="V39" s="479"/>
      <c r="W39" s="480"/>
      <c r="X39" s="480"/>
      <c r="Y39" s="480"/>
      <c r="Z39" s="480"/>
      <c r="AA39" s="481"/>
      <c r="AB39" s="463"/>
      <c r="AC39" s="459"/>
      <c r="AD39" s="459"/>
      <c r="AE39" s="459"/>
      <c r="AF39" s="459"/>
      <c r="AG39" s="460"/>
      <c r="AH39" s="470"/>
      <c r="AI39" s="471"/>
      <c r="AJ39" s="471"/>
      <c r="AK39" s="471"/>
      <c r="AL39" s="471"/>
      <c r="AM39" s="472"/>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row>
    <row r="40" spans="1:80">
      <c r="A40" s="81"/>
      <c r="B40" s="412"/>
      <c r="C40" s="412"/>
      <c r="D40" s="413"/>
      <c r="E40" s="453"/>
      <c r="F40" s="454"/>
      <c r="G40" s="454"/>
      <c r="H40" s="454"/>
      <c r="I40" s="455"/>
      <c r="J40" s="490" t="str">
        <f>IF(AND('Mapa de Riesgos'!$H$30="Muy Baja",'Mapa de Riesgos'!$L$30="Leve"),CONCATENATE("R",'Mapa de Riesgos'!$A$30),"")</f>
        <v/>
      </c>
      <c r="K40" s="488"/>
      <c r="L40" s="488" t="str">
        <f>IF(AND('Mapa de Riesgos'!$H$36="Muy Baja",'Mapa de Riesgos'!$L$36="Leve"),CONCATENATE("R",'Mapa de Riesgos'!$A$36),"")</f>
        <v/>
      </c>
      <c r="M40" s="488"/>
      <c r="N40" s="488" t="str">
        <f>IF(AND('Mapa de Riesgos'!$H$42="Muy Baja",'Mapa de Riesgos'!$L$42="Leve"),CONCATENATE("R",'Mapa de Riesgos'!$A$42),"")</f>
        <v/>
      </c>
      <c r="O40" s="489"/>
      <c r="P40" s="490" t="str">
        <f>IF(AND('Mapa de Riesgos'!$H$30="Muy Baja",'Mapa de Riesgos'!$L$30="Menor"),CONCATENATE("R",'Mapa de Riesgos'!$A$30),"")</f>
        <v/>
      </c>
      <c r="Q40" s="488"/>
      <c r="R40" s="488" t="str">
        <f>IF(AND('Mapa de Riesgos'!$H$36="Muy Baja",'Mapa de Riesgos'!$L$36="Menor"),CONCATENATE("R",'Mapa de Riesgos'!$A$36),"")</f>
        <v/>
      </c>
      <c r="S40" s="488"/>
      <c r="T40" s="488" t="str">
        <f>IF(AND('Mapa de Riesgos'!$H$42="Muy Baja",'Mapa de Riesgos'!$L$42="Menor"),CONCATENATE("R",'Mapa de Riesgos'!$A$42),"")</f>
        <v/>
      </c>
      <c r="U40" s="489"/>
      <c r="V40" s="479" t="str">
        <f>IF(AND('Mapa de Riesgos'!$H$30="Muy Baja",'Mapa de Riesgos'!$L$30="Moderado"),CONCATENATE("R",'Mapa de Riesgos'!$A$30),"")</f>
        <v/>
      </c>
      <c r="W40" s="480"/>
      <c r="X40" s="480" t="str">
        <f>IF(AND('Mapa de Riesgos'!$H$36="Muy Baja",'Mapa de Riesgos'!$L$36="Moderado"),CONCATENATE("R",'Mapa de Riesgos'!$A$36),"")</f>
        <v/>
      </c>
      <c r="Y40" s="480"/>
      <c r="Z40" s="480" t="str">
        <f>IF(AND('Mapa de Riesgos'!$H$42="Muy Baja",'Mapa de Riesgos'!$L$42="Moderado"),CONCATENATE("R",'Mapa de Riesgos'!$A$42),"")</f>
        <v/>
      </c>
      <c r="AA40" s="481"/>
      <c r="AB40" s="463" t="str">
        <f>IF(AND('Mapa de Riesgos'!$H$30="Muy Baja",'Mapa de Riesgos'!$L$30="Mayor"),CONCATENATE("R",'Mapa de Riesgos'!$A$30),"")</f>
        <v/>
      </c>
      <c r="AC40" s="459"/>
      <c r="AD40" s="459" t="str">
        <f>IF(AND('Mapa de Riesgos'!$H$36="Muy Baja",'Mapa de Riesgos'!$L$36="Mayor"),CONCATENATE("R",'Mapa de Riesgos'!$A$36),"")</f>
        <v/>
      </c>
      <c r="AE40" s="459"/>
      <c r="AF40" s="459" t="str">
        <f>IF(AND('Mapa de Riesgos'!$H$42="Muy Baja",'Mapa de Riesgos'!$L$42="Mayor"),CONCATENATE("R",'Mapa de Riesgos'!$A$42),"")</f>
        <v/>
      </c>
      <c r="AG40" s="460"/>
      <c r="AH40" s="470" t="str">
        <f>IF(AND('Mapa de Riesgos'!$H$30="Muy Baja",'Mapa de Riesgos'!$L$30="Catastrófico"),CONCATENATE("R",'Mapa de Riesgos'!$A$30),"")</f>
        <v/>
      </c>
      <c r="AI40" s="471"/>
      <c r="AJ40" s="471" t="str">
        <f>IF(AND('Mapa de Riesgos'!$H$36="Muy Baja",'Mapa de Riesgos'!$L$36="Catastrófico"),CONCATENATE("R",'Mapa de Riesgos'!$A$36),"")</f>
        <v/>
      </c>
      <c r="AK40" s="471"/>
      <c r="AL40" s="471" t="str">
        <f>IF(AND('Mapa de Riesgos'!$H$42="Muy Baja",'Mapa de Riesgos'!$L$42="Catastrófico"),CONCATENATE("R",'Mapa de Riesgos'!$A$42),"")</f>
        <v/>
      </c>
      <c r="AM40" s="472"/>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c r="BY40" s="81"/>
      <c r="BZ40" s="81"/>
      <c r="CA40" s="81"/>
      <c r="CB40" s="81"/>
    </row>
    <row r="41" spans="1:80">
      <c r="A41" s="81"/>
      <c r="B41" s="412"/>
      <c r="C41" s="412"/>
      <c r="D41" s="413"/>
      <c r="E41" s="453"/>
      <c r="F41" s="454"/>
      <c r="G41" s="454"/>
      <c r="H41" s="454"/>
      <c r="I41" s="455"/>
      <c r="J41" s="490"/>
      <c r="K41" s="488"/>
      <c r="L41" s="488"/>
      <c r="M41" s="488"/>
      <c r="N41" s="488"/>
      <c r="O41" s="489"/>
      <c r="P41" s="490"/>
      <c r="Q41" s="488"/>
      <c r="R41" s="488"/>
      <c r="S41" s="488"/>
      <c r="T41" s="488"/>
      <c r="U41" s="489"/>
      <c r="V41" s="479"/>
      <c r="W41" s="480"/>
      <c r="X41" s="480"/>
      <c r="Y41" s="480"/>
      <c r="Z41" s="480"/>
      <c r="AA41" s="481"/>
      <c r="AB41" s="463"/>
      <c r="AC41" s="459"/>
      <c r="AD41" s="459"/>
      <c r="AE41" s="459"/>
      <c r="AF41" s="459"/>
      <c r="AG41" s="460"/>
      <c r="AH41" s="470"/>
      <c r="AI41" s="471"/>
      <c r="AJ41" s="471"/>
      <c r="AK41" s="471"/>
      <c r="AL41" s="471"/>
      <c r="AM41" s="472"/>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c r="BY41" s="81"/>
      <c r="BZ41" s="81"/>
      <c r="CA41" s="81"/>
      <c r="CB41" s="81"/>
    </row>
    <row r="42" spans="1:80">
      <c r="A42" s="81"/>
      <c r="B42" s="412"/>
      <c r="C42" s="412"/>
      <c r="D42" s="413"/>
      <c r="E42" s="453"/>
      <c r="F42" s="454"/>
      <c r="G42" s="454"/>
      <c r="H42" s="454"/>
      <c r="I42" s="455"/>
      <c r="J42" s="490" t="str">
        <f>IF(AND('Mapa de Riesgos'!$H$48="Muy Baja",'Mapa de Riesgos'!$L$48="Leve"),CONCATENATE("R",'Mapa de Riesgos'!$A$48),"")</f>
        <v/>
      </c>
      <c r="K42" s="488"/>
      <c r="L42" s="488" t="str">
        <f>IF(AND('Mapa de Riesgos'!$H$54="Muy Baja",'Mapa de Riesgos'!$L$54="Leve"),CONCATENATE("R",'Mapa de Riesgos'!$A$54),"")</f>
        <v/>
      </c>
      <c r="M42" s="488"/>
      <c r="N42" s="488" t="str">
        <f>IF(AND('Mapa de Riesgos'!$H$60="Muy Baja",'Mapa de Riesgos'!$L$60="Leve"),CONCATENATE("R",'Mapa de Riesgos'!$A$60),"")</f>
        <v/>
      </c>
      <c r="O42" s="489"/>
      <c r="P42" s="490" t="str">
        <f>IF(AND('Mapa de Riesgos'!$H$48="Muy Baja",'Mapa de Riesgos'!$L$48="Menor"),CONCATENATE("R",'Mapa de Riesgos'!$A$48),"")</f>
        <v/>
      </c>
      <c r="Q42" s="488"/>
      <c r="R42" s="488" t="str">
        <f>IF(AND('Mapa de Riesgos'!$H$54="Muy Baja",'Mapa de Riesgos'!$L$54="Menor"),CONCATENATE("R",'Mapa de Riesgos'!$A$54),"")</f>
        <v/>
      </c>
      <c r="S42" s="488"/>
      <c r="T42" s="488" t="str">
        <f>IF(AND('Mapa de Riesgos'!$H$60="Muy Baja",'Mapa de Riesgos'!$L$60="Menor"),CONCATENATE("R",'Mapa de Riesgos'!$A$60),"")</f>
        <v/>
      </c>
      <c r="U42" s="489"/>
      <c r="V42" s="479" t="str">
        <f>IF(AND('Mapa de Riesgos'!$H$48="Muy Baja",'Mapa de Riesgos'!$L$48="Moderado"),CONCATENATE("R",'Mapa de Riesgos'!$A$48),"")</f>
        <v/>
      </c>
      <c r="W42" s="480"/>
      <c r="X42" s="480" t="str">
        <f>IF(AND('Mapa de Riesgos'!$H$54="Muy Baja",'Mapa de Riesgos'!$L$54="Moderado"),CONCATENATE("R",'Mapa de Riesgos'!$A$54),"")</f>
        <v/>
      </c>
      <c r="Y42" s="480"/>
      <c r="Z42" s="480" t="str">
        <f>IF(AND('Mapa de Riesgos'!$H$60="Muy Baja",'Mapa de Riesgos'!$L$60="Moderado"),CONCATENATE("R",'Mapa de Riesgos'!$A$60),"")</f>
        <v/>
      </c>
      <c r="AA42" s="481"/>
      <c r="AB42" s="463" t="str">
        <f>IF(AND('Mapa de Riesgos'!$H$48="Muy Baja",'Mapa de Riesgos'!$L$48="Mayor"),CONCATENATE("R",'Mapa de Riesgos'!$A$48),"")</f>
        <v/>
      </c>
      <c r="AC42" s="459"/>
      <c r="AD42" s="459" t="str">
        <f>IF(AND('Mapa de Riesgos'!$H$54="Muy Baja",'Mapa de Riesgos'!$L$54="Mayor"),CONCATENATE("R",'Mapa de Riesgos'!$A$54),"")</f>
        <v/>
      </c>
      <c r="AE42" s="459"/>
      <c r="AF42" s="459" t="str">
        <f>IF(AND('Mapa de Riesgos'!$H$60="Muy Baja",'Mapa de Riesgos'!$L$60="Mayor"),CONCATENATE("R",'Mapa de Riesgos'!$A$60),"")</f>
        <v/>
      </c>
      <c r="AG42" s="460"/>
      <c r="AH42" s="470" t="str">
        <f>IF(AND('Mapa de Riesgos'!$H$48="Muy Baja",'Mapa de Riesgos'!$L$48="Catastrófico"),CONCATENATE("R",'Mapa de Riesgos'!$A$48),"")</f>
        <v/>
      </c>
      <c r="AI42" s="471"/>
      <c r="AJ42" s="471" t="str">
        <f>IF(AND('Mapa de Riesgos'!$H$54="Muy Baja",'Mapa de Riesgos'!$L$54="Catastrófico"),CONCATENATE("R",'Mapa de Riesgos'!$A$54),"")</f>
        <v/>
      </c>
      <c r="AK42" s="471"/>
      <c r="AL42" s="471" t="str">
        <f>IF(AND('Mapa de Riesgos'!$H$60="Muy Baja",'Mapa de Riesgos'!$L$60="Catastrófico"),CONCATENATE("R",'Mapa de Riesgos'!$A$60),"")</f>
        <v/>
      </c>
      <c r="AM42" s="472"/>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c r="BY42" s="81"/>
      <c r="BZ42" s="81"/>
      <c r="CA42" s="81"/>
      <c r="CB42" s="81"/>
    </row>
    <row r="43" spans="1:80">
      <c r="A43" s="81"/>
      <c r="B43" s="412"/>
      <c r="C43" s="412"/>
      <c r="D43" s="413"/>
      <c r="E43" s="453"/>
      <c r="F43" s="454"/>
      <c r="G43" s="454"/>
      <c r="H43" s="454"/>
      <c r="I43" s="455"/>
      <c r="J43" s="490"/>
      <c r="K43" s="488"/>
      <c r="L43" s="488"/>
      <c r="M43" s="488"/>
      <c r="N43" s="488"/>
      <c r="O43" s="489"/>
      <c r="P43" s="490"/>
      <c r="Q43" s="488"/>
      <c r="R43" s="488"/>
      <c r="S43" s="488"/>
      <c r="T43" s="488"/>
      <c r="U43" s="489"/>
      <c r="V43" s="479"/>
      <c r="W43" s="480"/>
      <c r="X43" s="480"/>
      <c r="Y43" s="480"/>
      <c r="Z43" s="480"/>
      <c r="AA43" s="481"/>
      <c r="AB43" s="463"/>
      <c r="AC43" s="459"/>
      <c r="AD43" s="459"/>
      <c r="AE43" s="459"/>
      <c r="AF43" s="459"/>
      <c r="AG43" s="460"/>
      <c r="AH43" s="470"/>
      <c r="AI43" s="471"/>
      <c r="AJ43" s="471"/>
      <c r="AK43" s="471"/>
      <c r="AL43" s="471"/>
      <c r="AM43" s="472"/>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c r="BY43" s="81"/>
      <c r="BZ43" s="81"/>
      <c r="CA43" s="81"/>
      <c r="CB43" s="81"/>
    </row>
    <row r="44" spans="1:80">
      <c r="A44" s="81"/>
      <c r="B44" s="412"/>
      <c r="C44" s="412"/>
      <c r="D44" s="413"/>
      <c r="E44" s="453"/>
      <c r="F44" s="454"/>
      <c r="G44" s="454"/>
      <c r="H44" s="454"/>
      <c r="I44" s="455"/>
      <c r="J44" s="490" t="str">
        <f>IF(AND('Mapa de Riesgos'!$H$66="Muy Baja",'Mapa de Riesgos'!$L$66="Leve"),CONCATENATE("R",'Mapa de Riesgos'!$A$66),"")</f>
        <v/>
      </c>
      <c r="K44" s="488"/>
      <c r="L44" s="488" t="str">
        <f>IF(AND('Mapa de Riesgos'!$H$84="Muy Baja",'Mapa de Riesgos'!$L$84="Leve"),CONCATENATE("R",'Mapa de Riesgos'!$A$84),"")</f>
        <v/>
      </c>
      <c r="M44" s="488"/>
      <c r="N44" s="488" t="str">
        <f>IF(AND('Mapa de Riesgos'!$H$90="Muy Baja",'Mapa de Riesgos'!$L$90="Leve"),CONCATENATE("R",'Mapa de Riesgos'!$A$90),"")</f>
        <v/>
      </c>
      <c r="O44" s="489"/>
      <c r="P44" s="490" t="str">
        <f>IF(AND('Mapa de Riesgos'!$H$66="Muy Baja",'Mapa de Riesgos'!$L$66="Menor"),CONCATENATE("R",'Mapa de Riesgos'!$A$66),"")</f>
        <v/>
      </c>
      <c r="Q44" s="488"/>
      <c r="R44" s="488" t="str">
        <f>IF(AND('Mapa de Riesgos'!$H$84="Muy Baja",'Mapa de Riesgos'!$L$84="Menor"),CONCATENATE("R",'Mapa de Riesgos'!$A$84),"")</f>
        <v/>
      </c>
      <c r="S44" s="488"/>
      <c r="T44" s="488" t="str">
        <f>IF(AND('Mapa de Riesgos'!$H$90="Muy Baja",'Mapa de Riesgos'!$L$90="Menor"),CONCATENATE("R",'Mapa de Riesgos'!$A$90),"")</f>
        <v/>
      </c>
      <c r="U44" s="489"/>
      <c r="V44" s="479" t="str">
        <f>IF(AND('Mapa de Riesgos'!$H$66="Muy Baja",'Mapa de Riesgos'!$L$66="Moderado"),CONCATENATE("R",'Mapa de Riesgos'!$A$66),"")</f>
        <v/>
      </c>
      <c r="W44" s="480"/>
      <c r="X44" s="480" t="str">
        <f>IF(AND('Mapa de Riesgos'!$H$84="Muy Baja",'Mapa de Riesgos'!$L$84="Moderado"),CONCATENATE("R",'Mapa de Riesgos'!$A$84),"")</f>
        <v/>
      </c>
      <c r="Y44" s="480"/>
      <c r="Z44" s="480" t="str">
        <f>IF(AND('Mapa de Riesgos'!$H$90="Muy Baja",'Mapa de Riesgos'!$L$90="Moderado"),CONCATENATE("R",'Mapa de Riesgos'!$A$90),"")</f>
        <v/>
      </c>
      <c r="AA44" s="481"/>
      <c r="AB44" s="463" t="str">
        <f>IF(AND('Mapa de Riesgos'!$H$66="Muy Baja",'Mapa de Riesgos'!$L$66="Mayor"),CONCATENATE("R",'Mapa de Riesgos'!$A$66),"")</f>
        <v/>
      </c>
      <c r="AC44" s="459"/>
      <c r="AD44" s="459" t="str">
        <f>IF(AND('Mapa de Riesgos'!$H$84="Muy Baja",'Mapa de Riesgos'!$L$84="Mayor"),CONCATENATE("R",'Mapa de Riesgos'!$A$84),"")</f>
        <v/>
      </c>
      <c r="AE44" s="459"/>
      <c r="AF44" s="459" t="str">
        <f>IF(AND('Mapa de Riesgos'!$H$90="Muy Baja",'Mapa de Riesgos'!$L$90="Mayor"),CONCATENATE("R",'Mapa de Riesgos'!$A$90),"")</f>
        <v/>
      </c>
      <c r="AG44" s="460"/>
      <c r="AH44" s="470" t="str">
        <f>IF(AND('Mapa de Riesgos'!$H$66="Muy Baja",'Mapa de Riesgos'!$L$66="Catastrófico"),CONCATENATE("R",'Mapa de Riesgos'!$A$66),"")</f>
        <v/>
      </c>
      <c r="AI44" s="471"/>
      <c r="AJ44" s="471" t="str">
        <f>IF(AND('Mapa de Riesgos'!$H$84="Muy Baja",'Mapa de Riesgos'!$L$84="Catastrófico"),CONCATENATE("R",'Mapa de Riesgos'!$A$84),"")</f>
        <v/>
      </c>
      <c r="AK44" s="471"/>
      <c r="AL44" s="471" t="str">
        <f>IF(AND('Mapa de Riesgos'!$H$90="Muy Baja",'Mapa de Riesgos'!$L$90="Catastrófico"),CONCATENATE("R",'Mapa de Riesgos'!$A$90),"")</f>
        <v/>
      </c>
      <c r="AM44" s="472"/>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c r="BY44" s="81"/>
      <c r="BZ44" s="81"/>
      <c r="CA44" s="81"/>
      <c r="CB44" s="81"/>
    </row>
    <row r="45" spans="1:80" ht="15.75" thickBot="1">
      <c r="A45" s="81"/>
      <c r="B45" s="412"/>
      <c r="C45" s="412"/>
      <c r="D45" s="413"/>
      <c r="E45" s="456"/>
      <c r="F45" s="457"/>
      <c r="G45" s="457"/>
      <c r="H45" s="457"/>
      <c r="I45" s="458"/>
      <c r="J45" s="491"/>
      <c r="K45" s="492"/>
      <c r="L45" s="492"/>
      <c r="M45" s="492"/>
      <c r="N45" s="492"/>
      <c r="O45" s="493"/>
      <c r="P45" s="491"/>
      <c r="Q45" s="492"/>
      <c r="R45" s="492"/>
      <c r="S45" s="492"/>
      <c r="T45" s="492"/>
      <c r="U45" s="493"/>
      <c r="V45" s="482"/>
      <c r="W45" s="483"/>
      <c r="X45" s="483"/>
      <c r="Y45" s="483"/>
      <c r="Z45" s="483"/>
      <c r="AA45" s="484"/>
      <c r="AB45" s="467"/>
      <c r="AC45" s="468"/>
      <c r="AD45" s="468"/>
      <c r="AE45" s="468"/>
      <c r="AF45" s="468"/>
      <c r="AG45" s="469"/>
      <c r="AH45" s="473"/>
      <c r="AI45" s="474"/>
      <c r="AJ45" s="474"/>
      <c r="AK45" s="474"/>
      <c r="AL45" s="474"/>
      <c r="AM45" s="475"/>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c r="BY45" s="81"/>
      <c r="BZ45" s="81"/>
      <c r="CA45" s="81"/>
      <c r="CB45" s="81"/>
    </row>
    <row r="46" spans="1:80">
      <c r="A46" s="81"/>
      <c r="B46" s="81"/>
      <c r="C46" s="81"/>
      <c r="D46" s="81"/>
      <c r="E46" s="81"/>
      <c r="F46" s="81"/>
      <c r="G46" s="81"/>
      <c r="H46" s="81"/>
      <c r="I46" s="81"/>
      <c r="J46" s="450" t="s">
        <v>184</v>
      </c>
      <c r="K46" s="451"/>
      <c r="L46" s="451"/>
      <c r="M46" s="451"/>
      <c r="N46" s="451"/>
      <c r="O46" s="452"/>
      <c r="P46" s="450" t="s">
        <v>185</v>
      </c>
      <c r="Q46" s="451"/>
      <c r="R46" s="451"/>
      <c r="S46" s="451"/>
      <c r="T46" s="451"/>
      <c r="U46" s="452"/>
      <c r="V46" s="450" t="s">
        <v>186</v>
      </c>
      <c r="W46" s="451"/>
      <c r="X46" s="451"/>
      <c r="Y46" s="451"/>
      <c r="Z46" s="451"/>
      <c r="AA46" s="452"/>
      <c r="AB46" s="450" t="s">
        <v>187</v>
      </c>
      <c r="AC46" s="466"/>
      <c r="AD46" s="451"/>
      <c r="AE46" s="451"/>
      <c r="AF46" s="451"/>
      <c r="AG46" s="452"/>
      <c r="AH46" s="450" t="s">
        <v>188</v>
      </c>
      <c r="AI46" s="451"/>
      <c r="AJ46" s="451"/>
      <c r="AK46" s="451"/>
      <c r="AL46" s="451"/>
      <c r="AM46" s="452"/>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row>
    <row r="47" spans="1:80">
      <c r="A47" s="81"/>
      <c r="B47" s="81"/>
      <c r="C47" s="81"/>
      <c r="D47" s="81"/>
      <c r="E47" s="81"/>
      <c r="F47" s="81"/>
      <c r="G47" s="81"/>
      <c r="H47" s="81"/>
      <c r="I47" s="81"/>
      <c r="J47" s="453"/>
      <c r="K47" s="454"/>
      <c r="L47" s="454"/>
      <c r="M47" s="454"/>
      <c r="N47" s="454"/>
      <c r="O47" s="455"/>
      <c r="P47" s="453"/>
      <c r="Q47" s="454"/>
      <c r="R47" s="454"/>
      <c r="S47" s="454"/>
      <c r="T47" s="454"/>
      <c r="U47" s="455"/>
      <c r="V47" s="453"/>
      <c r="W47" s="454"/>
      <c r="X47" s="454"/>
      <c r="Y47" s="454"/>
      <c r="Z47" s="454"/>
      <c r="AA47" s="455"/>
      <c r="AB47" s="453"/>
      <c r="AC47" s="454"/>
      <c r="AD47" s="454"/>
      <c r="AE47" s="454"/>
      <c r="AF47" s="454"/>
      <c r="AG47" s="455"/>
      <c r="AH47" s="453"/>
      <c r="AI47" s="454"/>
      <c r="AJ47" s="454"/>
      <c r="AK47" s="454"/>
      <c r="AL47" s="454"/>
      <c r="AM47" s="455"/>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row>
    <row r="48" spans="1:80">
      <c r="A48" s="81"/>
      <c r="B48" s="81"/>
      <c r="C48" s="81"/>
      <c r="D48" s="81"/>
      <c r="E48" s="81"/>
      <c r="F48" s="81"/>
      <c r="G48" s="81"/>
      <c r="H48" s="81"/>
      <c r="I48" s="81"/>
      <c r="J48" s="453"/>
      <c r="K48" s="454"/>
      <c r="L48" s="454"/>
      <c r="M48" s="454"/>
      <c r="N48" s="454"/>
      <c r="O48" s="455"/>
      <c r="P48" s="453"/>
      <c r="Q48" s="454"/>
      <c r="R48" s="454"/>
      <c r="S48" s="454"/>
      <c r="T48" s="454"/>
      <c r="U48" s="455"/>
      <c r="V48" s="453"/>
      <c r="W48" s="454"/>
      <c r="X48" s="454"/>
      <c r="Y48" s="454"/>
      <c r="Z48" s="454"/>
      <c r="AA48" s="455"/>
      <c r="AB48" s="453"/>
      <c r="AC48" s="454"/>
      <c r="AD48" s="454"/>
      <c r="AE48" s="454"/>
      <c r="AF48" s="454"/>
      <c r="AG48" s="455"/>
      <c r="AH48" s="453"/>
      <c r="AI48" s="454"/>
      <c r="AJ48" s="454"/>
      <c r="AK48" s="454"/>
      <c r="AL48" s="454"/>
      <c r="AM48" s="455"/>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row>
    <row r="49" spans="1:80">
      <c r="A49" s="81"/>
      <c r="B49" s="81"/>
      <c r="C49" s="81"/>
      <c r="D49" s="81"/>
      <c r="E49" s="81"/>
      <c r="F49" s="81"/>
      <c r="G49" s="81"/>
      <c r="H49" s="81"/>
      <c r="I49" s="81"/>
      <c r="J49" s="453"/>
      <c r="K49" s="454"/>
      <c r="L49" s="454"/>
      <c r="M49" s="454"/>
      <c r="N49" s="454"/>
      <c r="O49" s="455"/>
      <c r="P49" s="453"/>
      <c r="Q49" s="454"/>
      <c r="R49" s="454"/>
      <c r="S49" s="454"/>
      <c r="T49" s="454"/>
      <c r="U49" s="455"/>
      <c r="V49" s="453"/>
      <c r="W49" s="454"/>
      <c r="X49" s="454"/>
      <c r="Y49" s="454"/>
      <c r="Z49" s="454"/>
      <c r="AA49" s="455"/>
      <c r="AB49" s="453"/>
      <c r="AC49" s="454"/>
      <c r="AD49" s="454"/>
      <c r="AE49" s="454"/>
      <c r="AF49" s="454"/>
      <c r="AG49" s="455"/>
      <c r="AH49" s="453"/>
      <c r="AI49" s="454"/>
      <c r="AJ49" s="454"/>
      <c r="AK49" s="454"/>
      <c r="AL49" s="454"/>
      <c r="AM49" s="455"/>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row>
    <row r="50" spans="1:80">
      <c r="A50" s="81"/>
      <c r="B50" s="81"/>
      <c r="C50" s="81"/>
      <c r="D50" s="81"/>
      <c r="E50" s="81"/>
      <c r="F50" s="81"/>
      <c r="G50" s="81"/>
      <c r="H50" s="81"/>
      <c r="I50" s="81"/>
      <c r="J50" s="453"/>
      <c r="K50" s="454"/>
      <c r="L50" s="454"/>
      <c r="M50" s="454"/>
      <c r="N50" s="454"/>
      <c r="O50" s="455"/>
      <c r="P50" s="453"/>
      <c r="Q50" s="454"/>
      <c r="R50" s="454"/>
      <c r="S50" s="454"/>
      <c r="T50" s="454"/>
      <c r="U50" s="455"/>
      <c r="V50" s="453"/>
      <c r="W50" s="454"/>
      <c r="X50" s="454"/>
      <c r="Y50" s="454"/>
      <c r="Z50" s="454"/>
      <c r="AA50" s="455"/>
      <c r="AB50" s="453"/>
      <c r="AC50" s="454"/>
      <c r="AD50" s="454"/>
      <c r="AE50" s="454"/>
      <c r="AF50" s="454"/>
      <c r="AG50" s="455"/>
      <c r="AH50" s="453"/>
      <c r="AI50" s="454"/>
      <c r="AJ50" s="454"/>
      <c r="AK50" s="454"/>
      <c r="AL50" s="454"/>
      <c r="AM50" s="455"/>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row>
    <row r="51" spans="1:80" ht="15.75" thickBot="1">
      <c r="A51" s="81"/>
      <c r="B51" s="81"/>
      <c r="C51" s="81"/>
      <c r="D51" s="81"/>
      <c r="E51" s="81"/>
      <c r="F51" s="81"/>
      <c r="G51" s="81"/>
      <c r="H51" s="81"/>
      <c r="I51" s="81"/>
      <c r="J51" s="456"/>
      <c r="K51" s="457"/>
      <c r="L51" s="457"/>
      <c r="M51" s="457"/>
      <c r="N51" s="457"/>
      <c r="O51" s="458"/>
      <c r="P51" s="456"/>
      <c r="Q51" s="457"/>
      <c r="R51" s="457"/>
      <c r="S51" s="457"/>
      <c r="T51" s="457"/>
      <c r="U51" s="458"/>
      <c r="V51" s="456"/>
      <c r="W51" s="457"/>
      <c r="X51" s="457"/>
      <c r="Y51" s="457"/>
      <c r="Z51" s="457"/>
      <c r="AA51" s="458"/>
      <c r="AB51" s="456"/>
      <c r="AC51" s="457"/>
      <c r="AD51" s="457"/>
      <c r="AE51" s="457"/>
      <c r="AF51" s="457"/>
      <c r="AG51" s="458"/>
      <c r="AH51" s="456"/>
      <c r="AI51" s="457"/>
      <c r="AJ51" s="457"/>
      <c r="AK51" s="457"/>
      <c r="AL51" s="457"/>
      <c r="AM51" s="458"/>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row>
    <row r="52" spans="1:80">
      <c r="A52" s="81"/>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row>
    <row r="53" spans="1:80" ht="15" customHeight="1">
      <c r="A53" s="81"/>
      <c r="B53" s="82"/>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row>
    <row r="54" spans="1:80" ht="15" customHeight="1">
      <c r="A54" s="81"/>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row>
    <row r="55" spans="1:80">
      <c r="A55" s="81"/>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row>
    <row r="56" spans="1:80">
      <c r="A56" s="81"/>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row>
    <row r="57" spans="1:80">
      <c r="A57" s="81"/>
      <c r="B57" s="81"/>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row>
    <row r="58" spans="1:80">
      <c r="A58" s="81"/>
      <c r="B58" s="81"/>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row>
    <row r="59" spans="1:80">
      <c r="A59" s="81"/>
      <c r="B59" s="81"/>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row>
    <row r="60" spans="1:80">
      <c r="A60" s="81"/>
      <c r="B60" s="81"/>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c r="AL60" s="81"/>
      <c r="AM60" s="81"/>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row>
    <row r="61" spans="1:80">
      <c r="A61" s="81"/>
      <c r="B61" s="81"/>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row>
    <row r="62" spans="1:80">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1"/>
      <c r="BR62" s="81"/>
      <c r="BS62" s="81"/>
      <c r="BT62" s="81"/>
      <c r="BU62" s="81"/>
      <c r="BV62" s="81"/>
      <c r="BW62" s="81"/>
      <c r="BX62" s="81"/>
      <c r="BY62" s="81"/>
      <c r="BZ62" s="81"/>
      <c r="CA62" s="81"/>
      <c r="CB62" s="81"/>
    </row>
    <row r="63" spans="1:80">
      <c r="A63" s="81"/>
      <c r="B63" s="81"/>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1"/>
      <c r="BR63" s="81"/>
      <c r="BS63" s="81"/>
      <c r="BT63" s="81"/>
      <c r="BU63" s="81"/>
      <c r="BV63" s="81"/>
      <c r="BW63" s="81"/>
      <c r="BX63" s="81"/>
      <c r="BY63" s="81"/>
      <c r="BZ63" s="81"/>
      <c r="CA63" s="81"/>
      <c r="CB63" s="81"/>
    </row>
    <row r="64" spans="1:80">
      <c r="A64" s="81"/>
      <c r="B64" s="81"/>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AN64" s="81"/>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c r="BO64" s="81"/>
      <c r="BP64" s="81"/>
      <c r="BQ64" s="81"/>
      <c r="BR64" s="81"/>
      <c r="BS64" s="81"/>
      <c r="BT64" s="81"/>
      <c r="BU64" s="81"/>
      <c r="BV64" s="81"/>
      <c r="BW64" s="81"/>
      <c r="BX64" s="81"/>
      <c r="BY64" s="81"/>
      <c r="BZ64" s="81"/>
      <c r="CA64" s="81"/>
      <c r="CB64" s="81"/>
    </row>
    <row r="65" spans="1:80">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row>
    <row r="66" spans="1:80">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1"/>
      <c r="BR66" s="81"/>
      <c r="BS66" s="81"/>
      <c r="BT66" s="81"/>
      <c r="BU66" s="81"/>
      <c r="BV66" s="81"/>
      <c r="BW66" s="81"/>
      <c r="BX66" s="81"/>
      <c r="BY66" s="81"/>
      <c r="BZ66" s="81"/>
      <c r="CA66" s="81"/>
      <c r="CB66" s="81"/>
    </row>
    <row r="67" spans="1:80">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c r="BI67" s="81"/>
      <c r="BJ67" s="81"/>
      <c r="BK67" s="81"/>
      <c r="BL67" s="81"/>
      <c r="BM67" s="81"/>
      <c r="BN67" s="81"/>
      <c r="BO67" s="81"/>
      <c r="BP67" s="81"/>
      <c r="BQ67" s="81"/>
      <c r="BR67" s="81"/>
      <c r="BS67" s="81"/>
      <c r="BT67" s="81"/>
      <c r="BU67" s="81"/>
      <c r="BV67" s="81"/>
      <c r="BW67" s="81"/>
      <c r="BX67" s="81"/>
      <c r="BY67" s="81"/>
      <c r="BZ67" s="81"/>
      <c r="CA67" s="81"/>
      <c r="CB67" s="81"/>
    </row>
    <row r="68" spans="1:80">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1"/>
      <c r="BU68" s="81"/>
      <c r="BV68" s="81"/>
      <c r="BW68" s="81"/>
      <c r="BX68" s="81"/>
      <c r="BY68" s="81"/>
      <c r="BZ68" s="81"/>
      <c r="CA68" s="81"/>
      <c r="CB68" s="81"/>
    </row>
    <row r="69" spans="1:80">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1"/>
      <c r="BR69" s="81"/>
      <c r="BS69" s="81"/>
      <c r="BT69" s="81"/>
      <c r="BU69" s="81"/>
      <c r="BV69" s="81"/>
      <c r="BW69" s="81"/>
      <c r="BX69" s="81"/>
      <c r="BY69" s="81"/>
      <c r="BZ69" s="81"/>
      <c r="CA69" s="81"/>
      <c r="CB69" s="81"/>
    </row>
    <row r="70" spans="1:80">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1"/>
      <c r="BR70" s="81"/>
      <c r="BS70" s="81"/>
      <c r="BT70" s="81"/>
      <c r="BU70" s="81"/>
      <c r="BV70" s="81"/>
      <c r="BW70" s="81"/>
      <c r="BX70" s="81"/>
      <c r="BY70" s="81"/>
      <c r="BZ70" s="81"/>
      <c r="CA70" s="81"/>
      <c r="CB70" s="81"/>
    </row>
    <row r="71" spans="1:80">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1"/>
      <c r="BR71" s="81"/>
      <c r="BS71" s="81"/>
      <c r="BT71" s="81"/>
      <c r="BU71" s="81"/>
      <c r="BV71" s="81"/>
      <c r="BW71" s="81"/>
      <c r="BX71" s="81"/>
      <c r="BY71" s="81"/>
      <c r="BZ71" s="81"/>
      <c r="CA71" s="81"/>
      <c r="CB71" s="81"/>
    </row>
    <row r="72" spans="1:80">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1"/>
      <c r="BR72" s="81"/>
      <c r="BS72" s="81"/>
      <c r="BT72" s="81"/>
      <c r="BU72" s="81"/>
      <c r="BV72" s="81"/>
      <c r="BW72" s="81"/>
      <c r="BX72" s="81"/>
      <c r="BY72" s="81"/>
      <c r="BZ72" s="81"/>
      <c r="CA72" s="81"/>
      <c r="CB72" s="81"/>
    </row>
    <row r="73" spans="1:80">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1"/>
      <c r="BR73" s="81"/>
      <c r="BS73" s="81"/>
      <c r="BT73" s="81"/>
      <c r="BU73" s="81"/>
      <c r="BV73" s="81"/>
      <c r="BW73" s="81"/>
      <c r="BX73" s="81"/>
      <c r="BY73" s="81"/>
      <c r="BZ73" s="81"/>
      <c r="CA73" s="81"/>
      <c r="CB73" s="81"/>
    </row>
    <row r="74" spans="1:80">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c r="BI74" s="81"/>
      <c r="BJ74" s="81"/>
      <c r="BK74" s="81"/>
      <c r="BL74" s="81"/>
      <c r="BM74" s="81"/>
      <c r="BN74" s="81"/>
      <c r="BO74" s="81"/>
      <c r="BP74" s="81"/>
      <c r="BQ74" s="81"/>
      <c r="BR74" s="81"/>
      <c r="BS74" s="81"/>
      <c r="BT74" s="81"/>
      <c r="BU74" s="81"/>
      <c r="BV74" s="81"/>
      <c r="BW74" s="81"/>
      <c r="BX74" s="81"/>
      <c r="BY74" s="81"/>
      <c r="BZ74" s="81"/>
      <c r="CA74" s="81"/>
      <c r="CB74" s="81"/>
    </row>
    <row r="75" spans="1:80">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c r="BI75" s="81"/>
      <c r="BJ75" s="81"/>
      <c r="BK75" s="81"/>
      <c r="BL75" s="81"/>
      <c r="BM75" s="81"/>
      <c r="BN75" s="81"/>
      <c r="BO75" s="81"/>
      <c r="BP75" s="81"/>
      <c r="BQ75" s="81"/>
      <c r="BR75" s="81"/>
      <c r="BS75" s="81"/>
      <c r="BT75" s="81"/>
      <c r="BU75" s="81"/>
      <c r="BV75" s="81"/>
      <c r="BW75" s="81"/>
      <c r="BX75" s="81"/>
      <c r="BY75" s="81"/>
      <c r="BZ75" s="81"/>
      <c r="CA75" s="81"/>
      <c r="CB75" s="81"/>
    </row>
    <row r="76" spans="1:80">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c r="BI76" s="81"/>
      <c r="BJ76" s="81"/>
      <c r="BK76" s="81"/>
      <c r="BL76" s="81"/>
      <c r="BM76" s="81"/>
      <c r="BN76" s="81"/>
      <c r="BO76" s="81"/>
      <c r="BP76" s="81"/>
      <c r="BQ76" s="81"/>
      <c r="BR76" s="81"/>
      <c r="BS76" s="81"/>
      <c r="BT76" s="81"/>
      <c r="BU76" s="81"/>
      <c r="BV76" s="81"/>
      <c r="BW76" s="81"/>
      <c r="BX76" s="81"/>
      <c r="BY76" s="81"/>
      <c r="BZ76" s="81"/>
      <c r="CA76" s="81"/>
      <c r="CB76" s="81"/>
    </row>
    <row r="77" spans="1:80">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c r="BI77" s="81"/>
      <c r="BJ77" s="81"/>
      <c r="BK77" s="81"/>
      <c r="BL77" s="81"/>
      <c r="BM77" s="81"/>
      <c r="BN77" s="81"/>
      <c r="BO77" s="81"/>
      <c r="BP77" s="81"/>
      <c r="BQ77" s="81"/>
      <c r="BR77" s="81"/>
      <c r="BS77" s="81"/>
      <c r="BT77" s="81"/>
      <c r="BU77" s="81"/>
      <c r="BV77" s="81"/>
      <c r="BW77" s="81"/>
      <c r="BX77" s="81"/>
      <c r="BY77" s="81"/>
      <c r="BZ77" s="81"/>
      <c r="CA77" s="81"/>
      <c r="CB77" s="81"/>
    </row>
    <row r="78" spans="1:80">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c r="BI78" s="81"/>
      <c r="BJ78" s="81"/>
      <c r="BK78" s="81"/>
      <c r="BL78" s="81"/>
      <c r="BM78" s="81"/>
      <c r="BN78" s="81"/>
      <c r="BO78" s="81"/>
      <c r="BP78" s="81"/>
      <c r="BQ78" s="81"/>
      <c r="BR78" s="81"/>
      <c r="BS78" s="81"/>
      <c r="BT78" s="81"/>
      <c r="BU78" s="81"/>
      <c r="BV78" s="81"/>
      <c r="BW78" s="81"/>
      <c r="BX78" s="81"/>
      <c r="BY78" s="81"/>
      <c r="BZ78" s="81"/>
      <c r="CA78" s="81"/>
      <c r="CB78" s="81"/>
    </row>
    <row r="79" spans="1:80">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c r="BI79" s="81"/>
      <c r="BJ79" s="81"/>
      <c r="BK79" s="81"/>
    </row>
    <row r="80" spans="1:80">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row>
    <row r="81" spans="1:63">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row>
    <row r="82" spans="1:63">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c r="BI82" s="81"/>
      <c r="BJ82" s="81"/>
      <c r="BK82" s="81"/>
    </row>
    <row r="83" spans="1:63">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c r="BI83" s="81"/>
      <c r="BJ83" s="81"/>
      <c r="BK83" s="81"/>
    </row>
    <row r="84" spans="1:63">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c r="BI84" s="81"/>
      <c r="BJ84" s="81"/>
      <c r="BK84" s="81"/>
    </row>
    <row r="85" spans="1:63">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c r="BI85" s="81"/>
      <c r="BJ85" s="81"/>
      <c r="BK85" s="81"/>
    </row>
    <row r="86" spans="1:63">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c r="BI86" s="81"/>
      <c r="BJ86" s="81"/>
      <c r="BK86" s="81"/>
    </row>
    <row r="87" spans="1:63">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c r="BI87" s="81"/>
      <c r="BJ87" s="81"/>
      <c r="BK87" s="81"/>
    </row>
    <row r="88" spans="1:63">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c r="BI88" s="81"/>
      <c r="BJ88" s="81"/>
      <c r="BK88" s="81"/>
    </row>
    <row r="89" spans="1:63">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c r="BI89" s="81"/>
      <c r="BJ89" s="81"/>
      <c r="BK89" s="81"/>
    </row>
    <row r="90" spans="1:63">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row>
    <row r="91" spans="1:63">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c r="BI91" s="81"/>
      <c r="BJ91" s="81"/>
      <c r="BK91" s="81"/>
    </row>
    <row r="92" spans="1:63">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c r="BI92" s="81"/>
      <c r="BJ92" s="81"/>
      <c r="BK92" s="81"/>
    </row>
    <row r="93" spans="1:63">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c r="BI93" s="81"/>
      <c r="BJ93" s="81"/>
      <c r="BK93" s="81"/>
    </row>
    <row r="94" spans="1:63">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c r="BI94" s="81"/>
      <c r="BJ94" s="81"/>
      <c r="BK94" s="81"/>
    </row>
    <row r="95" spans="1:63">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c r="BI95" s="81"/>
      <c r="BJ95" s="81"/>
      <c r="BK95" s="81"/>
    </row>
    <row r="96" spans="1:63">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c r="BI96" s="81"/>
      <c r="BJ96" s="81"/>
      <c r="BK96" s="81"/>
    </row>
    <row r="97" spans="1:63">
      <c r="A97" s="81"/>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c r="BI97" s="81"/>
      <c r="BJ97" s="81"/>
      <c r="BK97" s="81"/>
    </row>
    <row r="98" spans="1:63">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c r="BI98" s="81"/>
      <c r="BJ98" s="81"/>
      <c r="BK98" s="81"/>
    </row>
    <row r="99" spans="1:63">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c r="BI99" s="81"/>
      <c r="BJ99" s="81"/>
      <c r="BK99" s="81"/>
    </row>
    <row r="100" spans="1:63">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c r="BI100" s="81"/>
      <c r="BJ100" s="81"/>
      <c r="BK100" s="81"/>
    </row>
    <row r="101" spans="1:63">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c r="BI101" s="81"/>
      <c r="BJ101" s="81"/>
      <c r="BK101" s="81"/>
    </row>
    <row r="102" spans="1:63">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c r="BI102" s="81"/>
      <c r="BJ102" s="81"/>
      <c r="BK102" s="81"/>
    </row>
    <row r="103" spans="1:63">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c r="BI103" s="81"/>
      <c r="BJ103" s="81"/>
      <c r="BK103" s="81"/>
    </row>
    <row r="104" spans="1:63">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c r="BI104" s="81"/>
      <c r="BJ104" s="81"/>
      <c r="BK104" s="81"/>
    </row>
    <row r="105" spans="1:63">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c r="BI105" s="81"/>
      <c r="BJ105" s="81"/>
      <c r="BK105" s="81"/>
    </row>
    <row r="106" spans="1:63">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c r="BI106" s="81"/>
      <c r="BJ106" s="81"/>
      <c r="BK106" s="81"/>
    </row>
    <row r="107" spans="1:63">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c r="BI107" s="81"/>
      <c r="BJ107" s="81"/>
      <c r="BK107" s="81"/>
    </row>
    <row r="108" spans="1:63">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c r="BI108" s="81"/>
      <c r="BJ108" s="81"/>
      <c r="BK108" s="81"/>
    </row>
    <row r="109" spans="1:63">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81"/>
      <c r="AZ109" s="81"/>
      <c r="BA109" s="81"/>
      <c r="BB109" s="81"/>
      <c r="BC109" s="81"/>
      <c r="BD109" s="81"/>
      <c r="BE109" s="81"/>
      <c r="BF109" s="81"/>
      <c r="BG109" s="81"/>
      <c r="BH109" s="81"/>
      <c r="BI109" s="81"/>
      <c r="BJ109" s="81"/>
      <c r="BK109" s="81"/>
    </row>
    <row r="110" spans="1:63">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c r="BI110" s="81"/>
      <c r="BJ110" s="81"/>
      <c r="BK110" s="81"/>
    </row>
    <row r="111" spans="1:63">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c r="BI111" s="81"/>
      <c r="BJ111" s="81"/>
      <c r="BK111" s="81"/>
    </row>
    <row r="112" spans="1:63">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c r="BI112" s="81"/>
      <c r="BJ112" s="81"/>
      <c r="BK112" s="81"/>
    </row>
    <row r="113" spans="1:63">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c r="BI113" s="81"/>
      <c r="BJ113" s="81"/>
      <c r="BK113" s="81"/>
    </row>
    <row r="114" spans="1:63">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1"/>
      <c r="AV114" s="81"/>
      <c r="AW114" s="81"/>
      <c r="AX114" s="81"/>
      <c r="AY114" s="81"/>
      <c r="AZ114" s="81"/>
      <c r="BA114" s="81"/>
      <c r="BB114" s="81"/>
      <c r="BC114" s="81"/>
      <c r="BD114" s="81"/>
      <c r="BE114" s="81"/>
      <c r="BF114" s="81"/>
      <c r="BG114" s="81"/>
      <c r="BH114" s="81"/>
      <c r="BI114" s="81"/>
      <c r="BJ114" s="81"/>
      <c r="BK114" s="81"/>
    </row>
    <row r="115" spans="1:63">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1"/>
      <c r="AW115" s="81"/>
      <c r="AX115" s="81"/>
      <c r="AY115" s="81"/>
      <c r="AZ115" s="81"/>
      <c r="BA115" s="81"/>
      <c r="BB115" s="81"/>
      <c r="BC115" s="81"/>
      <c r="BD115" s="81"/>
      <c r="BE115" s="81"/>
      <c r="BF115" s="81"/>
      <c r="BG115" s="81"/>
      <c r="BH115" s="81"/>
      <c r="BI115" s="81"/>
      <c r="BJ115" s="81"/>
      <c r="BK115" s="81"/>
    </row>
    <row r="116" spans="1:63">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c r="BE116" s="81"/>
      <c r="BF116" s="81"/>
      <c r="BG116" s="81"/>
      <c r="BH116" s="81"/>
      <c r="BI116" s="81"/>
      <c r="BJ116" s="81"/>
      <c r="BK116" s="81"/>
    </row>
    <row r="117" spans="1:63">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c r="BI117" s="81"/>
      <c r="BJ117" s="81"/>
      <c r="BK117" s="81"/>
    </row>
    <row r="118" spans="1:63">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81"/>
      <c r="AW118" s="81"/>
      <c r="AX118" s="81"/>
      <c r="AY118" s="81"/>
      <c r="AZ118" s="81"/>
      <c r="BA118" s="81"/>
      <c r="BB118" s="81"/>
      <c r="BC118" s="81"/>
      <c r="BD118" s="81"/>
      <c r="BE118" s="81"/>
      <c r="BF118" s="81"/>
      <c r="BG118" s="81"/>
      <c r="BH118" s="81"/>
      <c r="BI118" s="81"/>
      <c r="BJ118" s="81"/>
      <c r="BK118" s="81"/>
    </row>
    <row r="119" spans="1:63">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81"/>
      <c r="BI119" s="81"/>
      <c r="BJ119" s="81"/>
      <c r="BK119" s="81"/>
    </row>
    <row r="120" spans="1:63">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1"/>
      <c r="AV120" s="81"/>
      <c r="AW120" s="81"/>
      <c r="AX120" s="81"/>
      <c r="AY120" s="81"/>
      <c r="AZ120" s="81"/>
      <c r="BA120" s="81"/>
      <c r="BB120" s="81"/>
      <c r="BC120" s="81"/>
      <c r="BD120" s="81"/>
      <c r="BE120" s="81"/>
      <c r="BF120" s="81"/>
      <c r="BG120" s="81"/>
      <c r="BH120" s="81"/>
      <c r="BI120" s="81"/>
      <c r="BJ120" s="81"/>
      <c r="BK120" s="81"/>
    </row>
    <row r="121" spans="1:63">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81"/>
      <c r="BH121" s="81"/>
      <c r="BI121" s="81"/>
      <c r="BJ121" s="81"/>
      <c r="BK121" s="81"/>
    </row>
    <row r="122" spans="1:63">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1"/>
      <c r="AR122" s="81"/>
      <c r="AS122" s="81"/>
      <c r="AT122" s="81"/>
      <c r="AU122" s="81"/>
      <c r="AV122" s="81"/>
      <c r="AW122" s="81"/>
      <c r="AX122" s="81"/>
      <c r="AY122" s="81"/>
      <c r="AZ122" s="81"/>
      <c r="BA122" s="81"/>
      <c r="BB122" s="81"/>
      <c r="BC122" s="81"/>
      <c r="BD122" s="81"/>
      <c r="BE122" s="81"/>
      <c r="BF122" s="81"/>
      <c r="BG122" s="81"/>
      <c r="BH122" s="81"/>
      <c r="BI122" s="81"/>
      <c r="BJ122" s="81"/>
      <c r="BK122" s="81"/>
    </row>
    <row r="123" spans="1:63">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c r="AR123" s="81"/>
      <c r="AS123" s="81"/>
      <c r="AT123" s="81"/>
      <c r="AU123" s="81"/>
      <c r="AV123" s="81"/>
      <c r="AW123" s="81"/>
      <c r="AX123" s="81"/>
      <c r="AY123" s="81"/>
      <c r="AZ123" s="81"/>
      <c r="BA123" s="81"/>
      <c r="BB123" s="81"/>
      <c r="BC123" s="81"/>
      <c r="BD123" s="81"/>
      <c r="BE123" s="81"/>
      <c r="BF123" s="81"/>
      <c r="BG123" s="81"/>
      <c r="BH123" s="81"/>
      <c r="BI123" s="81"/>
      <c r="BJ123" s="81"/>
      <c r="BK123" s="81"/>
    </row>
    <row r="124" spans="1:63">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1"/>
      <c r="AV124" s="81"/>
      <c r="AW124" s="81"/>
      <c r="AX124" s="81"/>
      <c r="AY124" s="81"/>
      <c r="AZ124" s="81"/>
      <c r="BA124" s="81"/>
      <c r="BB124" s="81"/>
      <c r="BC124" s="81"/>
      <c r="BD124" s="81"/>
      <c r="BE124" s="81"/>
      <c r="BF124" s="81"/>
      <c r="BG124" s="81"/>
      <c r="BH124" s="81"/>
      <c r="BI124" s="81"/>
      <c r="BJ124" s="81"/>
      <c r="BK124" s="81"/>
    </row>
    <row r="125" spans="1:63">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c r="AR125" s="81"/>
      <c r="AS125" s="81"/>
      <c r="AT125" s="81"/>
      <c r="AU125" s="81"/>
      <c r="AV125" s="81"/>
      <c r="AW125" s="81"/>
      <c r="AX125" s="81"/>
      <c r="AY125" s="81"/>
      <c r="AZ125" s="81"/>
      <c r="BA125" s="81"/>
      <c r="BB125" s="81"/>
      <c r="BC125" s="81"/>
      <c r="BD125" s="81"/>
      <c r="BE125" s="81"/>
      <c r="BF125" s="81"/>
      <c r="BG125" s="81"/>
      <c r="BH125" s="81"/>
      <c r="BI125" s="81"/>
      <c r="BJ125" s="81"/>
      <c r="BK125" s="81"/>
    </row>
    <row r="126" spans="1:63">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1"/>
      <c r="AT126" s="81"/>
      <c r="AU126" s="81"/>
      <c r="AV126" s="81"/>
      <c r="AW126" s="81"/>
      <c r="AX126" s="81"/>
      <c r="AY126" s="81"/>
      <c r="AZ126" s="81"/>
      <c r="BA126" s="81"/>
      <c r="BB126" s="81"/>
      <c r="BC126" s="81"/>
      <c r="BD126" s="81"/>
      <c r="BE126" s="81"/>
      <c r="BF126" s="81"/>
      <c r="BG126" s="81"/>
      <c r="BH126" s="81"/>
      <c r="BI126" s="81"/>
      <c r="BJ126" s="81"/>
      <c r="BK126" s="81"/>
    </row>
    <row r="127" spans="1:63">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c r="AU127" s="81"/>
      <c r="AV127" s="81"/>
      <c r="AW127" s="81"/>
      <c r="AX127" s="81"/>
      <c r="AY127" s="81"/>
      <c r="AZ127" s="81"/>
      <c r="BA127" s="81"/>
      <c r="BB127" s="81"/>
      <c r="BC127" s="81"/>
      <c r="BD127" s="81"/>
      <c r="BE127" s="81"/>
      <c r="BF127" s="81"/>
      <c r="BG127" s="81"/>
      <c r="BH127" s="81"/>
      <c r="BI127" s="81"/>
      <c r="BJ127" s="81"/>
      <c r="BK127" s="81"/>
    </row>
    <row r="128" spans="1:63">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1"/>
      <c r="AT128" s="81"/>
      <c r="AU128" s="81"/>
      <c r="AV128" s="81"/>
      <c r="AW128" s="81"/>
      <c r="AX128" s="81"/>
      <c r="AY128" s="81"/>
      <c r="AZ128" s="81"/>
      <c r="BA128" s="81"/>
      <c r="BB128" s="81"/>
      <c r="BC128" s="81"/>
      <c r="BD128" s="81"/>
      <c r="BE128" s="81"/>
      <c r="BF128" s="81"/>
      <c r="BG128" s="81"/>
      <c r="BH128" s="81"/>
      <c r="BI128" s="81"/>
      <c r="BJ128" s="81"/>
      <c r="BK128" s="81"/>
    </row>
    <row r="129" spans="2:63">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c r="AU129" s="81"/>
      <c r="AV129" s="81"/>
      <c r="AW129" s="81"/>
      <c r="AX129" s="81"/>
      <c r="AY129" s="81"/>
      <c r="AZ129" s="81"/>
      <c r="BA129" s="81"/>
      <c r="BB129" s="81"/>
      <c r="BC129" s="81"/>
      <c r="BD129" s="81"/>
      <c r="BE129" s="81"/>
      <c r="BF129" s="81"/>
      <c r="BG129" s="81"/>
      <c r="BH129" s="81"/>
      <c r="BI129" s="81"/>
      <c r="BJ129" s="81"/>
      <c r="BK129" s="81"/>
    </row>
    <row r="130" spans="2:63">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1"/>
      <c r="AQ130" s="81"/>
      <c r="AR130" s="81"/>
      <c r="AS130" s="81"/>
      <c r="AT130" s="81"/>
      <c r="AU130" s="81"/>
      <c r="AV130" s="81"/>
      <c r="AW130" s="81"/>
      <c r="AX130" s="81"/>
      <c r="AY130" s="81"/>
      <c r="AZ130" s="81"/>
      <c r="BA130" s="81"/>
      <c r="BB130" s="81"/>
      <c r="BC130" s="81"/>
      <c r="BD130" s="81"/>
      <c r="BE130" s="81"/>
      <c r="BF130" s="81"/>
      <c r="BG130" s="81"/>
      <c r="BH130" s="81"/>
      <c r="BI130" s="81"/>
      <c r="BJ130" s="81"/>
      <c r="BK130" s="81"/>
    </row>
    <row r="131" spans="2:63">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81"/>
      <c r="AZ131" s="81"/>
      <c r="BA131" s="81"/>
      <c r="BB131" s="81"/>
      <c r="BC131" s="81"/>
      <c r="BD131" s="81"/>
      <c r="BE131" s="81"/>
      <c r="BF131" s="81"/>
      <c r="BG131" s="81"/>
      <c r="BH131" s="81"/>
      <c r="BI131" s="81"/>
      <c r="BJ131" s="81"/>
      <c r="BK131" s="81"/>
    </row>
    <row r="132" spans="2:63">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81"/>
      <c r="AN132" s="81"/>
      <c r="AO132" s="81"/>
      <c r="AP132" s="81"/>
      <c r="AQ132" s="81"/>
      <c r="AR132" s="81"/>
      <c r="AS132" s="81"/>
      <c r="AT132" s="81"/>
      <c r="AU132" s="81"/>
      <c r="AV132" s="81"/>
      <c r="AW132" s="81"/>
      <c r="AX132" s="81"/>
      <c r="AY132" s="81"/>
      <c r="AZ132" s="81"/>
      <c r="BA132" s="81"/>
      <c r="BB132" s="81"/>
      <c r="BC132" s="81"/>
      <c r="BD132" s="81"/>
      <c r="BE132" s="81"/>
      <c r="BF132" s="81"/>
      <c r="BG132" s="81"/>
      <c r="BH132" s="81"/>
      <c r="BI132" s="81"/>
      <c r="BJ132" s="81"/>
      <c r="BK132" s="81"/>
    </row>
    <row r="133" spans="2:63">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c r="BE133" s="81"/>
      <c r="BF133" s="81"/>
      <c r="BG133" s="81"/>
      <c r="BH133" s="81"/>
      <c r="BI133" s="81"/>
      <c r="BJ133" s="81"/>
      <c r="BK133" s="81"/>
    </row>
    <row r="134" spans="2:63">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1"/>
      <c r="AR134" s="81"/>
      <c r="AS134" s="81"/>
      <c r="AT134" s="81"/>
      <c r="AU134" s="81"/>
      <c r="AV134" s="81"/>
      <c r="AW134" s="81"/>
      <c r="AX134" s="81"/>
      <c r="AY134" s="81"/>
      <c r="AZ134" s="81"/>
      <c r="BA134" s="81"/>
      <c r="BB134" s="81"/>
      <c r="BC134" s="81"/>
      <c r="BD134" s="81"/>
      <c r="BE134" s="81"/>
      <c r="BF134" s="81"/>
      <c r="BG134" s="81"/>
      <c r="BH134" s="81"/>
      <c r="BI134" s="81"/>
      <c r="BJ134" s="81"/>
      <c r="BK134" s="81"/>
    </row>
    <row r="135" spans="2:63">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1"/>
      <c r="AR135" s="81"/>
      <c r="AS135" s="81"/>
      <c r="AT135" s="81"/>
      <c r="AU135" s="81"/>
      <c r="AV135" s="81"/>
      <c r="AW135" s="81"/>
      <c r="AX135" s="81"/>
      <c r="AY135" s="81"/>
      <c r="AZ135" s="81"/>
      <c r="BA135" s="81"/>
      <c r="BB135" s="81"/>
      <c r="BC135" s="81"/>
      <c r="BD135" s="81"/>
      <c r="BE135" s="81"/>
      <c r="BF135" s="81"/>
      <c r="BG135" s="81"/>
      <c r="BH135" s="81"/>
      <c r="BI135" s="81"/>
      <c r="BJ135" s="81"/>
      <c r="BK135" s="81"/>
    </row>
    <row r="136" spans="2:63">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1"/>
      <c r="AR136" s="81"/>
      <c r="AS136" s="81"/>
      <c r="AT136" s="81"/>
      <c r="AU136" s="81"/>
      <c r="AV136" s="81"/>
      <c r="AW136" s="81"/>
      <c r="AX136" s="81"/>
      <c r="AY136" s="81"/>
      <c r="AZ136" s="81"/>
      <c r="BA136" s="81"/>
      <c r="BB136" s="81"/>
      <c r="BC136" s="81"/>
      <c r="BD136" s="81"/>
      <c r="BE136" s="81"/>
      <c r="BF136" s="81"/>
      <c r="BG136" s="81"/>
      <c r="BH136" s="81"/>
      <c r="BI136" s="81"/>
      <c r="BJ136" s="81"/>
      <c r="BK136" s="81"/>
    </row>
    <row r="137" spans="2:63">
      <c r="B137" s="81"/>
      <c r="C137" s="81"/>
      <c r="D137" s="81"/>
      <c r="E137" s="81"/>
      <c r="F137" s="81"/>
      <c r="G137" s="81"/>
      <c r="H137" s="81"/>
      <c r="I137" s="81"/>
    </row>
    <row r="138" spans="2:63">
      <c r="B138" s="81"/>
      <c r="C138" s="81"/>
      <c r="D138" s="81"/>
      <c r="E138" s="81"/>
      <c r="F138" s="81"/>
      <c r="G138" s="81"/>
      <c r="H138" s="81"/>
      <c r="I138" s="81"/>
    </row>
    <row r="139" spans="2:63">
      <c r="B139" s="81"/>
      <c r="C139" s="81"/>
      <c r="D139" s="81"/>
      <c r="E139" s="81"/>
      <c r="F139" s="81"/>
      <c r="G139" s="81"/>
      <c r="H139" s="81"/>
      <c r="I139" s="81"/>
    </row>
    <row r="140" spans="2:63">
      <c r="B140" s="81"/>
      <c r="C140" s="81"/>
      <c r="D140" s="81"/>
      <c r="E140" s="81"/>
      <c r="F140" s="81"/>
      <c r="G140" s="81"/>
      <c r="H140" s="81"/>
      <c r="I140" s="81"/>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AE47" sqref="AE47"/>
    </sheetView>
  </sheetViews>
  <sheetFormatPr defaultColWidth="11.42578125" defaultRowHeight="1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row>
    <row r="2" spans="1:91" ht="18" customHeight="1">
      <c r="A2" s="81"/>
      <c r="B2" s="523" t="s">
        <v>189</v>
      </c>
      <c r="C2" s="524"/>
      <c r="D2" s="524"/>
      <c r="E2" s="524"/>
      <c r="F2" s="524"/>
      <c r="G2" s="524"/>
      <c r="H2" s="524"/>
      <c r="I2" s="524"/>
      <c r="J2" s="465" t="s">
        <v>23</v>
      </c>
      <c r="K2" s="465"/>
      <c r="L2" s="465"/>
      <c r="M2" s="465"/>
      <c r="N2" s="465"/>
      <c r="O2" s="465"/>
      <c r="P2" s="465"/>
      <c r="Q2" s="465"/>
      <c r="R2" s="465"/>
      <c r="S2" s="465"/>
      <c r="T2" s="465"/>
      <c r="U2" s="465"/>
      <c r="V2" s="465"/>
      <c r="W2" s="465"/>
      <c r="X2" s="465"/>
      <c r="Y2" s="465"/>
      <c r="Z2" s="465"/>
      <c r="AA2" s="465"/>
      <c r="AB2" s="465"/>
      <c r="AC2" s="465"/>
      <c r="AD2" s="465"/>
      <c r="AE2" s="465"/>
      <c r="AF2" s="465"/>
      <c r="AG2" s="465"/>
      <c r="AH2" s="465"/>
      <c r="AI2" s="465"/>
      <c r="AJ2" s="465"/>
      <c r="AK2" s="465"/>
      <c r="AL2" s="465"/>
      <c r="AM2" s="465"/>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row>
    <row r="3" spans="1:91" ht="18.75" customHeight="1">
      <c r="A3" s="81"/>
      <c r="B3" s="524"/>
      <c r="C3" s="524"/>
      <c r="D3" s="524"/>
      <c r="E3" s="524"/>
      <c r="F3" s="524"/>
      <c r="G3" s="524"/>
      <c r="H3" s="524"/>
      <c r="I3" s="524"/>
      <c r="J3" s="465"/>
      <c r="K3" s="465"/>
      <c r="L3" s="465"/>
      <c r="M3" s="465"/>
      <c r="N3" s="465"/>
      <c r="O3" s="465"/>
      <c r="P3" s="465"/>
      <c r="Q3" s="465"/>
      <c r="R3" s="465"/>
      <c r="S3" s="465"/>
      <c r="T3" s="465"/>
      <c r="U3" s="465"/>
      <c r="V3" s="465"/>
      <c r="W3" s="465"/>
      <c r="X3" s="465"/>
      <c r="Y3" s="465"/>
      <c r="Z3" s="465"/>
      <c r="AA3" s="465"/>
      <c r="AB3" s="465"/>
      <c r="AC3" s="465"/>
      <c r="AD3" s="465"/>
      <c r="AE3" s="465"/>
      <c r="AF3" s="465"/>
      <c r="AG3" s="465"/>
      <c r="AH3" s="465"/>
      <c r="AI3" s="465"/>
      <c r="AJ3" s="465"/>
      <c r="AK3" s="465"/>
      <c r="AL3" s="465"/>
      <c r="AM3" s="465"/>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row>
    <row r="4" spans="1:91" ht="15" customHeight="1">
      <c r="A4" s="81"/>
      <c r="B4" s="524"/>
      <c r="C4" s="524"/>
      <c r="D4" s="524"/>
      <c r="E4" s="524"/>
      <c r="F4" s="524"/>
      <c r="G4" s="524"/>
      <c r="H4" s="524"/>
      <c r="I4" s="524"/>
      <c r="J4" s="465"/>
      <c r="K4" s="465"/>
      <c r="L4" s="465"/>
      <c r="M4" s="465"/>
      <c r="N4" s="465"/>
      <c r="O4" s="465"/>
      <c r="P4" s="465"/>
      <c r="Q4" s="465"/>
      <c r="R4" s="465"/>
      <c r="S4" s="465"/>
      <c r="T4" s="465"/>
      <c r="U4" s="465"/>
      <c r="V4" s="465"/>
      <c r="W4" s="465"/>
      <c r="X4" s="465"/>
      <c r="Y4" s="465"/>
      <c r="Z4" s="465"/>
      <c r="AA4" s="465"/>
      <c r="AB4" s="465"/>
      <c r="AC4" s="465"/>
      <c r="AD4" s="465"/>
      <c r="AE4" s="465"/>
      <c r="AF4" s="465"/>
      <c r="AG4" s="465"/>
      <c r="AH4" s="465"/>
      <c r="AI4" s="465"/>
      <c r="AJ4" s="465"/>
      <c r="AK4" s="465"/>
      <c r="AL4" s="465"/>
      <c r="AM4" s="465"/>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row>
    <row r="5" spans="1:91" ht="15.75" thickBo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row>
    <row r="6" spans="1:91" ht="15" customHeight="1">
      <c r="A6" s="81"/>
      <c r="B6" s="412" t="s">
        <v>174</v>
      </c>
      <c r="C6" s="412"/>
      <c r="D6" s="413"/>
      <c r="E6" s="507" t="s">
        <v>175</v>
      </c>
      <c r="F6" s="508"/>
      <c r="G6" s="508"/>
      <c r="H6" s="508"/>
      <c r="I6" s="525"/>
      <c r="J6" s="44" t="str">
        <f>IF(AND('Mapa de Riesgos'!$Y$12="Muy Alta",'Mapa de Riesgos'!$AA$12="Leve"),CONCATENATE("R1C",'Mapa de Riesgos'!$O$12),"")</f>
        <v/>
      </c>
      <c r="K6" s="45" t="str">
        <f>IF(AND('Mapa de Riesgos'!$Y$13="Muy Alta",'Mapa de Riesgos'!$AA$13="Leve"),CONCATENATE("R1C",'Mapa de Riesgos'!$O$13),"")</f>
        <v/>
      </c>
      <c r="L6" s="45" t="str">
        <f>IF(AND('Mapa de Riesgos'!$Y$14="Muy Alta",'Mapa de Riesgos'!$AA$14="Leve"),CONCATENATE("R1C",'Mapa de Riesgos'!$O$14),"")</f>
        <v/>
      </c>
      <c r="M6" s="45" t="str">
        <f>IF(AND('Mapa de Riesgos'!$Y$15="Muy Alta",'Mapa de Riesgos'!$AA$15="Leve"),CONCATENATE("R1C",'Mapa de Riesgos'!$O$15),"")</f>
        <v/>
      </c>
      <c r="N6" s="45" t="str">
        <f>IF(AND('Mapa de Riesgos'!$Y$16="Muy Alta",'Mapa de Riesgos'!$AA$16="Leve"),CONCATENATE("R1C",'Mapa de Riesgos'!$O$16),"")</f>
        <v/>
      </c>
      <c r="O6" s="46" t="str">
        <f>IF(AND('Mapa de Riesgos'!$Y$17="Muy Alta",'Mapa de Riesgos'!$AA$17="Leve"),CONCATENATE("R1C",'Mapa de Riesgos'!$O$17),"")</f>
        <v/>
      </c>
      <c r="P6" s="44" t="str">
        <f>IF(AND('Mapa de Riesgos'!$Y$12="Muy Alta",'Mapa de Riesgos'!$AA$12="Menor"),CONCATENATE("R1C",'Mapa de Riesgos'!$O$12),"")</f>
        <v/>
      </c>
      <c r="Q6" s="45" t="str">
        <f>IF(AND('Mapa de Riesgos'!$Y$13="Muy Alta",'Mapa de Riesgos'!$AA$13="Menor"),CONCATENATE("R1C",'Mapa de Riesgos'!$O$13),"")</f>
        <v/>
      </c>
      <c r="R6" s="45" t="str">
        <f>IF(AND('Mapa de Riesgos'!$Y$14="Muy Alta",'Mapa de Riesgos'!$AA$14="Menor"),CONCATENATE("R1C",'Mapa de Riesgos'!$O$14),"")</f>
        <v/>
      </c>
      <c r="S6" s="45" t="str">
        <f>IF(AND('Mapa de Riesgos'!$Y$15="Muy Alta",'Mapa de Riesgos'!$AA$15="Menor"),CONCATENATE("R1C",'Mapa de Riesgos'!$O$15),"")</f>
        <v/>
      </c>
      <c r="T6" s="45" t="str">
        <f>IF(AND('Mapa de Riesgos'!$Y$16="Muy Alta",'Mapa de Riesgos'!$AA$16="Menor"),CONCATENATE("R1C",'Mapa de Riesgos'!$O$16),"")</f>
        <v/>
      </c>
      <c r="U6" s="46" t="str">
        <f>IF(AND('Mapa de Riesgos'!$Y$17="Muy Alta",'Mapa de Riesgos'!$AA$17="Menor"),CONCATENATE("R1C",'Mapa de Riesgos'!$O$17),"")</f>
        <v/>
      </c>
      <c r="V6" s="44" t="str">
        <f>IF(AND('Mapa de Riesgos'!$Y$12="Muy Alta",'Mapa de Riesgos'!$AA$12="Moderado"),CONCATENATE("R1C",'Mapa de Riesgos'!$O$12),"")</f>
        <v/>
      </c>
      <c r="W6" s="45" t="str">
        <f>IF(AND('Mapa de Riesgos'!$Y$13="Muy Alta",'Mapa de Riesgos'!$AA$13="Moderado"),CONCATENATE("R1C",'Mapa de Riesgos'!$O$13),"")</f>
        <v/>
      </c>
      <c r="X6" s="45" t="str">
        <f>IF(AND('Mapa de Riesgos'!$Y$14="Muy Alta",'Mapa de Riesgos'!$AA$14="Moderado"),CONCATENATE("R1C",'Mapa de Riesgos'!$O$14),"")</f>
        <v/>
      </c>
      <c r="Y6" s="45" t="str">
        <f>IF(AND('Mapa de Riesgos'!$Y$15="Muy Alta",'Mapa de Riesgos'!$AA$15="Moderado"),CONCATENATE("R1C",'Mapa de Riesgos'!$O$15),"")</f>
        <v/>
      </c>
      <c r="Z6" s="45" t="str">
        <f>IF(AND('Mapa de Riesgos'!$Y$16="Muy Alta",'Mapa de Riesgos'!$AA$16="Moderado"),CONCATENATE("R1C",'Mapa de Riesgos'!$O$16),"")</f>
        <v/>
      </c>
      <c r="AA6" s="46" t="str">
        <f>IF(AND('Mapa de Riesgos'!$Y$17="Muy Alta",'Mapa de Riesgos'!$AA$17="Moderado"),CONCATENATE("R1C",'Mapa de Riesgos'!$O$17),"")</f>
        <v/>
      </c>
      <c r="AB6" s="44" t="str">
        <f>IF(AND('Mapa de Riesgos'!$Y$12="Muy Alta",'Mapa de Riesgos'!$AA$12="Mayor"),CONCATENATE("R1C",'Mapa de Riesgos'!$O$12),"")</f>
        <v/>
      </c>
      <c r="AC6" s="45" t="str">
        <f>IF(AND('Mapa de Riesgos'!$Y$13="Muy Alta",'Mapa de Riesgos'!$AA$13="Mayor"),CONCATENATE("R1C",'Mapa de Riesgos'!$O$13),"")</f>
        <v/>
      </c>
      <c r="AD6" s="45" t="str">
        <f>IF(AND('Mapa de Riesgos'!$Y$14="Muy Alta",'Mapa de Riesgos'!$AA$14="Mayor"),CONCATENATE("R1C",'Mapa de Riesgos'!$O$14),"")</f>
        <v/>
      </c>
      <c r="AE6" s="45" t="str">
        <f>IF(AND('Mapa de Riesgos'!$Y$15="Muy Alta",'Mapa de Riesgos'!$AA$15="Mayor"),CONCATENATE("R1C",'Mapa de Riesgos'!$O$15),"")</f>
        <v/>
      </c>
      <c r="AF6" s="45" t="str">
        <f>IF(AND('Mapa de Riesgos'!$Y$16="Muy Alta",'Mapa de Riesgos'!$AA$16="Mayor"),CONCATENATE("R1C",'Mapa de Riesgos'!$O$16),"")</f>
        <v/>
      </c>
      <c r="AG6" s="46" t="str">
        <f>IF(AND('Mapa de Riesgos'!$Y$17="Muy Alta",'Mapa de Riesgos'!$AA$17="Mayor"),CONCATENATE("R1C",'Mapa de Riesgos'!$O$17),"")</f>
        <v/>
      </c>
      <c r="AH6" s="47" t="str">
        <f>IF(AND('Mapa de Riesgos'!$Y$12="Muy Alta",'Mapa de Riesgos'!$AA$12="Catastrófico"),CONCATENATE("R1C",'Mapa de Riesgos'!$O$12),"")</f>
        <v/>
      </c>
      <c r="AI6" s="48" t="str">
        <f>IF(AND('Mapa de Riesgos'!$Y$13="Muy Alta",'Mapa de Riesgos'!$AA$13="Catastrófico"),CONCATENATE("R1C",'Mapa de Riesgos'!$O$13),"")</f>
        <v/>
      </c>
      <c r="AJ6" s="48" t="str">
        <f>IF(AND('Mapa de Riesgos'!$Y$14="Muy Alta",'Mapa de Riesgos'!$AA$14="Catastrófico"),CONCATENATE("R1C",'Mapa de Riesgos'!$O$14),"")</f>
        <v/>
      </c>
      <c r="AK6" s="48" t="str">
        <f>IF(AND('Mapa de Riesgos'!$Y$15="Muy Alta",'Mapa de Riesgos'!$AA$15="Catastrófico"),CONCATENATE("R1C",'Mapa de Riesgos'!$O$15),"")</f>
        <v/>
      </c>
      <c r="AL6" s="48" t="str">
        <f>IF(AND('Mapa de Riesgos'!$Y$16="Muy Alta",'Mapa de Riesgos'!$AA$16="Catastrófico"),CONCATENATE("R1C",'Mapa de Riesgos'!$O$16),"")</f>
        <v/>
      </c>
      <c r="AM6" s="49" t="str">
        <f>IF(AND('Mapa de Riesgos'!$Y$17="Muy Alta",'Mapa de Riesgos'!$AA$17="Catastrófico"),CONCATENATE("R1C",'Mapa de Riesgos'!$O$17),"")</f>
        <v/>
      </c>
      <c r="AN6" s="81"/>
      <c r="AO6" s="514" t="s">
        <v>176</v>
      </c>
      <c r="AP6" s="515"/>
      <c r="AQ6" s="515"/>
      <c r="AR6" s="515"/>
      <c r="AS6" s="515"/>
      <c r="AT6" s="516"/>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row>
    <row r="7" spans="1:91" ht="15" customHeight="1">
      <c r="A7" s="81"/>
      <c r="B7" s="412"/>
      <c r="C7" s="412"/>
      <c r="D7" s="413"/>
      <c r="E7" s="511"/>
      <c r="F7" s="510"/>
      <c r="G7" s="510"/>
      <c r="H7" s="510"/>
      <c r="I7" s="526"/>
      <c r="J7" s="50" t="str">
        <f>IF(AND('Mapa de Riesgos'!$Y$18="Muy Alta",'Mapa de Riesgos'!$AA$18="Leve"),CONCATENATE("R2C",'Mapa de Riesgos'!$O$18),"")</f>
        <v/>
      </c>
      <c r="K7" s="51" t="str">
        <f>IF(AND('Mapa de Riesgos'!$Y$19="Muy Alta",'Mapa de Riesgos'!$AA$19="Leve"),CONCATENATE("R2C",'Mapa de Riesgos'!$O$19),"")</f>
        <v/>
      </c>
      <c r="L7" s="51" t="str">
        <f>IF(AND('Mapa de Riesgos'!$Y$20="Muy Alta",'Mapa de Riesgos'!$AA$20="Leve"),CONCATENATE("R2C",'Mapa de Riesgos'!$O$20),"")</f>
        <v/>
      </c>
      <c r="M7" s="51" t="str">
        <f>IF(AND('Mapa de Riesgos'!$Y$21="Muy Alta",'Mapa de Riesgos'!$AA$21="Leve"),CONCATENATE("R2C",'Mapa de Riesgos'!$O$21),"")</f>
        <v/>
      </c>
      <c r="N7" s="51" t="str">
        <f>IF(AND('Mapa de Riesgos'!$Y$22="Muy Alta",'Mapa de Riesgos'!$AA$22="Leve"),CONCATENATE("R2C",'Mapa de Riesgos'!$O$22),"")</f>
        <v/>
      </c>
      <c r="O7" s="52" t="str">
        <f>IF(AND('Mapa de Riesgos'!$Y$23="Muy Alta",'Mapa de Riesgos'!$AA$23="Leve"),CONCATENATE("R2C",'Mapa de Riesgos'!$O$23),"")</f>
        <v/>
      </c>
      <c r="P7" s="50" t="str">
        <f>IF(AND('Mapa de Riesgos'!$Y$18="Muy Alta",'Mapa de Riesgos'!$AA$18="Menor"),CONCATENATE("R2C",'Mapa de Riesgos'!$O$18),"")</f>
        <v/>
      </c>
      <c r="Q7" s="51" t="str">
        <f>IF(AND('Mapa de Riesgos'!$Y$19="Muy Alta",'Mapa de Riesgos'!$AA$19="Menor"),CONCATENATE("R2C",'Mapa de Riesgos'!$O$19),"")</f>
        <v/>
      </c>
      <c r="R7" s="51" t="str">
        <f>IF(AND('Mapa de Riesgos'!$Y$20="Muy Alta",'Mapa de Riesgos'!$AA$20="Menor"),CONCATENATE("R2C",'Mapa de Riesgos'!$O$20),"")</f>
        <v/>
      </c>
      <c r="S7" s="51" t="str">
        <f>IF(AND('Mapa de Riesgos'!$Y$21="Muy Alta",'Mapa de Riesgos'!$AA$21="Menor"),CONCATENATE("R2C",'Mapa de Riesgos'!$O$21),"")</f>
        <v/>
      </c>
      <c r="T7" s="51" t="str">
        <f>IF(AND('Mapa de Riesgos'!$Y$22="Muy Alta",'Mapa de Riesgos'!$AA$22="Menor"),CONCATENATE("R2C",'Mapa de Riesgos'!$O$22),"")</f>
        <v/>
      </c>
      <c r="U7" s="52" t="str">
        <f>IF(AND('Mapa de Riesgos'!$Y$23="Muy Alta",'Mapa de Riesgos'!$AA$23="Menor"),CONCATENATE("R2C",'Mapa de Riesgos'!$O$23),"")</f>
        <v/>
      </c>
      <c r="V7" s="50" t="str">
        <f>IF(AND('Mapa de Riesgos'!$Y$18="Muy Alta",'Mapa de Riesgos'!$AA$18="Moderado"),CONCATENATE("R2C",'Mapa de Riesgos'!$O$18),"")</f>
        <v/>
      </c>
      <c r="W7" s="51" t="str">
        <f>IF(AND('Mapa de Riesgos'!$Y$19="Muy Alta",'Mapa de Riesgos'!$AA$19="Moderado"),CONCATENATE("R2C",'Mapa de Riesgos'!$O$19),"")</f>
        <v/>
      </c>
      <c r="X7" s="51" t="str">
        <f>IF(AND('Mapa de Riesgos'!$Y$20="Muy Alta",'Mapa de Riesgos'!$AA$20="Moderado"),CONCATENATE("R2C",'Mapa de Riesgos'!$O$20),"")</f>
        <v/>
      </c>
      <c r="Y7" s="51" t="str">
        <f>IF(AND('Mapa de Riesgos'!$Y$21="Muy Alta",'Mapa de Riesgos'!$AA$21="Moderado"),CONCATENATE("R2C",'Mapa de Riesgos'!$O$21),"")</f>
        <v/>
      </c>
      <c r="Z7" s="51" t="str">
        <f>IF(AND('Mapa de Riesgos'!$Y$22="Muy Alta",'Mapa de Riesgos'!$AA$22="Moderado"),CONCATENATE("R2C",'Mapa de Riesgos'!$O$22),"")</f>
        <v/>
      </c>
      <c r="AA7" s="52" t="str">
        <f>IF(AND('Mapa de Riesgos'!$Y$23="Muy Alta",'Mapa de Riesgos'!$AA$23="Moderado"),CONCATENATE("R2C",'Mapa de Riesgos'!$O$23),"")</f>
        <v/>
      </c>
      <c r="AB7" s="50" t="str">
        <f>IF(AND('Mapa de Riesgos'!$Y$18="Muy Alta",'Mapa de Riesgos'!$AA$18="Mayor"),CONCATENATE("R2C",'Mapa de Riesgos'!$O$18),"")</f>
        <v/>
      </c>
      <c r="AC7" s="51" t="str">
        <f>IF(AND('Mapa de Riesgos'!$Y$19="Muy Alta",'Mapa de Riesgos'!$AA$19="Mayor"),CONCATENATE("R2C",'Mapa de Riesgos'!$O$19),"")</f>
        <v/>
      </c>
      <c r="AD7" s="51" t="str">
        <f>IF(AND('Mapa de Riesgos'!$Y$20="Muy Alta",'Mapa de Riesgos'!$AA$20="Mayor"),CONCATENATE("R2C",'Mapa de Riesgos'!$O$20),"")</f>
        <v/>
      </c>
      <c r="AE7" s="51" t="str">
        <f>IF(AND('Mapa de Riesgos'!$Y$21="Muy Alta",'Mapa de Riesgos'!$AA$21="Mayor"),CONCATENATE("R2C",'Mapa de Riesgos'!$O$21),"")</f>
        <v/>
      </c>
      <c r="AF7" s="51" t="str">
        <f>IF(AND('Mapa de Riesgos'!$Y$22="Muy Alta",'Mapa de Riesgos'!$AA$22="Mayor"),CONCATENATE("R2C",'Mapa de Riesgos'!$O$22),"")</f>
        <v/>
      </c>
      <c r="AG7" s="52" t="str">
        <f>IF(AND('Mapa de Riesgos'!$Y$23="Muy Alta",'Mapa de Riesgos'!$AA$23="Mayor"),CONCATENATE("R2C",'Mapa de Riesgos'!$O$23),"")</f>
        <v/>
      </c>
      <c r="AH7" s="53" t="str">
        <f>IF(AND('Mapa de Riesgos'!$Y$18="Muy Alta",'Mapa de Riesgos'!$AA$18="Catastrófico"),CONCATENATE("R2C",'Mapa de Riesgos'!$O$18),"")</f>
        <v/>
      </c>
      <c r="AI7" s="54" t="str">
        <f>IF(AND('Mapa de Riesgos'!$Y$19="Muy Alta",'Mapa de Riesgos'!$AA$19="Catastrófico"),CONCATENATE("R2C",'Mapa de Riesgos'!$O$19),"")</f>
        <v/>
      </c>
      <c r="AJ7" s="54" t="str">
        <f>IF(AND('Mapa de Riesgos'!$Y$20="Muy Alta",'Mapa de Riesgos'!$AA$20="Catastrófico"),CONCATENATE("R2C",'Mapa de Riesgos'!$O$20),"")</f>
        <v/>
      </c>
      <c r="AK7" s="54" t="str">
        <f>IF(AND('Mapa de Riesgos'!$Y$21="Muy Alta",'Mapa de Riesgos'!$AA$21="Catastrófico"),CONCATENATE("R2C",'Mapa de Riesgos'!$O$21),"")</f>
        <v/>
      </c>
      <c r="AL7" s="54" t="str">
        <f>IF(AND('Mapa de Riesgos'!$Y$22="Muy Alta",'Mapa de Riesgos'!$AA$22="Catastrófico"),CONCATENATE("R2C",'Mapa de Riesgos'!$O$22),"")</f>
        <v/>
      </c>
      <c r="AM7" s="55" t="str">
        <f>IF(AND('Mapa de Riesgos'!$Y$23="Muy Alta",'Mapa de Riesgos'!$AA$23="Catastrófico"),CONCATENATE("R2C",'Mapa de Riesgos'!$O$23),"")</f>
        <v/>
      </c>
      <c r="AN7" s="81"/>
      <c r="AO7" s="517"/>
      <c r="AP7" s="518"/>
      <c r="AQ7" s="518"/>
      <c r="AR7" s="518"/>
      <c r="AS7" s="518"/>
      <c r="AT7" s="519"/>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row>
    <row r="8" spans="1:91" ht="15" customHeight="1">
      <c r="A8" s="81"/>
      <c r="B8" s="412"/>
      <c r="C8" s="412"/>
      <c r="D8" s="413"/>
      <c r="E8" s="511"/>
      <c r="F8" s="510"/>
      <c r="G8" s="510"/>
      <c r="H8" s="510"/>
      <c r="I8" s="526"/>
      <c r="J8" s="50" t="str">
        <f>IF(AND('Mapa de Riesgos'!$Y$24="Muy Alta",'Mapa de Riesgos'!$AA$24="Leve"),CONCATENATE("R3C",'Mapa de Riesgos'!$O$24),"")</f>
        <v/>
      </c>
      <c r="K8" s="51" t="str">
        <f>IF(AND('Mapa de Riesgos'!$Y$25="Muy Alta",'Mapa de Riesgos'!$AA$25="Leve"),CONCATENATE("R3C",'Mapa de Riesgos'!$O$25),"")</f>
        <v/>
      </c>
      <c r="L8" s="51" t="str">
        <f>IF(AND('Mapa de Riesgos'!$Y$26="Muy Alta",'Mapa de Riesgos'!$AA$26="Leve"),CONCATENATE("R3C",'Mapa de Riesgos'!$O$26),"")</f>
        <v/>
      </c>
      <c r="M8" s="51" t="str">
        <f>IF(AND('Mapa de Riesgos'!$Y$27="Muy Alta",'Mapa de Riesgos'!$AA$27="Leve"),CONCATENATE("R3C",'Mapa de Riesgos'!$O$27),"")</f>
        <v/>
      </c>
      <c r="N8" s="51" t="str">
        <f>IF(AND('Mapa de Riesgos'!$Y$28="Muy Alta",'Mapa de Riesgos'!$AA$28="Leve"),CONCATENATE("R3C",'Mapa de Riesgos'!$O$28),"")</f>
        <v/>
      </c>
      <c r="O8" s="52" t="str">
        <f>IF(AND('Mapa de Riesgos'!$Y$29="Muy Alta",'Mapa de Riesgos'!$AA$29="Leve"),CONCATENATE("R3C",'Mapa de Riesgos'!$O$29),"")</f>
        <v/>
      </c>
      <c r="P8" s="50" t="str">
        <f>IF(AND('Mapa de Riesgos'!$Y$24="Muy Alta",'Mapa de Riesgos'!$AA$24="Menor"),CONCATENATE("R3C",'Mapa de Riesgos'!$O$24),"")</f>
        <v/>
      </c>
      <c r="Q8" s="51" t="str">
        <f>IF(AND('Mapa de Riesgos'!$Y$25="Muy Alta",'Mapa de Riesgos'!$AA$25="Menor"),CONCATENATE("R3C",'Mapa de Riesgos'!$O$25),"")</f>
        <v/>
      </c>
      <c r="R8" s="51" t="str">
        <f>IF(AND('Mapa de Riesgos'!$Y$26="Muy Alta",'Mapa de Riesgos'!$AA$26="Menor"),CONCATENATE("R3C",'Mapa de Riesgos'!$O$26),"")</f>
        <v/>
      </c>
      <c r="S8" s="51" t="str">
        <f>IF(AND('Mapa de Riesgos'!$Y$27="Muy Alta",'Mapa de Riesgos'!$AA$27="Menor"),CONCATENATE("R3C",'Mapa de Riesgos'!$O$27),"")</f>
        <v/>
      </c>
      <c r="T8" s="51" t="str">
        <f>IF(AND('Mapa de Riesgos'!$Y$28="Muy Alta",'Mapa de Riesgos'!$AA$28="Menor"),CONCATENATE("R3C",'Mapa de Riesgos'!$O$28),"")</f>
        <v/>
      </c>
      <c r="U8" s="52" t="str">
        <f>IF(AND('Mapa de Riesgos'!$Y$29="Muy Alta",'Mapa de Riesgos'!$AA$29="Menor"),CONCATENATE("R3C",'Mapa de Riesgos'!$O$29),"")</f>
        <v/>
      </c>
      <c r="V8" s="50" t="str">
        <f>IF(AND('Mapa de Riesgos'!$Y$24="Muy Alta",'Mapa de Riesgos'!$AA$24="Moderado"),CONCATENATE("R3C",'Mapa de Riesgos'!$O$24),"")</f>
        <v/>
      </c>
      <c r="W8" s="51" t="str">
        <f>IF(AND('Mapa de Riesgos'!$Y$25="Muy Alta",'Mapa de Riesgos'!$AA$25="Moderado"),CONCATENATE("R3C",'Mapa de Riesgos'!$O$25),"")</f>
        <v/>
      </c>
      <c r="X8" s="51" t="str">
        <f>IF(AND('Mapa de Riesgos'!$Y$26="Muy Alta",'Mapa de Riesgos'!$AA$26="Moderado"),CONCATENATE("R3C",'Mapa de Riesgos'!$O$26),"")</f>
        <v/>
      </c>
      <c r="Y8" s="51" t="str">
        <f>IF(AND('Mapa de Riesgos'!$Y$27="Muy Alta",'Mapa de Riesgos'!$AA$27="Moderado"),CONCATENATE("R3C",'Mapa de Riesgos'!$O$27),"")</f>
        <v/>
      </c>
      <c r="Z8" s="51" t="str">
        <f>IF(AND('Mapa de Riesgos'!$Y$28="Muy Alta",'Mapa de Riesgos'!$AA$28="Moderado"),CONCATENATE("R3C",'Mapa de Riesgos'!$O$28),"")</f>
        <v/>
      </c>
      <c r="AA8" s="52" t="str">
        <f>IF(AND('Mapa de Riesgos'!$Y$29="Muy Alta",'Mapa de Riesgos'!$AA$29="Moderado"),CONCATENATE("R3C",'Mapa de Riesgos'!$O$29),"")</f>
        <v/>
      </c>
      <c r="AB8" s="50" t="str">
        <f>IF(AND('Mapa de Riesgos'!$Y$24="Muy Alta",'Mapa de Riesgos'!$AA$24="Mayor"),CONCATENATE("R3C",'Mapa de Riesgos'!$O$24),"")</f>
        <v/>
      </c>
      <c r="AC8" s="51" t="str">
        <f>IF(AND('Mapa de Riesgos'!$Y$25="Muy Alta",'Mapa de Riesgos'!$AA$25="Mayor"),CONCATENATE("R3C",'Mapa de Riesgos'!$O$25),"")</f>
        <v/>
      </c>
      <c r="AD8" s="51" t="str">
        <f>IF(AND('Mapa de Riesgos'!$Y$26="Muy Alta",'Mapa de Riesgos'!$AA$26="Mayor"),CONCATENATE("R3C",'Mapa de Riesgos'!$O$26),"")</f>
        <v/>
      </c>
      <c r="AE8" s="51" t="str">
        <f>IF(AND('Mapa de Riesgos'!$Y$27="Muy Alta",'Mapa de Riesgos'!$AA$27="Mayor"),CONCATENATE("R3C",'Mapa de Riesgos'!$O$27),"")</f>
        <v/>
      </c>
      <c r="AF8" s="51" t="str">
        <f>IF(AND('Mapa de Riesgos'!$Y$28="Muy Alta",'Mapa de Riesgos'!$AA$28="Mayor"),CONCATENATE("R3C",'Mapa de Riesgos'!$O$28),"")</f>
        <v/>
      </c>
      <c r="AG8" s="52" t="str">
        <f>IF(AND('Mapa de Riesgos'!$Y$29="Muy Alta",'Mapa de Riesgos'!$AA$29="Mayor"),CONCATENATE("R3C",'Mapa de Riesgos'!$O$29),"")</f>
        <v/>
      </c>
      <c r="AH8" s="53" t="str">
        <f>IF(AND('Mapa de Riesgos'!$Y$24="Muy Alta",'Mapa de Riesgos'!$AA$24="Catastrófico"),CONCATENATE("R3C",'Mapa de Riesgos'!$O$24),"")</f>
        <v/>
      </c>
      <c r="AI8" s="54" t="str">
        <f>IF(AND('Mapa de Riesgos'!$Y$25="Muy Alta",'Mapa de Riesgos'!$AA$25="Catastrófico"),CONCATENATE("R3C",'Mapa de Riesgos'!$O$25),"")</f>
        <v/>
      </c>
      <c r="AJ8" s="54" t="str">
        <f>IF(AND('Mapa de Riesgos'!$Y$26="Muy Alta",'Mapa de Riesgos'!$AA$26="Catastrófico"),CONCATENATE("R3C",'Mapa de Riesgos'!$O$26),"")</f>
        <v/>
      </c>
      <c r="AK8" s="54" t="str">
        <f>IF(AND('Mapa de Riesgos'!$Y$27="Muy Alta",'Mapa de Riesgos'!$AA$27="Catastrófico"),CONCATENATE("R3C",'Mapa de Riesgos'!$O$27),"")</f>
        <v/>
      </c>
      <c r="AL8" s="54" t="str">
        <f>IF(AND('Mapa de Riesgos'!$Y$28="Muy Alta",'Mapa de Riesgos'!$AA$28="Catastrófico"),CONCATENATE("R3C",'Mapa de Riesgos'!$O$28),"")</f>
        <v/>
      </c>
      <c r="AM8" s="55" t="str">
        <f>IF(AND('Mapa de Riesgos'!$Y$29="Muy Alta",'Mapa de Riesgos'!$AA$29="Catastrófico"),CONCATENATE("R3C",'Mapa de Riesgos'!$O$29),"")</f>
        <v/>
      </c>
      <c r="AN8" s="81"/>
      <c r="AO8" s="517"/>
      <c r="AP8" s="518"/>
      <c r="AQ8" s="518"/>
      <c r="AR8" s="518"/>
      <c r="AS8" s="518"/>
      <c r="AT8" s="519"/>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row>
    <row r="9" spans="1:91" ht="15" customHeight="1">
      <c r="A9" s="81"/>
      <c r="B9" s="412"/>
      <c r="C9" s="412"/>
      <c r="D9" s="413"/>
      <c r="E9" s="511"/>
      <c r="F9" s="510"/>
      <c r="G9" s="510"/>
      <c r="H9" s="510"/>
      <c r="I9" s="526"/>
      <c r="J9" s="50" t="str">
        <f>IF(AND('Mapa de Riesgos'!$Y$30="Muy Alta",'Mapa de Riesgos'!$AA$30="Leve"),CONCATENATE("R4C",'Mapa de Riesgos'!$O$30),"")</f>
        <v/>
      </c>
      <c r="K9" s="51" t="str">
        <f>IF(AND('Mapa de Riesgos'!$Y$31="Muy Alta",'Mapa de Riesgos'!$AA$31="Leve"),CONCATENATE("R4C",'Mapa de Riesgos'!$O$31),"")</f>
        <v/>
      </c>
      <c r="L9" s="51" t="str">
        <f>IF(AND('Mapa de Riesgos'!$Y$32="Muy Alta",'Mapa de Riesgos'!$AA$32="Leve"),CONCATENATE("R4C",'Mapa de Riesgos'!$O$32),"")</f>
        <v/>
      </c>
      <c r="M9" s="51" t="str">
        <f>IF(AND('Mapa de Riesgos'!$Y$33="Muy Alta",'Mapa de Riesgos'!$AA$33="Leve"),CONCATENATE("R4C",'Mapa de Riesgos'!$O$33),"")</f>
        <v/>
      </c>
      <c r="N9" s="51" t="str">
        <f>IF(AND('Mapa de Riesgos'!$Y$34="Muy Alta",'Mapa de Riesgos'!$AA$34="Leve"),CONCATENATE("R4C",'Mapa de Riesgos'!$O$34),"")</f>
        <v/>
      </c>
      <c r="O9" s="52" t="str">
        <f>IF(AND('Mapa de Riesgos'!$Y$35="Muy Alta",'Mapa de Riesgos'!$AA$35="Leve"),CONCATENATE("R4C",'Mapa de Riesgos'!$O$35),"")</f>
        <v/>
      </c>
      <c r="P9" s="50" t="str">
        <f>IF(AND('Mapa de Riesgos'!$Y$30="Muy Alta",'Mapa de Riesgos'!$AA$30="Menor"),CONCATENATE("R4C",'Mapa de Riesgos'!$O$30),"")</f>
        <v/>
      </c>
      <c r="Q9" s="51" t="str">
        <f>IF(AND('Mapa de Riesgos'!$Y$31="Muy Alta",'Mapa de Riesgos'!$AA$31="Menor"),CONCATENATE("R4C",'Mapa de Riesgos'!$O$31),"")</f>
        <v/>
      </c>
      <c r="R9" s="51" t="str">
        <f>IF(AND('Mapa de Riesgos'!$Y$32="Muy Alta",'Mapa de Riesgos'!$AA$32="Menor"),CONCATENATE("R4C",'Mapa de Riesgos'!$O$32),"")</f>
        <v/>
      </c>
      <c r="S9" s="51" t="str">
        <f>IF(AND('Mapa de Riesgos'!$Y$33="Muy Alta",'Mapa de Riesgos'!$AA$33="Menor"),CONCATENATE("R4C",'Mapa de Riesgos'!$O$33),"")</f>
        <v/>
      </c>
      <c r="T9" s="51" t="str">
        <f>IF(AND('Mapa de Riesgos'!$Y$34="Muy Alta",'Mapa de Riesgos'!$AA$34="Menor"),CONCATENATE("R4C",'Mapa de Riesgos'!$O$34),"")</f>
        <v/>
      </c>
      <c r="U9" s="52" t="str">
        <f>IF(AND('Mapa de Riesgos'!$Y$35="Muy Alta",'Mapa de Riesgos'!$AA$35="Menor"),CONCATENATE("R4C",'Mapa de Riesgos'!$O$35),"")</f>
        <v/>
      </c>
      <c r="V9" s="50" t="str">
        <f>IF(AND('Mapa de Riesgos'!$Y$30="Muy Alta",'Mapa de Riesgos'!$AA$30="Moderado"),CONCATENATE("R4C",'Mapa de Riesgos'!$O$30),"")</f>
        <v/>
      </c>
      <c r="W9" s="51" t="str">
        <f>IF(AND('Mapa de Riesgos'!$Y$31="Muy Alta",'Mapa de Riesgos'!$AA$31="Moderado"),CONCATENATE("R4C",'Mapa de Riesgos'!$O$31),"")</f>
        <v/>
      </c>
      <c r="X9" s="51" t="str">
        <f>IF(AND('Mapa de Riesgos'!$Y$32="Muy Alta",'Mapa de Riesgos'!$AA$32="Moderado"),CONCATENATE("R4C",'Mapa de Riesgos'!$O$32),"")</f>
        <v/>
      </c>
      <c r="Y9" s="51" t="str">
        <f>IF(AND('Mapa de Riesgos'!$Y$33="Muy Alta",'Mapa de Riesgos'!$AA$33="Moderado"),CONCATENATE("R4C",'Mapa de Riesgos'!$O$33),"")</f>
        <v/>
      </c>
      <c r="Z9" s="51" t="str">
        <f>IF(AND('Mapa de Riesgos'!$Y$34="Muy Alta",'Mapa de Riesgos'!$AA$34="Moderado"),CONCATENATE("R4C",'Mapa de Riesgos'!$O$34),"")</f>
        <v/>
      </c>
      <c r="AA9" s="52" t="str">
        <f>IF(AND('Mapa de Riesgos'!$Y$35="Muy Alta",'Mapa de Riesgos'!$AA$35="Moderado"),CONCATENATE("R4C",'Mapa de Riesgos'!$O$35),"")</f>
        <v/>
      </c>
      <c r="AB9" s="50" t="str">
        <f>IF(AND('Mapa de Riesgos'!$Y$30="Muy Alta",'Mapa de Riesgos'!$AA$30="Mayor"),CONCATENATE("R4C",'Mapa de Riesgos'!$O$30),"")</f>
        <v/>
      </c>
      <c r="AC9" s="51" t="str">
        <f>IF(AND('Mapa de Riesgos'!$Y$31="Muy Alta",'Mapa de Riesgos'!$AA$31="Mayor"),CONCATENATE("R4C",'Mapa de Riesgos'!$O$31),"")</f>
        <v/>
      </c>
      <c r="AD9" s="51" t="str">
        <f>IF(AND('Mapa de Riesgos'!$Y$32="Muy Alta",'Mapa de Riesgos'!$AA$32="Mayor"),CONCATENATE("R4C",'Mapa de Riesgos'!$O$32),"")</f>
        <v/>
      </c>
      <c r="AE9" s="51" t="str">
        <f>IF(AND('Mapa de Riesgos'!$Y$33="Muy Alta",'Mapa de Riesgos'!$AA$33="Mayor"),CONCATENATE("R4C",'Mapa de Riesgos'!$O$33),"")</f>
        <v/>
      </c>
      <c r="AF9" s="51" t="str">
        <f>IF(AND('Mapa de Riesgos'!$Y$34="Muy Alta",'Mapa de Riesgos'!$AA$34="Mayor"),CONCATENATE("R4C",'Mapa de Riesgos'!$O$34),"")</f>
        <v/>
      </c>
      <c r="AG9" s="52" t="str">
        <f>IF(AND('Mapa de Riesgos'!$Y$35="Muy Alta",'Mapa de Riesgos'!$AA$35="Mayor"),CONCATENATE("R4C",'Mapa de Riesgos'!$O$35),"")</f>
        <v/>
      </c>
      <c r="AH9" s="53" t="str">
        <f>IF(AND('Mapa de Riesgos'!$Y$30="Muy Alta",'Mapa de Riesgos'!$AA$30="Catastrófico"),CONCATENATE("R4C",'Mapa de Riesgos'!$O$30),"")</f>
        <v/>
      </c>
      <c r="AI9" s="54" t="str">
        <f>IF(AND('Mapa de Riesgos'!$Y$31="Muy Alta",'Mapa de Riesgos'!$AA$31="Catastrófico"),CONCATENATE("R4C",'Mapa de Riesgos'!$O$31),"")</f>
        <v/>
      </c>
      <c r="AJ9" s="54" t="str">
        <f>IF(AND('Mapa de Riesgos'!$Y$32="Muy Alta",'Mapa de Riesgos'!$AA$32="Catastrófico"),CONCATENATE("R4C",'Mapa de Riesgos'!$O$32),"")</f>
        <v/>
      </c>
      <c r="AK9" s="54" t="str">
        <f>IF(AND('Mapa de Riesgos'!$Y$33="Muy Alta",'Mapa de Riesgos'!$AA$33="Catastrófico"),CONCATENATE("R4C",'Mapa de Riesgos'!$O$33),"")</f>
        <v/>
      </c>
      <c r="AL9" s="54" t="str">
        <f>IF(AND('Mapa de Riesgos'!$Y$34="Muy Alta",'Mapa de Riesgos'!$AA$34="Catastrófico"),CONCATENATE("R4C",'Mapa de Riesgos'!$O$34),"")</f>
        <v/>
      </c>
      <c r="AM9" s="55" t="str">
        <f>IF(AND('Mapa de Riesgos'!$Y$35="Muy Alta",'Mapa de Riesgos'!$AA$35="Catastrófico"),CONCATENATE("R4C",'Mapa de Riesgos'!$O$35),"")</f>
        <v/>
      </c>
      <c r="AN9" s="81"/>
      <c r="AO9" s="517"/>
      <c r="AP9" s="518"/>
      <c r="AQ9" s="518"/>
      <c r="AR9" s="518"/>
      <c r="AS9" s="518"/>
      <c r="AT9" s="519"/>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row>
    <row r="10" spans="1:91" ht="15" customHeight="1">
      <c r="A10" s="81"/>
      <c r="B10" s="412"/>
      <c r="C10" s="412"/>
      <c r="D10" s="413"/>
      <c r="E10" s="511"/>
      <c r="F10" s="510"/>
      <c r="G10" s="510"/>
      <c r="H10" s="510"/>
      <c r="I10" s="526"/>
      <c r="J10" s="50" t="str">
        <f>IF(AND('Mapa de Riesgos'!$Y$36="Muy Alta",'Mapa de Riesgos'!$AA$36="Leve"),CONCATENATE("R5C",'Mapa de Riesgos'!$O$36),"")</f>
        <v/>
      </c>
      <c r="K10" s="51" t="str">
        <f>IF(AND('Mapa de Riesgos'!$Y$37="Muy Alta",'Mapa de Riesgos'!$AA$37="Leve"),CONCATENATE("R5C",'Mapa de Riesgos'!$O$37),"")</f>
        <v/>
      </c>
      <c r="L10" s="51" t="str">
        <f>IF(AND('Mapa de Riesgos'!$Y$38="Muy Alta",'Mapa de Riesgos'!$AA$38="Leve"),CONCATENATE("R5C",'Mapa de Riesgos'!$O$38),"")</f>
        <v/>
      </c>
      <c r="M10" s="51" t="str">
        <f>IF(AND('Mapa de Riesgos'!$Y$39="Muy Alta",'Mapa de Riesgos'!$AA$39="Leve"),CONCATENATE("R5C",'Mapa de Riesgos'!$O$39),"")</f>
        <v/>
      </c>
      <c r="N10" s="51" t="str">
        <f>IF(AND('Mapa de Riesgos'!$Y$40="Muy Alta",'Mapa de Riesgos'!$AA$40="Leve"),CONCATENATE("R5C",'Mapa de Riesgos'!$O$40),"")</f>
        <v/>
      </c>
      <c r="O10" s="52" t="str">
        <f>IF(AND('Mapa de Riesgos'!$Y$41="Muy Alta",'Mapa de Riesgos'!$AA$41="Leve"),CONCATENATE("R5C",'Mapa de Riesgos'!$O$41),"")</f>
        <v/>
      </c>
      <c r="P10" s="50" t="str">
        <f>IF(AND('Mapa de Riesgos'!$Y$36="Muy Alta",'Mapa de Riesgos'!$AA$36="Menor"),CONCATENATE("R5C",'Mapa de Riesgos'!$O$36),"")</f>
        <v/>
      </c>
      <c r="Q10" s="51" t="str">
        <f>IF(AND('Mapa de Riesgos'!$Y$37="Muy Alta",'Mapa de Riesgos'!$AA$37="Menor"),CONCATENATE("R5C",'Mapa de Riesgos'!$O$37),"")</f>
        <v/>
      </c>
      <c r="R10" s="51" t="str">
        <f>IF(AND('Mapa de Riesgos'!$Y$38="Muy Alta",'Mapa de Riesgos'!$AA$38="Menor"),CONCATENATE("R5C",'Mapa de Riesgos'!$O$38),"")</f>
        <v/>
      </c>
      <c r="S10" s="51" t="str">
        <f>IF(AND('Mapa de Riesgos'!$Y$39="Muy Alta",'Mapa de Riesgos'!$AA$39="Menor"),CONCATENATE("R5C",'Mapa de Riesgos'!$O$39),"")</f>
        <v/>
      </c>
      <c r="T10" s="51" t="str">
        <f>IF(AND('Mapa de Riesgos'!$Y$40="Muy Alta",'Mapa de Riesgos'!$AA$40="Menor"),CONCATENATE("R5C",'Mapa de Riesgos'!$O$40),"")</f>
        <v/>
      </c>
      <c r="U10" s="52" t="str">
        <f>IF(AND('Mapa de Riesgos'!$Y$41="Muy Alta",'Mapa de Riesgos'!$AA$41="Menor"),CONCATENATE("R5C",'Mapa de Riesgos'!$O$41),"")</f>
        <v/>
      </c>
      <c r="V10" s="50" t="str">
        <f>IF(AND('Mapa de Riesgos'!$Y$36="Muy Alta",'Mapa de Riesgos'!$AA$36="Moderado"),CONCATENATE("R5C",'Mapa de Riesgos'!$O$36),"")</f>
        <v/>
      </c>
      <c r="W10" s="51" t="str">
        <f>IF(AND('Mapa de Riesgos'!$Y$37="Muy Alta",'Mapa de Riesgos'!$AA$37="Moderado"),CONCATENATE("R5C",'Mapa de Riesgos'!$O$37),"")</f>
        <v/>
      </c>
      <c r="X10" s="51" t="str">
        <f>IF(AND('Mapa de Riesgos'!$Y$38="Muy Alta",'Mapa de Riesgos'!$AA$38="Moderado"),CONCATENATE("R5C",'Mapa de Riesgos'!$O$38),"")</f>
        <v/>
      </c>
      <c r="Y10" s="51" t="str">
        <f>IF(AND('Mapa de Riesgos'!$Y$39="Muy Alta",'Mapa de Riesgos'!$AA$39="Moderado"),CONCATENATE("R5C",'Mapa de Riesgos'!$O$39),"")</f>
        <v/>
      </c>
      <c r="Z10" s="51" t="str">
        <f>IF(AND('Mapa de Riesgos'!$Y$40="Muy Alta",'Mapa de Riesgos'!$AA$40="Moderado"),CONCATENATE("R5C",'Mapa de Riesgos'!$O$40),"")</f>
        <v/>
      </c>
      <c r="AA10" s="52" t="str">
        <f>IF(AND('Mapa de Riesgos'!$Y$41="Muy Alta",'Mapa de Riesgos'!$AA$41="Moderado"),CONCATENATE("R5C",'Mapa de Riesgos'!$O$41),"")</f>
        <v/>
      </c>
      <c r="AB10" s="50" t="str">
        <f>IF(AND('Mapa de Riesgos'!$Y$36="Muy Alta",'Mapa de Riesgos'!$AA$36="Mayor"),CONCATENATE("R5C",'Mapa de Riesgos'!$O$36),"")</f>
        <v/>
      </c>
      <c r="AC10" s="51" t="str">
        <f>IF(AND('Mapa de Riesgos'!$Y$37="Muy Alta",'Mapa de Riesgos'!$AA$37="Mayor"),CONCATENATE("R5C",'Mapa de Riesgos'!$O$37),"")</f>
        <v/>
      </c>
      <c r="AD10" s="51" t="str">
        <f>IF(AND('Mapa de Riesgos'!$Y$38="Muy Alta",'Mapa de Riesgos'!$AA$38="Mayor"),CONCATENATE("R5C",'Mapa de Riesgos'!$O$38),"")</f>
        <v/>
      </c>
      <c r="AE10" s="51" t="str">
        <f>IF(AND('Mapa de Riesgos'!$Y$39="Muy Alta",'Mapa de Riesgos'!$AA$39="Mayor"),CONCATENATE("R5C",'Mapa de Riesgos'!$O$39),"")</f>
        <v/>
      </c>
      <c r="AF10" s="51" t="str">
        <f>IF(AND('Mapa de Riesgos'!$Y$40="Muy Alta",'Mapa de Riesgos'!$AA$40="Mayor"),CONCATENATE("R5C",'Mapa de Riesgos'!$O$40),"")</f>
        <v/>
      </c>
      <c r="AG10" s="52" t="str">
        <f>IF(AND('Mapa de Riesgos'!$Y$41="Muy Alta",'Mapa de Riesgos'!$AA$41="Mayor"),CONCATENATE("R5C",'Mapa de Riesgos'!$O$41),"")</f>
        <v/>
      </c>
      <c r="AH10" s="53" t="str">
        <f>IF(AND('Mapa de Riesgos'!$Y$36="Muy Alta",'Mapa de Riesgos'!$AA$36="Catastrófico"),CONCATENATE("R5C",'Mapa de Riesgos'!$O$36),"")</f>
        <v/>
      </c>
      <c r="AI10" s="54" t="str">
        <f>IF(AND('Mapa de Riesgos'!$Y$37="Muy Alta",'Mapa de Riesgos'!$AA$37="Catastrófico"),CONCATENATE("R5C",'Mapa de Riesgos'!$O$37),"")</f>
        <v/>
      </c>
      <c r="AJ10" s="54" t="str">
        <f>IF(AND('Mapa de Riesgos'!$Y$38="Muy Alta",'Mapa de Riesgos'!$AA$38="Catastrófico"),CONCATENATE("R5C",'Mapa de Riesgos'!$O$38),"")</f>
        <v/>
      </c>
      <c r="AK10" s="54" t="str">
        <f>IF(AND('Mapa de Riesgos'!$Y$39="Muy Alta",'Mapa de Riesgos'!$AA$39="Catastrófico"),CONCATENATE("R5C",'Mapa de Riesgos'!$O$39),"")</f>
        <v/>
      </c>
      <c r="AL10" s="54" t="str">
        <f>IF(AND('Mapa de Riesgos'!$Y$40="Muy Alta",'Mapa de Riesgos'!$AA$40="Catastrófico"),CONCATENATE("R5C",'Mapa de Riesgos'!$O$40),"")</f>
        <v/>
      </c>
      <c r="AM10" s="55" t="str">
        <f>IF(AND('Mapa de Riesgos'!$Y$41="Muy Alta",'Mapa de Riesgos'!$AA$41="Catastrófico"),CONCATENATE("R5C",'Mapa de Riesgos'!$O$41),"")</f>
        <v/>
      </c>
      <c r="AN10" s="81"/>
      <c r="AO10" s="517"/>
      <c r="AP10" s="518"/>
      <c r="AQ10" s="518"/>
      <c r="AR10" s="518"/>
      <c r="AS10" s="518"/>
      <c r="AT10" s="519"/>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row>
    <row r="11" spans="1:91" ht="15" customHeight="1">
      <c r="A11" s="81"/>
      <c r="B11" s="412"/>
      <c r="C11" s="412"/>
      <c r="D11" s="413"/>
      <c r="E11" s="511"/>
      <c r="F11" s="510"/>
      <c r="G11" s="510"/>
      <c r="H11" s="510"/>
      <c r="I11" s="526"/>
      <c r="J11" s="50" t="str">
        <f>IF(AND('Mapa de Riesgos'!$Y$42="Muy Alta",'Mapa de Riesgos'!$AA$42="Leve"),CONCATENATE("R6C",'Mapa de Riesgos'!$O$42),"")</f>
        <v/>
      </c>
      <c r="K11" s="51" t="str">
        <f>IF(AND('Mapa de Riesgos'!$Y$43="Muy Alta",'Mapa de Riesgos'!$AA$43="Leve"),CONCATENATE("R6C",'Mapa de Riesgos'!$O$43),"")</f>
        <v/>
      </c>
      <c r="L11" s="51" t="str">
        <f>IF(AND('Mapa de Riesgos'!$Y$44="Muy Alta",'Mapa de Riesgos'!$AA$44="Leve"),CONCATENATE("R6C",'Mapa de Riesgos'!$O$44),"")</f>
        <v/>
      </c>
      <c r="M11" s="51" t="str">
        <f>IF(AND('Mapa de Riesgos'!$Y$45="Muy Alta",'Mapa de Riesgos'!$AA$45="Leve"),CONCATENATE("R6C",'Mapa de Riesgos'!$O$45),"")</f>
        <v/>
      </c>
      <c r="N11" s="51" t="str">
        <f>IF(AND('Mapa de Riesgos'!$Y$46="Muy Alta",'Mapa de Riesgos'!$AA$46="Leve"),CONCATENATE("R6C",'Mapa de Riesgos'!$O$46),"")</f>
        <v/>
      </c>
      <c r="O11" s="52" t="str">
        <f>IF(AND('Mapa de Riesgos'!$Y$47="Muy Alta",'Mapa de Riesgos'!$AA$47="Leve"),CONCATENATE("R6C",'Mapa de Riesgos'!$O$47),"")</f>
        <v/>
      </c>
      <c r="P11" s="50" t="str">
        <f>IF(AND('Mapa de Riesgos'!$Y$42="Muy Alta",'Mapa de Riesgos'!$AA$42="Menor"),CONCATENATE("R6C",'Mapa de Riesgos'!$O$42),"")</f>
        <v/>
      </c>
      <c r="Q11" s="51" t="str">
        <f>IF(AND('Mapa de Riesgos'!$Y$43="Muy Alta",'Mapa de Riesgos'!$AA$43="Menor"),CONCATENATE("R6C",'Mapa de Riesgos'!$O$43),"")</f>
        <v/>
      </c>
      <c r="R11" s="51" t="str">
        <f>IF(AND('Mapa de Riesgos'!$Y$44="Muy Alta",'Mapa de Riesgos'!$AA$44="Menor"),CONCATENATE("R6C",'Mapa de Riesgos'!$O$44),"")</f>
        <v/>
      </c>
      <c r="S11" s="51" t="str">
        <f>IF(AND('Mapa de Riesgos'!$Y$45="Muy Alta",'Mapa de Riesgos'!$AA$45="Menor"),CONCATENATE("R6C",'Mapa de Riesgos'!$O$45),"")</f>
        <v/>
      </c>
      <c r="T11" s="51" t="str">
        <f>IF(AND('Mapa de Riesgos'!$Y$46="Muy Alta",'Mapa de Riesgos'!$AA$46="Menor"),CONCATENATE("R6C",'Mapa de Riesgos'!$O$46),"")</f>
        <v/>
      </c>
      <c r="U11" s="52" t="str">
        <f>IF(AND('Mapa de Riesgos'!$Y$47="Muy Alta",'Mapa de Riesgos'!$AA$47="Menor"),CONCATENATE("R6C",'Mapa de Riesgos'!$O$47),"")</f>
        <v/>
      </c>
      <c r="V11" s="50" t="str">
        <f>IF(AND('Mapa de Riesgos'!$Y$42="Muy Alta",'Mapa de Riesgos'!$AA$42="Moderado"),CONCATENATE("R6C",'Mapa de Riesgos'!$O$42),"")</f>
        <v/>
      </c>
      <c r="W11" s="51" t="str">
        <f>IF(AND('Mapa de Riesgos'!$Y$43="Muy Alta",'Mapa de Riesgos'!$AA$43="Moderado"),CONCATENATE("R6C",'Mapa de Riesgos'!$O$43),"")</f>
        <v/>
      </c>
      <c r="X11" s="51" t="str">
        <f>IF(AND('Mapa de Riesgos'!$Y$44="Muy Alta",'Mapa de Riesgos'!$AA$44="Moderado"),CONCATENATE("R6C",'Mapa de Riesgos'!$O$44),"")</f>
        <v/>
      </c>
      <c r="Y11" s="51" t="str">
        <f>IF(AND('Mapa de Riesgos'!$Y$45="Muy Alta",'Mapa de Riesgos'!$AA$45="Moderado"),CONCATENATE("R6C",'Mapa de Riesgos'!$O$45),"")</f>
        <v/>
      </c>
      <c r="Z11" s="51" t="str">
        <f>IF(AND('Mapa de Riesgos'!$Y$46="Muy Alta",'Mapa de Riesgos'!$AA$46="Moderado"),CONCATENATE("R6C",'Mapa de Riesgos'!$O$46),"")</f>
        <v/>
      </c>
      <c r="AA11" s="52" t="str">
        <f>IF(AND('Mapa de Riesgos'!$Y$47="Muy Alta",'Mapa de Riesgos'!$AA$47="Moderado"),CONCATENATE("R6C",'Mapa de Riesgos'!$O$47),"")</f>
        <v/>
      </c>
      <c r="AB11" s="50" t="str">
        <f>IF(AND('Mapa de Riesgos'!$Y$42="Muy Alta",'Mapa de Riesgos'!$AA$42="Mayor"),CONCATENATE("R6C",'Mapa de Riesgos'!$O$42),"")</f>
        <v/>
      </c>
      <c r="AC11" s="51" t="str">
        <f>IF(AND('Mapa de Riesgos'!$Y$43="Muy Alta",'Mapa de Riesgos'!$AA$43="Mayor"),CONCATENATE("R6C",'Mapa de Riesgos'!$O$43),"")</f>
        <v/>
      </c>
      <c r="AD11" s="51" t="str">
        <f>IF(AND('Mapa de Riesgos'!$Y$44="Muy Alta",'Mapa de Riesgos'!$AA$44="Mayor"),CONCATENATE("R6C",'Mapa de Riesgos'!$O$44),"")</f>
        <v/>
      </c>
      <c r="AE11" s="51" t="str">
        <f>IF(AND('Mapa de Riesgos'!$Y$45="Muy Alta",'Mapa de Riesgos'!$AA$45="Mayor"),CONCATENATE("R6C",'Mapa de Riesgos'!$O$45),"")</f>
        <v/>
      </c>
      <c r="AF11" s="51" t="str">
        <f>IF(AND('Mapa de Riesgos'!$Y$46="Muy Alta",'Mapa de Riesgos'!$AA$46="Mayor"),CONCATENATE("R6C",'Mapa de Riesgos'!$O$46),"")</f>
        <v/>
      </c>
      <c r="AG11" s="52" t="str">
        <f>IF(AND('Mapa de Riesgos'!$Y$47="Muy Alta",'Mapa de Riesgos'!$AA$47="Mayor"),CONCATENATE("R6C",'Mapa de Riesgos'!$O$47),"")</f>
        <v/>
      </c>
      <c r="AH11" s="53" t="str">
        <f>IF(AND('Mapa de Riesgos'!$Y$42="Muy Alta",'Mapa de Riesgos'!$AA$42="Catastrófico"),CONCATENATE("R6C",'Mapa de Riesgos'!$O$42),"")</f>
        <v/>
      </c>
      <c r="AI11" s="54" t="str">
        <f>IF(AND('Mapa de Riesgos'!$Y$43="Muy Alta",'Mapa de Riesgos'!$AA$43="Catastrófico"),CONCATENATE("R6C",'Mapa de Riesgos'!$O$43),"")</f>
        <v/>
      </c>
      <c r="AJ11" s="54" t="str">
        <f>IF(AND('Mapa de Riesgos'!$Y$44="Muy Alta",'Mapa de Riesgos'!$AA$44="Catastrófico"),CONCATENATE("R6C",'Mapa de Riesgos'!$O$44),"")</f>
        <v/>
      </c>
      <c r="AK11" s="54" t="str">
        <f>IF(AND('Mapa de Riesgos'!$Y$45="Muy Alta",'Mapa de Riesgos'!$AA$45="Catastrófico"),CONCATENATE("R6C",'Mapa de Riesgos'!$O$45),"")</f>
        <v/>
      </c>
      <c r="AL11" s="54" t="str">
        <f>IF(AND('Mapa de Riesgos'!$Y$46="Muy Alta",'Mapa de Riesgos'!$AA$46="Catastrófico"),CONCATENATE("R6C",'Mapa de Riesgos'!$O$46),"")</f>
        <v/>
      </c>
      <c r="AM11" s="55" t="str">
        <f>IF(AND('Mapa de Riesgos'!$Y$47="Muy Alta",'Mapa de Riesgos'!$AA$47="Catastrófico"),CONCATENATE("R6C",'Mapa de Riesgos'!$O$47),"")</f>
        <v/>
      </c>
      <c r="AN11" s="81"/>
      <c r="AO11" s="517"/>
      <c r="AP11" s="518"/>
      <c r="AQ11" s="518"/>
      <c r="AR11" s="518"/>
      <c r="AS11" s="518"/>
      <c r="AT11" s="519"/>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row>
    <row r="12" spans="1:91" ht="15" customHeight="1">
      <c r="A12" s="81"/>
      <c r="B12" s="412"/>
      <c r="C12" s="412"/>
      <c r="D12" s="413"/>
      <c r="E12" s="511"/>
      <c r="F12" s="510"/>
      <c r="G12" s="510"/>
      <c r="H12" s="510"/>
      <c r="I12" s="526"/>
      <c r="J12" s="50" t="str">
        <f>IF(AND('Mapa de Riesgos'!$Y$48="Muy Alta",'Mapa de Riesgos'!$AA$48="Leve"),CONCATENATE("R7C",'Mapa de Riesgos'!$O$48),"")</f>
        <v/>
      </c>
      <c r="K12" s="51" t="str">
        <f>IF(AND('Mapa de Riesgos'!$Y$49="Muy Alta",'Mapa de Riesgos'!$AA$49="Leve"),CONCATENATE("R7C",'Mapa de Riesgos'!$O$49),"")</f>
        <v/>
      </c>
      <c r="L12" s="51" t="str">
        <f>IF(AND('Mapa de Riesgos'!$Y$50="Muy Alta",'Mapa de Riesgos'!$AA$50="Leve"),CONCATENATE("R7C",'Mapa de Riesgos'!$O$50),"")</f>
        <v/>
      </c>
      <c r="M12" s="51" t="str">
        <f>IF(AND('Mapa de Riesgos'!$Y$51="Muy Alta",'Mapa de Riesgos'!$AA$51="Leve"),CONCATENATE("R7C",'Mapa de Riesgos'!$O$51),"")</f>
        <v/>
      </c>
      <c r="N12" s="51" t="str">
        <f>IF(AND('Mapa de Riesgos'!$Y$52="Muy Alta",'Mapa de Riesgos'!$AA$52="Leve"),CONCATENATE("R7C",'Mapa de Riesgos'!$O$52),"")</f>
        <v/>
      </c>
      <c r="O12" s="52" t="str">
        <f>IF(AND('Mapa de Riesgos'!$Y$53="Muy Alta",'Mapa de Riesgos'!$AA$53="Leve"),CONCATENATE("R7C",'Mapa de Riesgos'!$O$53),"")</f>
        <v/>
      </c>
      <c r="P12" s="50" t="str">
        <f>IF(AND('Mapa de Riesgos'!$Y$48="Muy Alta",'Mapa de Riesgos'!$AA$48="Menor"),CONCATENATE("R7C",'Mapa de Riesgos'!$O$48),"")</f>
        <v/>
      </c>
      <c r="Q12" s="51" t="str">
        <f>IF(AND('Mapa de Riesgos'!$Y$49="Muy Alta",'Mapa de Riesgos'!$AA$49="Menor"),CONCATENATE("R7C",'Mapa de Riesgos'!$O$49),"")</f>
        <v/>
      </c>
      <c r="R12" s="51" t="str">
        <f>IF(AND('Mapa de Riesgos'!$Y$50="Muy Alta",'Mapa de Riesgos'!$AA$50="Menor"),CONCATENATE("R7C",'Mapa de Riesgos'!$O$50),"")</f>
        <v/>
      </c>
      <c r="S12" s="51" t="str">
        <f>IF(AND('Mapa de Riesgos'!$Y$51="Muy Alta",'Mapa de Riesgos'!$AA$51="Menor"),CONCATENATE("R7C",'Mapa de Riesgos'!$O$51),"")</f>
        <v/>
      </c>
      <c r="T12" s="51" t="str">
        <f>IF(AND('Mapa de Riesgos'!$Y$52="Muy Alta",'Mapa de Riesgos'!$AA$52="Menor"),CONCATENATE("R7C",'Mapa de Riesgos'!$O$52),"")</f>
        <v/>
      </c>
      <c r="U12" s="52" t="str">
        <f>IF(AND('Mapa de Riesgos'!$Y$53="Muy Alta",'Mapa de Riesgos'!$AA$53="Menor"),CONCATENATE("R7C",'Mapa de Riesgos'!$O$53),"")</f>
        <v/>
      </c>
      <c r="V12" s="50" t="str">
        <f>IF(AND('Mapa de Riesgos'!$Y$48="Muy Alta",'Mapa de Riesgos'!$AA$48="Moderado"),CONCATENATE("R7C",'Mapa de Riesgos'!$O$48),"")</f>
        <v/>
      </c>
      <c r="W12" s="51" t="str">
        <f>IF(AND('Mapa de Riesgos'!$Y$49="Muy Alta",'Mapa de Riesgos'!$AA$49="Moderado"),CONCATENATE("R7C",'Mapa de Riesgos'!$O$49),"")</f>
        <v/>
      </c>
      <c r="X12" s="51" t="str">
        <f>IF(AND('Mapa de Riesgos'!$Y$50="Muy Alta",'Mapa de Riesgos'!$AA$50="Moderado"),CONCATENATE("R7C",'Mapa de Riesgos'!$O$50),"")</f>
        <v/>
      </c>
      <c r="Y12" s="51" t="str">
        <f>IF(AND('Mapa de Riesgos'!$Y$51="Muy Alta",'Mapa de Riesgos'!$AA$51="Moderado"),CONCATENATE("R7C",'Mapa de Riesgos'!$O$51),"")</f>
        <v/>
      </c>
      <c r="Z12" s="51" t="str">
        <f>IF(AND('Mapa de Riesgos'!$Y$52="Muy Alta",'Mapa de Riesgos'!$AA$52="Moderado"),CONCATENATE("R7C",'Mapa de Riesgos'!$O$52),"")</f>
        <v/>
      </c>
      <c r="AA12" s="52" t="str">
        <f>IF(AND('Mapa de Riesgos'!$Y$53="Muy Alta",'Mapa de Riesgos'!$AA$53="Moderado"),CONCATENATE("R7C",'Mapa de Riesgos'!$O$53),"")</f>
        <v/>
      </c>
      <c r="AB12" s="50" t="str">
        <f>IF(AND('Mapa de Riesgos'!$Y$48="Muy Alta",'Mapa de Riesgos'!$AA$48="Mayor"),CONCATENATE("R7C",'Mapa de Riesgos'!$O$48),"")</f>
        <v/>
      </c>
      <c r="AC12" s="51" t="str">
        <f>IF(AND('Mapa de Riesgos'!$Y$49="Muy Alta",'Mapa de Riesgos'!$AA$49="Mayor"),CONCATENATE("R7C",'Mapa de Riesgos'!$O$49),"")</f>
        <v/>
      </c>
      <c r="AD12" s="51" t="str">
        <f>IF(AND('Mapa de Riesgos'!$Y$50="Muy Alta",'Mapa de Riesgos'!$AA$50="Mayor"),CONCATENATE("R7C",'Mapa de Riesgos'!$O$50),"")</f>
        <v/>
      </c>
      <c r="AE12" s="51" t="str">
        <f>IF(AND('Mapa de Riesgos'!$Y$51="Muy Alta",'Mapa de Riesgos'!$AA$51="Mayor"),CONCATENATE("R7C",'Mapa de Riesgos'!$O$51),"")</f>
        <v/>
      </c>
      <c r="AF12" s="51" t="str">
        <f>IF(AND('Mapa de Riesgos'!$Y$52="Muy Alta",'Mapa de Riesgos'!$AA$52="Mayor"),CONCATENATE("R7C",'Mapa de Riesgos'!$O$52),"")</f>
        <v/>
      </c>
      <c r="AG12" s="52" t="str">
        <f>IF(AND('Mapa de Riesgos'!$Y$53="Muy Alta",'Mapa de Riesgos'!$AA$53="Mayor"),CONCATENATE("R7C",'Mapa de Riesgos'!$O$53),"")</f>
        <v/>
      </c>
      <c r="AH12" s="53" t="str">
        <f>IF(AND('Mapa de Riesgos'!$Y$48="Muy Alta",'Mapa de Riesgos'!$AA$48="Catastrófico"),CONCATENATE("R7C",'Mapa de Riesgos'!$O$48),"")</f>
        <v/>
      </c>
      <c r="AI12" s="54" t="str">
        <f>IF(AND('Mapa de Riesgos'!$Y$49="Muy Alta",'Mapa de Riesgos'!$AA$49="Catastrófico"),CONCATENATE("R7C",'Mapa de Riesgos'!$O$49),"")</f>
        <v/>
      </c>
      <c r="AJ12" s="54" t="str">
        <f>IF(AND('Mapa de Riesgos'!$Y$50="Muy Alta",'Mapa de Riesgos'!$AA$50="Catastrófico"),CONCATENATE("R7C",'Mapa de Riesgos'!$O$50),"")</f>
        <v/>
      </c>
      <c r="AK12" s="54" t="str">
        <f>IF(AND('Mapa de Riesgos'!$Y$51="Muy Alta",'Mapa de Riesgos'!$AA$51="Catastrófico"),CONCATENATE("R7C",'Mapa de Riesgos'!$O$51),"")</f>
        <v/>
      </c>
      <c r="AL12" s="54" t="str">
        <f>IF(AND('Mapa de Riesgos'!$Y$52="Muy Alta",'Mapa de Riesgos'!$AA$52="Catastrófico"),CONCATENATE("R7C",'Mapa de Riesgos'!$O$52),"")</f>
        <v/>
      </c>
      <c r="AM12" s="55" t="str">
        <f>IF(AND('Mapa de Riesgos'!$Y$53="Muy Alta",'Mapa de Riesgos'!$AA$53="Catastrófico"),CONCATENATE("R7C",'Mapa de Riesgos'!$O$53),"")</f>
        <v/>
      </c>
      <c r="AN12" s="81"/>
      <c r="AO12" s="517"/>
      <c r="AP12" s="518"/>
      <c r="AQ12" s="518"/>
      <c r="AR12" s="518"/>
      <c r="AS12" s="518"/>
      <c r="AT12" s="519"/>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row>
    <row r="13" spans="1:91" ht="15" customHeight="1">
      <c r="A13" s="81"/>
      <c r="B13" s="412"/>
      <c r="C13" s="412"/>
      <c r="D13" s="413"/>
      <c r="E13" s="511"/>
      <c r="F13" s="510"/>
      <c r="G13" s="510"/>
      <c r="H13" s="510"/>
      <c r="I13" s="526"/>
      <c r="J13" s="50" t="str">
        <f>IF(AND('Mapa de Riesgos'!$Y$54="Muy Alta",'Mapa de Riesgos'!$AA$54="Leve"),CONCATENATE("R8C",'Mapa de Riesgos'!$O$54),"")</f>
        <v/>
      </c>
      <c r="K13" s="51" t="str">
        <f>IF(AND('Mapa de Riesgos'!$Y$55="Muy Alta",'Mapa de Riesgos'!$AA$55="Leve"),CONCATENATE("R8C",'Mapa de Riesgos'!$O$55),"")</f>
        <v/>
      </c>
      <c r="L13" s="51" t="str">
        <f>IF(AND('Mapa de Riesgos'!$Y$56="Muy Alta",'Mapa de Riesgos'!$AA$56="Leve"),CONCATENATE("R8C",'Mapa de Riesgos'!$O$56),"")</f>
        <v/>
      </c>
      <c r="M13" s="51" t="str">
        <f>IF(AND('Mapa de Riesgos'!$Y$57="Muy Alta",'Mapa de Riesgos'!$AA$57="Leve"),CONCATENATE("R8C",'Mapa de Riesgos'!$O$57),"")</f>
        <v/>
      </c>
      <c r="N13" s="51" t="str">
        <f>IF(AND('Mapa de Riesgos'!$Y$58="Muy Alta",'Mapa de Riesgos'!$AA$58="Leve"),CONCATENATE("R8C",'Mapa de Riesgos'!$O$58),"")</f>
        <v/>
      </c>
      <c r="O13" s="52" t="str">
        <f>IF(AND('Mapa de Riesgos'!$Y$59="Muy Alta",'Mapa de Riesgos'!$AA$59="Leve"),CONCATENATE("R8C",'Mapa de Riesgos'!$O$59),"")</f>
        <v/>
      </c>
      <c r="P13" s="50" t="str">
        <f>IF(AND('Mapa de Riesgos'!$Y$54="Muy Alta",'Mapa de Riesgos'!$AA$54="Menor"),CONCATENATE("R8C",'Mapa de Riesgos'!$O$54),"")</f>
        <v/>
      </c>
      <c r="Q13" s="51" t="str">
        <f>IF(AND('Mapa de Riesgos'!$Y$55="Muy Alta",'Mapa de Riesgos'!$AA$55="Menor"),CONCATENATE("R8C",'Mapa de Riesgos'!$O$55),"")</f>
        <v/>
      </c>
      <c r="R13" s="51" t="str">
        <f>IF(AND('Mapa de Riesgos'!$Y$56="Muy Alta",'Mapa de Riesgos'!$AA$56="Menor"),CONCATENATE("R8C",'Mapa de Riesgos'!$O$56),"")</f>
        <v/>
      </c>
      <c r="S13" s="51" t="str">
        <f>IF(AND('Mapa de Riesgos'!$Y$57="Muy Alta",'Mapa de Riesgos'!$AA$57="Menor"),CONCATENATE("R8C",'Mapa de Riesgos'!$O$57),"")</f>
        <v/>
      </c>
      <c r="T13" s="51" t="str">
        <f>IF(AND('Mapa de Riesgos'!$Y$58="Muy Alta",'Mapa de Riesgos'!$AA$58="Menor"),CONCATENATE("R8C",'Mapa de Riesgos'!$O$58),"")</f>
        <v/>
      </c>
      <c r="U13" s="52" t="str">
        <f>IF(AND('Mapa de Riesgos'!$Y$59="Muy Alta",'Mapa de Riesgos'!$AA$59="Menor"),CONCATENATE("R8C",'Mapa de Riesgos'!$O$59),"")</f>
        <v/>
      </c>
      <c r="V13" s="50" t="str">
        <f>IF(AND('Mapa de Riesgos'!$Y$54="Muy Alta",'Mapa de Riesgos'!$AA$54="Moderado"),CONCATENATE("R8C",'Mapa de Riesgos'!$O$54),"")</f>
        <v/>
      </c>
      <c r="W13" s="51" t="str">
        <f>IF(AND('Mapa de Riesgos'!$Y$55="Muy Alta",'Mapa de Riesgos'!$AA$55="Moderado"),CONCATENATE("R8C",'Mapa de Riesgos'!$O$55),"")</f>
        <v/>
      </c>
      <c r="X13" s="51" t="str">
        <f>IF(AND('Mapa de Riesgos'!$Y$56="Muy Alta",'Mapa de Riesgos'!$AA$56="Moderado"),CONCATENATE("R8C",'Mapa de Riesgos'!$O$56),"")</f>
        <v/>
      </c>
      <c r="Y13" s="51" t="str">
        <f>IF(AND('Mapa de Riesgos'!$Y$57="Muy Alta",'Mapa de Riesgos'!$AA$57="Moderado"),CONCATENATE("R8C",'Mapa de Riesgos'!$O$57),"")</f>
        <v/>
      </c>
      <c r="Z13" s="51" t="str">
        <f>IF(AND('Mapa de Riesgos'!$Y$58="Muy Alta",'Mapa de Riesgos'!$AA$58="Moderado"),CONCATENATE("R8C",'Mapa de Riesgos'!$O$58),"")</f>
        <v/>
      </c>
      <c r="AA13" s="52" t="str">
        <f>IF(AND('Mapa de Riesgos'!$Y$59="Muy Alta",'Mapa de Riesgos'!$AA$59="Moderado"),CONCATENATE("R8C",'Mapa de Riesgos'!$O$59),"")</f>
        <v/>
      </c>
      <c r="AB13" s="50" t="str">
        <f>IF(AND('Mapa de Riesgos'!$Y$54="Muy Alta",'Mapa de Riesgos'!$AA$54="Mayor"),CONCATENATE("R8C",'Mapa de Riesgos'!$O$54),"")</f>
        <v/>
      </c>
      <c r="AC13" s="51" t="str">
        <f>IF(AND('Mapa de Riesgos'!$Y$55="Muy Alta",'Mapa de Riesgos'!$AA$55="Mayor"),CONCATENATE("R8C",'Mapa de Riesgos'!$O$55),"")</f>
        <v/>
      </c>
      <c r="AD13" s="51" t="str">
        <f>IF(AND('Mapa de Riesgos'!$Y$56="Muy Alta",'Mapa de Riesgos'!$AA$56="Mayor"),CONCATENATE("R8C",'Mapa de Riesgos'!$O$56),"")</f>
        <v/>
      </c>
      <c r="AE13" s="51" t="str">
        <f>IF(AND('Mapa de Riesgos'!$Y$57="Muy Alta",'Mapa de Riesgos'!$AA$57="Mayor"),CONCATENATE("R8C",'Mapa de Riesgos'!$O$57),"")</f>
        <v/>
      </c>
      <c r="AF13" s="51" t="str">
        <f>IF(AND('Mapa de Riesgos'!$Y$58="Muy Alta",'Mapa de Riesgos'!$AA$58="Mayor"),CONCATENATE("R8C",'Mapa de Riesgos'!$O$58),"")</f>
        <v/>
      </c>
      <c r="AG13" s="52" t="str">
        <f>IF(AND('Mapa de Riesgos'!$Y$59="Muy Alta",'Mapa de Riesgos'!$AA$59="Mayor"),CONCATENATE("R8C",'Mapa de Riesgos'!$O$59),"")</f>
        <v/>
      </c>
      <c r="AH13" s="53" t="str">
        <f>IF(AND('Mapa de Riesgos'!$Y$54="Muy Alta",'Mapa de Riesgos'!$AA$54="Catastrófico"),CONCATENATE("R8C",'Mapa de Riesgos'!$O$54),"")</f>
        <v/>
      </c>
      <c r="AI13" s="54" t="str">
        <f>IF(AND('Mapa de Riesgos'!$Y$55="Muy Alta",'Mapa de Riesgos'!$AA$55="Catastrófico"),CONCATENATE("R8C",'Mapa de Riesgos'!$O$55),"")</f>
        <v/>
      </c>
      <c r="AJ13" s="54" t="str">
        <f>IF(AND('Mapa de Riesgos'!$Y$56="Muy Alta",'Mapa de Riesgos'!$AA$56="Catastrófico"),CONCATENATE("R8C",'Mapa de Riesgos'!$O$56),"")</f>
        <v/>
      </c>
      <c r="AK13" s="54" t="str">
        <f>IF(AND('Mapa de Riesgos'!$Y$57="Muy Alta",'Mapa de Riesgos'!$AA$57="Catastrófico"),CONCATENATE("R8C",'Mapa de Riesgos'!$O$57),"")</f>
        <v/>
      </c>
      <c r="AL13" s="54" t="str">
        <f>IF(AND('Mapa de Riesgos'!$Y$58="Muy Alta",'Mapa de Riesgos'!$AA$58="Catastrófico"),CONCATENATE("R8C",'Mapa de Riesgos'!$O$58),"")</f>
        <v/>
      </c>
      <c r="AM13" s="55" t="str">
        <f>IF(AND('Mapa de Riesgos'!$Y$59="Muy Alta",'Mapa de Riesgos'!$AA$59="Catastrófico"),CONCATENATE("R8C",'Mapa de Riesgos'!$O$59),"")</f>
        <v/>
      </c>
      <c r="AN13" s="81"/>
      <c r="AO13" s="517"/>
      <c r="AP13" s="518"/>
      <c r="AQ13" s="518"/>
      <c r="AR13" s="518"/>
      <c r="AS13" s="518"/>
      <c r="AT13" s="519"/>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row>
    <row r="14" spans="1:91" ht="15" customHeight="1">
      <c r="A14" s="81"/>
      <c r="B14" s="412"/>
      <c r="C14" s="412"/>
      <c r="D14" s="413"/>
      <c r="E14" s="511"/>
      <c r="F14" s="510"/>
      <c r="G14" s="510"/>
      <c r="H14" s="510"/>
      <c r="I14" s="526"/>
      <c r="J14" s="50" t="str">
        <f>IF(AND('Mapa de Riesgos'!$Y$60="Muy Alta",'Mapa de Riesgos'!$AA$60="Leve"),CONCATENATE("R9C",'Mapa de Riesgos'!$O$60),"")</f>
        <v/>
      </c>
      <c r="K14" s="51" t="str">
        <f>IF(AND('Mapa de Riesgos'!$Y$61="Muy Alta",'Mapa de Riesgos'!$AA$61="Leve"),CONCATENATE("R9C",'Mapa de Riesgos'!$O$61),"")</f>
        <v/>
      </c>
      <c r="L14" s="51" t="str">
        <f>IF(AND('Mapa de Riesgos'!$Y$62="Muy Alta",'Mapa de Riesgos'!$AA$62="Leve"),CONCATENATE("R9C",'Mapa de Riesgos'!$O$62),"")</f>
        <v/>
      </c>
      <c r="M14" s="51" t="str">
        <f>IF(AND('Mapa de Riesgos'!$Y$63="Muy Alta",'Mapa de Riesgos'!$AA$63="Leve"),CONCATENATE("R9C",'Mapa de Riesgos'!$O$63),"")</f>
        <v/>
      </c>
      <c r="N14" s="51" t="str">
        <f>IF(AND('Mapa de Riesgos'!$Y$64="Muy Alta",'Mapa de Riesgos'!$AA$64="Leve"),CONCATENATE("R9C",'Mapa de Riesgos'!$O$64),"")</f>
        <v/>
      </c>
      <c r="O14" s="52" t="str">
        <f>IF(AND('Mapa de Riesgos'!$Y$65="Muy Alta",'Mapa de Riesgos'!$AA$65="Leve"),CONCATENATE("R9C",'Mapa de Riesgos'!$O$65),"")</f>
        <v/>
      </c>
      <c r="P14" s="50" t="str">
        <f>IF(AND('Mapa de Riesgos'!$Y$60="Muy Alta",'Mapa de Riesgos'!$AA$60="Menor"),CONCATENATE("R9C",'Mapa de Riesgos'!$O$60),"")</f>
        <v/>
      </c>
      <c r="Q14" s="51" t="str">
        <f>IF(AND('Mapa de Riesgos'!$Y$61="Muy Alta",'Mapa de Riesgos'!$AA$61="Menor"),CONCATENATE("R9C",'Mapa de Riesgos'!$O$61),"")</f>
        <v/>
      </c>
      <c r="R14" s="51" t="str">
        <f>IF(AND('Mapa de Riesgos'!$Y$62="Muy Alta",'Mapa de Riesgos'!$AA$62="Menor"),CONCATENATE("R9C",'Mapa de Riesgos'!$O$62),"")</f>
        <v/>
      </c>
      <c r="S14" s="51" t="str">
        <f>IF(AND('Mapa de Riesgos'!$Y$63="Muy Alta",'Mapa de Riesgos'!$AA$63="Menor"),CONCATENATE("R9C",'Mapa de Riesgos'!$O$63),"")</f>
        <v/>
      </c>
      <c r="T14" s="51" t="str">
        <f>IF(AND('Mapa de Riesgos'!$Y$64="Muy Alta",'Mapa de Riesgos'!$AA$64="Menor"),CONCATENATE("R9C",'Mapa de Riesgos'!$O$64),"")</f>
        <v/>
      </c>
      <c r="U14" s="52" t="str">
        <f>IF(AND('Mapa de Riesgos'!$Y$65="Muy Alta",'Mapa de Riesgos'!$AA$65="Menor"),CONCATENATE("R9C",'Mapa de Riesgos'!$O$65),"")</f>
        <v/>
      </c>
      <c r="V14" s="50" t="str">
        <f>IF(AND('Mapa de Riesgos'!$Y$60="Muy Alta",'Mapa de Riesgos'!$AA$60="Moderado"),CONCATENATE("R9C",'Mapa de Riesgos'!$O$60),"")</f>
        <v/>
      </c>
      <c r="W14" s="51" t="str">
        <f>IF(AND('Mapa de Riesgos'!$Y$61="Muy Alta",'Mapa de Riesgos'!$AA$61="Moderado"),CONCATENATE("R9C",'Mapa de Riesgos'!$O$61),"")</f>
        <v/>
      </c>
      <c r="X14" s="51" t="str">
        <f>IF(AND('Mapa de Riesgos'!$Y$62="Muy Alta",'Mapa de Riesgos'!$AA$62="Moderado"),CONCATENATE("R9C",'Mapa de Riesgos'!$O$62),"")</f>
        <v/>
      </c>
      <c r="Y14" s="51" t="str">
        <f>IF(AND('Mapa de Riesgos'!$Y$63="Muy Alta",'Mapa de Riesgos'!$AA$63="Moderado"),CONCATENATE("R9C",'Mapa de Riesgos'!$O$63),"")</f>
        <v/>
      </c>
      <c r="Z14" s="51" t="str">
        <f>IF(AND('Mapa de Riesgos'!$Y$64="Muy Alta",'Mapa de Riesgos'!$AA$64="Moderado"),CONCATENATE("R9C",'Mapa de Riesgos'!$O$64),"")</f>
        <v/>
      </c>
      <c r="AA14" s="52" t="str">
        <f>IF(AND('Mapa de Riesgos'!$Y$65="Muy Alta",'Mapa de Riesgos'!$AA$65="Moderado"),CONCATENATE("R9C",'Mapa de Riesgos'!$O$65),"")</f>
        <v/>
      </c>
      <c r="AB14" s="50" t="str">
        <f>IF(AND('Mapa de Riesgos'!$Y$60="Muy Alta",'Mapa de Riesgos'!$AA$60="Mayor"),CONCATENATE("R9C",'Mapa de Riesgos'!$O$60),"")</f>
        <v/>
      </c>
      <c r="AC14" s="51" t="str">
        <f>IF(AND('Mapa de Riesgos'!$Y$61="Muy Alta",'Mapa de Riesgos'!$AA$61="Mayor"),CONCATENATE("R9C",'Mapa de Riesgos'!$O$61),"")</f>
        <v/>
      </c>
      <c r="AD14" s="51" t="str">
        <f>IF(AND('Mapa de Riesgos'!$Y$62="Muy Alta",'Mapa de Riesgos'!$AA$62="Mayor"),CONCATENATE("R9C",'Mapa de Riesgos'!$O$62),"")</f>
        <v/>
      </c>
      <c r="AE14" s="51" t="str">
        <f>IF(AND('Mapa de Riesgos'!$Y$63="Muy Alta",'Mapa de Riesgos'!$AA$63="Mayor"),CONCATENATE("R9C",'Mapa de Riesgos'!$O$63),"")</f>
        <v/>
      </c>
      <c r="AF14" s="51" t="str">
        <f>IF(AND('Mapa de Riesgos'!$Y$64="Muy Alta",'Mapa de Riesgos'!$AA$64="Mayor"),CONCATENATE("R9C",'Mapa de Riesgos'!$O$64),"")</f>
        <v/>
      </c>
      <c r="AG14" s="52" t="str">
        <f>IF(AND('Mapa de Riesgos'!$Y$65="Muy Alta",'Mapa de Riesgos'!$AA$65="Mayor"),CONCATENATE("R9C",'Mapa de Riesgos'!$O$65),"")</f>
        <v/>
      </c>
      <c r="AH14" s="53" t="str">
        <f>IF(AND('Mapa de Riesgos'!$Y$60="Muy Alta",'Mapa de Riesgos'!$AA$60="Catastrófico"),CONCATENATE("R9C",'Mapa de Riesgos'!$O$60),"")</f>
        <v/>
      </c>
      <c r="AI14" s="54" t="str">
        <f>IF(AND('Mapa de Riesgos'!$Y$61="Muy Alta",'Mapa de Riesgos'!$AA$61="Catastrófico"),CONCATENATE("R9C",'Mapa de Riesgos'!$O$61),"")</f>
        <v/>
      </c>
      <c r="AJ14" s="54" t="str">
        <f>IF(AND('Mapa de Riesgos'!$Y$62="Muy Alta",'Mapa de Riesgos'!$AA$62="Catastrófico"),CONCATENATE("R9C",'Mapa de Riesgos'!$O$62),"")</f>
        <v/>
      </c>
      <c r="AK14" s="54" t="str">
        <f>IF(AND('Mapa de Riesgos'!$Y$63="Muy Alta",'Mapa de Riesgos'!$AA$63="Catastrófico"),CONCATENATE("R9C",'Mapa de Riesgos'!$O$63),"")</f>
        <v/>
      </c>
      <c r="AL14" s="54" t="str">
        <f>IF(AND('Mapa de Riesgos'!$Y$64="Muy Alta",'Mapa de Riesgos'!$AA$64="Catastrófico"),CONCATENATE("R9C",'Mapa de Riesgos'!$O$64),"")</f>
        <v/>
      </c>
      <c r="AM14" s="55" t="str">
        <f>IF(AND('Mapa de Riesgos'!$Y$65="Muy Alta",'Mapa de Riesgos'!$AA$65="Catastrófico"),CONCATENATE("R9C",'Mapa de Riesgos'!$O$65),"")</f>
        <v/>
      </c>
      <c r="AN14" s="81"/>
      <c r="AO14" s="517"/>
      <c r="AP14" s="518"/>
      <c r="AQ14" s="518"/>
      <c r="AR14" s="518"/>
      <c r="AS14" s="518"/>
      <c r="AT14" s="519"/>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row>
    <row r="15" spans="1:91" ht="15.75" customHeight="1" thickBot="1">
      <c r="A15" s="81"/>
      <c r="B15" s="412"/>
      <c r="C15" s="412"/>
      <c r="D15" s="413"/>
      <c r="E15" s="512"/>
      <c r="F15" s="513"/>
      <c r="G15" s="513"/>
      <c r="H15" s="513"/>
      <c r="I15" s="527"/>
      <c r="J15" s="56" t="str">
        <f>IF(AND('Mapa de Riesgos'!$Y$66="Muy Alta",'Mapa de Riesgos'!$AA$66="Leve"),CONCATENATE("R10C",'Mapa de Riesgos'!$O$66),"")</f>
        <v/>
      </c>
      <c r="K15" s="57" t="str">
        <f>IF(AND('Mapa de Riesgos'!$Y$67="Muy Alta",'Mapa de Riesgos'!$AA$67="Leve"),CONCATENATE("R10C",'Mapa de Riesgos'!$O$67),"")</f>
        <v/>
      </c>
      <c r="L15" s="57" t="str">
        <f>IF(AND('Mapa de Riesgos'!$Y$68="Muy Alta",'Mapa de Riesgos'!$AA$68="Leve"),CONCATENATE("R10C",'Mapa de Riesgos'!$O$68),"")</f>
        <v/>
      </c>
      <c r="M15" s="57" t="str">
        <f>IF(AND('Mapa de Riesgos'!$Y$69="Muy Alta",'Mapa de Riesgos'!$AA$69="Leve"),CONCATENATE("R10C",'Mapa de Riesgos'!$O$69),"")</f>
        <v/>
      </c>
      <c r="N15" s="57" t="str">
        <f>IF(AND('Mapa de Riesgos'!$Y$70="Muy Alta",'Mapa de Riesgos'!$AA$70="Leve"),CONCATENATE("R10C",'Mapa de Riesgos'!$O$70),"")</f>
        <v/>
      </c>
      <c r="O15" s="58" t="str">
        <f>IF(AND('Mapa de Riesgos'!$Y$71="Muy Alta",'Mapa de Riesgos'!$AA$71="Leve"),CONCATENATE("R10C",'Mapa de Riesgos'!$O$71),"")</f>
        <v/>
      </c>
      <c r="P15" s="50" t="str">
        <f>IF(AND('Mapa de Riesgos'!$Y$66="Muy Alta",'Mapa de Riesgos'!$AA$66="Menor"),CONCATENATE("R10C",'Mapa de Riesgos'!$O$66),"")</f>
        <v/>
      </c>
      <c r="Q15" s="51" t="str">
        <f>IF(AND('Mapa de Riesgos'!$Y$67="Muy Alta",'Mapa de Riesgos'!$AA$67="Menor"),CONCATENATE("R10C",'Mapa de Riesgos'!$O$67),"")</f>
        <v/>
      </c>
      <c r="R15" s="51" t="str">
        <f>IF(AND('Mapa de Riesgos'!$Y$68="Muy Alta",'Mapa de Riesgos'!$AA$68="Menor"),CONCATENATE("R10C",'Mapa de Riesgos'!$O$68),"")</f>
        <v/>
      </c>
      <c r="S15" s="51" t="str">
        <f>IF(AND('Mapa de Riesgos'!$Y$69="Muy Alta",'Mapa de Riesgos'!$AA$69="Menor"),CONCATENATE("R10C",'Mapa de Riesgos'!$O$69),"")</f>
        <v/>
      </c>
      <c r="T15" s="51" t="str">
        <f>IF(AND('Mapa de Riesgos'!$Y$70="Muy Alta",'Mapa de Riesgos'!$AA$70="Menor"),CONCATENATE("R10C",'Mapa de Riesgos'!$O$70),"")</f>
        <v/>
      </c>
      <c r="U15" s="52" t="str">
        <f>IF(AND('Mapa de Riesgos'!$Y$71="Muy Alta",'Mapa de Riesgos'!$AA$71="Menor"),CONCATENATE("R10C",'Mapa de Riesgos'!$O$71),"")</f>
        <v/>
      </c>
      <c r="V15" s="56" t="str">
        <f>IF(AND('Mapa de Riesgos'!$Y$66="Muy Alta",'Mapa de Riesgos'!$AA$66="Moderado"),CONCATENATE("R10C",'Mapa de Riesgos'!$O$66),"")</f>
        <v/>
      </c>
      <c r="W15" s="57" t="str">
        <f>IF(AND('Mapa de Riesgos'!$Y$67="Muy Alta",'Mapa de Riesgos'!$AA$67="Moderado"),CONCATENATE("R10C",'Mapa de Riesgos'!$O$67),"")</f>
        <v/>
      </c>
      <c r="X15" s="57" t="str">
        <f>IF(AND('Mapa de Riesgos'!$Y$68="Muy Alta",'Mapa de Riesgos'!$AA$68="Moderado"),CONCATENATE("R10C",'Mapa de Riesgos'!$O$68),"")</f>
        <v/>
      </c>
      <c r="Y15" s="57" t="str">
        <f>IF(AND('Mapa de Riesgos'!$Y$69="Muy Alta",'Mapa de Riesgos'!$AA$69="Moderado"),CONCATENATE("R10C",'Mapa de Riesgos'!$O$69),"")</f>
        <v/>
      </c>
      <c r="Z15" s="57" t="str">
        <f>IF(AND('Mapa de Riesgos'!$Y$70="Muy Alta",'Mapa de Riesgos'!$AA$70="Moderado"),CONCATENATE("R10C",'Mapa de Riesgos'!$O$70),"")</f>
        <v/>
      </c>
      <c r="AA15" s="58" t="str">
        <f>IF(AND('Mapa de Riesgos'!$Y$71="Muy Alta",'Mapa de Riesgos'!$AA$71="Moderado"),CONCATENATE("R10C",'Mapa de Riesgos'!$O$71),"")</f>
        <v/>
      </c>
      <c r="AB15" s="50" t="str">
        <f>IF(AND('Mapa de Riesgos'!$Y$66="Muy Alta",'Mapa de Riesgos'!$AA$66="Mayor"),CONCATENATE("R10C",'Mapa de Riesgos'!$O$66),"")</f>
        <v/>
      </c>
      <c r="AC15" s="51" t="str">
        <f>IF(AND('Mapa de Riesgos'!$Y$67="Muy Alta",'Mapa de Riesgos'!$AA$67="Mayor"),CONCATENATE("R10C",'Mapa de Riesgos'!$O$67),"")</f>
        <v/>
      </c>
      <c r="AD15" s="51" t="str">
        <f>IF(AND('Mapa de Riesgos'!$Y$68="Muy Alta",'Mapa de Riesgos'!$AA$68="Mayor"),CONCATENATE("R10C",'Mapa de Riesgos'!$O$68),"")</f>
        <v/>
      </c>
      <c r="AE15" s="51" t="str">
        <f>IF(AND('Mapa de Riesgos'!$Y$69="Muy Alta",'Mapa de Riesgos'!$AA$69="Mayor"),CONCATENATE("R10C",'Mapa de Riesgos'!$O$69),"")</f>
        <v/>
      </c>
      <c r="AF15" s="51" t="str">
        <f>IF(AND('Mapa de Riesgos'!$Y$70="Muy Alta",'Mapa de Riesgos'!$AA$70="Mayor"),CONCATENATE("R10C",'Mapa de Riesgos'!$O$70),"")</f>
        <v/>
      </c>
      <c r="AG15" s="52" t="str">
        <f>IF(AND('Mapa de Riesgos'!$Y$71="Muy Alta",'Mapa de Riesgos'!$AA$71="Mayor"),CONCATENATE("R10C",'Mapa de Riesgos'!$O$71),"")</f>
        <v/>
      </c>
      <c r="AH15" s="59" t="str">
        <f>IF(AND('Mapa de Riesgos'!$Y$66="Muy Alta",'Mapa de Riesgos'!$AA$66="Catastrófico"),CONCATENATE("R10C",'Mapa de Riesgos'!$O$66),"")</f>
        <v/>
      </c>
      <c r="AI15" s="60" t="str">
        <f>IF(AND('Mapa de Riesgos'!$Y$67="Muy Alta",'Mapa de Riesgos'!$AA$67="Catastrófico"),CONCATENATE("R10C",'Mapa de Riesgos'!$O$67),"")</f>
        <v/>
      </c>
      <c r="AJ15" s="60" t="str">
        <f>IF(AND('Mapa de Riesgos'!$Y$68="Muy Alta",'Mapa de Riesgos'!$AA$68="Catastrófico"),CONCATENATE("R10C",'Mapa de Riesgos'!$O$68),"")</f>
        <v/>
      </c>
      <c r="AK15" s="60" t="str">
        <f>IF(AND('Mapa de Riesgos'!$Y$69="Muy Alta",'Mapa de Riesgos'!$AA$69="Catastrófico"),CONCATENATE("R10C",'Mapa de Riesgos'!$O$69),"")</f>
        <v/>
      </c>
      <c r="AL15" s="60" t="str">
        <f>IF(AND('Mapa de Riesgos'!$Y$70="Muy Alta",'Mapa de Riesgos'!$AA$70="Catastrófico"),CONCATENATE("R10C",'Mapa de Riesgos'!$O$70),"")</f>
        <v/>
      </c>
      <c r="AM15" s="61" t="str">
        <f>IF(AND('Mapa de Riesgos'!$Y$71="Muy Alta",'Mapa de Riesgos'!$AA$71="Catastrófico"),CONCATENATE("R10C",'Mapa de Riesgos'!$O$71),"")</f>
        <v/>
      </c>
      <c r="AN15" s="81"/>
      <c r="AO15" s="520"/>
      <c r="AP15" s="521"/>
      <c r="AQ15" s="521"/>
      <c r="AR15" s="521"/>
      <c r="AS15" s="521"/>
      <c r="AT15" s="522"/>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row>
    <row r="16" spans="1:91" ht="15" customHeight="1">
      <c r="A16" s="81"/>
      <c r="B16" s="412"/>
      <c r="C16" s="412"/>
      <c r="D16" s="413"/>
      <c r="E16" s="507" t="s">
        <v>177</v>
      </c>
      <c r="F16" s="508"/>
      <c r="G16" s="508"/>
      <c r="H16" s="508"/>
      <c r="I16" s="508"/>
      <c r="J16" s="62" t="str">
        <f>IF(AND('Mapa de Riesgos'!$Y$12="Alta",'Mapa de Riesgos'!$AA$12="Leve"),CONCATENATE("R1C",'Mapa de Riesgos'!$O$12),"")</f>
        <v/>
      </c>
      <c r="K16" s="63" t="str">
        <f>IF(AND('Mapa de Riesgos'!$Y$13="Alta",'Mapa de Riesgos'!$AA$13="Leve"),CONCATENATE("R1C",'Mapa de Riesgos'!$O$13),"")</f>
        <v/>
      </c>
      <c r="L16" s="63" t="str">
        <f>IF(AND('Mapa de Riesgos'!$Y$14="Alta",'Mapa de Riesgos'!$AA$14="Leve"),CONCATENATE("R1C",'Mapa de Riesgos'!$O$14),"")</f>
        <v/>
      </c>
      <c r="M16" s="63" t="str">
        <f>IF(AND('Mapa de Riesgos'!$Y$15="Alta",'Mapa de Riesgos'!$AA$15="Leve"),CONCATENATE("R1C",'Mapa de Riesgos'!$O$15),"")</f>
        <v/>
      </c>
      <c r="N16" s="63" t="str">
        <f>IF(AND('Mapa de Riesgos'!$Y$16="Alta",'Mapa de Riesgos'!$AA$16="Leve"),CONCATENATE("R1C",'Mapa de Riesgos'!$O$16),"")</f>
        <v/>
      </c>
      <c r="O16" s="64" t="str">
        <f>IF(AND('Mapa de Riesgos'!$Y$17="Alta",'Mapa de Riesgos'!$AA$17="Leve"),CONCATENATE("R1C",'Mapa de Riesgos'!$O$17),"")</f>
        <v/>
      </c>
      <c r="P16" s="62" t="str">
        <f>IF(AND('Mapa de Riesgos'!$Y$12="Alta",'Mapa de Riesgos'!$AA$12="Menor"),CONCATENATE("R1C",'Mapa de Riesgos'!$O$12),"")</f>
        <v/>
      </c>
      <c r="Q16" s="63" t="str">
        <f>IF(AND('Mapa de Riesgos'!$Y$13="Alta",'Mapa de Riesgos'!$AA$13="Menor"),CONCATENATE("R1C",'Mapa de Riesgos'!$O$13),"")</f>
        <v/>
      </c>
      <c r="R16" s="63" t="str">
        <f>IF(AND('Mapa de Riesgos'!$Y$14="Alta",'Mapa de Riesgos'!$AA$14="Menor"),CONCATENATE("R1C",'Mapa de Riesgos'!$O$14),"")</f>
        <v/>
      </c>
      <c r="S16" s="63" t="str">
        <f>IF(AND('Mapa de Riesgos'!$Y$15="Alta",'Mapa de Riesgos'!$AA$15="Menor"),CONCATENATE("R1C",'Mapa de Riesgos'!$O$15),"")</f>
        <v/>
      </c>
      <c r="T16" s="63" t="str">
        <f>IF(AND('Mapa de Riesgos'!$Y$16="Alta",'Mapa de Riesgos'!$AA$16="Menor"),CONCATENATE("R1C",'Mapa de Riesgos'!$O$16),"")</f>
        <v/>
      </c>
      <c r="U16" s="64" t="str">
        <f>IF(AND('Mapa de Riesgos'!$Y$17="Alta",'Mapa de Riesgos'!$AA$17="Menor"),CONCATENATE("R1C",'Mapa de Riesgos'!$O$17),"")</f>
        <v/>
      </c>
      <c r="V16" s="44" t="str">
        <f>IF(AND('Mapa de Riesgos'!$Y$12="Alta",'Mapa de Riesgos'!$AA$12="Moderado"),CONCATENATE("R1C",'Mapa de Riesgos'!$O$12),"")</f>
        <v/>
      </c>
      <c r="W16" s="45" t="str">
        <f>IF(AND('Mapa de Riesgos'!$Y$13="Alta",'Mapa de Riesgos'!$AA$13="Moderado"),CONCATENATE("R1C",'Mapa de Riesgos'!$O$13),"")</f>
        <v/>
      </c>
      <c r="X16" s="45" t="str">
        <f>IF(AND('Mapa de Riesgos'!$Y$14="Alta",'Mapa de Riesgos'!$AA$14="Moderado"),CONCATENATE("R1C",'Mapa de Riesgos'!$O$14),"")</f>
        <v/>
      </c>
      <c r="Y16" s="45" t="str">
        <f>IF(AND('Mapa de Riesgos'!$Y$15="Alta",'Mapa de Riesgos'!$AA$15="Moderado"),CONCATENATE("R1C",'Mapa de Riesgos'!$O$15),"")</f>
        <v/>
      </c>
      <c r="Z16" s="45" t="str">
        <f>IF(AND('Mapa de Riesgos'!$Y$16="Alta",'Mapa de Riesgos'!$AA$16="Moderado"),CONCATENATE("R1C",'Mapa de Riesgos'!$O$16),"")</f>
        <v/>
      </c>
      <c r="AA16" s="46" t="str">
        <f>IF(AND('Mapa de Riesgos'!$Y$17="Alta",'Mapa de Riesgos'!$AA$17="Moderado"),CONCATENATE("R1C",'Mapa de Riesgos'!$O$17),"")</f>
        <v/>
      </c>
      <c r="AB16" s="44" t="str">
        <f>IF(AND('Mapa de Riesgos'!$Y$12="Alta",'Mapa de Riesgos'!$AA$12="Mayor"),CONCATENATE("R1C",'Mapa de Riesgos'!$O$12),"")</f>
        <v/>
      </c>
      <c r="AC16" s="45" t="str">
        <f>IF(AND('Mapa de Riesgos'!$Y$13="Alta",'Mapa de Riesgos'!$AA$13="Mayor"),CONCATENATE("R1C",'Mapa de Riesgos'!$O$13),"")</f>
        <v/>
      </c>
      <c r="AD16" s="45" t="str">
        <f>IF(AND('Mapa de Riesgos'!$Y$14="Alta",'Mapa de Riesgos'!$AA$14="Mayor"),CONCATENATE("R1C",'Mapa de Riesgos'!$O$14),"")</f>
        <v/>
      </c>
      <c r="AE16" s="45" t="str">
        <f>IF(AND('Mapa de Riesgos'!$Y$15="Alta",'Mapa de Riesgos'!$AA$15="Mayor"),CONCATENATE("R1C",'Mapa de Riesgos'!$O$15),"")</f>
        <v/>
      </c>
      <c r="AF16" s="45" t="str">
        <f>IF(AND('Mapa de Riesgos'!$Y$16="Alta",'Mapa de Riesgos'!$AA$16="Mayor"),CONCATENATE("R1C",'Mapa de Riesgos'!$O$16),"")</f>
        <v/>
      </c>
      <c r="AG16" s="46" t="str">
        <f>IF(AND('Mapa de Riesgos'!$Y$17="Alta",'Mapa de Riesgos'!$AA$17="Mayor"),CONCATENATE("R1C",'Mapa de Riesgos'!$O$17),"")</f>
        <v/>
      </c>
      <c r="AH16" s="47" t="str">
        <f>IF(AND('Mapa de Riesgos'!$Y$12="Alta",'Mapa de Riesgos'!$AA$12="Catastrófico"),CONCATENATE("R1C",'Mapa de Riesgos'!$O$12),"")</f>
        <v/>
      </c>
      <c r="AI16" s="48" t="str">
        <f>IF(AND('Mapa de Riesgos'!$Y$13="Alta",'Mapa de Riesgos'!$AA$13="Catastrófico"),CONCATENATE("R1C",'Mapa de Riesgos'!$O$13),"")</f>
        <v/>
      </c>
      <c r="AJ16" s="48" t="str">
        <f>IF(AND('Mapa de Riesgos'!$Y$14="Alta",'Mapa de Riesgos'!$AA$14="Catastrófico"),CONCATENATE("R1C",'Mapa de Riesgos'!$O$14),"")</f>
        <v/>
      </c>
      <c r="AK16" s="48" t="str">
        <f>IF(AND('Mapa de Riesgos'!$Y$15="Alta",'Mapa de Riesgos'!$AA$15="Catastrófico"),CONCATENATE("R1C",'Mapa de Riesgos'!$O$15),"")</f>
        <v/>
      </c>
      <c r="AL16" s="48" t="str">
        <f>IF(AND('Mapa de Riesgos'!$Y$16="Alta",'Mapa de Riesgos'!$AA$16="Catastrófico"),CONCATENATE("R1C",'Mapa de Riesgos'!$O$16),"")</f>
        <v/>
      </c>
      <c r="AM16" s="49" t="str">
        <f>IF(AND('Mapa de Riesgos'!$Y$17="Alta",'Mapa de Riesgos'!$AA$17="Catastrófico"),CONCATENATE("R1C",'Mapa de Riesgos'!$O$17),"")</f>
        <v/>
      </c>
      <c r="AN16" s="81"/>
      <c r="AO16" s="498" t="s">
        <v>178</v>
      </c>
      <c r="AP16" s="499"/>
      <c r="AQ16" s="499"/>
      <c r="AR16" s="499"/>
      <c r="AS16" s="499"/>
      <c r="AT16" s="500"/>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row>
    <row r="17" spans="1:76" ht="15" customHeight="1">
      <c r="A17" s="81"/>
      <c r="B17" s="412"/>
      <c r="C17" s="412"/>
      <c r="D17" s="413"/>
      <c r="E17" s="509"/>
      <c r="F17" s="510"/>
      <c r="G17" s="510"/>
      <c r="H17" s="510"/>
      <c r="I17" s="510"/>
      <c r="J17" s="65" t="str">
        <f>IF(AND('Mapa de Riesgos'!$Y$18="Alta",'Mapa de Riesgos'!$AA$18="Leve"),CONCATENATE("R2C",'Mapa de Riesgos'!$O$18),"")</f>
        <v/>
      </c>
      <c r="K17" s="66" t="str">
        <f>IF(AND('Mapa de Riesgos'!$Y$19="Alta",'Mapa de Riesgos'!$AA$19="Leve"),CONCATENATE("R2C",'Mapa de Riesgos'!$O$19),"")</f>
        <v/>
      </c>
      <c r="L17" s="66" t="str">
        <f>IF(AND('Mapa de Riesgos'!$Y$20="Alta",'Mapa de Riesgos'!$AA$20="Leve"),CONCATENATE("R2C",'Mapa de Riesgos'!$O$20),"")</f>
        <v/>
      </c>
      <c r="M17" s="66" t="str">
        <f>IF(AND('Mapa de Riesgos'!$Y$21="Alta",'Mapa de Riesgos'!$AA$21="Leve"),CONCATENATE("R2C",'Mapa de Riesgos'!$O$21),"")</f>
        <v/>
      </c>
      <c r="N17" s="66" t="str">
        <f>IF(AND('Mapa de Riesgos'!$Y$22="Alta",'Mapa de Riesgos'!$AA$22="Leve"),CONCATENATE("R2C",'Mapa de Riesgos'!$O$22),"")</f>
        <v/>
      </c>
      <c r="O17" s="67" t="str">
        <f>IF(AND('Mapa de Riesgos'!$Y$23="Alta",'Mapa de Riesgos'!$AA$23="Leve"),CONCATENATE("R2C",'Mapa de Riesgos'!$O$23),"")</f>
        <v/>
      </c>
      <c r="P17" s="65" t="str">
        <f>IF(AND('Mapa de Riesgos'!$Y$18="Alta",'Mapa de Riesgos'!$AA$18="Menor"),CONCATENATE("R2C",'Mapa de Riesgos'!$O$18),"")</f>
        <v/>
      </c>
      <c r="Q17" s="66" t="str">
        <f>IF(AND('Mapa de Riesgos'!$Y$19="Alta",'Mapa de Riesgos'!$AA$19="Menor"),CONCATENATE("R2C",'Mapa de Riesgos'!$O$19),"")</f>
        <v/>
      </c>
      <c r="R17" s="66" t="str">
        <f>IF(AND('Mapa de Riesgos'!$Y$20="Alta",'Mapa de Riesgos'!$AA$20="Menor"),CONCATENATE("R2C",'Mapa de Riesgos'!$O$20),"")</f>
        <v/>
      </c>
      <c r="S17" s="66" t="str">
        <f>IF(AND('Mapa de Riesgos'!$Y$21="Alta",'Mapa de Riesgos'!$AA$21="Menor"),CONCATENATE("R2C",'Mapa de Riesgos'!$O$21),"")</f>
        <v/>
      </c>
      <c r="T17" s="66" t="str">
        <f>IF(AND('Mapa de Riesgos'!$Y$22="Alta",'Mapa de Riesgos'!$AA$22="Menor"),CONCATENATE("R2C",'Mapa de Riesgos'!$O$22),"")</f>
        <v/>
      </c>
      <c r="U17" s="67" t="str">
        <f>IF(AND('Mapa de Riesgos'!$Y$23="Alta",'Mapa de Riesgos'!$AA$23="Menor"),CONCATENATE("R2C",'Mapa de Riesgos'!$O$23),"")</f>
        <v/>
      </c>
      <c r="V17" s="50" t="str">
        <f>IF(AND('Mapa de Riesgos'!$Y$18="Alta",'Mapa de Riesgos'!$AA$18="Moderado"),CONCATENATE("R2C",'Mapa de Riesgos'!$O$18),"")</f>
        <v/>
      </c>
      <c r="W17" s="51" t="str">
        <f>IF(AND('Mapa de Riesgos'!$Y$19="Alta",'Mapa de Riesgos'!$AA$19="Moderado"),CONCATENATE("R2C",'Mapa de Riesgos'!$O$19),"")</f>
        <v/>
      </c>
      <c r="X17" s="51" t="str">
        <f>IF(AND('Mapa de Riesgos'!$Y$20="Alta",'Mapa de Riesgos'!$AA$20="Moderado"),CONCATENATE("R2C",'Mapa de Riesgos'!$O$20),"")</f>
        <v/>
      </c>
      <c r="Y17" s="51" t="str">
        <f>IF(AND('Mapa de Riesgos'!$Y$21="Alta",'Mapa de Riesgos'!$AA$21="Moderado"),CONCATENATE("R2C",'Mapa de Riesgos'!$O$21),"")</f>
        <v/>
      </c>
      <c r="Z17" s="51" t="str">
        <f>IF(AND('Mapa de Riesgos'!$Y$22="Alta",'Mapa de Riesgos'!$AA$22="Moderado"),CONCATENATE("R2C",'Mapa de Riesgos'!$O$22),"")</f>
        <v/>
      </c>
      <c r="AA17" s="52" t="str">
        <f>IF(AND('Mapa de Riesgos'!$Y$23="Alta",'Mapa de Riesgos'!$AA$23="Moderado"),CONCATENATE("R2C",'Mapa de Riesgos'!$O$23),"")</f>
        <v/>
      </c>
      <c r="AB17" s="50" t="str">
        <f>IF(AND('Mapa de Riesgos'!$Y$18="Alta",'Mapa de Riesgos'!$AA$18="Mayor"),CONCATENATE("R2C",'Mapa de Riesgos'!$O$18),"")</f>
        <v/>
      </c>
      <c r="AC17" s="51" t="str">
        <f>IF(AND('Mapa de Riesgos'!$Y$19="Alta",'Mapa de Riesgos'!$AA$19="Mayor"),CONCATENATE("R2C",'Mapa de Riesgos'!$O$19),"")</f>
        <v/>
      </c>
      <c r="AD17" s="51" t="str">
        <f>IF(AND('Mapa de Riesgos'!$Y$20="Alta",'Mapa de Riesgos'!$AA$20="Mayor"),CONCATENATE("R2C",'Mapa de Riesgos'!$O$20),"")</f>
        <v/>
      </c>
      <c r="AE17" s="51" t="str">
        <f>IF(AND('Mapa de Riesgos'!$Y$21="Alta",'Mapa de Riesgos'!$AA$21="Mayor"),CONCATENATE("R2C",'Mapa de Riesgos'!$O$21),"")</f>
        <v/>
      </c>
      <c r="AF17" s="51" t="str">
        <f>IF(AND('Mapa de Riesgos'!$Y$22="Alta",'Mapa de Riesgos'!$AA$22="Mayor"),CONCATENATE("R2C",'Mapa de Riesgos'!$O$22),"")</f>
        <v/>
      </c>
      <c r="AG17" s="52" t="str">
        <f>IF(AND('Mapa de Riesgos'!$Y$23="Alta",'Mapa de Riesgos'!$AA$23="Mayor"),CONCATENATE("R2C",'Mapa de Riesgos'!$O$23),"")</f>
        <v/>
      </c>
      <c r="AH17" s="53" t="str">
        <f>IF(AND('Mapa de Riesgos'!$Y$18="Alta",'Mapa de Riesgos'!$AA$18="Catastrófico"),CONCATENATE("R2C",'Mapa de Riesgos'!$O$18),"")</f>
        <v/>
      </c>
      <c r="AI17" s="54" t="str">
        <f>IF(AND('Mapa de Riesgos'!$Y$19="Alta",'Mapa de Riesgos'!$AA$19="Catastrófico"),CONCATENATE("R2C",'Mapa de Riesgos'!$O$19),"")</f>
        <v/>
      </c>
      <c r="AJ17" s="54" t="str">
        <f>IF(AND('Mapa de Riesgos'!$Y$20="Alta",'Mapa de Riesgos'!$AA$20="Catastrófico"),CONCATENATE("R2C",'Mapa de Riesgos'!$O$20),"")</f>
        <v/>
      </c>
      <c r="AK17" s="54" t="str">
        <f>IF(AND('Mapa de Riesgos'!$Y$21="Alta",'Mapa de Riesgos'!$AA$21="Catastrófico"),CONCATENATE("R2C",'Mapa de Riesgos'!$O$21),"")</f>
        <v/>
      </c>
      <c r="AL17" s="54" t="str">
        <f>IF(AND('Mapa de Riesgos'!$Y$22="Alta",'Mapa de Riesgos'!$AA$22="Catastrófico"),CONCATENATE("R2C",'Mapa de Riesgos'!$O$22),"")</f>
        <v/>
      </c>
      <c r="AM17" s="55" t="str">
        <f>IF(AND('Mapa de Riesgos'!$Y$23="Alta",'Mapa de Riesgos'!$AA$23="Catastrófico"),CONCATENATE("R2C",'Mapa de Riesgos'!$O$23),"")</f>
        <v/>
      </c>
      <c r="AN17" s="81"/>
      <c r="AO17" s="501"/>
      <c r="AP17" s="502"/>
      <c r="AQ17" s="502"/>
      <c r="AR17" s="502"/>
      <c r="AS17" s="502"/>
      <c r="AT17" s="503"/>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row>
    <row r="18" spans="1:76" ht="15" customHeight="1">
      <c r="A18" s="81"/>
      <c r="B18" s="412"/>
      <c r="C18" s="412"/>
      <c r="D18" s="413"/>
      <c r="E18" s="511"/>
      <c r="F18" s="510"/>
      <c r="G18" s="510"/>
      <c r="H18" s="510"/>
      <c r="I18" s="510"/>
      <c r="J18" s="65" t="str">
        <f>IF(AND('Mapa de Riesgos'!$Y$24="Alta",'Mapa de Riesgos'!$AA$24="Leve"),CONCATENATE("R3C",'Mapa de Riesgos'!$O$24),"")</f>
        <v/>
      </c>
      <c r="K18" s="66" t="str">
        <f>IF(AND('Mapa de Riesgos'!$Y$25="Alta",'Mapa de Riesgos'!$AA$25="Leve"),CONCATENATE("R3C",'Mapa de Riesgos'!$O$25),"")</f>
        <v/>
      </c>
      <c r="L18" s="66" t="str">
        <f>IF(AND('Mapa de Riesgos'!$Y$26="Alta",'Mapa de Riesgos'!$AA$26="Leve"),CONCATENATE("R3C",'Mapa de Riesgos'!$O$26),"")</f>
        <v/>
      </c>
      <c r="M18" s="66" t="str">
        <f>IF(AND('Mapa de Riesgos'!$Y$27="Alta",'Mapa de Riesgos'!$AA$27="Leve"),CONCATENATE("R3C",'Mapa de Riesgos'!$O$27),"")</f>
        <v/>
      </c>
      <c r="N18" s="66" t="str">
        <f>IF(AND('Mapa de Riesgos'!$Y$28="Alta",'Mapa de Riesgos'!$AA$28="Leve"),CONCATENATE("R3C",'Mapa de Riesgos'!$O$28),"")</f>
        <v/>
      </c>
      <c r="O18" s="67" t="str">
        <f>IF(AND('Mapa de Riesgos'!$Y$29="Alta",'Mapa de Riesgos'!$AA$29="Leve"),CONCATENATE("R3C",'Mapa de Riesgos'!$O$29),"")</f>
        <v/>
      </c>
      <c r="P18" s="65" t="str">
        <f>IF(AND('Mapa de Riesgos'!$Y$24="Alta",'Mapa de Riesgos'!$AA$24="Menor"),CONCATENATE("R3C",'Mapa de Riesgos'!$O$24),"")</f>
        <v/>
      </c>
      <c r="Q18" s="66" t="str">
        <f>IF(AND('Mapa de Riesgos'!$Y$25="Alta",'Mapa de Riesgos'!$AA$25="Menor"),CONCATENATE("R3C",'Mapa de Riesgos'!$O$25),"")</f>
        <v/>
      </c>
      <c r="R18" s="66" t="str">
        <f>IF(AND('Mapa de Riesgos'!$Y$26="Alta",'Mapa de Riesgos'!$AA$26="Menor"),CONCATENATE("R3C",'Mapa de Riesgos'!$O$26),"")</f>
        <v/>
      </c>
      <c r="S18" s="66" t="str">
        <f>IF(AND('Mapa de Riesgos'!$Y$27="Alta",'Mapa de Riesgos'!$AA$27="Menor"),CONCATENATE("R3C",'Mapa de Riesgos'!$O$27),"")</f>
        <v/>
      </c>
      <c r="T18" s="66" t="str">
        <f>IF(AND('Mapa de Riesgos'!$Y$28="Alta",'Mapa de Riesgos'!$AA$28="Menor"),CONCATENATE("R3C",'Mapa de Riesgos'!$O$28),"")</f>
        <v/>
      </c>
      <c r="U18" s="67" t="str">
        <f>IF(AND('Mapa de Riesgos'!$Y$29="Alta",'Mapa de Riesgos'!$AA$29="Menor"),CONCATENATE("R3C",'Mapa de Riesgos'!$O$29),"")</f>
        <v/>
      </c>
      <c r="V18" s="50" t="str">
        <f>IF(AND('Mapa de Riesgos'!$Y$24="Alta",'Mapa de Riesgos'!$AA$24="Moderado"),CONCATENATE("R3C",'Mapa de Riesgos'!$O$24),"")</f>
        <v/>
      </c>
      <c r="W18" s="51" t="str">
        <f>IF(AND('Mapa de Riesgos'!$Y$25="Alta",'Mapa de Riesgos'!$AA$25="Moderado"),CONCATENATE("R3C",'Mapa de Riesgos'!$O$25),"")</f>
        <v/>
      </c>
      <c r="X18" s="51" t="str">
        <f>IF(AND('Mapa de Riesgos'!$Y$26="Alta",'Mapa de Riesgos'!$AA$26="Moderado"),CONCATENATE("R3C",'Mapa de Riesgos'!$O$26),"")</f>
        <v/>
      </c>
      <c r="Y18" s="51" t="str">
        <f>IF(AND('Mapa de Riesgos'!$Y$27="Alta",'Mapa de Riesgos'!$AA$27="Moderado"),CONCATENATE("R3C",'Mapa de Riesgos'!$O$27),"")</f>
        <v/>
      </c>
      <c r="Z18" s="51" t="str">
        <f>IF(AND('Mapa de Riesgos'!$Y$28="Alta",'Mapa de Riesgos'!$AA$28="Moderado"),CONCATENATE("R3C",'Mapa de Riesgos'!$O$28),"")</f>
        <v/>
      </c>
      <c r="AA18" s="52" t="str">
        <f>IF(AND('Mapa de Riesgos'!$Y$29="Alta",'Mapa de Riesgos'!$AA$29="Moderado"),CONCATENATE("R3C",'Mapa de Riesgos'!$O$29),"")</f>
        <v/>
      </c>
      <c r="AB18" s="50" t="str">
        <f>IF(AND('Mapa de Riesgos'!$Y$24="Alta",'Mapa de Riesgos'!$AA$24="Mayor"),CONCATENATE("R3C",'Mapa de Riesgos'!$O$24),"")</f>
        <v/>
      </c>
      <c r="AC18" s="51" t="str">
        <f>IF(AND('Mapa de Riesgos'!$Y$25="Alta",'Mapa de Riesgos'!$AA$25="Mayor"),CONCATENATE("R3C",'Mapa de Riesgos'!$O$25),"")</f>
        <v/>
      </c>
      <c r="AD18" s="51" t="str">
        <f>IF(AND('Mapa de Riesgos'!$Y$26="Alta",'Mapa de Riesgos'!$AA$26="Mayor"),CONCATENATE("R3C",'Mapa de Riesgos'!$O$26),"")</f>
        <v/>
      </c>
      <c r="AE18" s="51" t="str">
        <f>IF(AND('Mapa de Riesgos'!$Y$27="Alta",'Mapa de Riesgos'!$AA$27="Mayor"),CONCATENATE("R3C",'Mapa de Riesgos'!$O$27),"")</f>
        <v/>
      </c>
      <c r="AF18" s="51" t="str">
        <f>IF(AND('Mapa de Riesgos'!$Y$28="Alta",'Mapa de Riesgos'!$AA$28="Mayor"),CONCATENATE("R3C",'Mapa de Riesgos'!$O$28),"")</f>
        <v/>
      </c>
      <c r="AG18" s="52" t="str">
        <f>IF(AND('Mapa de Riesgos'!$Y$29="Alta",'Mapa de Riesgos'!$AA$29="Mayor"),CONCATENATE("R3C",'Mapa de Riesgos'!$O$29),"")</f>
        <v/>
      </c>
      <c r="AH18" s="53" t="str">
        <f>IF(AND('Mapa de Riesgos'!$Y$24="Alta",'Mapa de Riesgos'!$AA$24="Catastrófico"),CONCATENATE("R3C",'Mapa de Riesgos'!$O$24),"")</f>
        <v/>
      </c>
      <c r="AI18" s="54" t="str">
        <f>IF(AND('Mapa de Riesgos'!$Y$25="Alta",'Mapa de Riesgos'!$AA$25="Catastrófico"),CONCATENATE("R3C",'Mapa de Riesgos'!$O$25),"")</f>
        <v/>
      </c>
      <c r="AJ18" s="54" t="str">
        <f>IF(AND('Mapa de Riesgos'!$Y$26="Alta",'Mapa de Riesgos'!$AA$26="Catastrófico"),CONCATENATE("R3C",'Mapa de Riesgos'!$O$26),"")</f>
        <v/>
      </c>
      <c r="AK18" s="54" t="str">
        <f>IF(AND('Mapa de Riesgos'!$Y$27="Alta",'Mapa de Riesgos'!$AA$27="Catastrófico"),CONCATENATE("R3C",'Mapa de Riesgos'!$O$27),"")</f>
        <v/>
      </c>
      <c r="AL18" s="54" t="str">
        <f>IF(AND('Mapa de Riesgos'!$Y$28="Alta",'Mapa de Riesgos'!$AA$28="Catastrófico"),CONCATENATE("R3C",'Mapa de Riesgos'!$O$28),"")</f>
        <v/>
      </c>
      <c r="AM18" s="55" t="str">
        <f>IF(AND('Mapa de Riesgos'!$Y$29="Alta",'Mapa de Riesgos'!$AA$29="Catastrófico"),CONCATENATE("R3C",'Mapa de Riesgos'!$O$29),"")</f>
        <v/>
      </c>
      <c r="AN18" s="81"/>
      <c r="AO18" s="501"/>
      <c r="AP18" s="502"/>
      <c r="AQ18" s="502"/>
      <c r="AR18" s="502"/>
      <c r="AS18" s="502"/>
      <c r="AT18" s="503"/>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row>
    <row r="19" spans="1:76" ht="15" customHeight="1">
      <c r="A19" s="81"/>
      <c r="B19" s="412"/>
      <c r="C19" s="412"/>
      <c r="D19" s="413"/>
      <c r="E19" s="511"/>
      <c r="F19" s="510"/>
      <c r="G19" s="510"/>
      <c r="H19" s="510"/>
      <c r="I19" s="510"/>
      <c r="J19" s="65" t="str">
        <f>IF(AND('Mapa de Riesgos'!$Y$30="Alta",'Mapa de Riesgos'!$AA$30="Leve"),CONCATENATE("R4C",'Mapa de Riesgos'!$O$30),"")</f>
        <v/>
      </c>
      <c r="K19" s="66" t="str">
        <f>IF(AND('Mapa de Riesgos'!$Y$31="Alta",'Mapa de Riesgos'!$AA$31="Leve"),CONCATENATE("R4C",'Mapa de Riesgos'!$O$31),"")</f>
        <v/>
      </c>
      <c r="L19" s="66" t="str">
        <f>IF(AND('Mapa de Riesgos'!$Y$32="Alta",'Mapa de Riesgos'!$AA$32="Leve"),CONCATENATE("R4C",'Mapa de Riesgos'!$O$32),"")</f>
        <v/>
      </c>
      <c r="M19" s="66" t="str">
        <f>IF(AND('Mapa de Riesgos'!$Y$33="Alta",'Mapa de Riesgos'!$AA$33="Leve"),CONCATENATE("R4C",'Mapa de Riesgos'!$O$33),"")</f>
        <v/>
      </c>
      <c r="N19" s="66" t="str">
        <f>IF(AND('Mapa de Riesgos'!$Y$34="Alta",'Mapa de Riesgos'!$AA$34="Leve"),CONCATENATE("R4C",'Mapa de Riesgos'!$O$34),"")</f>
        <v/>
      </c>
      <c r="O19" s="67" t="str">
        <f>IF(AND('Mapa de Riesgos'!$Y$35="Alta",'Mapa de Riesgos'!$AA$35="Leve"),CONCATENATE("R4C",'Mapa de Riesgos'!$O$35),"")</f>
        <v/>
      </c>
      <c r="P19" s="65" t="str">
        <f>IF(AND('Mapa de Riesgos'!$Y$30="Alta",'Mapa de Riesgos'!$AA$30="Menor"),CONCATENATE("R4C",'Mapa de Riesgos'!$O$30),"")</f>
        <v/>
      </c>
      <c r="Q19" s="66" t="str">
        <f>IF(AND('Mapa de Riesgos'!$Y$31="Alta",'Mapa de Riesgos'!$AA$31="Menor"),CONCATENATE("R4C",'Mapa de Riesgos'!$O$31),"")</f>
        <v/>
      </c>
      <c r="R19" s="66" t="str">
        <f>IF(AND('Mapa de Riesgos'!$Y$32="Alta",'Mapa de Riesgos'!$AA$32="Menor"),CONCATENATE("R4C",'Mapa de Riesgos'!$O$32),"")</f>
        <v/>
      </c>
      <c r="S19" s="66" t="str">
        <f>IF(AND('Mapa de Riesgos'!$Y$33="Alta",'Mapa de Riesgos'!$AA$33="Menor"),CONCATENATE("R4C",'Mapa de Riesgos'!$O$33),"")</f>
        <v/>
      </c>
      <c r="T19" s="66" t="str">
        <f>IF(AND('Mapa de Riesgos'!$Y$34="Alta",'Mapa de Riesgos'!$AA$34="Menor"),CONCATENATE("R4C",'Mapa de Riesgos'!$O$34),"")</f>
        <v/>
      </c>
      <c r="U19" s="67" t="str">
        <f>IF(AND('Mapa de Riesgos'!$Y$35="Alta",'Mapa de Riesgos'!$AA$35="Menor"),CONCATENATE("R4C",'Mapa de Riesgos'!$O$35),"")</f>
        <v/>
      </c>
      <c r="V19" s="50" t="str">
        <f>IF(AND('Mapa de Riesgos'!$Y$30="Alta",'Mapa de Riesgos'!$AA$30="Moderado"),CONCATENATE("R4C",'Mapa de Riesgos'!$O$30),"")</f>
        <v/>
      </c>
      <c r="W19" s="51" t="str">
        <f>IF(AND('Mapa de Riesgos'!$Y$31="Alta",'Mapa de Riesgos'!$AA$31="Moderado"),CONCATENATE("R4C",'Mapa de Riesgos'!$O$31),"")</f>
        <v/>
      </c>
      <c r="X19" s="51" t="str">
        <f>IF(AND('Mapa de Riesgos'!$Y$32="Alta",'Mapa de Riesgos'!$AA$32="Moderado"),CONCATENATE("R4C",'Mapa de Riesgos'!$O$32),"")</f>
        <v/>
      </c>
      <c r="Y19" s="51" t="str">
        <f>IF(AND('Mapa de Riesgos'!$Y$33="Alta",'Mapa de Riesgos'!$AA$33="Moderado"),CONCATENATE("R4C",'Mapa de Riesgos'!$O$33),"")</f>
        <v/>
      </c>
      <c r="Z19" s="51" t="str">
        <f>IF(AND('Mapa de Riesgos'!$Y$34="Alta",'Mapa de Riesgos'!$AA$34="Moderado"),CONCATENATE("R4C",'Mapa de Riesgos'!$O$34),"")</f>
        <v/>
      </c>
      <c r="AA19" s="52" t="str">
        <f>IF(AND('Mapa de Riesgos'!$Y$35="Alta",'Mapa de Riesgos'!$AA$35="Moderado"),CONCATENATE("R4C",'Mapa de Riesgos'!$O$35),"")</f>
        <v/>
      </c>
      <c r="AB19" s="50" t="str">
        <f>IF(AND('Mapa de Riesgos'!$Y$30="Alta",'Mapa de Riesgos'!$AA$30="Mayor"),CONCATENATE("R4C",'Mapa de Riesgos'!$O$30),"")</f>
        <v/>
      </c>
      <c r="AC19" s="51" t="str">
        <f>IF(AND('Mapa de Riesgos'!$Y$31="Alta",'Mapa de Riesgos'!$AA$31="Mayor"),CONCATENATE("R4C",'Mapa de Riesgos'!$O$31),"")</f>
        <v/>
      </c>
      <c r="AD19" s="51" t="str">
        <f>IF(AND('Mapa de Riesgos'!$Y$32="Alta",'Mapa de Riesgos'!$AA$32="Mayor"),CONCATENATE("R4C",'Mapa de Riesgos'!$O$32),"")</f>
        <v/>
      </c>
      <c r="AE19" s="51" t="str">
        <f>IF(AND('Mapa de Riesgos'!$Y$33="Alta",'Mapa de Riesgos'!$AA$33="Mayor"),CONCATENATE("R4C",'Mapa de Riesgos'!$O$33),"")</f>
        <v/>
      </c>
      <c r="AF19" s="51" t="str">
        <f>IF(AND('Mapa de Riesgos'!$Y$34="Alta",'Mapa de Riesgos'!$AA$34="Mayor"),CONCATENATE("R4C",'Mapa de Riesgos'!$O$34),"")</f>
        <v/>
      </c>
      <c r="AG19" s="52" t="str">
        <f>IF(AND('Mapa de Riesgos'!$Y$35="Alta",'Mapa de Riesgos'!$AA$35="Mayor"),CONCATENATE("R4C",'Mapa de Riesgos'!$O$35),"")</f>
        <v/>
      </c>
      <c r="AH19" s="53" t="str">
        <f>IF(AND('Mapa de Riesgos'!$Y$30="Alta",'Mapa de Riesgos'!$AA$30="Catastrófico"),CONCATENATE("R4C",'Mapa de Riesgos'!$O$30),"")</f>
        <v/>
      </c>
      <c r="AI19" s="54" t="str">
        <f>IF(AND('Mapa de Riesgos'!$Y$31="Alta",'Mapa de Riesgos'!$AA$31="Catastrófico"),CONCATENATE("R4C",'Mapa de Riesgos'!$O$31),"")</f>
        <v/>
      </c>
      <c r="AJ19" s="54" t="str">
        <f>IF(AND('Mapa de Riesgos'!$Y$32="Alta",'Mapa de Riesgos'!$AA$32="Catastrófico"),CONCATENATE("R4C",'Mapa de Riesgos'!$O$32),"")</f>
        <v/>
      </c>
      <c r="AK19" s="54" t="str">
        <f>IF(AND('Mapa de Riesgos'!$Y$33="Alta",'Mapa de Riesgos'!$AA$33="Catastrófico"),CONCATENATE("R4C",'Mapa de Riesgos'!$O$33),"")</f>
        <v/>
      </c>
      <c r="AL19" s="54" t="str">
        <f>IF(AND('Mapa de Riesgos'!$Y$34="Alta",'Mapa de Riesgos'!$AA$34="Catastrófico"),CONCATENATE("R4C",'Mapa de Riesgos'!$O$34),"")</f>
        <v/>
      </c>
      <c r="AM19" s="55" t="str">
        <f>IF(AND('Mapa de Riesgos'!$Y$35="Alta",'Mapa de Riesgos'!$AA$35="Catastrófico"),CONCATENATE("R4C",'Mapa de Riesgos'!$O$35),"")</f>
        <v/>
      </c>
      <c r="AN19" s="81"/>
      <c r="AO19" s="501"/>
      <c r="AP19" s="502"/>
      <c r="AQ19" s="502"/>
      <c r="AR19" s="502"/>
      <c r="AS19" s="502"/>
      <c r="AT19" s="503"/>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row>
    <row r="20" spans="1:76" ht="15" customHeight="1">
      <c r="A20" s="81"/>
      <c r="B20" s="412"/>
      <c r="C20" s="412"/>
      <c r="D20" s="413"/>
      <c r="E20" s="511"/>
      <c r="F20" s="510"/>
      <c r="G20" s="510"/>
      <c r="H20" s="510"/>
      <c r="I20" s="510"/>
      <c r="J20" s="65" t="str">
        <f>IF(AND('Mapa de Riesgos'!$Y$36="Alta",'Mapa de Riesgos'!$AA$36="Leve"),CONCATENATE("R5C",'Mapa de Riesgos'!$O$36),"")</f>
        <v/>
      </c>
      <c r="K20" s="66" t="str">
        <f>IF(AND('Mapa de Riesgos'!$Y$37="Alta",'Mapa de Riesgos'!$AA$37="Leve"),CONCATENATE("R5C",'Mapa de Riesgos'!$O$37),"")</f>
        <v/>
      </c>
      <c r="L20" s="66" t="str">
        <f>IF(AND('Mapa de Riesgos'!$Y$38="Alta",'Mapa de Riesgos'!$AA$38="Leve"),CONCATENATE("R5C",'Mapa de Riesgos'!$O$38),"")</f>
        <v/>
      </c>
      <c r="M20" s="66" t="str">
        <f>IF(AND('Mapa de Riesgos'!$Y$39="Alta",'Mapa de Riesgos'!$AA$39="Leve"),CONCATENATE("R5C",'Mapa de Riesgos'!$O$39),"")</f>
        <v/>
      </c>
      <c r="N20" s="66" t="str">
        <f>IF(AND('Mapa de Riesgos'!$Y$40="Alta",'Mapa de Riesgos'!$AA$40="Leve"),CONCATENATE("R5C",'Mapa de Riesgos'!$O$40),"")</f>
        <v/>
      </c>
      <c r="O20" s="67" t="str">
        <f>IF(AND('Mapa de Riesgos'!$Y$41="Alta",'Mapa de Riesgos'!$AA$41="Leve"),CONCATENATE("R5C",'Mapa de Riesgos'!$O$41),"")</f>
        <v/>
      </c>
      <c r="P20" s="65" t="str">
        <f>IF(AND('Mapa de Riesgos'!$Y$36="Alta",'Mapa de Riesgos'!$AA$36="Menor"),CONCATENATE("R5C",'Mapa de Riesgos'!$O$36),"")</f>
        <v/>
      </c>
      <c r="Q20" s="66" t="str">
        <f>IF(AND('Mapa de Riesgos'!$Y$37="Alta",'Mapa de Riesgos'!$AA$37="Menor"),CONCATENATE("R5C",'Mapa de Riesgos'!$O$37),"")</f>
        <v/>
      </c>
      <c r="R20" s="66" t="str">
        <f>IF(AND('Mapa de Riesgos'!$Y$38="Alta",'Mapa de Riesgos'!$AA$38="Menor"),CONCATENATE("R5C",'Mapa de Riesgos'!$O$38),"")</f>
        <v/>
      </c>
      <c r="S20" s="66" t="str">
        <f>IF(AND('Mapa de Riesgos'!$Y$39="Alta",'Mapa de Riesgos'!$AA$39="Menor"),CONCATENATE("R5C",'Mapa de Riesgos'!$O$39),"")</f>
        <v/>
      </c>
      <c r="T20" s="66" t="str">
        <f>IF(AND('Mapa de Riesgos'!$Y$40="Alta",'Mapa de Riesgos'!$AA$40="Menor"),CONCATENATE("R5C",'Mapa de Riesgos'!$O$40),"")</f>
        <v/>
      </c>
      <c r="U20" s="67" t="str">
        <f>IF(AND('Mapa de Riesgos'!$Y$41="Alta",'Mapa de Riesgos'!$AA$41="Menor"),CONCATENATE("R5C",'Mapa de Riesgos'!$O$41),"")</f>
        <v/>
      </c>
      <c r="V20" s="50" t="str">
        <f>IF(AND('Mapa de Riesgos'!$Y$36="Alta",'Mapa de Riesgos'!$AA$36="Moderado"),CONCATENATE("R5C",'Mapa de Riesgos'!$O$36),"")</f>
        <v/>
      </c>
      <c r="W20" s="51" t="str">
        <f>IF(AND('Mapa de Riesgos'!$Y$37="Alta",'Mapa de Riesgos'!$AA$37="Moderado"),CONCATENATE("R5C",'Mapa de Riesgos'!$O$37),"")</f>
        <v/>
      </c>
      <c r="X20" s="51" t="str">
        <f>IF(AND('Mapa de Riesgos'!$Y$38="Alta",'Mapa de Riesgos'!$AA$38="Moderado"),CONCATENATE("R5C",'Mapa de Riesgos'!$O$38),"")</f>
        <v/>
      </c>
      <c r="Y20" s="51" t="str">
        <f>IF(AND('Mapa de Riesgos'!$Y$39="Alta",'Mapa de Riesgos'!$AA$39="Moderado"),CONCATENATE("R5C",'Mapa de Riesgos'!$O$39),"")</f>
        <v/>
      </c>
      <c r="Z20" s="51" t="str">
        <f>IF(AND('Mapa de Riesgos'!$Y$40="Alta",'Mapa de Riesgos'!$AA$40="Moderado"),CONCATENATE("R5C",'Mapa de Riesgos'!$O$40),"")</f>
        <v/>
      </c>
      <c r="AA20" s="52" t="str">
        <f>IF(AND('Mapa de Riesgos'!$Y$41="Alta",'Mapa de Riesgos'!$AA$41="Moderado"),CONCATENATE("R5C",'Mapa de Riesgos'!$O$41),"")</f>
        <v/>
      </c>
      <c r="AB20" s="50" t="str">
        <f>IF(AND('Mapa de Riesgos'!$Y$36="Alta",'Mapa de Riesgos'!$AA$36="Mayor"),CONCATENATE("R5C",'Mapa de Riesgos'!$O$36),"")</f>
        <v/>
      </c>
      <c r="AC20" s="51" t="str">
        <f>IF(AND('Mapa de Riesgos'!$Y$37="Alta",'Mapa de Riesgos'!$AA$37="Mayor"),CONCATENATE("R5C",'Mapa de Riesgos'!$O$37),"")</f>
        <v/>
      </c>
      <c r="AD20" s="51" t="str">
        <f>IF(AND('Mapa de Riesgos'!$Y$38="Alta",'Mapa de Riesgos'!$AA$38="Mayor"),CONCATENATE("R5C",'Mapa de Riesgos'!$O$38),"")</f>
        <v/>
      </c>
      <c r="AE20" s="51" t="str">
        <f>IF(AND('Mapa de Riesgos'!$Y$39="Alta",'Mapa de Riesgos'!$AA$39="Mayor"),CONCATENATE("R5C",'Mapa de Riesgos'!$O$39),"")</f>
        <v/>
      </c>
      <c r="AF20" s="51" t="str">
        <f>IF(AND('Mapa de Riesgos'!$Y$40="Alta",'Mapa de Riesgos'!$AA$40="Mayor"),CONCATENATE("R5C",'Mapa de Riesgos'!$O$40),"")</f>
        <v/>
      </c>
      <c r="AG20" s="52" t="str">
        <f>IF(AND('Mapa de Riesgos'!$Y$41="Alta",'Mapa de Riesgos'!$AA$41="Mayor"),CONCATENATE("R5C",'Mapa de Riesgos'!$O$41),"")</f>
        <v/>
      </c>
      <c r="AH20" s="53" t="str">
        <f>IF(AND('Mapa de Riesgos'!$Y$36="Alta",'Mapa de Riesgos'!$AA$36="Catastrófico"),CONCATENATE("R5C",'Mapa de Riesgos'!$O$36),"")</f>
        <v/>
      </c>
      <c r="AI20" s="54" t="str">
        <f>IF(AND('Mapa de Riesgos'!$Y$37="Alta",'Mapa de Riesgos'!$AA$37="Catastrófico"),CONCATENATE("R5C",'Mapa de Riesgos'!$O$37),"")</f>
        <v/>
      </c>
      <c r="AJ20" s="54" t="str">
        <f>IF(AND('Mapa de Riesgos'!$Y$38="Alta",'Mapa de Riesgos'!$AA$38="Catastrófico"),CONCATENATE("R5C",'Mapa de Riesgos'!$O$38),"")</f>
        <v/>
      </c>
      <c r="AK20" s="54" t="str">
        <f>IF(AND('Mapa de Riesgos'!$Y$39="Alta",'Mapa de Riesgos'!$AA$39="Catastrófico"),CONCATENATE("R5C",'Mapa de Riesgos'!$O$39),"")</f>
        <v/>
      </c>
      <c r="AL20" s="54" t="str">
        <f>IF(AND('Mapa de Riesgos'!$Y$40="Alta",'Mapa de Riesgos'!$AA$40="Catastrófico"),CONCATENATE("R5C",'Mapa de Riesgos'!$O$40),"")</f>
        <v/>
      </c>
      <c r="AM20" s="55" t="str">
        <f>IF(AND('Mapa de Riesgos'!$Y$41="Alta",'Mapa de Riesgos'!$AA$41="Catastrófico"),CONCATENATE("R5C",'Mapa de Riesgos'!$O$41),"")</f>
        <v/>
      </c>
      <c r="AN20" s="81"/>
      <c r="AO20" s="501"/>
      <c r="AP20" s="502"/>
      <c r="AQ20" s="502"/>
      <c r="AR20" s="502"/>
      <c r="AS20" s="502"/>
      <c r="AT20" s="503"/>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row>
    <row r="21" spans="1:76" ht="15" customHeight="1">
      <c r="A21" s="81"/>
      <c r="B21" s="412"/>
      <c r="C21" s="412"/>
      <c r="D21" s="413"/>
      <c r="E21" s="511"/>
      <c r="F21" s="510"/>
      <c r="G21" s="510"/>
      <c r="H21" s="510"/>
      <c r="I21" s="510"/>
      <c r="J21" s="65" t="str">
        <f>IF(AND('Mapa de Riesgos'!$Y$42="Alta",'Mapa de Riesgos'!$AA$42="Leve"),CONCATENATE("R6C",'Mapa de Riesgos'!$O$42),"")</f>
        <v/>
      </c>
      <c r="K21" s="66" t="str">
        <f>IF(AND('Mapa de Riesgos'!$Y$43="Alta",'Mapa de Riesgos'!$AA$43="Leve"),CONCATENATE("R6C",'Mapa de Riesgos'!$O$43),"")</f>
        <v/>
      </c>
      <c r="L21" s="66" t="str">
        <f>IF(AND('Mapa de Riesgos'!$Y$44="Alta",'Mapa de Riesgos'!$AA$44="Leve"),CONCATENATE("R6C",'Mapa de Riesgos'!$O$44),"")</f>
        <v/>
      </c>
      <c r="M21" s="66" t="str">
        <f>IF(AND('Mapa de Riesgos'!$Y$45="Alta",'Mapa de Riesgos'!$AA$45="Leve"),CONCATENATE("R6C",'Mapa de Riesgos'!$O$45),"")</f>
        <v/>
      </c>
      <c r="N21" s="66" t="str">
        <f>IF(AND('Mapa de Riesgos'!$Y$46="Alta",'Mapa de Riesgos'!$AA$46="Leve"),CONCATENATE("R6C",'Mapa de Riesgos'!$O$46),"")</f>
        <v/>
      </c>
      <c r="O21" s="67" t="str">
        <f>IF(AND('Mapa de Riesgos'!$Y$47="Alta",'Mapa de Riesgos'!$AA$47="Leve"),CONCATENATE("R6C",'Mapa de Riesgos'!$O$47),"")</f>
        <v/>
      </c>
      <c r="P21" s="65" t="str">
        <f>IF(AND('Mapa de Riesgos'!$Y$42="Alta",'Mapa de Riesgos'!$AA$42="Menor"),CONCATENATE("R6C",'Mapa de Riesgos'!$O$42),"")</f>
        <v/>
      </c>
      <c r="Q21" s="66" t="str">
        <f>IF(AND('Mapa de Riesgos'!$Y$43="Alta",'Mapa de Riesgos'!$AA$43="Menor"),CONCATENATE("R6C",'Mapa de Riesgos'!$O$43),"")</f>
        <v/>
      </c>
      <c r="R21" s="66" t="str">
        <f>IF(AND('Mapa de Riesgos'!$Y$44="Alta",'Mapa de Riesgos'!$AA$44="Menor"),CONCATENATE("R6C",'Mapa de Riesgos'!$O$44),"")</f>
        <v/>
      </c>
      <c r="S21" s="66" t="str">
        <f>IF(AND('Mapa de Riesgos'!$Y$45="Alta",'Mapa de Riesgos'!$AA$45="Menor"),CONCATENATE("R6C",'Mapa de Riesgos'!$O$45),"")</f>
        <v/>
      </c>
      <c r="T21" s="66" t="str">
        <f>IF(AND('Mapa de Riesgos'!$Y$46="Alta",'Mapa de Riesgos'!$AA$46="Menor"),CONCATENATE("R6C",'Mapa de Riesgos'!$O$46),"")</f>
        <v/>
      </c>
      <c r="U21" s="67" t="str">
        <f>IF(AND('Mapa de Riesgos'!$Y$47="Alta",'Mapa de Riesgos'!$AA$47="Menor"),CONCATENATE("R6C",'Mapa de Riesgos'!$O$47),"")</f>
        <v/>
      </c>
      <c r="V21" s="50" t="str">
        <f>IF(AND('Mapa de Riesgos'!$Y$42="Alta",'Mapa de Riesgos'!$AA$42="Moderado"),CONCATENATE("R6C",'Mapa de Riesgos'!$O$42),"")</f>
        <v/>
      </c>
      <c r="W21" s="51" t="str">
        <f>IF(AND('Mapa de Riesgos'!$Y$43="Alta",'Mapa de Riesgos'!$AA$43="Moderado"),CONCATENATE("R6C",'Mapa de Riesgos'!$O$43),"")</f>
        <v/>
      </c>
      <c r="X21" s="51" t="str">
        <f>IF(AND('Mapa de Riesgos'!$Y$44="Alta",'Mapa de Riesgos'!$AA$44="Moderado"),CONCATENATE("R6C",'Mapa de Riesgos'!$O$44),"")</f>
        <v/>
      </c>
      <c r="Y21" s="51" t="str">
        <f>IF(AND('Mapa de Riesgos'!$Y$45="Alta",'Mapa de Riesgos'!$AA$45="Moderado"),CONCATENATE("R6C",'Mapa de Riesgos'!$O$45),"")</f>
        <v/>
      </c>
      <c r="Z21" s="51" t="str">
        <f>IF(AND('Mapa de Riesgos'!$Y$46="Alta",'Mapa de Riesgos'!$AA$46="Moderado"),CONCATENATE("R6C",'Mapa de Riesgos'!$O$46),"")</f>
        <v/>
      </c>
      <c r="AA21" s="52" t="str">
        <f>IF(AND('Mapa de Riesgos'!$Y$47="Alta",'Mapa de Riesgos'!$AA$47="Moderado"),CONCATENATE("R6C",'Mapa de Riesgos'!$O$47),"")</f>
        <v/>
      </c>
      <c r="AB21" s="50" t="str">
        <f>IF(AND('Mapa de Riesgos'!$Y$42="Alta",'Mapa de Riesgos'!$AA$42="Mayor"),CONCATENATE("R6C",'Mapa de Riesgos'!$O$42),"")</f>
        <v/>
      </c>
      <c r="AC21" s="51" t="str">
        <f>IF(AND('Mapa de Riesgos'!$Y$43="Alta",'Mapa de Riesgos'!$AA$43="Mayor"),CONCATENATE("R6C",'Mapa de Riesgos'!$O$43),"")</f>
        <v/>
      </c>
      <c r="AD21" s="51" t="str">
        <f>IF(AND('Mapa de Riesgos'!$Y$44="Alta",'Mapa de Riesgos'!$AA$44="Mayor"),CONCATENATE("R6C",'Mapa de Riesgos'!$O$44),"")</f>
        <v/>
      </c>
      <c r="AE21" s="51" t="str">
        <f>IF(AND('Mapa de Riesgos'!$Y$45="Alta",'Mapa de Riesgos'!$AA$45="Mayor"),CONCATENATE("R6C",'Mapa de Riesgos'!$O$45),"")</f>
        <v/>
      </c>
      <c r="AF21" s="51" t="str">
        <f>IF(AND('Mapa de Riesgos'!$Y$46="Alta",'Mapa de Riesgos'!$AA$46="Mayor"),CONCATENATE("R6C",'Mapa de Riesgos'!$O$46),"")</f>
        <v/>
      </c>
      <c r="AG21" s="52" t="str">
        <f>IF(AND('Mapa de Riesgos'!$Y$47="Alta",'Mapa de Riesgos'!$AA$47="Mayor"),CONCATENATE("R6C",'Mapa de Riesgos'!$O$47),"")</f>
        <v/>
      </c>
      <c r="AH21" s="53" t="str">
        <f>IF(AND('Mapa de Riesgos'!$Y$42="Alta",'Mapa de Riesgos'!$AA$42="Catastrófico"),CONCATENATE("R6C",'Mapa de Riesgos'!$O$42),"")</f>
        <v/>
      </c>
      <c r="AI21" s="54" t="str">
        <f>IF(AND('Mapa de Riesgos'!$Y$43="Alta",'Mapa de Riesgos'!$AA$43="Catastrófico"),CONCATENATE("R6C",'Mapa de Riesgos'!$O$43),"")</f>
        <v/>
      </c>
      <c r="AJ21" s="54" t="str">
        <f>IF(AND('Mapa de Riesgos'!$Y$44="Alta",'Mapa de Riesgos'!$AA$44="Catastrófico"),CONCATENATE("R6C",'Mapa de Riesgos'!$O$44),"")</f>
        <v/>
      </c>
      <c r="AK21" s="54" t="str">
        <f>IF(AND('Mapa de Riesgos'!$Y$45="Alta",'Mapa de Riesgos'!$AA$45="Catastrófico"),CONCATENATE("R6C",'Mapa de Riesgos'!$O$45),"")</f>
        <v/>
      </c>
      <c r="AL21" s="54" t="str">
        <f>IF(AND('Mapa de Riesgos'!$Y$46="Alta",'Mapa de Riesgos'!$AA$46="Catastrófico"),CONCATENATE("R6C",'Mapa de Riesgos'!$O$46),"")</f>
        <v/>
      </c>
      <c r="AM21" s="55" t="str">
        <f>IF(AND('Mapa de Riesgos'!$Y$47="Alta",'Mapa de Riesgos'!$AA$47="Catastrófico"),CONCATENATE("R6C",'Mapa de Riesgos'!$O$47),"")</f>
        <v/>
      </c>
      <c r="AN21" s="81"/>
      <c r="AO21" s="501"/>
      <c r="AP21" s="502"/>
      <c r="AQ21" s="502"/>
      <c r="AR21" s="502"/>
      <c r="AS21" s="502"/>
      <c r="AT21" s="503"/>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row>
    <row r="22" spans="1:76" ht="15" customHeight="1">
      <c r="A22" s="81"/>
      <c r="B22" s="412"/>
      <c r="C22" s="412"/>
      <c r="D22" s="413"/>
      <c r="E22" s="511"/>
      <c r="F22" s="510"/>
      <c r="G22" s="510"/>
      <c r="H22" s="510"/>
      <c r="I22" s="510"/>
      <c r="J22" s="65" t="str">
        <f>IF(AND('Mapa de Riesgos'!$Y$48="Alta",'Mapa de Riesgos'!$AA$48="Leve"),CONCATENATE("R7C",'Mapa de Riesgos'!$O$48),"")</f>
        <v/>
      </c>
      <c r="K22" s="66" t="str">
        <f>IF(AND('Mapa de Riesgos'!$Y$49="Alta",'Mapa de Riesgos'!$AA$49="Leve"),CONCATENATE("R7C",'Mapa de Riesgos'!$O$49),"")</f>
        <v/>
      </c>
      <c r="L22" s="66" t="str">
        <f>IF(AND('Mapa de Riesgos'!$Y$50="Alta",'Mapa de Riesgos'!$AA$50="Leve"),CONCATENATE("R7C",'Mapa de Riesgos'!$O$50),"")</f>
        <v/>
      </c>
      <c r="M22" s="66" t="str">
        <f>IF(AND('Mapa de Riesgos'!$Y$51="Alta",'Mapa de Riesgos'!$AA$51="Leve"),CONCATENATE("R7C",'Mapa de Riesgos'!$O$51),"")</f>
        <v/>
      </c>
      <c r="N22" s="66" t="str">
        <f>IF(AND('Mapa de Riesgos'!$Y$52="Alta",'Mapa de Riesgos'!$AA$52="Leve"),CONCATENATE("R7C",'Mapa de Riesgos'!$O$52),"")</f>
        <v/>
      </c>
      <c r="O22" s="67" t="str">
        <f>IF(AND('Mapa de Riesgos'!$Y$53="Alta",'Mapa de Riesgos'!$AA$53="Leve"),CONCATENATE("R7C",'Mapa de Riesgos'!$O$53),"")</f>
        <v/>
      </c>
      <c r="P22" s="65" t="str">
        <f>IF(AND('Mapa de Riesgos'!$Y$48="Alta",'Mapa de Riesgos'!$AA$48="Menor"),CONCATENATE("R7C",'Mapa de Riesgos'!$O$48),"")</f>
        <v/>
      </c>
      <c r="Q22" s="66" t="str">
        <f>IF(AND('Mapa de Riesgos'!$Y$49="Alta",'Mapa de Riesgos'!$AA$49="Menor"),CONCATENATE("R7C",'Mapa de Riesgos'!$O$49),"")</f>
        <v/>
      </c>
      <c r="R22" s="66" t="str">
        <f>IF(AND('Mapa de Riesgos'!$Y$50="Alta",'Mapa de Riesgos'!$AA$50="Menor"),CONCATENATE("R7C",'Mapa de Riesgos'!$O$50),"")</f>
        <v/>
      </c>
      <c r="S22" s="66" t="str">
        <f>IF(AND('Mapa de Riesgos'!$Y$51="Alta",'Mapa de Riesgos'!$AA$51="Menor"),CONCATENATE("R7C",'Mapa de Riesgos'!$O$51),"")</f>
        <v/>
      </c>
      <c r="T22" s="66" t="str">
        <f>IF(AND('Mapa de Riesgos'!$Y$52="Alta",'Mapa de Riesgos'!$AA$52="Menor"),CONCATENATE("R7C",'Mapa de Riesgos'!$O$52),"")</f>
        <v/>
      </c>
      <c r="U22" s="67" t="str">
        <f>IF(AND('Mapa de Riesgos'!$Y$53="Alta",'Mapa de Riesgos'!$AA$53="Menor"),CONCATENATE("R7C",'Mapa de Riesgos'!$O$53),"")</f>
        <v/>
      </c>
      <c r="V22" s="50" t="str">
        <f>IF(AND('Mapa de Riesgos'!$Y$48="Alta",'Mapa de Riesgos'!$AA$48="Moderado"),CONCATENATE("R7C",'Mapa de Riesgos'!$O$48),"")</f>
        <v/>
      </c>
      <c r="W22" s="51" t="str">
        <f>IF(AND('Mapa de Riesgos'!$Y$49="Alta",'Mapa de Riesgos'!$AA$49="Moderado"),CONCATENATE("R7C",'Mapa de Riesgos'!$O$49),"")</f>
        <v/>
      </c>
      <c r="X22" s="51" t="str">
        <f>IF(AND('Mapa de Riesgos'!$Y$50="Alta",'Mapa de Riesgos'!$AA$50="Moderado"),CONCATENATE("R7C",'Mapa de Riesgos'!$O$50),"")</f>
        <v/>
      </c>
      <c r="Y22" s="51" t="str">
        <f>IF(AND('Mapa de Riesgos'!$Y$51="Alta",'Mapa de Riesgos'!$AA$51="Moderado"),CONCATENATE("R7C",'Mapa de Riesgos'!$O$51),"")</f>
        <v/>
      </c>
      <c r="Z22" s="51" t="str">
        <f>IF(AND('Mapa de Riesgos'!$Y$52="Alta",'Mapa de Riesgos'!$AA$52="Moderado"),CONCATENATE("R7C",'Mapa de Riesgos'!$O$52),"")</f>
        <v/>
      </c>
      <c r="AA22" s="52" t="str">
        <f>IF(AND('Mapa de Riesgos'!$Y$53="Alta",'Mapa de Riesgos'!$AA$53="Moderado"),CONCATENATE("R7C",'Mapa de Riesgos'!$O$53),"")</f>
        <v/>
      </c>
      <c r="AB22" s="50" t="str">
        <f>IF(AND('Mapa de Riesgos'!$Y$48="Alta",'Mapa de Riesgos'!$AA$48="Mayor"),CONCATENATE("R7C",'Mapa de Riesgos'!$O$48),"")</f>
        <v/>
      </c>
      <c r="AC22" s="51" t="str">
        <f>IF(AND('Mapa de Riesgos'!$Y$49="Alta",'Mapa de Riesgos'!$AA$49="Mayor"),CONCATENATE("R7C",'Mapa de Riesgos'!$O$49),"")</f>
        <v/>
      </c>
      <c r="AD22" s="51" t="str">
        <f>IF(AND('Mapa de Riesgos'!$Y$50="Alta",'Mapa de Riesgos'!$AA$50="Mayor"),CONCATENATE("R7C",'Mapa de Riesgos'!$O$50),"")</f>
        <v/>
      </c>
      <c r="AE22" s="51" t="str">
        <f>IF(AND('Mapa de Riesgos'!$Y$51="Alta",'Mapa de Riesgos'!$AA$51="Mayor"),CONCATENATE("R7C",'Mapa de Riesgos'!$O$51),"")</f>
        <v/>
      </c>
      <c r="AF22" s="51" t="str">
        <f>IF(AND('Mapa de Riesgos'!$Y$52="Alta",'Mapa de Riesgos'!$AA$52="Mayor"),CONCATENATE("R7C",'Mapa de Riesgos'!$O$52),"")</f>
        <v/>
      </c>
      <c r="AG22" s="52" t="str">
        <f>IF(AND('Mapa de Riesgos'!$Y$53="Alta",'Mapa de Riesgos'!$AA$53="Mayor"),CONCATENATE("R7C",'Mapa de Riesgos'!$O$53),"")</f>
        <v/>
      </c>
      <c r="AH22" s="53" t="str">
        <f>IF(AND('Mapa de Riesgos'!$Y$48="Alta",'Mapa de Riesgos'!$AA$48="Catastrófico"),CONCATENATE("R7C",'Mapa de Riesgos'!$O$48),"")</f>
        <v/>
      </c>
      <c r="AI22" s="54" t="str">
        <f>IF(AND('Mapa de Riesgos'!$Y$49="Alta",'Mapa de Riesgos'!$AA$49="Catastrófico"),CONCATENATE("R7C",'Mapa de Riesgos'!$O$49),"")</f>
        <v/>
      </c>
      <c r="AJ22" s="54" t="str">
        <f>IF(AND('Mapa de Riesgos'!$Y$50="Alta",'Mapa de Riesgos'!$AA$50="Catastrófico"),CONCATENATE("R7C",'Mapa de Riesgos'!$O$50),"")</f>
        <v/>
      </c>
      <c r="AK22" s="54" t="str">
        <f>IF(AND('Mapa de Riesgos'!$Y$51="Alta",'Mapa de Riesgos'!$AA$51="Catastrófico"),CONCATENATE("R7C",'Mapa de Riesgos'!$O$51),"")</f>
        <v/>
      </c>
      <c r="AL22" s="54" t="str">
        <f>IF(AND('Mapa de Riesgos'!$Y$52="Alta",'Mapa de Riesgos'!$AA$52="Catastrófico"),CONCATENATE("R7C",'Mapa de Riesgos'!$O$52),"")</f>
        <v/>
      </c>
      <c r="AM22" s="55" t="str">
        <f>IF(AND('Mapa de Riesgos'!$Y$53="Alta",'Mapa de Riesgos'!$AA$53="Catastrófico"),CONCATENATE("R7C",'Mapa de Riesgos'!$O$53),"")</f>
        <v/>
      </c>
      <c r="AN22" s="81"/>
      <c r="AO22" s="501"/>
      <c r="AP22" s="502"/>
      <c r="AQ22" s="502"/>
      <c r="AR22" s="502"/>
      <c r="AS22" s="502"/>
      <c r="AT22" s="503"/>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row>
    <row r="23" spans="1:76" ht="15" customHeight="1">
      <c r="A23" s="81"/>
      <c r="B23" s="412"/>
      <c r="C23" s="412"/>
      <c r="D23" s="413"/>
      <c r="E23" s="511"/>
      <c r="F23" s="510"/>
      <c r="G23" s="510"/>
      <c r="H23" s="510"/>
      <c r="I23" s="510"/>
      <c r="J23" s="65" t="str">
        <f>IF(AND('Mapa de Riesgos'!$Y$54="Alta",'Mapa de Riesgos'!$AA$54="Leve"),CONCATENATE("R8C",'Mapa de Riesgos'!$O$54),"")</f>
        <v/>
      </c>
      <c r="K23" s="66" t="str">
        <f>IF(AND('Mapa de Riesgos'!$Y$55="Alta",'Mapa de Riesgos'!$AA$55="Leve"),CONCATENATE("R8C",'Mapa de Riesgos'!$O$55),"")</f>
        <v/>
      </c>
      <c r="L23" s="66" t="str">
        <f>IF(AND('Mapa de Riesgos'!$Y$56="Alta",'Mapa de Riesgos'!$AA$56="Leve"),CONCATENATE("R8C",'Mapa de Riesgos'!$O$56),"")</f>
        <v/>
      </c>
      <c r="M23" s="66" t="str">
        <f>IF(AND('Mapa de Riesgos'!$Y$57="Alta",'Mapa de Riesgos'!$AA$57="Leve"),CONCATENATE("R8C",'Mapa de Riesgos'!$O$57),"")</f>
        <v/>
      </c>
      <c r="N23" s="66" t="str">
        <f>IF(AND('Mapa de Riesgos'!$Y$58="Alta",'Mapa de Riesgos'!$AA$58="Leve"),CONCATENATE("R8C",'Mapa de Riesgos'!$O$58),"")</f>
        <v/>
      </c>
      <c r="O23" s="67" t="str">
        <f>IF(AND('Mapa de Riesgos'!$Y$59="Alta",'Mapa de Riesgos'!$AA$59="Leve"),CONCATENATE("R8C",'Mapa de Riesgos'!$O$59),"")</f>
        <v/>
      </c>
      <c r="P23" s="65" t="str">
        <f>IF(AND('Mapa de Riesgos'!$Y$54="Alta",'Mapa de Riesgos'!$AA$54="Menor"),CONCATENATE("R8C",'Mapa de Riesgos'!$O$54),"")</f>
        <v/>
      </c>
      <c r="Q23" s="66" t="str">
        <f>IF(AND('Mapa de Riesgos'!$Y$55="Alta",'Mapa de Riesgos'!$AA$55="Menor"),CONCATENATE("R8C",'Mapa de Riesgos'!$O$55),"")</f>
        <v/>
      </c>
      <c r="R23" s="66" t="str">
        <f>IF(AND('Mapa de Riesgos'!$Y$56="Alta",'Mapa de Riesgos'!$AA$56="Menor"),CONCATENATE("R8C",'Mapa de Riesgos'!$O$56),"")</f>
        <v/>
      </c>
      <c r="S23" s="66" t="str">
        <f>IF(AND('Mapa de Riesgos'!$Y$57="Alta",'Mapa de Riesgos'!$AA$57="Menor"),CONCATENATE("R8C",'Mapa de Riesgos'!$O$57),"")</f>
        <v/>
      </c>
      <c r="T23" s="66" t="str">
        <f>IF(AND('Mapa de Riesgos'!$Y$58="Alta",'Mapa de Riesgos'!$AA$58="Menor"),CONCATENATE("R8C",'Mapa de Riesgos'!$O$58),"")</f>
        <v/>
      </c>
      <c r="U23" s="67" t="str">
        <f>IF(AND('Mapa de Riesgos'!$Y$59="Alta",'Mapa de Riesgos'!$AA$59="Menor"),CONCATENATE("R8C",'Mapa de Riesgos'!$O$59),"")</f>
        <v/>
      </c>
      <c r="V23" s="50" t="str">
        <f>IF(AND('Mapa de Riesgos'!$Y$54="Alta",'Mapa de Riesgos'!$AA$54="Moderado"),CONCATENATE("R8C",'Mapa de Riesgos'!$O$54),"")</f>
        <v/>
      </c>
      <c r="W23" s="51" t="str">
        <f>IF(AND('Mapa de Riesgos'!$Y$55="Alta",'Mapa de Riesgos'!$AA$55="Moderado"),CONCATENATE("R8C",'Mapa de Riesgos'!$O$55),"")</f>
        <v/>
      </c>
      <c r="X23" s="51" t="str">
        <f>IF(AND('Mapa de Riesgos'!$Y$56="Alta",'Mapa de Riesgos'!$AA$56="Moderado"),CONCATENATE("R8C",'Mapa de Riesgos'!$O$56),"")</f>
        <v/>
      </c>
      <c r="Y23" s="51" t="str">
        <f>IF(AND('Mapa de Riesgos'!$Y$57="Alta",'Mapa de Riesgos'!$AA$57="Moderado"),CONCATENATE("R8C",'Mapa de Riesgos'!$O$57),"")</f>
        <v/>
      </c>
      <c r="Z23" s="51" t="str">
        <f>IF(AND('Mapa de Riesgos'!$Y$58="Alta",'Mapa de Riesgos'!$AA$58="Moderado"),CONCATENATE("R8C",'Mapa de Riesgos'!$O$58),"")</f>
        <v/>
      </c>
      <c r="AA23" s="52" t="str">
        <f>IF(AND('Mapa de Riesgos'!$Y$59="Alta",'Mapa de Riesgos'!$AA$59="Moderado"),CONCATENATE("R8C",'Mapa de Riesgos'!$O$59),"")</f>
        <v/>
      </c>
      <c r="AB23" s="50" t="str">
        <f>IF(AND('Mapa de Riesgos'!$Y$54="Alta",'Mapa de Riesgos'!$AA$54="Mayor"),CONCATENATE("R8C",'Mapa de Riesgos'!$O$54),"")</f>
        <v/>
      </c>
      <c r="AC23" s="51" t="str">
        <f>IF(AND('Mapa de Riesgos'!$Y$55="Alta",'Mapa de Riesgos'!$AA$55="Mayor"),CONCATENATE("R8C",'Mapa de Riesgos'!$O$55),"")</f>
        <v/>
      </c>
      <c r="AD23" s="51" t="str">
        <f>IF(AND('Mapa de Riesgos'!$Y$56="Alta",'Mapa de Riesgos'!$AA$56="Mayor"),CONCATENATE("R8C",'Mapa de Riesgos'!$O$56),"")</f>
        <v/>
      </c>
      <c r="AE23" s="51" t="str">
        <f>IF(AND('Mapa de Riesgos'!$Y$57="Alta",'Mapa de Riesgos'!$AA$57="Mayor"),CONCATENATE("R8C",'Mapa de Riesgos'!$O$57),"")</f>
        <v/>
      </c>
      <c r="AF23" s="51" t="str">
        <f>IF(AND('Mapa de Riesgos'!$Y$58="Alta",'Mapa de Riesgos'!$AA$58="Mayor"),CONCATENATE("R8C",'Mapa de Riesgos'!$O$58),"")</f>
        <v/>
      </c>
      <c r="AG23" s="52" t="str">
        <f>IF(AND('Mapa de Riesgos'!$Y$59="Alta",'Mapa de Riesgos'!$AA$59="Mayor"),CONCATENATE("R8C",'Mapa de Riesgos'!$O$59),"")</f>
        <v/>
      </c>
      <c r="AH23" s="53" t="str">
        <f>IF(AND('Mapa de Riesgos'!$Y$54="Alta",'Mapa de Riesgos'!$AA$54="Catastrófico"),CONCATENATE("R8C",'Mapa de Riesgos'!$O$54),"")</f>
        <v/>
      </c>
      <c r="AI23" s="54" t="str">
        <f>IF(AND('Mapa de Riesgos'!$Y$55="Alta",'Mapa de Riesgos'!$AA$55="Catastrófico"),CONCATENATE("R8C",'Mapa de Riesgos'!$O$55),"")</f>
        <v/>
      </c>
      <c r="AJ23" s="54" t="str">
        <f>IF(AND('Mapa de Riesgos'!$Y$56="Alta",'Mapa de Riesgos'!$AA$56="Catastrófico"),CONCATENATE("R8C",'Mapa de Riesgos'!$O$56),"")</f>
        <v/>
      </c>
      <c r="AK23" s="54" t="str">
        <f>IF(AND('Mapa de Riesgos'!$Y$57="Alta",'Mapa de Riesgos'!$AA$57="Catastrófico"),CONCATENATE("R8C",'Mapa de Riesgos'!$O$57),"")</f>
        <v/>
      </c>
      <c r="AL23" s="54" t="str">
        <f>IF(AND('Mapa de Riesgos'!$Y$58="Alta",'Mapa de Riesgos'!$AA$58="Catastrófico"),CONCATENATE("R8C",'Mapa de Riesgos'!$O$58),"")</f>
        <v/>
      </c>
      <c r="AM23" s="55" t="str">
        <f>IF(AND('Mapa de Riesgos'!$Y$59="Alta",'Mapa de Riesgos'!$AA$59="Catastrófico"),CONCATENATE("R8C",'Mapa de Riesgos'!$O$59),"")</f>
        <v/>
      </c>
      <c r="AN23" s="81"/>
      <c r="AO23" s="501"/>
      <c r="AP23" s="502"/>
      <c r="AQ23" s="502"/>
      <c r="AR23" s="502"/>
      <c r="AS23" s="502"/>
      <c r="AT23" s="503"/>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row>
    <row r="24" spans="1:76" ht="15" customHeight="1">
      <c r="A24" s="81"/>
      <c r="B24" s="412"/>
      <c r="C24" s="412"/>
      <c r="D24" s="413"/>
      <c r="E24" s="511"/>
      <c r="F24" s="510"/>
      <c r="G24" s="510"/>
      <c r="H24" s="510"/>
      <c r="I24" s="510"/>
      <c r="J24" s="65" t="str">
        <f>IF(AND('Mapa de Riesgos'!$Y$60="Alta",'Mapa de Riesgos'!$AA$60="Leve"),CONCATENATE("R9C",'Mapa de Riesgos'!$O$60),"")</f>
        <v/>
      </c>
      <c r="K24" s="66" t="str">
        <f>IF(AND('Mapa de Riesgos'!$Y$61="Alta",'Mapa de Riesgos'!$AA$61="Leve"),CONCATENATE("R9C",'Mapa de Riesgos'!$O$61),"")</f>
        <v/>
      </c>
      <c r="L24" s="66" t="str">
        <f>IF(AND('Mapa de Riesgos'!$Y$62="Alta",'Mapa de Riesgos'!$AA$62="Leve"),CONCATENATE("R9C",'Mapa de Riesgos'!$O$62),"")</f>
        <v/>
      </c>
      <c r="M24" s="66" t="str">
        <f>IF(AND('Mapa de Riesgos'!$Y$63="Alta",'Mapa de Riesgos'!$AA$63="Leve"),CONCATENATE("R9C",'Mapa de Riesgos'!$O$63),"")</f>
        <v/>
      </c>
      <c r="N24" s="66" t="str">
        <f>IF(AND('Mapa de Riesgos'!$Y$64="Alta",'Mapa de Riesgos'!$AA$64="Leve"),CONCATENATE("R9C",'Mapa de Riesgos'!$O$64),"")</f>
        <v/>
      </c>
      <c r="O24" s="67" t="str">
        <f>IF(AND('Mapa de Riesgos'!$Y$65="Alta",'Mapa de Riesgos'!$AA$65="Leve"),CONCATENATE("R9C",'Mapa de Riesgos'!$O$65),"")</f>
        <v/>
      </c>
      <c r="P24" s="65" t="str">
        <f>IF(AND('Mapa de Riesgos'!$Y$60="Alta",'Mapa de Riesgos'!$AA$60="Menor"),CONCATENATE("R9C",'Mapa de Riesgos'!$O$60),"")</f>
        <v/>
      </c>
      <c r="Q24" s="66" t="str">
        <f>IF(AND('Mapa de Riesgos'!$Y$61="Alta",'Mapa de Riesgos'!$AA$61="Menor"),CONCATENATE("R9C",'Mapa de Riesgos'!$O$61),"")</f>
        <v/>
      </c>
      <c r="R24" s="66" t="str">
        <f>IF(AND('Mapa de Riesgos'!$Y$62="Alta",'Mapa de Riesgos'!$AA$62="Menor"),CONCATENATE("R9C",'Mapa de Riesgos'!$O$62),"")</f>
        <v/>
      </c>
      <c r="S24" s="66" t="str">
        <f>IF(AND('Mapa de Riesgos'!$Y$63="Alta",'Mapa de Riesgos'!$AA$63="Menor"),CONCATENATE("R9C",'Mapa de Riesgos'!$O$63),"")</f>
        <v/>
      </c>
      <c r="T24" s="66" t="str">
        <f>IF(AND('Mapa de Riesgos'!$Y$64="Alta",'Mapa de Riesgos'!$AA$64="Menor"),CONCATENATE("R9C",'Mapa de Riesgos'!$O$64),"")</f>
        <v/>
      </c>
      <c r="U24" s="67" t="str">
        <f>IF(AND('Mapa de Riesgos'!$Y$65="Alta",'Mapa de Riesgos'!$AA$65="Menor"),CONCATENATE("R9C",'Mapa de Riesgos'!$O$65),"")</f>
        <v/>
      </c>
      <c r="V24" s="50" t="str">
        <f>IF(AND('Mapa de Riesgos'!$Y$60="Alta",'Mapa de Riesgos'!$AA$60="Moderado"),CONCATENATE("R9C",'Mapa de Riesgos'!$O$60),"")</f>
        <v/>
      </c>
      <c r="W24" s="51" t="str">
        <f>IF(AND('Mapa de Riesgos'!$Y$61="Alta",'Mapa de Riesgos'!$AA$61="Moderado"),CONCATENATE("R9C",'Mapa de Riesgos'!$O$61),"")</f>
        <v/>
      </c>
      <c r="X24" s="51" t="str">
        <f>IF(AND('Mapa de Riesgos'!$Y$62="Alta",'Mapa de Riesgos'!$AA$62="Moderado"),CONCATENATE("R9C",'Mapa de Riesgos'!$O$62),"")</f>
        <v/>
      </c>
      <c r="Y24" s="51" t="str">
        <f>IF(AND('Mapa de Riesgos'!$Y$63="Alta",'Mapa de Riesgos'!$AA$63="Moderado"),CONCATENATE("R9C",'Mapa de Riesgos'!$O$63),"")</f>
        <v/>
      </c>
      <c r="Z24" s="51" t="str">
        <f>IF(AND('Mapa de Riesgos'!$Y$64="Alta",'Mapa de Riesgos'!$AA$64="Moderado"),CONCATENATE("R9C",'Mapa de Riesgos'!$O$64),"")</f>
        <v/>
      </c>
      <c r="AA24" s="52" t="str">
        <f>IF(AND('Mapa de Riesgos'!$Y$65="Alta",'Mapa de Riesgos'!$AA$65="Moderado"),CONCATENATE("R9C",'Mapa de Riesgos'!$O$65),"")</f>
        <v/>
      </c>
      <c r="AB24" s="50" t="str">
        <f>IF(AND('Mapa de Riesgos'!$Y$60="Alta",'Mapa de Riesgos'!$AA$60="Mayor"),CONCATENATE("R9C",'Mapa de Riesgos'!$O$60),"")</f>
        <v/>
      </c>
      <c r="AC24" s="51" t="str">
        <f>IF(AND('Mapa de Riesgos'!$Y$61="Alta",'Mapa de Riesgos'!$AA$61="Mayor"),CONCATENATE("R9C",'Mapa de Riesgos'!$O$61),"")</f>
        <v/>
      </c>
      <c r="AD24" s="51" t="str">
        <f>IF(AND('Mapa de Riesgos'!$Y$62="Alta",'Mapa de Riesgos'!$AA$62="Mayor"),CONCATENATE("R9C",'Mapa de Riesgos'!$O$62),"")</f>
        <v/>
      </c>
      <c r="AE24" s="51" t="str">
        <f>IF(AND('Mapa de Riesgos'!$Y$63="Alta",'Mapa de Riesgos'!$AA$63="Mayor"),CONCATENATE("R9C",'Mapa de Riesgos'!$O$63),"")</f>
        <v/>
      </c>
      <c r="AF24" s="51" t="str">
        <f>IF(AND('Mapa de Riesgos'!$Y$64="Alta",'Mapa de Riesgos'!$AA$64="Mayor"),CONCATENATE("R9C",'Mapa de Riesgos'!$O$64),"")</f>
        <v/>
      </c>
      <c r="AG24" s="52" t="str">
        <f>IF(AND('Mapa de Riesgos'!$Y$65="Alta",'Mapa de Riesgos'!$AA$65="Mayor"),CONCATENATE("R9C",'Mapa de Riesgos'!$O$65),"")</f>
        <v/>
      </c>
      <c r="AH24" s="53" t="str">
        <f>IF(AND('Mapa de Riesgos'!$Y$60="Alta",'Mapa de Riesgos'!$AA$60="Catastrófico"),CONCATENATE("R9C",'Mapa de Riesgos'!$O$60),"")</f>
        <v/>
      </c>
      <c r="AI24" s="54" t="str">
        <f>IF(AND('Mapa de Riesgos'!$Y$61="Alta",'Mapa de Riesgos'!$AA$61="Catastrófico"),CONCATENATE("R9C",'Mapa de Riesgos'!$O$61),"")</f>
        <v/>
      </c>
      <c r="AJ24" s="54" t="str">
        <f>IF(AND('Mapa de Riesgos'!$Y$62="Alta",'Mapa de Riesgos'!$AA$62="Catastrófico"),CONCATENATE("R9C",'Mapa de Riesgos'!$O$62),"")</f>
        <v/>
      </c>
      <c r="AK24" s="54" t="str">
        <f>IF(AND('Mapa de Riesgos'!$Y$63="Alta",'Mapa de Riesgos'!$AA$63="Catastrófico"),CONCATENATE("R9C",'Mapa de Riesgos'!$O$63),"")</f>
        <v/>
      </c>
      <c r="AL24" s="54" t="str">
        <f>IF(AND('Mapa de Riesgos'!$Y$64="Alta",'Mapa de Riesgos'!$AA$64="Catastrófico"),CONCATENATE("R9C",'Mapa de Riesgos'!$O$64),"")</f>
        <v/>
      </c>
      <c r="AM24" s="55" t="str">
        <f>IF(AND('Mapa de Riesgos'!$Y$65="Alta",'Mapa de Riesgos'!$AA$65="Catastrófico"),CONCATENATE("R9C",'Mapa de Riesgos'!$O$65),"")</f>
        <v/>
      </c>
      <c r="AN24" s="81"/>
      <c r="AO24" s="501"/>
      <c r="AP24" s="502"/>
      <c r="AQ24" s="502"/>
      <c r="AR24" s="502"/>
      <c r="AS24" s="502"/>
      <c r="AT24" s="503"/>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row>
    <row r="25" spans="1:76" ht="15.75" customHeight="1" thickBot="1">
      <c r="A25" s="81"/>
      <c r="B25" s="412"/>
      <c r="C25" s="412"/>
      <c r="D25" s="413"/>
      <c r="E25" s="512"/>
      <c r="F25" s="513"/>
      <c r="G25" s="513"/>
      <c r="H25" s="513"/>
      <c r="I25" s="513"/>
      <c r="J25" s="68" t="str">
        <f>IF(AND('Mapa de Riesgos'!$Y$66="Alta",'Mapa de Riesgos'!$AA$66="Leve"),CONCATENATE("R10C",'Mapa de Riesgos'!$O$66),"")</f>
        <v/>
      </c>
      <c r="K25" s="69" t="str">
        <f>IF(AND('Mapa de Riesgos'!$Y$67="Alta",'Mapa de Riesgos'!$AA$67="Leve"),CONCATENATE("R10C",'Mapa de Riesgos'!$O$67),"")</f>
        <v/>
      </c>
      <c r="L25" s="69" t="str">
        <f>IF(AND('Mapa de Riesgos'!$Y$68="Alta",'Mapa de Riesgos'!$AA$68="Leve"),CONCATENATE("R10C",'Mapa de Riesgos'!$O$68),"")</f>
        <v/>
      </c>
      <c r="M25" s="69" t="str">
        <f>IF(AND('Mapa de Riesgos'!$Y$69="Alta",'Mapa de Riesgos'!$AA$69="Leve"),CONCATENATE("R10C",'Mapa de Riesgos'!$O$69),"")</f>
        <v/>
      </c>
      <c r="N25" s="69" t="str">
        <f>IF(AND('Mapa de Riesgos'!$Y$70="Alta",'Mapa de Riesgos'!$AA$70="Leve"),CONCATENATE("R10C",'Mapa de Riesgos'!$O$70),"")</f>
        <v/>
      </c>
      <c r="O25" s="70" t="str">
        <f>IF(AND('Mapa de Riesgos'!$Y$71="Alta",'Mapa de Riesgos'!$AA$71="Leve"),CONCATENATE("R10C",'Mapa de Riesgos'!$O$71),"")</f>
        <v/>
      </c>
      <c r="P25" s="68" t="str">
        <f>IF(AND('Mapa de Riesgos'!$Y$66="Alta",'Mapa de Riesgos'!$AA$66="Menor"),CONCATENATE("R10C",'Mapa de Riesgos'!$O$66),"")</f>
        <v/>
      </c>
      <c r="Q25" s="69" t="str">
        <f>IF(AND('Mapa de Riesgos'!$Y$67="Alta",'Mapa de Riesgos'!$AA$67="Menor"),CONCATENATE("R10C",'Mapa de Riesgos'!$O$67),"")</f>
        <v/>
      </c>
      <c r="R25" s="69" t="str">
        <f>IF(AND('Mapa de Riesgos'!$Y$68="Alta",'Mapa de Riesgos'!$AA$68="Menor"),CONCATENATE("R10C",'Mapa de Riesgos'!$O$68),"")</f>
        <v/>
      </c>
      <c r="S25" s="69" t="str">
        <f>IF(AND('Mapa de Riesgos'!$Y$69="Alta",'Mapa de Riesgos'!$AA$69="Menor"),CONCATENATE("R10C",'Mapa de Riesgos'!$O$69),"")</f>
        <v/>
      </c>
      <c r="T25" s="69" t="str">
        <f>IF(AND('Mapa de Riesgos'!$Y$70="Alta",'Mapa de Riesgos'!$AA$70="Menor"),CONCATENATE("R10C",'Mapa de Riesgos'!$O$70),"")</f>
        <v/>
      </c>
      <c r="U25" s="70" t="str">
        <f>IF(AND('Mapa de Riesgos'!$Y$71="Alta",'Mapa de Riesgos'!$AA$71="Menor"),CONCATENATE("R10C",'Mapa de Riesgos'!$O$71),"")</f>
        <v/>
      </c>
      <c r="V25" s="56" t="str">
        <f>IF(AND('Mapa de Riesgos'!$Y$66="Alta",'Mapa de Riesgos'!$AA$66="Moderado"),CONCATENATE("R10C",'Mapa de Riesgos'!$O$66),"")</f>
        <v/>
      </c>
      <c r="W25" s="57" t="str">
        <f>IF(AND('Mapa de Riesgos'!$Y$67="Alta",'Mapa de Riesgos'!$AA$67="Moderado"),CONCATENATE("R10C",'Mapa de Riesgos'!$O$67),"")</f>
        <v/>
      </c>
      <c r="X25" s="57" t="str">
        <f>IF(AND('Mapa de Riesgos'!$Y$68="Alta",'Mapa de Riesgos'!$AA$68="Moderado"),CONCATENATE("R10C",'Mapa de Riesgos'!$O$68),"")</f>
        <v/>
      </c>
      <c r="Y25" s="57" t="str">
        <f>IF(AND('Mapa de Riesgos'!$Y$69="Alta",'Mapa de Riesgos'!$AA$69="Moderado"),CONCATENATE("R10C",'Mapa de Riesgos'!$O$69),"")</f>
        <v/>
      </c>
      <c r="Z25" s="57" t="str">
        <f>IF(AND('Mapa de Riesgos'!$Y$70="Alta",'Mapa de Riesgos'!$AA$70="Moderado"),CONCATENATE("R10C",'Mapa de Riesgos'!$O$70),"")</f>
        <v/>
      </c>
      <c r="AA25" s="58" t="str">
        <f>IF(AND('Mapa de Riesgos'!$Y$71="Alta",'Mapa de Riesgos'!$AA$71="Moderado"),CONCATENATE("R10C",'Mapa de Riesgos'!$O$71),"")</f>
        <v/>
      </c>
      <c r="AB25" s="56" t="str">
        <f>IF(AND('Mapa de Riesgos'!$Y$66="Alta",'Mapa de Riesgos'!$AA$66="Mayor"),CONCATENATE("R10C",'Mapa de Riesgos'!$O$66),"")</f>
        <v/>
      </c>
      <c r="AC25" s="57" t="str">
        <f>IF(AND('Mapa de Riesgos'!$Y$67="Alta",'Mapa de Riesgos'!$AA$67="Mayor"),CONCATENATE("R10C",'Mapa de Riesgos'!$O$67),"")</f>
        <v/>
      </c>
      <c r="AD25" s="57" t="str">
        <f>IF(AND('Mapa de Riesgos'!$Y$68="Alta",'Mapa de Riesgos'!$AA$68="Mayor"),CONCATENATE("R10C",'Mapa de Riesgos'!$O$68),"")</f>
        <v/>
      </c>
      <c r="AE25" s="57" t="str">
        <f>IF(AND('Mapa de Riesgos'!$Y$69="Alta",'Mapa de Riesgos'!$AA$69="Mayor"),CONCATENATE("R10C",'Mapa de Riesgos'!$O$69),"")</f>
        <v/>
      </c>
      <c r="AF25" s="57" t="str">
        <f>IF(AND('Mapa de Riesgos'!$Y$70="Alta",'Mapa de Riesgos'!$AA$70="Mayor"),CONCATENATE("R10C",'Mapa de Riesgos'!$O$70),"")</f>
        <v/>
      </c>
      <c r="AG25" s="58" t="str">
        <f>IF(AND('Mapa de Riesgos'!$Y$71="Alta",'Mapa de Riesgos'!$AA$71="Mayor"),CONCATENATE("R10C",'Mapa de Riesgos'!$O$71),"")</f>
        <v/>
      </c>
      <c r="AH25" s="59" t="str">
        <f>IF(AND('Mapa de Riesgos'!$Y$66="Alta",'Mapa de Riesgos'!$AA$66="Catastrófico"),CONCATENATE("R10C",'Mapa de Riesgos'!$O$66),"")</f>
        <v/>
      </c>
      <c r="AI25" s="60" t="str">
        <f>IF(AND('Mapa de Riesgos'!$Y$67="Alta",'Mapa de Riesgos'!$AA$67="Catastrófico"),CONCATENATE("R10C",'Mapa de Riesgos'!$O$67),"")</f>
        <v/>
      </c>
      <c r="AJ25" s="60" t="str">
        <f>IF(AND('Mapa de Riesgos'!$Y$68="Alta",'Mapa de Riesgos'!$AA$68="Catastrófico"),CONCATENATE("R10C",'Mapa de Riesgos'!$O$68),"")</f>
        <v/>
      </c>
      <c r="AK25" s="60" t="str">
        <f>IF(AND('Mapa de Riesgos'!$Y$69="Alta",'Mapa de Riesgos'!$AA$69="Catastrófico"),CONCATENATE("R10C",'Mapa de Riesgos'!$O$69),"")</f>
        <v/>
      </c>
      <c r="AL25" s="60" t="str">
        <f>IF(AND('Mapa de Riesgos'!$Y$70="Alta",'Mapa de Riesgos'!$AA$70="Catastrófico"),CONCATENATE("R10C",'Mapa de Riesgos'!$O$70),"")</f>
        <v/>
      </c>
      <c r="AM25" s="61" t="str">
        <f>IF(AND('Mapa de Riesgos'!$Y$71="Alta",'Mapa de Riesgos'!$AA$71="Catastrófico"),CONCATENATE("R10C",'Mapa de Riesgos'!$O$71),"")</f>
        <v/>
      </c>
      <c r="AN25" s="81"/>
      <c r="AO25" s="504"/>
      <c r="AP25" s="505"/>
      <c r="AQ25" s="505"/>
      <c r="AR25" s="505"/>
      <c r="AS25" s="505"/>
      <c r="AT25" s="506"/>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row>
    <row r="26" spans="1:76" ht="15" customHeight="1">
      <c r="A26" s="81"/>
      <c r="B26" s="412"/>
      <c r="C26" s="412"/>
      <c r="D26" s="413"/>
      <c r="E26" s="507" t="s">
        <v>179</v>
      </c>
      <c r="F26" s="508"/>
      <c r="G26" s="508"/>
      <c r="H26" s="508"/>
      <c r="I26" s="525"/>
      <c r="J26" s="62" t="str">
        <f>IF(AND('Mapa de Riesgos'!$Y$12="Media",'Mapa de Riesgos'!$AA$12="Leve"),CONCATENATE("R1C",'Mapa de Riesgos'!$O$12),"")</f>
        <v/>
      </c>
      <c r="K26" s="63" t="str">
        <f>IF(AND('Mapa de Riesgos'!$Y$13="Media",'Mapa de Riesgos'!$AA$13="Leve"),CONCATENATE("R1C",'Mapa de Riesgos'!$O$13),"")</f>
        <v/>
      </c>
      <c r="L26" s="63" t="str">
        <f>IF(AND('Mapa de Riesgos'!$Y$14="Media",'Mapa de Riesgos'!$AA$14="Leve"),CONCATENATE("R1C",'Mapa de Riesgos'!$O$14),"")</f>
        <v/>
      </c>
      <c r="M26" s="63" t="str">
        <f>IF(AND('Mapa de Riesgos'!$Y$15="Media",'Mapa de Riesgos'!$AA$15="Leve"),CONCATENATE("R1C",'Mapa de Riesgos'!$O$15),"")</f>
        <v/>
      </c>
      <c r="N26" s="63" t="str">
        <f>IF(AND('Mapa de Riesgos'!$Y$16="Media",'Mapa de Riesgos'!$AA$16="Leve"),CONCATENATE("R1C",'Mapa de Riesgos'!$O$16),"")</f>
        <v/>
      </c>
      <c r="O26" s="64" t="str">
        <f>IF(AND('Mapa de Riesgos'!$Y$17="Media",'Mapa de Riesgos'!$AA$17="Leve"),CONCATENATE("R1C",'Mapa de Riesgos'!$O$17),"")</f>
        <v/>
      </c>
      <c r="P26" s="62" t="str">
        <f>IF(AND('Mapa de Riesgos'!$Y$12="Media",'Mapa de Riesgos'!$AA$12="Menor"),CONCATENATE("R1C",'Mapa de Riesgos'!$O$12),"")</f>
        <v/>
      </c>
      <c r="Q26" s="63" t="str">
        <f>IF(AND('Mapa de Riesgos'!$Y$13="Media",'Mapa de Riesgos'!$AA$13="Menor"),CONCATENATE("R1C",'Mapa de Riesgos'!$O$13),"")</f>
        <v/>
      </c>
      <c r="R26" s="63" t="str">
        <f>IF(AND('Mapa de Riesgos'!$Y$14="Media",'Mapa de Riesgos'!$AA$14="Menor"),CONCATENATE("R1C",'Mapa de Riesgos'!$O$14),"")</f>
        <v/>
      </c>
      <c r="S26" s="63" t="str">
        <f>IF(AND('Mapa de Riesgos'!$Y$15="Media",'Mapa de Riesgos'!$AA$15="Menor"),CONCATENATE("R1C",'Mapa de Riesgos'!$O$15),"")</f>
        <v/>
      </c>
      <c r="T26" s="63" t="str">
        <f>IF(AND('Mapa de Riesgos'!$Y$16="Media",'Mapa de Riesgos'!$AA$16="Menor"),CONCATENATE("R1C",'Mapa de Riesgos'!$O$16),"")</f>
        <v/>
      </c>
      <c r="U26" s="64" t="str">
        <f>IF(AND('Mapa de Riesgos'!$Y$17="Media",'Mapa de Riesgos'!$AA$17="Menor"),CONCATENATE("R1C",'Mapa de Riesgos'!$O$17),"")</f>
        <v/>
      </c>
      <c r="V26" s="62" t="str">
        <f>IF(AND('Mapa de Riesgos'!$Y$12="Media",'Mapa de Riesgos'!$AA$12="Moderado"),CONCATENATE("R1C",'Mapa de Riesgos'!$O$12),"")</f>
        <v/>
      </c>
      <c r="W26" s="63" t="str">
        <f>IF(AND('Mapa de Riesgos'!$Y$13="Media",'Mapa de Riesgos'!$AA$13="Moderado"),CONCATENATE("R1C",'Mapa de Riesgos'!$O$13),"")</f>
        <v/>
      </c>
      <c r="X26" s="63" t="str">
        <f>IF(AND('Mapa de Riesgos'!$Y$14="Media",'Mapa de Riesgos'!$AA$14="Moderado"),CONCATENATE("R1C",'Mapa de Riesgos'!$O$14),"")</f>
        <v/>
      </c>
      <c r="Y26" s="63" t="str">
        <f>IF(AND('Mapa de Riesgos'!$Y$15="Media",'Mapa de Riesgos'!$AA$15="Moderado"),CONCATENATE("R1C",'Mapa de Riesgos'!$O$15),"")</f>
        <v/>
      </c>
      <c r="Z26" s="63" t="str">
        <f>IF(AND('Mapa de Riesgos'!$Y$16="Media",'Mapa de Riesgos'!$AA$16="Moderado"),CONCATENATE("R1C",'Mapa de Riesgos'!$O$16),"")</f>
        <v/>
      </c>
      <c r="AA26" s="64" t="str">
        <f>IF(AND('Mapa de Riesgos'!$Y$17="Media",'Mapa de Riesgos'!$AA$17="Moderado"),CONCATENATE("R1C",'Mapa de Riesgos'!$O$17),"")</f>
        <v/>
      </c>
      <c r="AB26" s="44" t="str">
        <f>IF(AND('Mapa de Riesgos'!$Y$12="Media",'Mapa de Riesgos'!$AA$12="Mayor"),CONCATENATE("R1C",'Mapa de Riesgos'!$O$12),"")</f>
        <v>R1C1</v>
      </c>
      <c r="AC26" s="45" t="str">
        <f>IF(AND('Mapa de Riesgos'!$Y$13="Media",'Mapa de Riesgos'!$AA$13="Mayor"),CONCATENATE("R1C",'Mapa de Riesgos'!$O$13),"")</f>
        <v/>
      </c>
      <c r="AD26" s="45" t="str">
        <f>IF(AND('Mapa de Riesgos'!$Y$14="Media",'Mapa de Riesgos'!$AA$14="Mayor"),CONCATENATE("R1C",'Mapa de Riesgos'!$O$14),"")</f>
        <v/>
      </c>
      <c r="AE26" s="45" t="str">
        <f>IF(AND('Mapa de Riesgos'!$Y$15="Media",'Mapa de Riesgos'!$AA$15="Mayor"),CONCATENATE("R1C",'Mapa de Riesgos'!$O$15),"")</f>
        <v/>
      </c>
      <c r="AF26" s="45" t="str">
        <f>IF(AND('Mapa de Riesgos'!$Y$16="Media",'Mapa de Riesgos'!$AA$16="Mayor"),CONCATENATE("R1C",'Mapa de Riesgos'!$O$16),"")</f>
        <v/>
      </c>
      <c r="AG26" s="46" t="str">
        <f>IF(AND('Mapa de Riesgos'!$Y$17="Media",'Mapa de Riesgos'!$AA$17="Mayor"),CONCATENATE("R1C",'Mapa de Riesgos'!$O$17),"")</f>
        <v/>
      </c>
      <c r="AH26" s="47" t="str">
        <f>IF(AND('Mapa de Riesgos'!$Y$12="Media",'Mapa de Riesgos'!$AA$12="Catastrófico"),CONCATENATE("R1C",'Mapa de Riesgos'!$O$12),"")</f>
        <v/>
      </c>
      <c r="AI26" s="48" t="str">
        <f>IF(AND('Mapa de Riesgos'!$Y$13="Media",'Mapa de Riesgos'!$AA$13="Catastrófico"),CONCATENATE("R1C",'Mapa de Riesgos'!$O$13),"")</f>
        <v/>
      </c>
      <c r="AJ26" s="48" t="str">
        <f>IF(AND('Mapa de Riesgos'!$Y$14="Media",'Mapa de Riesgos'!$AA$14="Catastrófico"),CONCATENATE("R1C",'Mapa de Riesgos'!$O$14),"")</f>
        <v/>
      </c>
      <c r="AK26" s="48" t="str">
        <f>IF(AND('Mapa de Riesgos'!$Y$15="Media",'Mapa de Riesgos'!$AA$15="Catastrófico"),CONCATENATE("R1C",'Mapa de Riesgos'!$O$15),"")</f>
        <v/>
      </c>
      <c r="AL26" s="48" t="str">
        <f>IF(AND('Mapa de Riesgos'!$Y$16="Media",'Mapa de Riesgos'!$AA$16="Catastrófico"),CONCATENATE("R1C",'Mapa de Riesgos'!$O$16),"")</f>
        <v/>
      </c>
      <c r="AM26" s="49" t="str">
        <f>IF(AND('Mapa de Riesgos'!$Y$17="Media",'Mapa de Riesgos'!$AA$17="Catastrófico"),CONCATENATE("R1C",'Mapa de Riesgos'!$O$17),"")</f>
        <v/>
      </c>
      <c r="AN26" s="81"/>
      <c r="AO26" s="537" t="s">
        <v>180</v>
      </c>
      <c r="AP26" s="538"/>
      <c r="AQ26" s="538"/>
      <c r="AR26" s="538"/>
      <c r="AS26" s="538"/>
      <c r="AT26" s="539"/>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row>
    <row r="27" spans="1:76" ht="15" customHeight="1">
      <c r="A27" s="81"/>
      <c r="B27" s="412"/>
      <c r="C27" s="412"/>
      <c r="D27" s="413"/>
      <c r="E27" s="509"/>
      <c r="F27" s="510"/>
      <c r="G27" s="510"/>
      <c r="H27" s="510"/>
      <c r="I27" s="526"/>
      <c r="J27" s="65" t="str">
        <f>IF(AND('Mapa de Riesgos'!$Y$18="Media",'Mapa de Riesgos'!$AA$18="Leve"),CONCATENATE("R2C",'Mapa de Riesgos'!$O$18),"")</f>
        <v/>
      </c>
      <c r="K27" s="66" t="str">
        <f>IF(AND('Mapa de Riesgos'!$Y$19="Media",'Mapa de Riesgos'!$AA$19="Leve"),CONCATENATE("R2C",'Mapa de Riesgos'!$O$19),"")</f>
        <v/>
      </c>
      <c r="L27" s="66" t="str">
        <f>IF(AND('Mapa de Riesgos'!$Y$20="Media",'Mapa de Riesgos'!$AA$20="Leve"),CONCATENATE("R2C",'Mapa de Riesgos'!$O$20),"")</f>
        <v/>
      </c>
      <c r="M27" s="66" t="str">
        <f>IF(AND('Mapa de Riesgos'!$Y$21="Media",'Mapa de Riesgos'!$AA$21="Leve"),CONCATENATE("R2C",'Mapa de Riesgos'!$O$21),"")</f>
        <v/>
      </c>
      <c r="N27" s="66" t="str">
        <f>IF(AND('Mapa de Riesgos'!$Y$22="Media",'Mapa de Riesgos'!$AA$22="Leve"),CONCATENATE("R2C",'Mapa de Riesgos'!$O$22),"")</f>
        <v/>
      </c>
      <c r="O27" s="67" t="str">
        <f>IF(AND('Mapa de Riesgos'!$Y$23="Media",'Mapa de Riesgos'!$AA$23="Leve"),CONCATENATE("R2C",'Mapa de Riesgos'!$O$23),"")</f>
        <v/>
      </c>
      <c r="P27" s="65" t="str">
        <f>IF(AND('Mapa de Riesgos'!$Y$18="Media",'Mapa de Riesgos'!$AA$18="Menor"),CONCATENATE("R2C",'Mapa de Riesgos'!$O$18),"")</f>
        <v/>
      </c>
      <c r="Q27" s="66" t="str">
        <f>IF(AND('Mapa de Riesgos'!$Y$19="Media",'Mapa de Riesgos'!$AA$19="Menor"),CONCATENATE("R2C",'Mapa de Riesgos'!$O$19),"")</f>
        <v/>
      </c>
      <c r="R27" s="66" t="str">
        <f>IF(AND('Mapa de Riesgos'!$Y$20="Media",'Mapa de Riesgos'!$AA$20="Menor"),CONCATENATE("R2C",'Mapa de Riesgos'!$O$20),"")</f>
        <v/>
      </c>
      <c r="S27" s="66" t="str">
        <f>IF(AND('Mapa de Riesgos'!$Y$21="Media",'Mapa de Riesgos'!$AA$21="Menor"),CONCATENATE("R2C",'Mapa de Riesgos'!$O$21),"")</f>
        <v/>
      </c>
      <c r="T27" s="66" t="str">
        <f>IF(AND('Mapa de Riesgos'!$Y$22="Media",'Mapa de Riesgos'!$AA$22="Menor"),CONCATENATE("R2C",'Mapa de Riesgos'!$O$22),"")</f>
        <v/>
      </c>
      <c r="U27" s="67" t="str">
        <f>IF(AND('Mapa de Riesgos'!$Y$23="Media",'Mapa de Riesgos'!$AA$23="Menor"),CONCATENATE("R2C",'Mapa de Riesgos'!$O$23),"")</f>
        <v/>
      </c>
      <c r="V27" s="65" t="str">
        <f>IF(AND('Mapa de Riesgos'!$Y$18="Media",'Mapa de Riesgos'!$AA$18="Moderado"),CONCATENATE("R2C",'Mapa de Riesgos'!$O$18),"")</f>
        <v/>
      </c>
      <c r="W27" s="66" t="str">
        <f>IF(AND('Mapa de Riesgos'!$Y$19="Media",'Mapa de Riesgos'!$AA$19="Moderado"),CONCATENATE("R2C",'Mapa de Riesgos'!$O$19),"")</f>
        <v/>
      </c>
      <c r="X27" s="66" t="str">
        <f>IF(AND('Mapa de Riesgos'!$Y$20="Media",'Mapa de Riesgos'!$AA$20="Moderado"),CONCATENATE("R2C",'Mapa de Riesgos'!$O$20),"")</f>
        <v/>
      </c>
      <c r="Y27" s="66" t="str">
        <f>IF(AND('Mapa de Riesgos'!$Y$21="Media",'Mapa de Riesgos'!$AA$21="Moderado"),CONCATENATE("R2C",'Mapa de Riesgos'!$O$21),"")</f>
        <v/>
      </c>
      <c r="Z27" s="66" t="str">
        <f>IF(AND('Mapa de Riesgos'!$Y$22="Media",'Mapa de Riesgos'!$AA$22="Moderado"),CONCATENATE("R2C",'Mapa de Riesgos'!$O$22),"")</f>
        <v/>
      </c>
      <c r="AA27" s="67" t="str">
        <f>IF(AND('Mapa de Riesgos'!$Y$23="Media",'Mapa de Riesgos'!$AA$23="Moderado"),CONCATENATE("R2C",'Mapa de Riesgos'!$O$23),"")</f>
        <v/>
      </c>
      <c r="AB27" s="50" t="str">
        <f>IF(AND('Mapa de Riesgos'!$Y$18="Media",'Mapa de Riesgos'!$AA$18="Mayor"),CONCATENATE("R2C",'Mapa de Riesgos'!$O$18),"")</f>
        <v/>
      </c>
      <c r="AC27" s="51" t="str">
        <f>IF(AND('Mapa de Riesgos'!$Y$19="Media",'Mapa de Riesgos'!$AA$19="Mayor"),CONCATENATE("R2C",'Mapa de Riesgos'!$O$19),"")</f>
        <v/>
      </c>
      <c r="AD27" s="51" t="str">
        <f>IF(AND('Mapa de Riesgos'!$Y$20="Media",'Mapa de Riesgos'!$AA$20="Mayor"),CONCATENATE("R2C",'Mapa de Riesgos'!$O$20),"")</f>
        <v/>
      </c>
      <c r="AE27" s="51" t="str">
        <f>IF(AND('Mapa de Riesgos'!$Y$21="Media",'Mapa de Riesgos'!$AA$21="Mayor"),CONCATENATE("R2C",'Mapa de Riesgos'!$O$21),"")</f>
        <v/>
      </c>
      <c r="AF27" s="51" t="str">
        <f>IF(AND('Mapa de Riesgos'!$Y$22="Media",'Mapa de Riesgos'!$AA$22="Mayor"),CONCATENATE("R2C",'Mapa de Riesgos'!$O$22),"")</f>
        <v/>
      </c>
      <c r="AG27" s="52" t="str">
        <f>IF(AND('Mapa de Riesgos'!$Y$23="Media",'Mapa de Riesgos'!$AA$23="Mayor"),CONCATENATE("R2C",'Mapa de Riesgos'!$O$23),"")</f>
        <v/>
      </c>
      <c r="AH27" s="53" t="str">
        <f>IF(AND('Mapa de Riesgos'!$Y$18="Media",'Mapa de Riesgos'!$AA$18="Catastrófico"),CONCATENATE("R2C",'Mapa de Riesgos'!$O$18),"")</f>
        <v/>
      </c>
      <c r="AI27" s="54" t="str">
        <f>IF(AND('Mapa de Riesgos'!$Y$19="Media",'Mapa de Riesgos'!$AA$19="Catastrófico"),CONCATENATE("R2C",'Mapa de Riesgos'!$O$19),"")</f>
        <v/>
      </c>
      <c r="AJ27" s="54" t="str">
        <f>IF(AND('Mapa de Riesgos'!$Y$20="Media",'Mapa de Riesgos'!$AA$20="Catastrófico"),CONCATENATE("R2C",'Mapa de Riesgos'!$O$20),"")</f>
        <v/>
      </c>
      <c r="AK27" s="54" t="str">
        <f>IF(AND('Mapa de Riesgos'!$Y$21="Media",'Mapa de Riesgos'!$AA$21="Catastrófico"),CONCATENATE("R2C",'Mapa de Riesgos'!$O$21),"")</f>
        <v/>
      </c>
      <c r="AL27" s="54" t="str">
        <f>IF(AND('Mapa de Riesgos'!$Y$22="Media",'Mapa de Riesgos'!$AA$22="Catastrófico"),CONCATENATE("R2C",'Mapa de Riesgos'!$O$22),"")</f>
        <v/>
      </c>
      <c r="AM27" s="55" t="str">
        <f>IF(AND('Mapa de Riesgos'!$Y$23="Media",'Mapa de Riesgos'!$AA$23="Catastrófico"),CONCATENATE("R2C",'Mapa de Riesgos'!$O$23),"")</f>
        <v/>
      </c>
      <c r="AN27" s="81"/>
      <c r="AO27" s="540"/>
      <c r="AP27" s="541"/>
      <c r="AQ27" s="541"/>
      <c r="AR27" s="541"/>
      <c r="AS27" s="541"/>
      <c r="AT27" s="542"/>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row>
    <row r="28" spans="1:76" ht="15" customHeight="1">
      <c r="A28" s="81"/>
      <c r="B28" s="412"/>
      <c r="C28" s="412"/>
      <c r="D28" s="413"/>
      <c r="E28" s="511"/>
      <c r="F28" s="510"/>
      <c r="G28" s="510"/>
      <c r="H28" s="510"/>
      <c r="I28" s="526"/>
      <c r="J28" s="65" t="str">
        <f>IF(AND('Mapa de Riesgos'!$Y$24="Media",'Mapa de Riesgos'!$AA$24="Leve"),CONCATENATE("R3C",'Mapa de Riesgos'!$O$24),"")</f>
        <v/>
      </c>
      <c r="K28" s="66" t="str">
        <f>IF(AND('Mapa de Riesgos'!$Y$25="Media",'Mapa de Riesgos'!$AA$25="Leve"),CONCATENATE("R3C",'Mapa de Riesgos'!$O$25),"")</f>
        <v/>
      </c>
      <c r="L28" s="66" t="str">
        <f>IF(AND('Mapa de Riesgos'!$Y$26="Media",'Mapa de Riesgos'!$AA$26="Leve"),CONCATENATE("R3C",'Mapa de Riesgos'!$O$26),"")</f>
        <v/>
      </c>
      <c r="M28" s="66" t="str">
        <f>IF(AND('Mapa de Riesgos'!$Y$27="Media",'Mapa de Riesgos'!$AA$27="Leve"),CONCATENATE("R3C",'Mapa de Riesgos'!$O$27),"")</f>
        <v/>
      </c>
      <c r="N28" s="66" t="str">
        <f>IF(AND('Mapa de Riesgos'!$Y$28="Media",'Mapa de Riesgos'!$AA$28="Leve"),CONCATENATE("R3C",'Mapa de Riesgos'!$O$28),"")</f>
        <v/>
      </c>
      <c r="O28" s="67" t="str">
        <f>IF(AND('Mapa de Riesgos'!$Y$29="Media",'Mapa de Riesgos'!$AA$29="Leve"),CONCATENATE("R3C",'Mapa de Riesgos'!$O$29),"")</f>
        <v/>
      </c>
      <c r="P28" s="65" t="str">
        <f>IF(AND('Mapa de Riesgos'!$Y$24="Media",'Mapa de Riesgos'!$AA$24="Menor"),CONCATENATE("R3C",'Mapa de Riesgos'!$O$24),"")</f>
        <v/>
      </c>
      <c r="Q28" s="66" t="str">
        <f>IF(AND('Mapa de Riesgos'!$Y$25="Media",'Mapa de Riesgos'!$AA$25="Menor"),CONCATENATE("R3C",'Mapa de Riesgos'!$O$25),"")</f>
        <v/>
      </c>
      <c r="R28" s="66" t="str">
        <f>IF(AND('Mapa de Riesgos'!$Y$26="Media",'Mapa de Riesgos'!$AA$26="Menor"),CONCATENATE("R3C",'Mapa de Riesgos'!$O$26),"")</f>
        <v/>
      </c>
      <c r="S28" s="66" t="str">
        <f>IF(AND('Mapa de Riesgos'!$Y$27="Media",'Mapa de Riesgos'!$AA$27="Menor"),CONCATENATE("R3C",'Mapa de Riesgos'!$O$27),"")</f>
        <v/>
      </c>
      <c r="T28" s="66" t="str">
        <f>IF(AND('Mapa de Riesgos'!$Y$28="Media",'Mapa de Riesgos'!$AA$28="Menor"),CONCATENATE("R3C",'Mapa de Riesgos'!$O$28),"")</f>
        <v/>
      </c>
      <c r="U28" s="67" t="str">
        <f>IF(AND('Mapa de Riesgos'!$Y$29="Media",'Mapa de Riesgos'!$AA$29="Menor"),CONCATENATE("R3C",'Mapa de Riesgos'!$O$29),"")</f>
        <v/>
      </c>
      <c r="V28" s="65" t="str">
        <f>IF(AND('Mapa de Riesgos'!$Y$24="Media",'Mapa de Riesgos'!$AA$24="Moderado"),CONCATENATE("R3C",'Mapa de Riesgos'!$O$24),"")</f>
        <v/>
      </c>
      <c r="W28" s="66" t="str">
        <f>IF(AND('Mapa de Riesgos'!$Y$25="Media",'Mapa de Riesgos'!$AA$25="Moderado"),CONCATENATE("R3C",'Mapa de Riesgos'!$O$25),"")</f>
        <v/>
      </c>
      <c r="X28" s="66" t="str">
        <f>IF(AND('Mapa de Riesgos'!$Y$26="Media",'Mapa de Riesgos'!$AA$26="Moderado"),CONCATENATE("R3C",'Mapa de Riesgos'!$O$26),"")</f>
        <v/>
      </c>
      <c r="Y28" s="66" t="str">
        <f>IF(AND('Mapa de Riesgos'!$Y$27="Media",'Mapa de Riesgos'!$AA$27="Moderado"),CONCATENATE("R3C",'Mapa de Riesgos'!$O$27),"")</f>
        <v/>
      </c>
      <c r="Z28" s="66" t="str">
        <f>IF(AND('Mapa de Riesgos'!$Y$28="Media",'Mapa de Riesgos'!$AA$28="Moderado"),CONCATENATE("R3C",'Mapa de Riesgos'!$O$28),"")</f>
        <v/>
      </c>
      <c r="AA28" s="67" t="str">
        <f>IF(AND('Mapa de Riesgos'!$Y$29="Media",'Mapa de Riesgos'!$AA$29="Moderado"),CONCATENATE("R3C",'Mapa de Riesgos'!$O$29),"")</f>
        <v/>
      </c>
      <c r="AB28" s="50" t="str">
        <f>IF(AND('Mapa de Riesgos'!$Y$24="Media",'Mapa de Riesgos'!$AA$24="Mayor"),CONCATENATE("R3C",'Mapa de Riesgos'!$O$24),"")</f>
        <v/>
      </c>
      <c r="AC28" s="51" t="str">
        <f>IF(AND('Mapa de Riesgos'!$Y$25="Media",'Mapa de Riesgos'!$AA$25="Mayor"),CONCATENATE("R3C",'Mapa de Riesgos'!$O$25),"")</f>
        <v/>
      </c>
      <c r="AD28" s="51" t="str">
        <f>IF(AND('Mapa de Riesgos'!$Y$26="Media",'Mapa de Riesgos'!$AA$26="Mayor"),CONCATENATE("R3C",'Mapa de Riesgos'!$O$26),"")</f>
        <v/>
      </c>
      <c r="AE28" s="51" t="str">
        <f>IF(AND('Mapa de Riesgos'!$Y$27="Media",'Mapa de Riesgos'!$AA$27="Mayor"),CONCATENATE("R3C",'Mapa de Riesgos'!$O$27),"")</f>
        <v/>
      </c>
      <c r="AF28" s="51" t="str">
        <f>IF(AND('Mapa de Riesgos'!$Y$28="Media",'Mapa de Riesgos'!$AA$28="Mayor"),CONCATENATE("R3C",'Mapa de Riesgos'!$O$28),"")</f>
        <v/>
      </c>
      <c r="AG28" s="52" t="str">
        <f>IF(AND('Mapa de Riesgos'!$Y$29="Media",'Mapa de Riesgos'!$AA$29="Mayor"),CONCATENATE("R3C",'Mapa de Riesgos'!$O$29),"")</f>
        <v/>
      </c>
      <c r="AH28" s="53" t="str">
        <f>IF(AND('Mapa de Riesgos'!$Y$24="Media",'Mapa de Riesgos'!$AA$24="Catastrófico"),CONCATENATE("R3C",'Mapa de Riesgos'!$O$24),"")</f>
        <v/>
      </c>
      <c r="AI28" s="54" t="str">
        <f>IF(AND('Mapa de Riesgos'!$Y$25="Media",'Mapa de Riesgos'!$AA$25="Catastrófico"),CONCATENATE("R3C",'Mapa de Riesgos'!$O$25),"")</f>
        <v/>
      </c>
      <c r="AJ28" s="54" t="str">
        <f>IF(AND('Mapa de Riesgos'!$Y$26="Media",'Mapa de Riesgos'!$AA$26="Catastrófico"),CONCATENATE("R3C",'Mapa de Riesgos'!$O$26),"")</f>
        <v/>
      </c>
      <c r="AK28" s="54" t="str">
        <f>IF(AND('Mapa de Riesgos'!$Y$27="Media",'Mapa de Riesgos'!$AA$27="Catastrófico"),CONCATENATE("R3C",'Mapa de Riesgos'!$O$27),"")</f>
        <v/>
      </c>
      <c r="AL28" s="54" t="str">
        <f>IF(AND('Mapa de Riesgos'!$Y$28="Media",'Mapa de Riesgos'!$AA$28="Catastrófico"),CONCATENATE("R3C",'Mapa de Riesgos'!$O$28),"")</f>
        <v/>
      </c>
      <c r="AM28" s="55" t="str">
        <f>IF(AND('Mapa de Riesgos'!$Y$29="Media",'Mapa de Riesgos'!$AA$29="Catastrófico"),CONCATENATE("R3C",'Mapa de Riesgos'!$O$29),"")</f>
        <v/>
      </c>
      <c r="AN28" s="81"/>
      <c r="AO28" s="540"/>
      <c r="AP28" s="541"/>
      <c r="AQ28" s="541"/>
      <c r="AR28" s="541"/>
      <c r="AS28" s="541"/>
      <c r="AT28" s="542"/>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row>
    <row r="29" spans="1:76" ht="15" customHeight="1">
      <c r="A29" s="81"/>
      <c r="B29" s="412"/>
      <c r="C29" s="412"/>
      <c r="D29" s="413"/>
      <c r="E29" s="511"/>
      <c r="F29" s="510"/>
      <c r="G29" s="510"/>
      <c r="H29" s="510"/>
      <c r="I29" s="526"/>
      <c r="J29" s="65" t="str">
        <f>IF(AND('Mapa de Riesgos'!$Y$30="Media",'Mapa de Riesgos'!$AA$30="Leve"),CONCATENATE("R4C",'Mapa de Riesgos'!$O$30),"")</f>
        <v/>
      </c>
      <c r="K29" s="66" t="str">
        <f>IF(AND('Mapa de Riesgos'!$Y$31="Media",'Mapa de Riesgos'!$AA$31="Leve"),CONCATENATE("R4C",'Mapa de Riesgos'!$O$31),"")</f>
        <v/>
      </c>
      <c r="L29" s="66" t="str">
        <f>IF(AND('Mapa de Riesgos'!$Y$32="Media",'Mapa de Riesgos'!$AA$32="Leve"),CONCATENATE("R4C",'Mapa de Riesgos'!$O$32),"")</f>
        <v/>
      </c>
      <c r="M29" s="66" t="str">
        <f>IF(AND('Mapa de Riesgos'!$Y$33="Media",'Mapa de Riesgos'!$AA$33="Leve"),CONCATENATE("R4C",'Mapa de Riesgos'!$O$33),"")</f>
        <v/>
      </c>
      <c r="N29" s="66" t="str">
        <f>IF(AND('Mapa de Riesgos'!$Y$34="Media",'Mapa de Riesgos'!$AA$34="Leve"),CONCATENATE("R4C",'Mapa de Riesgos'!$O$34),"")</f>
        <v/>
      </c>
      <c r="O29" s="67" t="str">
        <f>IF(AND('Mapa de Riesgos'!$Y$35="Media",'Mapa de Riesgos'!$AA$35="Leve"),CONCATENATE("R4C",'Mapa de Riesgos'!$O$35),"")</f>
        <v/>
      </c>
      <c r="P29" s="65" t="str">
        <f>IF(AND('Mapa de Riesgos'!$Y$30="Media",'Mapa de Riesgos'!$AA$30="Menor"),CONCATENATE("R4C",'Mapa de Riesgos'!$O$30),"")</f>
        <v/>
      </c>
      <c r="Q29" s="66" t="str">
        <f>IF(AND('Mapa de Riesgos'!$Y$31="Media",'Mapa de Riesgos'!$AA$31="Menor"),CONCATENATE("R4C",'Mapa de Riesgos'!$O$31),"")</f>
        <v/>
      </c>
      <c r="R29" s="66" t="str">
        <f>IF(AND('Mapa de Riesgos'!$Y$32="Media",'Mapa de Riesgos'!$AA$32="Menor"),CONCATENATE("R4C",'Mapa de Riesgos'!$O$32),"")</f>
        <v/>
      </c>
      <c r="S29" s="66" t="str">
        <f>IF(AND('Mapa de Riesgos'!$Y$33="Media",'Mapa de Riesgos'!$AA$33="Menor"),CONCATENATE("R4C",'Mapa de Riesgos'!$O$33),"")</f>
        <v/>
      </c>
      <c r="T29" s="66" t="str">
        <f>IF(AND('Mapa de Riesgos'!$Y$34="Media",'Mapa de Riesgos'!$AA$34="Menor"),CONCATENATE("R4C",'Mapa de Riesgos'!$O$34),"")</f>
        <v/>
      </c>
      <c r="U29" s="67" t="str">
        <f>IF(AND('Mapa de Riesgos'!$Y$35="Media",'Mapa de Riesgos'!$AA$35="Menor"),CONCATENATE("R4C",'Mapa de Riesgos'!$O$35),"")</f>
        <v/>
      </c>
      <c r="V29" s="65" t="str">
        <f>IF(AND('Mapa de Riesgos'!$Y$30="Media",'Mapa de Riesgos'!$AA$30="Moderado"),CONCATENATE("R4C",'Mapa de Riesgos'!$O$30),"")</f>
        <v/>
      </c>
      <c r="W29" s="66" t="str">
        <f>IF(AND('Mapa de Riesgos'!$Y$31="Media",'Mapa de Riesgos'!$AA$31="Moderado"),CONCATENATE("R4C",'Mapa de Riesgos'!$O$31),"")</f>
        <v/>
      </c>
      <c r="X29" s="66" t="str">
        <f>IF(AND('Mapa de Riesgos'!$Y$32="Media",'Mapa de Riesgos'!$AA$32="Moderado"),CONCATENATE("R4C",'Mapa de Riesgos'!$O$32),"")</f>
        <v/>
      </c>
      <c r="Y29" s="66" t="str">
        <f>IF(AND('Mapa de Riesgos'!$Y$33="Media",'Mapa de Riesgos'!$AA$33="Moderado"),CONCATENATE("R4C",'Mapa de Riesgos'!$O$33),"")</f>
        <v/>
      </c>
      <c r="Z29" s="66" t="str">
        <f>IF(AND('Mapa de Riesgos'!$Y$34="Media",'Mapa de Riesgos'!$AA$34="Moderado"),CONCATENATE("R4C",'Mapa de Riesgos'!$O$34),"")</f>
        <v/>
      </c>
      <c r="AA29" s="67" t="str">
        <f>IF(AND('Mapa de Riesgos'!$Y$35="Media",'Mapa de Riesgos'!$AA$35="Moderado"),CONCATENATE("R4C",'Mapa de Riesgos'!$O$35),"")</f>
        <v/>
      </c>
      <c r="AB29" s="50" t="str">
        <f>IF(AND('Mapa de Riesgos'!$Y$30="Media",'Mapa de Riesgos'!$AA$30="Mayor"),CONCATENATE("R4C",'Mapa de Riesgos'!$O$30),"")</f>
        <v/>
      </c>
      <c r="AC29" s="51" t="str">
        <f>IF(AND('Mapa de Riesgos'!$Y$31="Media",'Mapa de Riesgos'!$AA$31="Mayor"),CONCATENATE("R4C",'Mapa de Riesgos'!$O$31),"")</f>
        <v/>
      </c>
      <c r="AD29" s="51" t="str">
        <f>IF(AND('Mapa de Riesgos'!$Y$32="Media",'Mapa de Riesgos'!$AA$32="Mayor"),CONCATENATE("R4C",'Mapa de Riesgos'!$O$32),"")</f>
        <v/>
      </c>
      <c r="AE29" s="51" t="str">
        <f>IF(AND('Mapa de Riesgos'!$Y$33="Media",'Mapa de Riesgos'!$AA$33="Mayor"),CONCATENATE("R4C",'Mapa de Riesgos'!$O$33),"")</f>
        <v/>
      </c>
      <c r="AF29" s="51" t="str">
        <f>IF(AND('Mapa de Riesgos'!$Y$34="Media",'Mapa de Riesgos'!$AA$34="Mayor"),CONCATENATE("R4C",'Mapa de Riesgos'!$O$34),"")</f>
        <v/>
      </c>
      <c r="AG29" s="52" t="str">
        <f>IF(AND('Mapa de Riesgos'!$Y$35="Media",'Mapa de Riesgos'!$AA$35="Mayor"),CONCATENATE("R4C",'Mapa de Riesgos'!$O$35),"")</f>
        <v/>
      </c>
      <c r="AH29" s="53" t="str">
        <f>IF(AND('Mapa de Riesgos'!$Y$30="Media",'Mapa de Riesgos'!$AA$30="Catastrófico"),CONCATENATE("R4C",'Mapa de Riesgos'!$O$30),"")</f>
        <v/>
      </c>
      <c r="AI29" s="54" t="str">
        <f>IF(AND('Mapa de Riesgos'!$Y$31="Media",'Mapa de Riesgos'!$AA$31="Catastrófico"),CONCATENATE("R4C",'Mapa de Riesgos'!$O$31),"")</f>
        <v/>
      </c>
      <c r="AJ29" s="54" t="str">
        <f>IF(AND('Mapa de Riesgos'!$Y$32="Media",'Mapa de Riesgos'!$AA$32="Catastrófico"),CONCATENATE("R4C",'Mapa de Riesgos'!$O$32),"")</f>
        <v/>
      </c>
      <c r="AK29" s="54" t="str">
        <f>IF(AND('Mapa de Riesgos'!$Y$33="Media",'Mapa de Riesgos'!$AA$33="Catastrófico"),CONCATENATE("R4C",'Mapa de Riesgos'!$O$33),"")</f>
        <v/>
      </c>
      <c r="AL29" s="54" t="str">
        <f>IF(AND('Mapa de Riesgos'!$Y$34="Media",'Mapa de Riesgos'!$AA$34="Catastrófico"),CONCATENATE("R4C",'Mapa de Riesgos'!$O$34),"")</f>
        <v/>
      </c>
      <c r="AM29" s="55" t="str">
        <f>IF(AND('Mapa de Riesgos'!$Y$35="Media",'Mapa de Riesgos'!$AA$35="Catastrófico"),CONCATENATE("R4C",'Mapa de Riesgos'!$O$35),"")</f>
        <v/>
      </c>
      <c r="AN29" s="81"/>
      <c r="AO29" s="540"/>
      <c r="AP29" s="541"/>
      <c r="AQ29" s="541"/>
      <c r="AR29" s="541"/>
      <c r="AS29" s="541"/>
      <c r="AT29" s="542"/>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row>
    <row r="30" spans="1:76" ht="15" customHeight="1">
      <c r="A30" s="81"/>
      <c r="B30" s="412"/>
      <c r="C30" s="412"/>
      <c r="D30" s="413"/>
      <c r="E30" s="511"/>
      <c r="F30" s="510"/>
      <c r="G30" s="510"/>
      <c r="H30" s="510"/>
      <c r="I30" s="526"/>
      <c r="J30" s="65" t="str">
        <f>IF(AND('Mapa de Riesgos'!$Y$36="Media",'Mapa de Riesgos'!$AA$36="Leve"),CONCATENATE("R5C",'Mapa de Riesgos'!$O$36),"")</f>
        <v/>
      </c>
      <c r="K30" s="66" t="str">
        <f>IF(AND('Mapa de Riesgos'!$Y$37="Media",'Mapa de Riesgos'!$AA$37="Leve"),CONCATENATE("R5C",'Mapa de Riesgos'!$O$37),"")</f>
        <v/>
      </c>
      <c r="L30" s="66" t="str">
        <f>IF(AND('Mapa de Riesgos'!$Y$38="Media",'Mapa de Riesgos'!$AA$38="Leve"),CONCATENATE("R5C",'Mapa de Riesgos'!$O$38),"")</f>
        <v/>
      </c>
      <c r="M30" s="66" t="str">
        <f>IF(AND('Mapa de Riesgos'!$Y$39="Media",'Mapa de Riesgos'!$AA$39="Leve"),CONCATENATE("R5C",'Mapa de Riesgos'!$O$39),"")</f>
        <v/>
      </c>
      <c r="N30" s="66" t="str">
        <f>IF(AND('Mapa de Riesgos'!$Y$40="Media",'Mapa de Riesgos'!$AA$40="Leve"),CONCATENATE("R5C",'Mapa de Riesgos'!$O$40),"")</f>
        <v/>
      </c>
      <c r="O30" s="67" t="str">
        <f>IF(AND('Mapa de Riesgos'!$Y$41="Media",'Mapa de Riesgos'!$AA$41="Leve"),CONCATENATE("R5C",'Mapa de Riesgos'!$O$41),"")</f>
        <v/>
      </c>
      <c r="P30" s="65" t="str">
        <f>IF(AND('Mapa de Riesgos'!$Y$36="Media",'Mapa de Riesgos'!$AA$36="Menor"),CONCATENATE("R5C",'Mapa de Riesgos'!$O$36),"")</f>
        <v/>
      </c>
      <c r="Q30" s="66" t="str">
        <f>IF(AND('Mapa de Riesgos'!$Y$37="Media",'Mapa de Riesgos'!$AA$37="Menor"),CONCATENATE("R5C",'Mapa de Riesgos'!$O$37),"")</f>
        <v/>
      </c>
      <c r="R30" s="66" t="str">
        <f>IF(AND('Mapa de Riesgos'!$Y$38="Media",'Mapa de Riesgos'!$AA$38="Menor"),CONCATENATE("R5C",'Mapa de Riesgos'!$O$38),"")</f>
        <v/>
      </c>
      <c r="S30" s="66" t="str">
        <f>IF(AND('Mapa de Riesgos'!$Y$39="Media",'Mapa de Riesgos'!$AA$39="Menor"),CONCATENATE("R5C",'Mapa de Riesgos'!$O$39),"")</f>
        <v/>
      </c>
      <c r="T30" s="66" t="str">
        <f>IF(AND('Mapa de Riesgos'!$Y$40="Media",'Mapa de Riesgos'!$AA$40="Menor"),CONCATENATE("R5C",'Mapa de Riesgos'!$O$40),"")</f>
        <v/>
      </c>
      <c r="U30" s="67" t="str">
        <f>IF(AND('Mapa de Riesgos'!$Y$41="Media",'Mapa de Riesgos'!$AA$41="Menor"),CONCATENATE("R5C",'Mapa de Riesgos'!$O$41),"")</f>
        <v/>
      </c>
      <c r="V30" s="65" t="str">
        <f>IF(AND('Mapa de Riesgos'!$Y$36="Media",'Mapa de Riesgos'!$AA$36="Moderado"),CONCATENATE("R5C",'Mapa de Riesgos'!$O$36),"")</f>
        <v/>
      </c>
      <c r="W30" s="66" t="str">
        <f>IF(AND('Mapa de Riesgos'!$Y$37="Media",'Mapa de Riesgos'!$AA$37="Moderado"),CONCATENATE("R5C",'Mapa de Riesgos'!$O$37),"")</f>
        <v/>
      </c>
      <c r="X30" s="66" t="str">
        <f>IF(AND('Mapa de Riesgos'!$Y$38="Media",'Mapa de Riesgos'!$AA$38="Moderado"),CONCATENATE("R5C",'Mapa de Riesgos'!$O$38),"")</f>
        <v/>
      </c>
      <c r="Y30" s="66" t="str">
        <f>IF(AND('Mapa de Riesgos'!$Y$39="Media",'Mapa de Riesgos'!$AA$39="Moderado"),CONCATENATE("R5C",'Mapa de Riesgos'!$O$39),"")</f>
        <v/>
      </c>
      <c r="Z30" s="66" t="str">
        <f>IF(AND('Mapa de Riesgos'!$Y$40="Media",'Mapa de Riesgos'!$AA$40="Moderado"),CONCATENATE("R5C",'Mapa de Riesgos'!$O$40),"")</f>
        <v/>
      </c>
      <c r="AA30" s="67" t="str">
        <f>IF(AND('Mapa de Riesgos'!$Y$41="Media",'Mapa de Riesgos'!$AA$41="Moderado"),CONCATENATE("R5C",'Mapa de Riesgos'!$O$41),"")</f>
        <v/>
      </c>
      <c r="AB30" s="50" t="str">
        <f>IF(AND('Mapa de Riesgos'!$Y$36="Media",'Mapa de Riesgos'!$AA$36="Mayor"),CONCATENATE("R5C",'Mapa de Riesgos'!$O$36),"")</f>
        <v/>
      </c>
      <c r="AC30" s="51" t="str">
        <f>IF(AND('Mapa de Riesgos'!$Y$37="Media",'Mapa de Riesgos'!$AA$37="Mayor"),CONCATENATE("R5C",'Mapa de Riesgos'!$O$37),"")</f>
        <v/>
      </c>
      <c r="AD30" s="51" t="str">
        <f>IF(AND('Mapa de Riesgos'!$Y$38="Media",'Mapa de Riesgos'!$AA$38="Mayor"),CONCATENATE("R5C",'Mapa de Riesgos'!$O$38),"")</f>
        <v/>
      </c>
      <c r="AE30" s="51" t="str">
        <f>IF(AND('Mapa de Riesgos'!$Y$39="Media",'Mapa de Riesgos'!$AA$39="Mayor"),CONCATENATE("R5C",'Mapa de Riesgos'!$O$39),"")</f>
        <v/>
      </c>
      <c r="AF30" s="51" t="str">
        <f>IF(AND('Mapa de Riesgos'!$Y$40="Media",'Mapa de Riesgos'!$AA$40="Mayor"),CONCATENATE("R5C",'Mapa de Riesgos'!$O$40),"")</f>
        <v/>
      </c>
      <c r="AG30" s="52" t="str">
        <f>IF(AND('Mapa de Riesgos'!$Y$41="Media",'Mapa de Riesgos'!$AA$41="Mayor"),CONCATENATE("R5C",'Mapa de Riesgos'!$O$41),"")</f>
        <v/>
      </c>
      <c r="AH30" s="53" t="str">
        <f>IF(AND('Mapa de Riesgos'!$Y$36="Media",'Mapa de Riesgos'!$AA$36="Catastrófico"),CONCATENATE("R5C",'Mapa de Riesgos'!$O$36),"")</f>
        <v/>
      </c>
      <c r="AI30" s="54" t="str">
        <f>IF(AND('Mapa de Riesgos'!$Y$37="Media",'Mapa de Riesgos'!$AA$37="Catastrófico"),CONCATENATE("R5C",'Mapa de Riesgos'!$O$37),"")</f>
        <v/>
      </c>
      <c r="AJ30" s="54" t="str">
        <f>IF(AND('Mapa de Riesgos'!$Y$38="Media",'Mapa de Riesgos'!$AA$38="Catastrófico"),CONCATENATE("R5C",'Mapa de Riesgos'!$O$38),"")</f>
        <v/>
      </c>
      <c r="AK30" s="54" t="str">
        <f>IF(AND('Mapa de Riesgos'!$Y$39="Media",'Mapa de Riesgos'!$AA$39="Catastrófico"),CONCATENATE("R5C",'Mapa de Riesgos'!$O$39),"")</f>
        <v/>
      </c>
      <c r="AL30" s="54" t="str">
        <f>IF(AND('Mapa de Riesgos'!$Y$40="Media",'Mapa de Riesgos'!$AA$40="Catastrófico"),CONCATENATE("R5C",'Mapa de Riesgos'!$O$40),"")</f>
        <v/>
      </c>
      <c r="AM30" s="55" t="str">
        <f>IF(AND('Mapa de Riesgos'!$Y$41="Media",'Mapa de Riesgos'!$AA$41="Catastrófico"),CONCATENATE("R5C",'Mapa de Riesgos'!$O$41),"")</f>
        <v/>
      </c>
      <c r="AN30" s="81"/>
      <c r="AO30" s="540"/>
      <c r="AP30" s="541"/>
      <c r="AQ30" s="541"/>
      <c r="AR30" s="541"/>
      <c r="AS30" s="541"/>
      <c r="AT30" s="542"/>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row>
    <row r="31" spans="1:76" ht="15" customHeight="1">
      <c r="A31" s="81"/>
      <c r="B31" s="412"/>
      <c r="C31" s="412"/>
      <c r="D31" s="413"/>
      <c r="E31" s="511"/>
      <c r="F31" s="510"/>
      <c r="G31" s="510"/>
      <c r="H31" s="510"/>
      <c r="I31" s="526"/>
      <c r="J31" s="65" t="str">
        <f>IF(AND('Mapa de Riesgos'!$Y$42="Media",'Mapa de Riesgos'!$AA$42="Leve"),CONCATENATE("R6C",'Mapa de Riesgos'!$O$42),"")</f>
        <v/>
      </c>
      <c r="K31" s="66" t="str">
        <f>IF(AND('Mapa de Riesgos'!$Y$43="Media",'Mapa de Riesgos'!$AA$43="Leve"),CONCATENATE("R6C",'Mapa de Riesgos'!$O$43),"")</f>
        <v/>
      </c>
      <c r="L31" s="66" t="str">
        <f>IF(AND('Mapa de Riesgos'!$Y$44="Media",'Mapa de Riesgos'!$AA$44="Leve"),CONCATENATE("R6C",'Mapa de Riesgos'!$O$44),"")</f>
        <v/>
      </c>
      <c r="M31" s="66" t="str">
        <f>IF(AND('Mapa de Riesgos'!$Y$45="Media",'Mapa de Riesgos'!$AA$45="Leve"),CONCATENATE("R6C",'Mapa de Riesgos'!$O$45),"")</f>
        <v/>
      </c>
      <c r="N31" s="66" t="str">
        <f>IF(AND('Mapa de Riesgos'!$Y$46="Media",'Mapa de Riesgos'!$AA$46="Leve"),CONCATENATE("R6C",'Mapa de Riesgos'!$O$46),"")</f>
        <v/>
      </c>
      <c r="O31" s="67" t="str">
        <f>IF(AND('Mapa de Riesgos'!$Y$47="Media",'Mapa de Riesgos'!$AA$47="Leve"),CONCATENATE("R6C",'Mapa de Riesgos'!$O$47),"")</f>
        <v/>
      </c>
      <c r="P31" s="65" t="str">
        <f>IF(AND('Mapa de Riesgos'!$Y$42="Media",'Mapa de Riesgos'!$AA$42="Menor"),CONCATENATE("R6C",'Mapa de Riesgos'!$O$42),"")</f>
        <v/>
      </c>
      <c r="Q31" s="66" t="str">
        <f>IF(AND('Mapa de Riesgos'!$Y$43="Media",'Mapa de Riesgos'!$AA$43="Menor"),CONCATENATE("R6C",'Mapa de Riesgos'!$O$43),"")</f>
        <v/>
      </c>
      <c r="R31" s="66" t="str">
        <f>IF(AND('Mapa de Riesgos'!$Y$44="Media",'Mapa de Riesgos'!$AA$44="Menor"),CONCATENATE("R6C",'Mapa de Riesgos'!$O$44),"")</f>
        <v/>
      </c>
      <c r="S31" s="66" t="str">
        <f>IF(AND('Mapa de Riesgos'!$Y$45="Media",'Mapa de Riesgos'!$AA$45="Menor"),CONCATENATE("R6C",'Mapa de Riesgos'!$O$45),"")</f>
        <v/>
      </c>
      <c r="T31" s="66" t="str">
        <f>IF(AND('Mapa de Riesgos'!$Y$46="Media",'Mapa de Riesgos'!$AA$46="Menor"),CONCATENATE("R6C",'Mapa de Riesgos'!$O$46),"")</f>
        <v/>
      </c>
      <c r="U31" s="67" t="str">
        <f>IF(AND('Mapa de Riesgos'!$Y$47="Media",'Mapa de Riesgos'!$AA$47="Menor"),CONCATENATE("R6C",'Mapa de Riesgos'!$O$47),"")</f>
        <v/>
      </c>
      <c r="V31" s="65" t="str">
        <f>IF(AND('Mapa de Riesgos'!$Y$42="Media",'Mapa de Riesgos'!$AA$42="Moderado"),CONCATENATE("R6C",'Mapa de Riesgos'!$O$42),"")</f>
        <v/>
      </c>
      <c r="W31" s="66" t="str">
        <f>IF(AND('Mapa de Riesgos'!$Y$43="Media",'Mapa de Riesgos'!$AA$43="Moderado"),CONCATENATE("R6C",'Mapa de Riesgos'!$O$43),"")</f>
        <v/>
      </c>
      <c r="X31" s="66" t="str">
        <f>IF(AND('Mapa de Riesgos'!$Y$44="Media",'Mapa de Riesgos'!$AA$44="Moderado"),CONCATENATE("R6C",'Mapa de Riesgos'!$O$44),"")</f>
        <v/>
      </c>
      <c r="Y31" s="66" t="str">
        <f>IF(AND('Mapa de Riesgos'!$Y$45="Media",'Mapa de Riesgos'!$AA$45="Moderado"),CONCATENATE("R6C",'Mapa de Riesgos'!$O$45),"")</f>
        <v/>
      </c>
      <c r="Z31" s="66" t="str">
        <f>IF(AND('Mapa de Riesgos'!$Y$46="Media",'Mapa de Riesgos'!$AA$46="Moderado"),CONCATENATE("R6C",'Mapa de Riesgos'!$O$46),"")</f>
        <v/>
      </c>
      <c r="AA31" s="67" t="str">
        <f>IF(AND('Mapa de Riesgos'!$Y$47="Media",'Mapa de Riesgos'!$AA$47="Moderado"),CONCATENATE("R6C",'Mapa de Riesgos'!$O$47),"")</f>
        <v/>
      </c>
      <c r="AB31" s="50" t="str">
        <f>IF(AND('Mapa de Riesgos'!$Y$42="Media",'Mapa de Riesgos'!$AA$42="Mayor"),CONCATENATE("R6C",'Mapa de Riesgos'!$O$42),"")</f>
        <v/>
      </c>
      <c r="AC31" s="51" t="str">
        <f>IF(AND('Mapa de Riesgos'!$Y$43="Media",'Mapa de Riesgos'!$AA$43="Mayor"),CONCATENATE("R6C",'Mapa de Riesgos'!$O$43),"")</f>
        <v/>
      </c>
      <c r="AD31" s="51" t="str">
        <f>IF(AND('Mapa de Riesgos'!$Y$44="Media",'Mapa de Riesgos'!$AA$44="Mayor"),CONCATENATE("R6C",'Mapa de Riesgos'!$O$44),"")</f>
        <v/>
      </c>
      <c r="AE31" s="51" t="str">
        <f>IF(AND('Mapa de Riesgos'!$Y$45="Media",'Mapa de Riesgos'!$AA$45="Mayor"),CONCATENATE("R6C",'Mapa de Riesgos'!$O$45),"")</f>
        <v/>
      </c>
      <c r="AF31" s="51" t="str">
        <f>IF(AND('Mapa de Riesgos'!$Y$46="Media",'Mapa de Riesgos'!$AA$46="Mayor"),CONCATENATE("R6C",'Mapa de Riesgos'!$O$46),"")</f>
        <v/>
      </c>
      <c r="AG31" s="52" t="str">
        <f>IF(AND('Mapa de Riesgos'!$Y$47="Media",'Mapa de Riesgos'!$AA$47="Mayor"),CONCATENATE("R6C",'Mapa de Riesgos'!$O$47),"")</f>
        <v/>
      </c>
      <c r="AH31" s="53" t="str">
        <f>IF(AND('Mapa de Riesgos'!$Y$42="Media",'Mapa de Riesgos'!$AA$42="Catastrófico"),CONCATENATE("R6C",'Mapa de Riesgos'!$O$42),"")</f>
        <v/>
      </c>
      <c r="AI31" s="54" t="str">
        <f>IF(AND('Mapa de Riesgos'!$Y$43="Media",'Mapa de Riesgos'!$AA$43="Catastrófico"),CONCATENATE("R6C",'Mapa de Riesgos'!$O$43),"")</f>
        <v/>
      </c>
      <c r="AJ31" s="54" t="str">
        <f>IF(AND('Mapa de Riesgos'!$Y$44="Media",'Mapa de Riesgos'!$AA$44="Catastrófico"),CONCATENATE("R6C",'Mapa de Riesgos'!$O$44),"")</f>
        <v/>
      </c>
      <c r="AK31" s="54" t="str">
        <f>IF(AND('Mapa de Riesgos'!$Y$45="Media",'Mapa de Riesgos'!$AA$45="Catastrófico"),CONCATENATE("R6C",'Mapa de Riesgos'!$O$45),"")</f>
        <v/>
      </c>
      <c r="AL31" s="54" t="str">
        <f>IF(AND('Mapa de Riesgos'!$Y$46="Media",'Mapa de Riesgos'!$AA$46="Catastrófico"),CONCATENATE("R6C",'Mapa de Riesgos'!$O$46),"")</f>
        <v/>
      </c>
      <c r="AM31" s="55" t="str">
        <f>IF(AND('Mapa de Riesgos'!$Y$47="Media",'Mapa de Riesgos'!$AA$47="Catastrófico"),CONCATENATE("R6C",'Mapa de Riesgos'!$O$47),"")</f>
        <v/>
      </c>
      <c r="AN31" s="81"/>
      <c r="AO31" s="540"/>
      <c r="AP31" s="541"/>
      <c r="AQ31" s="541"/>
      <c r="AR31" s="541"/>
      <c r="AS31" s="541"/>
      <c r="AT31" s="542"/>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row>
    <row r="32" spans="1:76" ht="15" customHeight="1">
      <c r="A32" s="81"/>
      <c r="B32" s="412"/>
      <c r="C32" s="412"/>
      <c r="D32" s="413"/>
      <c r="E32" s="511"/>
      <c r="F32" s="510"/>
      <c r="G32" s="510"/>
      <c r="H32" s="510"/>
      <c r="I32" s="526"/>
      <c r="J32" s="65" t="str">
        <f>IF(AND('Mapa de Riesgos'!$Y$48="Media",'Mapa de Riesgos'!$AA$48="Leve"),CONCATENATE("R7C",'Mapa de Riesgos'!$O$48),"")</f>
        <v/>
      </c>
      <c r="K32" s="66" t="str">
        <f>IF(AND('Mapa de Riesgos'!$Y$49="Media",'Mapa de Riesgos'!$AA$49="Leve"),CONCATENATE("R7C",'Mapa de Riesgos'!$O$49),"")</f>
        <v/>
      </c>
      <c r="L32" s="66" t="str">
        <f>IF(AND('Mapa de Riesgos'!$Y$50="Media",'Mapa de Riesgos'!$AA$50="Leve"),CONCATENATE("R7C",'Mapa de Riesgos'!$O$50),"")</f>
        <v/>
      </c>
      <c r="M32" s="66" t="str">
        <f>IF(AND('Mapa de Riesgos'!$Y$51="Media",'Mapa de Riesgos'!$AA$51="Leve"),CONCATENATE("R7C",'Mapa de Riesgos'!$O$51),"")</f>
        <v/>
      </c>
      <c r="N32" s="66" t="str">
        <f>IF(AND('Mapa de Riesgos'!$Y$52="Media",'Mapa de Riesgos'!$AA$52="Leve"),CONCATENATE("R7C",'Mapa de Riesgos'!$O$52),"")</f>
        <v/>
      </c>
      <c r="O32" s="67" t="str">
        <f>IF(AND('Mapa de Riesgos'!$Y$53="Media",'Mapa de Riesgos'!$AA$53="Leve"),CONCATENATE("R7C",'Mapa de Riesgos'!$O$53),"")</f>
        <v/>
      </c>
      <c r="P32" s="65" t="str">
        <f>IF(AND('Mapa de Riesgos'!$Y$48="Media",'Mapa de Riesgos'!$AA$48="Menor"),CONCATENATE("R7C",'Mapa de Riesgos'!$O$48),"")</f>
        <v/>
      </c>
      <c r="Q32" s="66" t="str">
        <f>IF(AND('Mapa de Riesgos'!$Y$49="Media",'Mapa de Riesgos'!$AA$49="Menor"),CONCATENATE("R7C",'Mapa de Riesgos'!$O$49),"")</f>
        <v/>
      </c>
      <c r="R32" s="66" t="str">
        <f>IF(AND('Mapa de Riesgos'!$Y$50="Media",'Mapa de Riesgos'!$AA$50="Menor"),CONCATENATE("R7C",'Mapa de Riesgos'!$O$50),"")</f>
        <v/>
      </c>
      <c r="S32" s="66" t="str">
        <f>IF(AND('Mapa de Riesgos'!$Y$51="Media",'Mapa de Riesgos'!$AA$51="Menor"),CONCATENATE("R7C",'Mapa de Riesgos'!$O$51),"")</f>
        <v/>
      </c>
      <c r="T32" s="66" t="str">
        <f>IF(AND('Mapa de Riesgos'!$Y$52="Media",'Mapa de Riesgos'!$AA$52="Menor"),CONCATENATE("R7C",'Mapa de Riesgos'!$O$52),"")</f>
        <v/>
      </c>
      <c r="U32" s="67" t="str">
        <f>IF(AND('Mapa de Riesgos'!$Y$53="Media",'Mapa de Riesgos'!$AA$53="Menor"),CONCATENATE("R7C",'Mapa de Riesgos'!$O$53),"")</f>
        <v/>
      </c>
      <c r="V32" s="65" t="str">
        <f>IF(AND('Mapa de Riesgos'!$Y$48="Media",'Mapa de Riesgos'!$AA$48="Moderado"),CONCATENATE("R7C",'Mapa de Riesgos'!$O$48),"")</f>
        <v/>
      </c>
      <c r="W32" s="66" t="str">
        <f>IF(AND('Mapa de Riesgos'!$Y$49="Media",'Mapa de Riesgos'!$AA$49="Moderado"),CONCATENATE("R7C",'Mapa de Riesgos'!$O$49),"")</f>
        <v/>
      </c>
      <c r="X32" s="66" t="str">
        <f>IF(AND('Mapa de Riesgos'!$Y$50="Media",'Mapa de Riesgos'!$AA$50="Moderado"),CONCATENATE("R7C",'Mapa de Riesgos'!$O$50),"")</f>
        <v/>
      </c>
      <c r="Y32" s="66" t="str">
        <f>IF(AND('Mapa de Riesgos'!$Y$51="Media",'Mapa de Riesgos'!$AA$51="Moderado"),CONCATENATE("R7C",'Mapa de Riesgos'!$O$51),"")</f>
        <v/>
      </c>
      <c r="Z32" s="66" t="str">
        <f>IF(AND('Mapa de Riesgos'!$Y$52="Media",'Mapa de Riesgos'!$AA$52="Moderado"),CONCATENATE("R7C",'Mapa de Riesgos'!$O$52),"")</f>
        <v/>
      </c>
      <c r="AA32" s="67" t="str">
        <f>IF(AND('Mapa de Riesgos'!$Y$53="Media",'Mapa de Riesgos'!$AA$53="Moderado"),CONCATENATE("R7C",'Mapa de Riesgos'!$O$53),"")</f>
        <v/>
      </c>
      <c r="AB32" s="50" t="str">
        <f>IF(AND('Mapa de Riesgos'!$Y$48="Media",'Mapa de Riesgos'!$AA$48="Mayor"),CONCATENATE("R7C",'Mapa de Riesgos'!$O$48),"")</f>
        <v/>
      </c>
      <c r="AC32" s="51" t="str">
        <f>IF(AND('Mapa de Riesgos'!$Y$49="Media",'Mapa de Riesgos'!$AA$49="Mayor"),CONCATENATE("R7C",'Mapa de Riesgos'!$O$49),"")</f>
        <v/>
      </c>
      <c r="AD32" s="51" t="str">
        <f>IF(AND('Mapa de Riesgos'!$Y$50="Media",'Mapa de Riesgos'!$AA$50="Mayor"),CONCATENATE("R7C",'Mapa de Riesgos'!$O$50),"")</f>
        <v/>
      </c>
      <c r="AE32" s="51" t="str">
        <f>IF(AND('Mapa de Riesgos'!$Y$51="Media",'Mapa de Riesgos'!$AA$51="Mayor"),CONCATENATE("R7C",'Mapa de Riesgos'!$O$51),"")</f>
        <v/>
      </c>
      <c r="AF32" s="51" t="str">
        <f>IF(AND('Mapa de Riesgos'!$Y$52="Media",'Mapa de Riesgos'!$AA$52="Mayor"),CONCATENATE("R7C",'Mapa de Riesgos'!$O$52),"")</f>
        <v/>
      </c>
      <c r="AG32" s="52" t="str">
        <f>IF(AND('Mapa de Riesgos'!$Y$53="Media",'Mapa de Riesgos'!$AA$53="Mayor"),CONCATENATE("R7C",'Mapa de Riesgos'!$O$53),"")</f>
        <v/>
      </c>
      <c r="AH32" s="53" t="str">
        <f>IF(AND('Mapa de Riesgos'!$Y$48="Media",'Mapa de Riesgos'!$AA$48="Catastrófico"),CONCATENATE("R7C",'Mapa de Riesgos'!$O$48),"")</f>
        <v/>
      </c>
      <c r="AI32" s="54" t="str">
        <f>IF(AND('Mapa de Riesgos'!$Y$49="Media",'Mapa de Riesgos'!$AA$49="Catastrófico"),CONCATENATE("R7C",'Mapa de Riesgos'!$O$49),"")</f>
        <v/>
      </c>
      <c r="AJ32" s="54" t="str">
        <f>IF(AND('Mapa de Riesgos'!$Y$50="Media",'Mapa de Riesgos'!$AA$50="Catastrófico"),CONCATENATE("R7C",'Mapa de Riesgos'!$O$50),"")</f>
        <v/>
      </c>
      <c r="AK32" s="54" t="str">
        <f>IF(AND('Mapa de Riesgos'!$Y$51="Media",'Mapa de Riesgos'!$AA$51="Catastrófico"),CONCATENATE("R7C",'Mapa de Riesgos'!$O$51),"")</f>
        <v/>
      </c>
      <c r="AL32" s="54" t="str">
        <f>IF(AND('Mapa de Riesgos'!$Y$52="Media",'Mapa de Riesgos'!$AA$52="Catastrófico"),CONCATENATE("R7C",'Mapa de Riesgos'!$O$52),"")</f>
        <v/>
      </c>
      <c r="AM32" s="55" t="str">
        <f>IF(AND('Mapa de Riesgos'!$Y$53="Media",'Mapa de Riesgos'!$AA$53="Catastrófico"),CONCATENATE("R7C",'Mapa de Riesgos'!$O$53),"")</f>
        <v/>
      </c>
      <c r="AN32" s="81"/>
      <c r="AO32" s="540"/>
      <c r="AP32" s="541"/>
      <c r="AQ32" s="541"/>
      <c r="AR32" s="541"/>
      <c r="AS32" s="541"/>
      <c r="AT32" s="542"/>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row>
    <row r="33" spans="1:80" ht="15" customHeight="1">
      <c r="A33" s="81"/>
      <c r="B33" s="412"/>
      <c r="C33" s="412"/>
      <c r="D33" s="413"/>
      <c r="E33" s="511"/>
      <c r="F33" s="510"/>
      <c r="G33" s="510"/>
      <c r="H33" s="510"/>
      <c r="I33" s="526"/>
      <c r="J33" s="65" t="str">
        <f>IF(AND('Mapa de Riesgos'!$Y$54="Media",'Mapa de Riesgos'!$AA$54="Leve"),CONCATENATE("R8C",'Mapa de Riesgos'!$O$54),"")</f>
        <v/>
      </c>
      <c r="K33" s="66" t="str">
        <f>IF(AND('Mapa de Riesgos'!$Y$55="Media",'Mapa de Riesgos'!$AA$55="Leve"),CONCATENATE("R8C",'Mapa de Riesgos'!$O$55),"")</f>
        <v/>
      </c>
      <c r="L33" s="66" t="str">
        <f>IF(AND('Mapa de Riesgos'!$Y$56="Media",'Mapa de Riesgos'!$AA$56="Leve"),CONCATENATE("R8C",'Mapa de Riesgos'!$O$56),"")</f>
        <v/>
      </c>
      <c r="M33" s="66" t="str">
        <f>IF(AND('Mapa de Riesgos'!$Y$57="Media",'Mapa de Riesgos'!$AA$57="Leve"),CONCATENATE("R8C",'Mapa de Riesgos'!$O$57),"")</f>
        <v/>
      </c>
      <c r="N33" s="66" t="str">
        <f>IF(AND('Mapa de Riesgos'!$Y$58="Media",'Mapa de Riesgos'!$AA$58="Leve"),CONCATENATE("R8C",'Mapa de Riesgos'!$O$58),"")</f>
        <v/>
      </c>
      <c r="O33" s="67" t="str">
        <f>IF(AND('Mapa de Riesgos'!$Y$59="Media",'Mapa de Riesgos'!$AA$59="Leve"),CONCATENATE("R8C",'Mapa de Riesgos'!$O$59),"")</f>
        <v/>
      </c>
      <c r="P33" s="65" t="str">
        <f>IF(AND('Mapa de Riesgos'!$Y$54="Media",'Mapa de Riesgos'!$AA$54="Menor"),CONCATENATE("R8C",'Mapa de Riesgos'!$O$54),"")</f>
        <v/>
      </c>
      <c r="Q33" s="66" t="str">
        <f>IF(AND('Mapa de Riesgos'!$Y$55="Media",'Mapa de Riesgos'!$AA$55="Menor"),CONCATENATE("R8C",'Mapa de Riesgos'!$O$55),"")</f>
        <v/>
      </c>
      <c r="R33" s="66" t="str">
        <f>IF(AND('Mapa de Riesgos'!$Y$56="Media",'Mapa de Riesgos'!$AA$56="Menor"),CONCATENATE("R8C",'Mapa de Riesgos'!$O$56),"")</f>
        <v/>
      </c>
      <c r="S33" s="66" t="str">
        <f>IF(AND('Mapa de Riesgos'!$Y$57="Media",'Mapa de Riesgos'!$AA$57="Menor"),CONCATENATE("R8C",'Mapa de Riesgos'!$O$57),"")</f>
        <v/>
      </c>
      <c r="T33" s="66" t="str">
        <f>IF(AND('Mapa de Riesgos'!$Y$58="Media",'Mapa de Riesgos'!$AA$58="Menor"),CONCATENATE("R8C",'Mapa de Riesgos'!$O$58),"")</f>
        <v/>
      </c>
      <c r="U33" s="67" t="str">
        <f>IF(AND('Mapa de Riesgos'!$Y$59="Media",'Mapa de Riesgos'!$AA$59="Menor"),CONCATENATE("R8C",'Mapa de Riesgos'!$O$59),"")</f>
        <v/>
      </c>
      <c r="V33" s="65" t="str">
        <f>IF(AND('Mapa de Riesgos'!$Y$54="Media",'Mapa de Riesgos'!$AA$54="Moderado"),CONCATENATE("R8C",'Mapa de Riesgos'!$O$54),"")</f>
        <v/>
      </c>
      <c r="W33" s="66" t="str">
        <f>IF(AND('Mapa de Riesgos'!$Y$55="Media",'Mapa de Riesgos'!$AA$55="Moderado"),CONCATENATE("R8C",'Mapa de Riesgos'!$O$55),"")</f>
        <v/>
      </c>
      <c r="X33" s="66" t="str">
        <f>IF(AND('Mapa de Riesgos'!$Y$56="Media",'Mapa de Riesgos'!$AA$56="Moderado"),CONCATENATE("R8C",'Mapa de Riesgos'!$O$56),"")</f>
        <v/>
      </c>
      <c r="Y33" s="66" t="str">
        <f>IF(AND('Mapa de Riesgos'!$Y$57="Media",'Mapa de Riesgos'!$AA$57="Moderado"),CONCATENATE("R8C",'Mapa de Riesgos'!$O$57),"")</f>
        <v/>
      </c>
      <c r="Z33" s="66" t="str">
        <f>IF(AND('Mapa de Riesgos'!$Y$58="Media",'Mapa de Riesgos'!$AA$58="Moderado"),CONCATENATE("R8C",'Mapa de Riesgos'!$O$58),"")</f>
        <v/>
      </c>
      <c r="AA33" s="67" t="str">
        <f>IF(AND('Mapa de Riesgos'!$Y$59="Media",'Mapa de Riesgos'!$AA$59="Moderado"),CONCATENATE("R8C",'Mapa de Riesgos'!$O$59),"")</f>
        <v/>
      </c>
      <c r="AB33" s="50" t="str">
        <f>IF(AND('Mapa de Riesgos'!$Y$54="Media",'Mapa de Riesgos'!$AA$54="Mayor"),CONCATENATE("R8C",'Mapa de Riesgos'!$O$54),"")</f>
        <v/>
      </c>
      <c r="AC33" s="51" t="str">
        <f>IF(AND('Mapa de Riesgos'!$Y$55="Media",'Mapa de Riesgos'!$AA$55="Mayor"),CONCATENATE("R8C",'Mapa de Riesgos'!$O$55),"")</f>
        <v/>
      </c>
      <c r="AD33" s="51" t="str">
        <f>IF(AND('Mapa de Riesgos'!$Y$56="Media",'Mapa de Riesgos'!$AA$56="Mayor"),CONCATENATE("R8C",'Mapa de Riesgos'!$O$56),"")</f>
        <v/>
      </c>
      <c r="AE33" s="51" t="str">
        <f>IF(AND('Mapa de Riesgos'!$Y$57="Media",'Mapa de Riesgos'!$AA$57="Mayor"),CONCATENATE("R8C",'Mapa de Riesgos'!$O$57),"")</f>
        <v/>
      </c>
      <c r="AF33" s="51" t="str">
        <f>IF(AND('Mapa de Riesgos'!$Y$58="Media",'Mapa de Riesgos'!$AA$58="Mayor"),CONCATENATE("R8C",'Mapa de Riesgos'!$O$58),"")</f>
        <v/>
      </c>
      <c r="AG33" s="52" t="str">
        <f>IF(AND('Mapa de Riesgos'!$Y$59="Media",'Mapa de Riesgos'!$AA$59="Mayor"),CONCATENATE("R8C",'Mapa de Riesgos'!$O$59),"")</f>
        <v/>
      </c>
      <c r="AH33" s="53" t="str">
        <f>IF(AND('Mapa de Riesgos'!$Y$54="Media",'Mapa de Riesgos'!$AA$54="Catastrófico"),CONCATENATE("R8C",'Mapa de Riesgos'!$O$54),"")</f>
        <v/>
      </c>
      <c r="AI33" s="54" t="str">
        <f>IF(AND('Mapa de Riesgos'!$Y$55="Media",'Mapa de Riesgos'!$AA$55="Catastrófico"),CONCATENATE("R8C",'Mapa de Riesgos'!$O$55),"")</f>
        <v/>
      </c>
      <c r="AJ33" s="54" t="str">
        <f>IF(AND('Mapa de Riesgos'!$Y$56="Media",'Mapa de Riesgos'!$AA$56="Catastrófico"),CONCATENATE("R8C",'Mapa de Riesgos'!$O$56),"")</f>
        <v/>
      </c>
      <c r="AK33" s="54" t="str">
        <f>IF(AND('Mapa de Riesgos'!$Y$57="Media",'Mapa de Riesgos'!$AA$57="Catastrófico"),CONCATENATE("R8C",'Mapa de Riesgos'!$O$57),"")</f>
        <v/>
      </c>
      <c r="AL33" s="54" t="str">
        <f>IF(AND('Mapa de Riesgos'!$Y$58="Media",'Mapa de Riesgos'!$AA$58="Catastrófico"),CONCATENATE("R8C",'Mapa de Riesgos'!$O$58),"")</f>
        <v/>
      </c>
      <c r="AM33" s="55" t="str">
        <f>IF(AND('Mapa de Riesgos'!$Y$59="Media",'Mapa de Riesgos'!$AA$59="Catastrófico"),CONCATENATE("R8C",'Mapa de Riesgos'!$O$59),"")</f>
        <v/>
      </c>
      <c r="AN33" s="81"/>
      <c r="AO33" s="540"/>
      <c r="AP33" s="541"/>
      <c r="AQ33" s="541"/>
      <c r="AR33" s="541"/>
      <c r="AS33" s="541"/>
      <c r="AT33" s="542"/>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row>
    <row r="34" spans="1:80" ht="15" customHeight="1">
      <c r="A34" s="81"/>
      <c r="B34" s="412"/>
      <c r="C34" s="412"/>
      <c r="D34" s="413"/>
      <c r="E34" s="511"/>
      <c r="F34" s="510"/>
      <c r="G34" s="510"/>
      <c r="H34" s="510"/>
      <c r="I34" s="526"/>
      <c r="J34" s="65" t="str">
        <f>IF(AND('Mapa de Riesgos'!$Y$60="Media",'Mapa de Riesgos'!$AA$60="Leve"),CONCATENATE("R9C",'Mapa de Riesgos'!$O$60),"")</f>
        <v/>
      </c>
      <c r="K34" s="66" t="str">
        <f>IF(AND('Mapa de Riesgos'!$Y$61="Media",'Mapa de Riesgos'!$AA$61="Leve"),CONCATENATE("R9C",'Mapa de Riesgos'!$O$61),"")</f>
        <v/>
      </c>
      <c r="L34" s="66" t="str">
        <f>IF(AND('Mapa de Riesgos'!$Y$62="Media",'Mapa de Riesgos'!$AA$62="Leve"),CONCATENATE("R9C",'Mapa de Riesgos'!$O$62),"")</f>
        <v/>
      </c>
      <c r="M34" s="66" t="str">
        <f>IF(AND('Mapa de Riesgos'!$Y$63="Media",'Mapa de Riesgos'!$AA$63="Leve"),CONCATENATE("R9C",'Mapa de Riesgos'!$O$63),"")</f>
        <v/>
      </c>
      <c r="N34" s="66" t="str">
        <f>IF(AND('Mapa de Riesgos'!$Y$64="Media",'Mapa de Riesgos'!$AA$64="Leve"),CONCATENATE("R9C",'Mapa de Riesgos'!$O$64),"")</f>
        <v/>
      </c>
      <c r="O34" s="67" t="str">
        <f>IF(AND('Mapa de Riesgos'!$Y$65="Media",'Mapa de Riesgos'!$AA$65="Leve"),CONCATENATE("R9C",'Mapa de Riesgos'!$O$65),"")</f>
        <v/>
      </c>
      <c r="P34" s="65" t="str">
        <f>IF(AND('Mapa de Riesgos'!$Y$60="Media",'Mapa de Riesgos'!$AA$60="Menor"),CONCATENATE("R9C",'Mapa de Riesgos'!$O$60),"")</f>
        <v/>
      </c>
      <c r="Q34" s="66" t="str">
        <f>IF(AND('Mapa de Riesgos'!$Y$61="Media",'Mapa de Riesgos'!$AA$61="Menor"),CONCATENATE("R9C",'Mapa de Riesgos'!$O$61),"")</f>
        <v/>
      </c>
      <c r="R34" s="66" t="str">
        <f>IF(AND('Mapa de Riesgos'!$Y$62="Media",'Mapa de Riesgos'!$AA$62="Menor"),CONCATENATE("R9C",'Mapa de Riesgos'!$O$62),"")</f>
        <v/>
      </c>
      <c r="S34" s="66" t="str">
        <f>IF(AND('Mapa de Riesgos'!$Y$63="Media",'Mapa de Riesgos'!$AA$63="Menor"),CONCATENATE("R9C",'Mapa de Riesgos'!$O$63),"")</f>
        <v/>
      </c>
      <c r="T34" s="66" t="str">
        <f>IF(AND('Mapa de Riesgos'!$Y$64="Media",'Mapa de Riesgos'!$AA$64="Menor"),CONCATENATE("R9C",'Mapa de Riesgos'!$O$64),"")</f>
        <v/>
      </c>
      <c r="U34" s="67" t="str">
        <f>IF(AND('Mapa de Riesgos'!$Y$65="Media",'Mapa de Riesgos'!$AA$65="Menor"),CONCATENATE("R9C",'Mapa de Riesgos'!$O$65),"")</f>
        <v/>
      </c>
      <c r="V34" s="65" t="str">
        <f>IF(AND('Mapa de Riesgos'!$Y$60="Media",'Mapa de Riesgos'!$AA$60="Moderado"),CONCATENATE("R9C",'Mapa de Riesgos'!$O$60),"")</f>
        <v/>
      </c>
      <c r="W34" s="66" t="str">
        <f>IF(AND('Mapa de Riesgos'!$Y$61="Media",'Mapa de Riesgos'!$AA$61="Moderado"),CONCATENATE("R9C",'Mapa de Riesgos'!$O$61),"")</f>
        <v/>
      </c>
      <c r="X34" s="66" t="str">
        <f>IF(AND('Mapa de Riesgos'!$Y$62="Media",'Mapa de Riesgos'!$AA$62="Moderado"),CONCATENATE("R9C",'Mapa de Riesgos'!$O$62),"")</f>
        <v/>
      </c>
      <c r="Y34" s="66" t="str">
        <f>IF(AND('Mapa de Riesgos'!$Y$63="Media",'Mapa de Riesgos'!$AA$63="Moderado"),CONCATENATE("R9C",'Mapa de Riesgos'!$O$63),"")</f>
        <v/>
      </c>
      <c r="Z34" s="66" t="str">
        <f>IF(AND('Mapa de Riesgos'!$Y$64="Media",'Mapa de Riesgos'!$AA$64="Moderado"),CONCATENATE("R9C",'Mapa de Riesgos'!$O$64),"")</f>
        <v/>
      </c>
      <c r="AA34" s="67" t="str">
        <f>IF(AND('Mapa de Riesgos'!$Y$65="Media",'Mapa de Riesgos'!$AA$65="Moderado"),CONCATENATE("R9C",'Mapa de Riesgos'!$O$65),"")</f>
        <v/>
      </c>
      <c r="AB34" s="50" t="str">
        <f>IF(AND('Mapa de Riesgos'!$Y$60="Media",'Mapa de Riesgos'!$AA$60="Mayor"),CONCATENATE("R9C",'Mapa de Riesgos'!$O$60),"")</f>
        <v/>
      </c>
      <c r="AC34" s="51" t="str">
        <f>IF(AND('Mapa de Riesgos'!$Y$61="Media",'Mapa de Riesgos'!$AA$61="Mayor"),CONCATENATE("R9C",'Mapa de Riesgos'!$O$61),"")</f>
        <v/>
      </c>
      <c r="AD34" s="51" t="str">
        <f>IF(AND('Mapa de Riesgos'!$Y$62="Media",'Mapa de Riesgos'!$AA$62="Mayor"),CONCATENATE("R9C",'Mapa de Riesgos'!$O$62),"")</f>
        <v/>
      </c>
      <c r="AE34" s="51" t="str">
        <f>IF(AND('Mapa de Riesgos'!$Y$63="Media",'Mapa de Riesgos'!$AA$63="Mayor"),CONCATENATE("R9C",'Mapa de Riesgos'!$O$63),"")</f>
        <v/>
      </c>
      <c r="AF34" s="51" t="str">
        <f>IF(AND('Mapa de Riesgos'!$Y$64="Media",'Mapa de Riesgos'!$AA$64="Mayor"),CONCATENATE("R9C",'Mapa de Riesgos'!$O$64),"")</f>
        <v/>
      </c>
      <c r="AG34" s="52" t="str">
        <f>IF(AND('Mapa de Riesgos'!$Y$65="Media",'Mapa de Riesgos'!$AA$65="Mayor"),CONCATENATE("R9C",'Mapa de Riesgos'!$O$65),"")</f>
        <v/>
      </c>
      <c r="AH34" s="53" t="str">
        <f>IF(AND('Mapa de Riesgos'!$Y$60="Media",'Mapa de Riesgos'!$AA$60="Catastrófico"),CONCATENATE("R9C",'Mapa de Riesgos'!$O$60),"")</f>
        <v/>
      </c>
      <c r="AI34" s="54" t="str">
        <f>IF(AND('Mapa de Riesgos'!$Y$61="Media",'Mapa de Riesgos'!$AA$61="Catastrófico"),CONCATENATE("R9C",'Mapa de Riesgos'!$O$61),"")</f>
        <v/>
      </c>
      <c r="AJ34" s="54" t="str">
        <f>IF(AND('Mapa de Riesgos'!$Y$62="Media",'Mapa de Riesgos'!$AA$62="Catastrófico"),CONCATENATE("R9C",'Mapa de Riesgos'!$O$62),"")</f>
        <v/>
      </c>
      <c r="AK34" s="54" t="str">
        <f>IF(AND('Mapa de Riesgos'!$Y$63="Media",'Mapa de Riesgos'!$AA$63="Catastrófico"),CONCATENATE("R9C",'Mapa de Riesgos'!$O$63),"")</f>
        <v/>
      </c>
      <c r="AL34" s="54" t="str">
        <f>IF(AND('Mapa de Riesgos'!$Y$64="Media",'Mapa de Riesgos'!$AA$64="Catastrófico"),CONCATENATE("R9C",'Mapa de Riesgos'!$O$64),"")</f>
        <v/>
      </c>
      <c r="AM34" s="55" t="str">
        <f>IF(AND('Mapa de Riesgos'!$Y$65="Media",'Mapa de Riesgos'!$AA$65="Catastrófico"),CONCATENATE("R9C",'Mapa de Riesgos'!$O$65),"")</f>
        <v/>
      </c>
      <c r="AN34" s="81"/>
      <c r="AO34" s="540"/>
      <c r="AP34" s="541"/>
      <c r="AQ34" s="541"/>
      <c r="AR34" s="541"/>
      <c r="AS34" s="541"/>
      <c r="AT34" s="542"/>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row>
    <row r="35" spans="1:80" ht="15.75" customHeight="1" thickBot="1">
      <c r="A35" s="81"/>
      <c r="B35" s="412"/>
      <c r="C35" s="412"/>
      <c r="D35" s="413"/>
      <c r="E35" s="512"/>
      <c r="F35" s="513"/>
      <c r="G35" s="513"/>
      <c r="H35" s="513"/>
      <c r="I35" s="527"/>
      <c r="J35" s="65" t="str">
        <f>IF(AND('Mapa de Riesgos'!$Y$66="Media",'Mapa de Riesgos'!$AA$66="Leve"),CONCATENATE("R10C",'Mapa de Riesgos'!$O$66),"")</f>
        <v/>
      </c>
      <c r="K35" s="66" t="str">
        <f>IF(AND('Mapa de Riesgos'!$Y$67="Media",'Mapa de Riesgos'!$AA$67="Leve"),CONCATENATE("R10C",'Mapa de Riesgos'!$O$67),"")</f>
        <v/>
      </c>
      <c r="L35" s="66" t="str">
        <f>IF(AND('Mapa de Riesgos'!$Y$68="Media",'Mapa de Riesgos'!$AA$68="Leve"),CONCATENATE("R10C",'Mapa de Riesgos'!$O$68),"")</f>
        <v/>
      </c>
      <c r="M35" s="66" t="str">
        <f>IF(AND('Mapa de Riesgos'!$Y$69="Media",'Mapa de Riesgos'!$AA$69="Leve"),CONCATENATE("R10C",'Mapa de Riesgos'!$O$69),"")</f>
        <v/>
      </c>
      <c r="N35" s="66" t="str">
        <f>IF(AND('Mapa de Riesgos'!$Y$70="Media",'Mapa de Riesgos'!$AA$70="Leve"),CONCATENATE("R10C",'Mapa de Riesgos'!$O$70),"")</f>
        <v/>
      </c>
      <c r="O35" s="67" t="str">
        <f>IF(AND('Mapa de Riesgos'!$Y$71="Media",'Mapa de Riesgos'!$AA$71="Leve"),CONCATENATE("R10C",'Mapa de Riesgos'!$O$71),"")</f>
        <v/>
      </c>
      <c r="P35" s="65" t="str">
        <f>IF(AND('Mapa de Riesgos'!$Y$66="Media",'Mapa de Riesgos'!$AA$66="Menor"),CONCATENATE("R10C",'Mapa de Riesgos'!$O$66),"")</f>
        <v/>
      </c>
      <c r="Q35" s="66" t="str">
        <f>IF(AND('Mapa de Riesgos'!$Y$67="Media",'Mapa de Riesgos'!$AA$67="Menor"),CONCATENATE("R10C",'Mapa de Riesgos'!$O$67),"")</f>
        <v/>
      </c>
      <c r="R35" s="66" t="str">
        <f>IF(AND('Mapa de Riesgos'!$Y$68="Media",'Mapa de Riesgos'!$AA$68="Menor"),CONCATENATE("R10C",'Mapa de Riesgos'!$O$68),"")</f>
        <v/>
      </c>
      <c r="S35" s="66" t="str">
        <f>IF(AND('Mapa de Riesgos'!$Y$69="Media",'Mapa de Riesgos'!$AA$69="Menor"),CONCATENATE("R10C",'Mapa de Riesgos'!$O$69),"")</f>
        <v/>
      </c>
      <c r="T35" s="66" t="str">
        <f>IF(AND('Mapa de Riesgos'!$Y$70="Media",'Mapa de Riesgos'!$AA$70="Menor"),CONCATENATE("R10C",'Mapa de Riesgos'!$O$70),"")</f>
        <v/>
      </c>
      <c r="U35" s="67" t="str">
        <f>IF(AND('Mapa de Riesgos'!$Y$71="Media",'Mapa de Riesgos'!$AA$71="Menor"),CONCATENATE("R10C",'Mapa de Riesgos'!$O$71),"")</f>
        <v/>
      </c>
      <c r="V35" s="65" t="str">
        <f>IF(AND('Mapa de Riesgos'!$Y$66="Media",'Mapa de Riesgos'!$AA$66="Moderado"),CONCATENATE("R10C",'Mapa de Riesgos'!$O$66),"")</f>
        <v/>
      </c>
      <c r="W35" s="66" t="str">
        <f>IF(AND('Mapa de Riesgos'!$Y$67="Media",'Mapa de Riesgos'!$AA$67="Moderado"),CONCATENATE("R10C",'Mapa de Riesgos'!$O$67),"")</f>
        <v/>
      </c>
      <c r="X35" s="66" t="str">
        <f>IF(AND('Mapa de Riesgos'!$Y$68="Media",'Mapa de Riesgos'!$AA$68="Moderado"),CONCATENATE("R10C",'Mapa de Riesgos'!$O$68),"")</f>
        <v/>
      </c>
      <c r="Y35" s="66" t="str">
        <f>IF(AND('Mapa de Riesgos'!$Y$69="Media",'Mapa de Riesgos'!$AA$69="Moderado"),CONCATENATE("R10C",'Mapa de Riesgos'!$O$69),"")</f>
        <v/>
      </c>
      <c r="Z35" s="66" t="str">
        <f>IF(AND('Mapa de Riesgos'!$Y$70="Media",'Mapa de Riesgos'!$AA$70="Moderado"),CONCATENATE("R10C",'Mapa de Riesgos'!$O$70),"")</f>
        <v/>
      </c>
      <c r="AA35" s="67" t="str">
        <f>IF(AND('Mapa de Riesgos'!$Y$71="Media",'Mapa de Riesgos'!$AA$71="Moderado"),CONCATENATE("R10C",'Mapa de Riesgos'!$O$71),"")</f>
        <v/>
      </c>
      <c r="AB35" s="56" t="str">
        <f>IF(AND('Mapa de Riesgos'!$Y$66="Media",'Mapa de Riesgos'!$AA$66="Mayor"),CONCATENATE("R10C",'Mapa de Riesgos'!$O$66),"")</f>
        <v/>
      </c>
      <c r="AC35" s="57" t="str">
        <f>IF(AND('Mapa de Riesgos'!$Y$67="Media",'Mapa de Riesgos'!$AA$67="Mayor"),CONCATENATE("R10C",'Mapa de Riesgos'!$O$67),"")</f>
        <v/>
      </c>
      <c r="AD35" s="57" t="str">
        <f>IF(AND('Mapa de Riesgos'!$Y$68="Media",'Mapa de Riesgos'!$AA$68="Mayor"),CONCATENATE("R10C",'Mapa de Riesgos'!$O$68),"")</f>
        <v/>
      </c>
      <c r="AE35" s="57" t="str">
        <f>IF(AND('Mapa de Riesgos'!$Y$69="Media",'Mapa de Riesgos'!$AA$69="Mayor"),CONCATENATE("R10C",'Mapa de Riesgos'!$O$69),"")</f>
        <v/>
      </c>
      <c r="AF35" s="57" t="str">
        <f>IF(AND('Mapa de Riesgos'!$Y$70="Media",'Mapa de Riesgos'!$AA$70="Mayor"),CONCATENATE("R10C",'Mapa de Riesgos'!$O$70),"")</f>
        <v/>
      </c>
      <c r="AG35" s="58" t="str">
        <f>IF(AND('Mapa de Riesgos'!$Y$71="Media",'Mapa de Riesgos'!$AA$71="Mayor"),CONCATENATE("R10C",'Mapa de Riesgos'!$O$71),"")</f>
        <v/>
      </c>
      <c r="AH35" s="59" t="str">
        <f>IF(AND('Mapa de Riesgos'!$Y$66="Media",'Mapa de Riesgos'!$AA$66="Catastrófico"),CONCATENATE("R10C",'Mapa de Riesgos'!$O$66),"")</f>
        <v/>
      </c>
      <c r="AI35" s="60" t="str">
        <f>IF(AND('Mapa de Riesgos'!$Y$67="Media",'Mapa de Riesgos'!$AA$67="Catastrófico"),CONCATENATE("R10C",'Mapa de Riesgos'!$O$67),"")</f>
        <v/>
      </c>
      <c r="AJ35" s="60" t="str">
        <f>IF(AND('Mapa de Riesgos'!$Y$68="Media",'Mapa de Riesgos'!$AA$68="Catastrófico"),CONCATENATE("R10C",'Mapa de Riesgos'!$O$68),"")</f>
        <v/>
      </c>
      <c r="AK35" s="60" t="str">
        <f>IF(AND('Mapa de Riesgos'!$Y$69="Media",'Mapa de Riesgos'!$AA$69="Catastrófico"),CONCATENATE("R10C",'Mapa de Riesgos'!$O$69),"")</f>
        <v/>
      </c>
      <c r="AL35" s="60" t="str">
        <f>IF(AND('Mapa de Riesgos'!$Y$70="Media",'Mapa de Riesgos'!$AA$70="Catastrófico"),CONCATENATE("R10C",'Mapa de Riesgos'!$O$70),"")</f>
        <v/>
      </c>
      <c r="AM35" s="61" t="str">
        <f>IF(AND('Mapa de Riesgos'!$Y$71="Media",'Mapa de Riesgos'!$AA$71="Catastrófico"),CONCATENATE("R10C",'Mapa de Riesgos'!$O$71),"")</f>
        <v/>
      </c>
      <c r="AN35" s="81"/>
      <c r="AO35" s="543"/>
      <c r="AP35" s="544"/>
      <c r="AQ35" s="544"/>
      <c r="AR35" s="544"/>
      <c r="AS35" s="544"/>
      <c r="AT35" s="545"/>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row>
    <row r="36" spans="1:80" ht="15" customHeight="1">
      <c r="A36" s="81"/>
      <c r="B36" s="412"/>
      <c r="C36" s="412"/>
      <c r="D36" s="413"/>
      <c r="E36" s="507" t="s">
        <v>181</v>
      </c>
      <c r="F36" s="508"/>
      <c r="G36" s="508"/>
      <c r="H36" s="508"/>
      <c r="I36" s="508"/>
      <c r="J36" s="71" t="str">
        <f>IF(AND('Mapa de Riesgos'!$Y$12="Baja",'Mapa de Riesgos'!$AA$12="Leve"),CONCATENATE("R1C",'Mapa de Riesgos'!$O$12),"")</f>
        <v/>
      </c>
      <c r="K36" s="72" t="str">
        <f>IF(AND('Mapa de Riesgos'!$Y$13="Baja",'Mapa de Riesgos'!$AA$13="Leve"),CONCATENATE("R1C",'Mapa de Riesgos'!$O$13),"")</f>
        <v/>
      </c>
      <c r="L36" s="72" t="str">
        <f>IF(AND('Mapa de Riesgos'!$Y$14="Baja",'Mapa de Riesgos'!$AA$14="Leve"),CONCATENATE("R1C",'Mapa de Riesgos'!$O$14),"")</f>
        <v/>
      </c>
      <c r="M36" s="72" t="str">
        <f>IF(AND('Mapa de Riesgos'!$Y$15="Baja",'Mapa de Riesgos'!$AA$15="Leve"),CONCATENATE("R1C",'Mapa de Riesgos'!$O$15),"")</f>
        <v/>
      </c>
      <c r="N36" s="72" t="str">
        <f>IF(AND('Mapa de Riesgos'!$Y$16="Baja",'Mapa de Riesgos'!$AA$16="Leve"),CONCATENATE("R1C",'Mapa de Riesgos'!$O$16),"")</f>
        <v/>
      </c>
      <c r="O36" s="73" t="str">
        <f>IF(AND('Mapa de Riesgos'!$Y$17="Baja",'Mapa de Riesgos'!$AA$17="Leve"),CONCATENATE("R1C",'Mapa de Riesgos'!$O$17),"")</f>
        <v/>
      </c>
      <c r="P36" s="62" t="str">
        <f>IF(AND('Mapa de Riesgos'!$Y$12="Baja",'Mapa de Riesgos'!$AA$12="Menor"),CONCATENATE("R1C",'Mapa de Riesgos'!$O$12),"")</f>
        <v/>
      </c>
      <c r="Q36" s="63" t="str">
        <f>IF(AND('Mapa de Riesgos'!$Y$13="Baja",'Mapa de Riesgos'!$AA$13="Menor"),CONCATENATE("R1C",'Mapa de Riesgos'!$O$13),"")</f>
        <v/>
      </c>
      <c r="R36" s="63" t="str">
        <f>IF(AND('Mapa de Riesgos'!$Y$14="Baja",'Mapa de Riesgos'!$AA$14="Menor"),CONCATENATE("R1C",'Mapa de Riesgos'!$O$14),"")</f>
        <v/>
      </c>
      <c r="S36" s="63" t="str">
        <f>IF(AND('Mapa de Riesgos'!$Y$15="Baja",'Mapa de Riesgos'!$AA$15="Menor"),CONCATENATE("R1C",'Mapa de Riesgos'!$O$15),"")</f>
        <v/>
      </c>
      <c r="T36" s="63" t="str">
        <f>IF(AND('Mapa de Riesgos'!$Y$16="Baja",'Mapa de Riesgos'!$AA$16="Menor"),CONCATENATE("R1C",'Mapa de Riesgos'!$O$16),"")</f>
        <v/>
      </c>
      <c r="U36" s="64" t="str">
        <f>IF(AND('Mapa de Riesgos'!$Y$17="Baja",'Mapa de Riesgos'!$AA$17="Menor"),CONCATENATE("R1C",'Mapa de Riesgos'!$O$17),"")</f>
        <v/>
      </c>
      <c r="V36" s="62" t="str">
        <f>IF(AND('Mapa de Riesgos'!$Y$12="Baja",'Mapa de Riesgos'!$AA$12="Moderado"),CONCATENATE("R1C",'Mapa de Riesgos'!$O$12),"")</f>
        <v/>
      </c>
      <c r="W36" s="63" t="str">
        <f>IF(AND('Mapa de Riesgos'!$Y$13="Baja",'Mapa de Riesgos'!$AA$13="Moderado"),CONCATENATE("R1C",'Mapa de Riesgos'!$O$13),"")</f>
        <v/>
      </c>
      <c r="X36" s="63" t="str">
        <f>IF(AND('Mapa de Riesgos'!$Y$14="Baja",'Mapa de Riesgos'!$AA$14="Moderado"),CONCATENATE("R1C",'Mapa de Riesgos'!$O$14),"")</f>
        <v/>
      </c>
      <c r="Y36" s="63" t="str">
        <f>IF(AND('Mapa de Riesgos'!$Y$15="Baja",'Mapa de Riesgos'!$AA$15="Moderado"),CONCATENATE("R1C",'Mapa de Riesgos'!$O$15),"")</f>
        <v/>
      </c>
      <c r="Z36" s="63" t="str">
        <f>IF(AND('Mapa de Riesgos'!$Y$16="Baja",'Mapa de Riesgos'!$AA$16="Moderado"),CONCATENATE("R1C",'Mapa de Riesgos'!$O$16),"")</f>
        <v/>
      </c>
      <c r="AA36" s="64" t="str">
        <f>IF(AND('Mapa de Riesgos'!$Y$17="Baja",'Mapa de Riesgos'!$AA$17="Moderado"),CONCATENATE("R1C",'Mapa de Riesgos'!$O$17),"")</f>
        <v/>
      </c>
      <c r="AB36" s="44" t="str">
        <f>IF(AND('Mapa de Riesgos'!$Y$12="Baja",'Mapa de Riesgos'!$AA$12="Mayor"),CONCATENATE("R1C",'Mapa de Riesgos'!$O$12),"")</f>
        <v/>
      </c>
      <c r="AC36" s="45" t="str">
        <f>IF(AND('Mapa de Riesgos'!$Y$13="Baja",'Mapa de Riesgos'!$AA$13="Mayor"),CONCATENATE("R1C",'Mapa de Riesgos'!$O$13),"")</f>
        <v/>
      </c>
      <c r="AD36" s="45" t="str">
        <f>IF(AND('Mapa de Riesgos'!$Y$14="Baja",'Mapa de Riesgos'!$AA$14="Mayor"),CONCATENATE("R1C",'Mapa de Riesgos'!$O$14),"")</f>
        <v/>
      </c>
      <c r="AE36" s="45" t="str">
        <f>IF(AND('Mapa de Riesgos'!$Y$15="Baja",'Mapa de Riesgos'!$AA$15="Mayor"),CONCATENATE("R1C",'Mapa de Riesgos'!$O$15),"")</f>
        <v/>
      </c>
      <c r="AF36" s="45" t="str">
        <f>IF(AND('Mapa de Riesgos'!$Y$16="Baja",'Mapa de Riesgos'!$AA$16="Mayor"),CONCATENATE("R1C",'Mapa de Riesgos'!$O$16),"")</f>
        <v/>
      </c>
      <c r="AG36" s="46" t="str">
        <f>IF(AND('Mapa de Riesgos'!$Y$17="Baja",'Mapa de Riesgos'!$AA$17="Mayor"),CONCATENATE("R1C",'Mapa de Riesgos'!$O$17),"")</f>
        <v/>
      </c>
      <c r="AH36" s="47" t="str">
        <f>IF(AND('Mapa de Riesgos'!$Y$12="Baja",'Mapa de Riesgos'!$AA$12="Catastrófico"),CONCATENATE("R1C",'Mapa de Riesgos'!$O$12),"")</f>
        <v/>
      </c>
      <c r="AI36" s="48" t="str">
        <f>IF(AND('Mapa de Riesgos'!$Y$13="Baja",'Mapa de Riesgos'!$AA$13="Catastrófico"),CONCATENATE("R1C",'Mapa de Riesgos'!$O$13),"")</f>
        <v/>
      </c>
      <c r="AJ36" s="48" t="str">
        <f>IF(AND('Mapa de Riesgos'!$Y$14="Baja",'Mapa de Riesgos'!$AA$14="Catastrófico"),CONCATENATE("R1C",'Mapa de Riesgos'!$O$14),"")</f>
        <v/>
      </c>
      <c r="AK36" s="48" t="str">
        <f>IF(AND('Mapa de Riesgos'!$Y$15="Baja",'Mapa de Riesgos'!$AA$15="Catastrófico"),CONCATENATE("R1C",'Mapa de Riesgos'!$O$15),"")</f>
        <v/>
      </c>
      <c r="AL36" s="48" t="str">
        <f>IF(AND('Mapa de Riesgos'!$Y$16="Baja",'Mapa de Riesgos'!$AA$16="Catastrófico"),CONCATENATE("R1C",'Mapa de Riesgos'!$O$16),"")</f>
        <v/>
      </c>
      <c r="AM36" s="49" t="str">
        <f>IF(AND('Mapa de Riesgos'!$Y$17="Baja",'Mapa de Riesgos'!$AA$17="Catastrófico"),CONCATENATE("R1C",'Mapa de Riesgos'!$O$17),"")</f>
        <v/>
      </c>
      <c r="AN36" s="81"/>
      <c r="AO36" s="528" t="s">
        <v>182</v>
      </c>
      <c r="AP36" s="529"/>
      <c r="AQ36" s="529"/>
      <c r="AR36" s="529"/>
      <c r="AS36" s="529"/>
      <c r="AT36" s="530"/>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row>
    <row r="37" spans="1:80" ht="15" customHeight="1">
      <c r="A37" s="81"/>
      <c r="B37" s="412"/>
      <c r="C37" s="412"/>
      <c r="D37" s="413"/>
      <c r="E37" s="509"/>
      <c r="F37" s="510"/>
      <c r="G37" s="510"/>
      <c r="H37" s="510"/>
      <c r="I37" s="510"/>
      <c r="J37" s="74" t="str">
        <f>IF(AND('Mapa de Riesgos'!$Y$18="Baja",'Mapa de Riesgos'!$AA$18="Leve"),CONCATENATE("R2C",'Mapa de Riesgos'!$O$18),"")</f>
        <v/>
      </c>
      <c r="K37" s="75" t="str">
        <f>IF(AND('Mapa de Riesgos'!$Y$19="Baja",'Mapa de Riesgos'!$AA$19="Leve"),CONCATENATE("R2C",'Mapa de Riesgos'!$O$19),"")</f>
        <v/>
      </c>
      <c r="L37" s="75" t="str">
        <f>IF(AND('Mapa de Riesgos'!$Y$20="Baja",'Mapa de Riesgos'!$AA$20="Leve"),CONCATENATE("R2C",'Mapa de Riesgos'!$O$20),"")</f>
        <v/>
      </c>
      <c r="M37" s="75" t="str">
        <f>IF(AND('Mapa de Riesgos'!$Y$21="Baja",'Mapa de Riesgos'!$AA$21="Leve"),CONCATENATE("R2C",'Mapa de Riesgos'!$O$21),"")</f>
        <v/>
      </c>
      <c r="N37" s="75" t="str">
        <f>IF(AND('Mapa de Riesgos'!$Y$22="Baja",'Mapa de Riesgos'!$AA$22="Leve"),CONCATENATE("R2C",'Mapa de Riesgos'!$O$22),"")</f>
        <v/>
      </c>
      <c r="O37" s="76" t="str">
        <f>IF(AND('Mapa de Riesgos'!$Y$23="Baja",'Mapa de Riesgos'!$AA$23="Leve"),CONCATENATE("R2C",'Mapa de Riesgos'!$O$23),"")</f>
        <v/>
      </c>
      <c r="P37" s="65" t="str">
        <f>IF(AND('Mapa de Riesgos'!$Y$18="Baja",'Mapa de Riesgos'!$AA$18="Menor"),CONCATENATE("R2C",'Mapa de Riesgos'!$O$18),"")</f>
        <v/>
      </c>
      <c r="Q37" s="66" t="str">
        <f>IF(AND('Mapa de Riesgos'!$Y$19="Baja",'Mapa de Riesgos'!$AA$19="Menor"),CONCATENATE("R2C",'Mapa de Riesgos'!$O$19),"")</f>
        <v/>
      </c>
      <c r="R37" s="66" t="str">
        <f>IF(AND('Mapa de Riesgos'!$Y$20="Baja",'Mapa de Riesgos'!$AA$20="Menor"),CONCATENATE("R2C",'Mapa de Riesgos'!$O$20),"")</f>
        <v/>
      </c>
      <c r="S37" s="66" t="str">
        <f>IF(AND('Mapa de Riesgos'!$Y$21="Baja",'Mapa de Riesgos'!$AA$21="Menor"),CONCATENATE("R2C",'Mapa de Riesgos'!$O$21),"")</f>
        <v/>
      </c>
      <c r="T37" s="66" t="str">
        <f>IF(AND('Mapa de Riesgos'!$Y$22="Baja",'Mapa de Riesgos'!$AA$22="Menor"),CONCATENATE("R2C",'Mapa de Riesgos'!$O$22),"")</f>
        <v/>
      </c>
      <c r="U37" s="67" t="str">
        <f>IF(AND('Mapa de Riesgos'!$Y$23="Baja",'Mapa de Riesgos'!$AA$23="Menor"),CONCATENATE("R2C",'Mapa de Riesgos'!$O$23),"")</f>
        <v/>
      </c>
      <c r="V37" s="65" t="str">
        <f>IF(AND('Mapa de Riesgos'!$Y$18="Baja",'Mapa de Riesgos'!$AA$18="Moderado"),CONCATENATE("R2C",'Mapa de Riesgos'!$O$18),"")</f>
        <v/>
      </c>
      <c r="W37" s="66" t="str">
        <f>IF(AND('Mapa de Riesgos'!$Y$19="Baja",'Mapa de Riesgos'!$AA$19="Moderado"),CONCATENATE("R2C",'Mapa de Riesgos'!$O$19),"")</f>
        <v/>
      </c>
      <c r="X37" s="66" t="str">
        <f>IF(AND('Mapa de Riesgos'!$Y$20="Baja",'Mapa de Riesgos'!$AA$20="Moderado"),CONCATENATE("R2C",'Mapa de Riesgos'!$O$20),"")</f>
        <v/>
      </c>
      <c r="Y37" s="66" t="str">
        <f>IF(AND('Mapa de Riesgos'!$Y$21="Baja",'Mapa de Riesgos'!$AA$21="Moderado"),CONCATENATE("R2C",'Mapa de Riesgos'!$O$21),"")</f>
        <v/>
      </c>
      <c r="Z37" s="66" t="str">
        <f>IF(AND('Mapa de Riesgos'!$Y$22="Baja",'Mapa de Riesgos'!$AA$22="Moderado"),CONCATENATE("R2C",'Mapa de Riesgos'!$O$22),"")</f>
        <v/>
      </c>
      <c r="AA37" s="67" t="str">
        <f>IF(AND('Mapa de Riesgos'!$Y$23="Baja",'Mapa de Riesgos'!$AA$23="Moderado"),CONCATENATE("R2C",'Mapa de Riesgos'!$O$23),"")</f>
        <v/>
      </c>
      <c r="AB37" s="50" t="str">
        <f>IF(AND('Mapa de Riesgos'!$Y$18="Baja",'Mapa de Riesgos'!$AA$18="Mayor"),CONCATENATE("R2C",'Mapa de Riesgos'!$O$18),"")</f>
        <v/>
      </c>
      <c r="AC37" s="51" t="str">
        <f>IF(AND('Mapa de Riesgos'!$Y$19="Baja",'Mapa de Riesgos'!$AA$19="Mayor"),CONCATENATE("R2C",'Mapa de Riesgos'!$O$19),"")</f>
        <v/>
      </c>
      <c r="AD37" s="51" t="str">
        <f>IF(AND('Mapa de Riesgos'!$Y$20="Baja",'Mapa de Riesgos'!$AA$20="Mayor"),CONCATENATE("R2C",'Mapa de Riesgos'!$O$20),"")</f>
        <v/>
      </c>
      <c r="AE37" s="51" t="str">
        <f>IF(AND('Mapa de Riesgos'!$Y$21="Baja",'Mapa de Riesgos'!$AA$21="Mayor"),CONCATENATE("R2C",'Mapa de Riesgos'!$O$21),"")</f>
        <v/>
      </c>
      <c r="AF37" s="51" t="str">
        <f>IF(AND('Mapa de Riesgos'!$Y$22="Baja",'Mapa de Riesgos'!$AA$22="Mayor"),CONCATENATE("R2C",'Mapa de Riesgos'!$O$22),"")</f>
        <v/>
      </c>
      <c r="AG37" s="52" t="str">
        <f>IF(AND('Mapa de Riesgos'!$Y$23="Baja",'Mapa de Riesgos'!$AA$23="Mayor"),CONCATENATE("R2C",'Mapa de Riesgos'!$O$23),"")</f>
        <v/>
      </c>
      <c r="AH37" s="53" t="str">
        <f>IF(AND('Mapa de Riesgos'!$Y$18="Baja",'Mapa de Riesgos'!$AA$18="Catastrófico"),CONCATENATE("R2C",'Mapa de Riesgos'!$O$18),"")</f>
        <v>R2C1</v>
      </c>
      <c r="AI37" s="54" t="str">
        <f>IF(AND('Mapa de Riesgos'!$Y$19="Baja",'Mapa de Riesgos'!$AA$19="Catastrófico"),CONCATENATE("R2C",'Mapa de Riesgos'!$O$19),"")</f>
        <v/>
      </c>
      <c r="AJ37" s="54" t="str">
        <f>IF(AND('Mapa de Riesgos'!$Y$20="Baja",'Mapa de Riesgos'!$AA$20="Catastrófico"),CONCATENATE("R2C",'Mapa de Riesgos'!$O$20),"")</f>
        <v/>
      </c>
      <c r="AK37" s="54" t="str">
        <f>IF(AND('Mapa de Riesgos'!$Y$21="Baja",'Mapa de Riesgos'!$AA$21="Catastrófico"),CONCATENATE("R2C",'Mapa de Riesgos'!$O$21),"")</f>
        <v/>
      </c>
      <c r="AL37" s="54" t="str">
        <f>IF(AND('Mapa de Riesgos'!$Y$22="Baja",'Mapa de Riesgos'!$AA$22="Catastrófico"),CONCATENATE("R2C",'Mapa de Riesgos'!$O$22),"")</f>
        <v/>
      </c>
      <c r="AM37" s="55" t="str">
        <f>IF(AND('Mapa de Riesgos'!$Y$23="Baja",'Mapa de Riesgos'!$AA$23="Catastrófico"),CONCATENATE("R2C",'Mapa de Riesgos'!$O$23),"")</f>
        <v/>
      </c>
      <c r="AN37" s="81"/>
      <c r="AO37" s="531"/>
      <c r="AP37" s="532"/>
      <c r="AQ37" s="532"/>
      <c r="AR37" s="532"/>
      <c r="AS37" s="532"/>
      <c r="AT37" s="533"/>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row>
    <row r="38" spans="1:80" ht="15" customHeight="1">
      <c r="A38" s="81"/>
      <c r="B38" s="412"/>
      <c r="C38" s="412"/>
      <c r="D38" s="413"/>
      <c r="E38" s="511"/>
      <c r="F38" s="510"/>
      <c r="G38" s="510"/>
      <c r="H38" s="510"/>
      <c r="I38" s="510"/>
      <c r="J38" s="74" t="str">
        <f>IF(AND('Mapa de Riesgos'!$Y$24="Baja",'Mapa de Riesgos'!$AA$24="Leve"),CONCATENATE("R3C",'Mapa de Riesgos'!$O$24),"")</f>
        <v/>
      </c>
      <c r="K38" s="75" t="str">
        <f>IF(AND('Mapa de Riesgos'!$Y$25="Baja",'Mapa de Riesgos'!$AA$25="Leve"),CONCATENATE("R3C",'Mapa de Riesgos'!$O$25),"")</f>
        <v/>
      </c>
      <c r="L38" s="75" t="str">
        <f>IF(AND('Mapa de Riesgos'!$Y$26="Baja",'Mapa de Riesgos'!$AA$26="Leve"),CONCATENATE("R3C",'Mapa de Riesgos'!$O$26),"")</f>
        <v/>
      </c>
      <c r="M38" s="75" t="str">
        <f>IF(AND('Mapa de Riesgos'!$Y$27="Baja",'Mapa de Riesgos'!$AA$27="Leve"),CONCATENATE("R3C",'Mapa de Riesgos'!$O$27),"")</f>
        <v/>
      </c>
      <c r="N38" s="75" t="str">
        <f>IF(AND('Mapa de Riesgos'!$Y$28="Baja",'Mapa de Riesgos'!$AA$28="Leve"),CONCATENATE("R3C",'Mapa de Riesgos'!$O$28),"")</f>
        <v/>
      </c>
      <c r="O38" s="76" t="str">
        <f>IF(AND('Mapa de Riesgos'!$Y$29="Baja",'Mapa de Riesgos'!$AA$29="Leve"),CONCATENATE("R3C",'Mapa de Riesgos'!$O$29),"")</f>
        <v/>
      </c>
      <c r="P38" s="65" t="str">
        <f>IF(AND('Mapa de Riesgos'!$Y$24="Baja",'Mapa de Riesgos'!$AA$24="Menor"),CONCATENATE("R3C",'Mapa de Riesgos'!$O$24),"")</f>
        <v/>
      </c>
      <c r="Q38" s="66" t="str">
        <f>IF(AND('Mapa de Riesgos'!$Y$25="Baja",'Mapa de Riesgos'!$AA$25="Menor"),CONCATENATE("R3C",'Mapa de Riesgos'!$O$25),"")</f>
        <v/>
      </c>
      <c r="R38" s="66" t="str">
        <f>IF(AND('Mapa de Riesgos'!$Y$26="Baja",'Mapa de Riesgos'!$AA$26="Menor"),CONCATENATE("R3C",'Mapa de Riesgos'!$O$26),"")</f>
        <v/>
      </c>
      <c r="S38" s="66" t="str">
        <f>IF(AND('Mapa de Riesgos'!$Y$27="Baja",'Mapa de Riesgos'!$AA$27="Menor"),CONCATENATE("R3C",'Mapa de Riesgos'!$O$27),"")</f>
        <v/>
      </c>
      <c r="T38" s="66" t="str">
        <f>IF(AND('Mapa de Riesgos'!$Y$28="Baja",'Mapa de Riesgos'!$AA$28="Menor"),CONCATENATE("R3C",'Mapa de Riesgos'!$O$28),"")</f>
        <v/>
      </c>
      <c r="U38" s="67" t="str">
        <f>IF(AND('Mapa de Riesgos'!$Y$29="Baja",'Mapa de Riesgos'!$AA$29="Menor"),CONCATENATE("R3C",'Mapa de Riesgos'!$O$29),"")</f>
        <v/>
      </c>
      <c r="V38" s="65" t="str">
        <f>IF(AND('Mapa de Riesgos'!$Y$24="Baja",'Mapa de Riesgos'!$AA$24="Moderado"),CONCATENATE("R3C",'Mapa de Riesgos'!$O$24),"")</f>
        <v/>
      </c>
      <c r="W38" s="66" t="str">
        <f>IF(AND('Mapa de Riesgos'!$Y$25="Baja",'Mapa de Riesgos'!$AA$25="Moderado"),CONCATENATE("R3C",'Mapa de Riesgos'!$O$25),"")</f>
        <v/>
      </c>
      <c r="X38" s="66" t="str">
        <f>IF(AND('Mapa de Riesgos'!$Y$26="Baja",'Mapa de Riesgos'!$AA$26="Moderado"),CONCATENATE("R3C",'Mapa de Riesgos'!$O$26),"")</f>
        <v/>
      </c>
      <c r="Y38" s="66" t="str">
        <f>IF(AND('Mapa de Riesgos'!$Y$27="Baja",'Mapa de Riesgos'!$AA$27="Moderado"),CONCATENATE("R3C",'Mapa de Riesgos'!$O$27),"")</f>
        <v/>
      </c>
      <c r="Z38" s="66" t="str">
        <f>IF(AND('Mapa de Riesgos'!$Y$28="Baja",'Mapa de Riesgos'!$AA$28="Moderado"),CONCATENATE("R3C",'Mapa de Riesgos'!$O$28),"")</f>
        <v/>
      </c>
      <c r="AA38" s="67" t="str">
        <f>IF(AND('Mapa de Riesgos'!$Y$29="Baja",'Mapa de Riesgos'!$AA$29="Moderado"),CONCATENATE("R3C",'Mapa de Riesgos'!$O$29),"")</f>
        <v/>
      </c>
      <c r="AB38" s="50" t="str">
        <f>IF(AND('Mapa de Riesgos'!$Y$24="Baja",'Mapa de Riesgos'!$AA$24="Mayor"),CONCATENATE("R3C",'Mapa de Riesgos'!$O$24),"")</f>
        <v/>
      </c>
      <c r="AC38" s="51" t="str">
        <f>IF(AND('Mapa de Riesgos'!$Y$25="Baja",'Mapa de Riesgos'!$AA$25="Mayor"),CONCATENATE("R3C",'Mapa de Riesgos'!$O$25),"")</f>
        <v/>
      </c>
      <c r="AD38" s="51" t="str">
        <f>IF(AND('Mapa de Riesgos'!$Y$26="Baja",'Mapa de Riesgos'!$AA$26="Mayor"),CONCATENATE("R3C",'Mapa de Riesgos'!$O$26),"")</f>
        <v/>
      </c>
      <c r="AE38" s="51" t="str">
        <f>IF(AND('Mapa de Riesgos'!$Y$27="Baja",'Mapa de Riesgos'!$AA$27="Mayor"),CONCATENATE("R3C",'Mapa de Riesgos'!$O$27),"")</f>
        <v/>
      </c>
      <c r="AF38" s="51" t="str">
        <f>IF(AND('Mapa de Riesgos'!$Y$28="Baja",'Mapa de Riesgos'!$AA$28="Mayor"),CONCATENATE("R3C",'Mapa de Riesgos'!$O$28),"")</f>
        <v/>
      </c>
      <c r="AG38" s="52" t="str">
        <f>IF(AND('Mapa de Riesgos'!$Y$29="Baja",'Mapa de Riesgos'!$AA$29="Mayor"),CONCATENATE("R3C",'Mapa de Riesgos'!$O$29),"")</f>
        <v/>
      </c>
      <c r="AH38" s="53" t="str">
        <f>IF(AND('Mapa de Riesgos'!$Y$24="Baja",'Mapa de Riesgos'!$AA$24="Catastrófico"),CONCATENATE("R3C",'Mapa de Riesgos'!$O$24),"")</f>
        <v/>
      </c>
      <c r="AI38" s="54" t="str">
        <f>IF(AND('Mapa de Riesgos'!$Y$25="Baja",'Mapa de Riesgos'!$AA$25="Catastrófico"),CONCATENATE("R3C",'Mapa de Riesgos'!$O$25),"")</f>
        <v/>
      </c>
      <c r="AJ38" s="54" t="str">
        <f>IF(AND('Mapa de Riesgos'!$Y$26="Baja",'Mapa de Riesgos'!$AA$26="Catastrófico"),CONCATENATE("R3C",'Mapa de Riesgos'!$O$26),"")</f>
        <v/>
      </c>
      <c r="AK38" s="54" t="str">
        <f>IF(AND('Mapa de Riesgos'!$Y$27="Baja",'Mapa de Riesgos'!$AA$27="Catastrófico"),CONCATENATE("R3C",'Mapa de Riesgos'!$O$27),"")</f>
        <v/>
      </c>
      <c r="AL38" s="54" t="str">
        <f>IF(AND('Mapa de Riesgos'!$Y$28="Baja",'Mapa de Riesgos'!$AA$28="Catastrófico"),CONCATENATE("R3C",'Mapa de Riesgos'!$O$28),"")</f>
        <v/>
      </c>
      <c r="AM38" s="55" t="str">
        <f>IF(AND('Mapa de Riesgos'!$Y$29="Baja",'Mapa de Riesgos'!$AA$29="Catastrófico"),CONCATENATE("R3C",'Mapa de Riesgos'!$O$29),"")</f>
        <v/>
      </c>
      <c r="AN38" s="81"/>
      <c r="AO38" s="531"/>
      <c r="AP38" s="532"/>
      <c r="AQ38" s="532"/>
      <c r="AR38" s="532"/>
      <c r="AS38" s="532"/>
      <c r="AT38" s="533"/>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row>
    <row r="39" spans="1:80" ht="15" customHeight="1">
      <c r="A39" s="81"/>
      <c r="B39" s="412"/>
      <c r="C39" s="412"/>
      <c r="D39" s="413"/>
      <c r="E39" s="511"/>
      <c r="F39" s="510"/>
      <c r="G39" s="510"/>
      <c r="H39" s="510"/>
      <c r="I39" s="510"/>
      <c r="J39" s="74" t="str">
        <f>IF(AND('Mapa de Riesgos'!$Y$30="Baja",'Mapa de Riesgos'!$AA$30="Leve"),CONCATENATE("R4C",'Mapa de Riesgos'!$O$30),"")</f>
        <v/>
      </c>
      <c r="K39" s="75" t="str">
        <f>IF(AND('Mapa de Riesgos'!$Y$31="Baja",'Mapa de Riesgos'!$AA$31="Leve"),CONCATENATE("R4C",'Mapa de Riesgos'!$O$31),"")</f>
        <v/>
      </c>
      <c r="L39" s="75" t="str">
        <f>IF(AND('Mapa de Riesgos'!$Y$32="Baja",'Mapa de Riesgos'!$AA$32="Leve"),CONCATENATE("R4C",'Mapa de Riesgos'!$O$32),"")</f>
        <v/>
      </c>
      <c r="M39" s="75" t="str">
        <f>IF(AND('Mapa de Riesgos'!$Y$33="Baja",'Mapa de Riesgos'!$AA$33="Leve"),CONCATENATE("R4C",'Mapa de Riesgos'!$O$33),"")</f>
        <v/>
      </c>
      <c r="N39" s="75" t="str">
        <f>IF(AND('Mapa de Riesgos'!$Y$34="Baja",'Mapa de Riesgos'!$AA$34="Leve"),CONCATENATE("R4C",'Mapa de Riesgos'!$O$34),"")</f>
        <v/>
      </c>
      <c r="O39" s="76" t="str">
        <f>IF(AND('Mapa de Riesgos'!$Y$35="Baja",'Mapa de Riesgos'!$AA$35="Leve"),CONCATENATE("R4C",'Mapa de Riesgos'!$O$35),"")</f>
        <v/>
      </c>
      <c r="P39" s="65" t="str">
        <f>IF(AND('Mapa de Riesgos'!$Y$30="Baja",'Mapa de Riesgos'!$AA$30="Menor"),CONCATENATE("R4C",'Mapa de Riesgos'!$O$30),"")</f>
        <v/>
      </c>
      <c r="Q39" s="66" t="str">
        <f>IF(AND('Mapa de Riesgos'!$Y$31="Baja",'Mapa de Riesgos'!$AA$31="Menor"),CONCATENATE("R4C",'Mapa de Riesgos'!$O$31),"")</f>
        <v/>
      </c>
      <c r="R39" s="66" t="str">
        <f>IF(AND('Mapa de Riesgos'!$Y$32="Baja",'Mapa de Riesgos'!$AA$32="Menor"),CONCATENATE("R4C",'Mapa de Riesgos'!$O$32),"")</f>
        <v/>
      </c>
      <c r="S39" s="66" t="str">
        <f>IF(AND('Mapa de Riesgos'!$Y$33="Baja",'Mapa de Riesgos'!$AA$33="Menor"),CONCATENATE("R4C",'Mapa de Riesgos'!$O$33),"")</f>
        <v/>
      </c>
      <c r="T39" s="66" t="str">
        <f>IF(AND('Mapa de Riesgos'!$Y$34="Baja",'Mapa de Riesgos'!$AA$34="Menor"),CONCATENATE("R4C",'Mapa de Riesgos'!$O$34),"")</f>
        <v/>
      </c>
      <c r="U39" s="67" t="str">
        <f>IF(AND('Mapa de Riesgos'!$Y$35="Baja",'Mapa de Riesgos'!$AA$35="Menor"),CONCATENATE("R4C",'Mapa de Riesgos'!$O$35),"")</f>
        <v/>
      </c>
      <c r="V39" s="65" t="str">
        <f>IF(AND('Mapa de Riesgos'!$Y$30="Baja",'Mapa de Riesgos'!$AA$30="Moderado"),CONCATENATE("R4C",'Mapa de Riesgos'!$O$30),"")</f>
        <v/>
      </c>
      <c r="W39" s="66" t="str">
        <f>IF(AND('Mapa de Riesgos'!$Y$31="Baja",'Mapa de Riesgos'!$AA$31="Moderado"),CONCATENATE("R4C",'Mapa de Riesgos'!$O$31),"")</f>
        <v/>
      </c>
      <c r="X39" s="66" t="str">
        <f>IF(AND('Mapa de Riesgos'!$Y$32="Baja",'Mapa de Riesgos'!$AA$32="Moderado"),CONCATENATE("R4C",'Mapa de Riesgos'!$O$32),"")</f>
        <v/>
      </c>
      <c r="Y39" s="66" t="str">
        <f>IF(AND('Mapa de Riesgos'!$Y$33="Baja",'Mapa de Riesgos'!$AA$33="Moderado"),CONCATENATE("R4C",'Mapa de Riesgos'!$O$33),"")</f>
        <v/>
      </c>
      <c r="Z39" s="66" t="str">
        <f>IF(AND('Mapa de Riesgos'!$Y$34="Baja",'Mapa de Riesgos'!$AA$34="Moderado"),CONCATENATE("R4C",'Mapa de Riesgos'!$O$34),"")</f>
        <v/>
      </c>
      <c r="AA39" s="67" t="str">
        <f>IF(AND('Mapa de Riesgos'!$Y$35="Baja",'Mapa de Riesgos'!$AA$35="Moderado"),CONCATENATE("R4C",'Mapa de Riesgos'!$O$35),"")</f>
        <v/>
      </c>
      <c r="AB39" s="50" t="str">
        <f>IF(AND('Mapa de Riesgos'!$Y$30="Baja",'Mapa de Riesgos'!$AA$30="Mayor"),CONCATENATE("R4C",'Mapa de Riesgos'!$O$30),"")</f>
        <v/>
      </c>
      <c r="AC39" s="51" t="str">
        <f>IF(AND('Mapa de Riesgos'!$Y$31="Baja",'Mapa de Riesgos'!$AA$31="Mayor"),CONCATENATE("R4C",'Mapa de Riesgos'!$O$31),"")</f>
        <v/>
      </c>
      <c r="AD39" s="51" t="str">
        <f>IF(AND('Mapa de Riesgos'!$Y$32="Baja",'Mapa de Riesgos'!$AA$32="Mayor"),CONCATENATE("R4C",'Mapa de Riesgos'!$O$32),"")</f>
        <v/>
      </c>
      <c r="AE39" s="51" t="str">
        <f>IF(AND('Mapa de Riesgos'!$Y$33="Baja",'Mapa de Riesgos'!$AA$33="Mayor"),CONCATENATE("R4C",'Mapa de Riesgos'!$O$33),"")</f>
        <v/>
      </c>
      <c r="AF39" s="51" t="str">
        <f>IF(AND('Mapa de Riesgos'!$Y$34="Baja",'Mapa de Riesgos'!$AA$34="Mayor"),CONCATENATE("R4C",'Mapa de Riesgos'!$O$34),"")</f>
        <v/>
      </c>
      <c r="AG39" s="52" t="str">
        <f>IF(AND('Mapa de Riesgos'!$Y$35="Baja",'Mapa de Riesgos'!$AA$35="Mayor"),CONCATENATE("R4C",'Mapa de Riesgos'!$O$35),"")</f>
        <v/>
      </c>
      <c r="AH39" s="53" t="str">
        <f>IF(AND('Mapa de Riesgos'!$Y$30="Baja",'Mapa de Riesgos'!$AA$30="Catastrófico"),CONCATENATE("R4C",'Mapa de Riesgos'!$O$30),"")</f>
        <v/>
      </c>
      <c r="AI39" s="54" t="str">
        <f>IF(AND('Mapa de Riesgos'!$Y$31="Baja",'Mapa de Riesgos'!$AA$31="Catastrófico"),CONCATENATE("R4C",'Mapa de Riesgos'!$O$31),"")</f>
        <v/>
      </c>
      <c r="AJ39" s="54" t="str">
        <f>IF(AND('Mapa de Riesgos'!$Y$32="Baja",'Mapa de Riesgos'!$AA$32="Catastrófico"),CONCATENATE("R4C",'Mapa de Riesgos'!$O$32),"")</f>
        <v/>
      </c>
      <c r="AK39" s="54" t="str">
        <f>IF(AND('Mapa de Riesgos'!$Y$33="Baja",'Mapa de Riesgos'!$AA$33="Catastrófico"),CONCATENATE("R4C",'Mapa de Riesgos'!$O$33),"")</f>
        <v/>
      </c>
      <c r="AL39" s="54" t="str">
        <f>IF(AND('Mapa de Riesgos'!$Y$34="Baja",'Mapa de Riesgos'!$AA$34="Catastrófico"),CONCATENATE("R4C",'Mapa de Riesgos'!$O$34),"")</f>
        <v/>
      </c>
      <c r="AM39" s="55" t="str">
        <f>IF(AND('Mapa de Riesgos'!$Y$35="Baja",'Mapa de Riesgos'!$AA$35="Catastrófico"),CONCATENATE("R4C",'Mapa de Riesgos'!$O$35),"")</f>
        <v/>
      </c>
      <c r="AN39" s="81"/>
      <c r="AO39" s="531"/>
      <c r="AP39" s="532"/>
      <c r="AQ39" s="532"/>
      <c r="AR39" s="532"/>
      <c r="AS39" s="532"/>
      <c r="AT39" s="533"/>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row>
    <row r="40" spans="1:80" ht="15" customHeight="1">
      <c r="A40" s="81"/>
      <c r="B40" s="412"/>
      <c r="C40" s="412"/>
      <c r="D40" s="413"/>
      <c r="E40" s="511"/>
      <c r="F40" s="510"/>
      <c r="G40" s="510"/>
      <c r="H40" s="510"/>
      <c r="I40" s="510"/>
      <c r="J40" s="74" t="str">
        <f>IF(AND('Mapa de Riesgos'!$Y$36="Baja",'Mapa de Riesgos'!$AA$36="Leve"),CONCATENATE("R5C",'Mapa de Riesgos'!$O$36),"")</f>
        <v/>
      </c>
      <c r="K40" s="75" t="str">
        <f>IF(AND('Mapa de Riesgos'!$Y$37="Baja",'Mapa de Riesgos'!$AA$37="Leve"),CONCATENATE("R5C",'Mapa de Riesgos'!$O$37),"")</f>
        <v/>
      </c>
      <c r="L40" s="75" t="str">
        <f>IF(AND('Mapa de Riesgos'!$Y$38="Baja",'Mapa de Riesgos'!$AA$38="Leve"),CONCATENATE("R5C",'Mapa de Riesgos'!$O$38),"")</f>
        <v/>
      </c>
      <c r="M40" s="75" t="str">
        <f>IF(AND('Mapa de Riesgos'!$Y$39="Baja",'Mapa de Riesgos'!$AA$39="Leve"),CONCATENATE("R5C",'Mapa de Riesgos'!$O$39),"")</f>
        <v/>
      </c>
      <c r="N40" s="75" t="str">
        <f>IF(AND('Mapa de Riesgos'!$Y$40="Baja",'Mapa de Riesgos'!$AA$40="Leve"),CONCATENATE("R5C",'Mapa de Riesgos'!$O$40),"")</f>
        <v/>
      </c>
      <c r="O40" s="76" t="str">
        <f>IF(AND('Mapa de Riesgos'!$Y$41="Baja",'Mapa de Riesgos'!$AA$41="Leve"),CONCATENATE("R5C",'Mapa de Riesgos'!$O$41),"")</f>
        <v/>
      </c>
      <c r="P40" s="65" t="str">
        <f>IF(AND('Mapa de Riesgos'!$Y$36="Baja",'Mapa de Riesgos'!$AA$36="Menor"),CONCATENATE("R5C",'Mapa de Riesgos'!$O$36),"")</f>
        <v/>
      </c>
      <c r="Q40" s="66" t="str">
        <f>IF(AND('Mapa de Riesgos'!$Y$37="Baja",'Mapa de Riesgos'!$AA$37="Menor"),CONCATENATE("R5C",'Mapa de Riesgos'!$O$37),"")</f>
        <v/>
      </c>
      <c r="R40" s="66" t="str">
        <f>IF(AND('Mapa de Riesgos'!$Y$38="Baja",'Mapa de Riesgos'!$AA$38="Menor"),CONCATENATE("R5C",'Mapa de Riesgos'!$O$38),"")</f>
        <v/>
      </c>
      <c r="S40" s="66" t="str">
        <f>IF(AND('Mapa de Riesgos'!$Y$39="Baja",'Mapa de Riesgos'!$AA$39="Menor"),CONCATENATE("R5C",'Mapa de Riesgos'!$O$39),"")</f>
        <v/>
      </c>
      <c r="T40" s="66" t="str">
        <f>IF(AND('Mapa de Riesgos'!$Y$40="Baja",'Mapa de Riesgos'!$AA$40="Menor"),CONCATENATE("R5C",'Mapa de Riesgos'!$O$40),"")</f>
        <v/>
      </c>
      <c r="U40" s="67" t="str">
        <f>IF(AND('Mapa de Riesgos'!$Y$41="Baja",'Mapa de Riesgos'!$AA$41="Menor"),CONCATENATE("R5C",'Mapa de Riesgos'!$O$41),"")</f>
        <v/>
      </c>
      <c r="V40" s="65" t="str">
        <f>IF(AND('Mapa de Riesgos'!$Y$36="Baja",'Mapa de Riesgos'!$AA$36="Moderado"),CONCATENATE("R5C",'Mapa de Riesgos'!$O$36),"")</f>
        <v/>
      </c>
      <c r="W40" s="66" t="str">
        <f>IF(AND('Mapa de Riesgos'!$Y$37="Baja",'Mapa de Riesgos'!$AA$37="Moderado"),CONCATENATE("R5C",'Mapa de Riesgos'!$O$37),"")</f>
        <v/>
      </c>
      <c r="X40" s="66" t="str">
        <f>IF(AND('Mapa de Riesgos'!$Y$38="Baja",'Mapa de Riesgos'!$AA$38="Moderado"),CONCATENATE("R5C",'Mapa de Riesgos'!$O$38),"")</f>
        <v/>
      </c>
      <c r="Y40" s="66" t="str">
        <f>IF(AND('Mapa de Riesgos'!$Y$39="Baja",'Mapa de Riesgos'!$AA$39="Moderado"),CONCATENATE("R5C",'Mapa de Riesgos'!$O$39),"")</f>
        <v/>
      </c>
      <c r="Z40" s="66" t="str">
        <f>IF(AND('Mapa de Riesgos'!$Y$40="Baja",'Mapa de Riesgos'!$AA$40="Moderado"),CONCATENATE("R5C",'Mapa de Riesgos'!$O$40),"")</f>
        <v/>
      </c>
      <c r="AA40" s="67" t="str">
        <f>IF(AND('Mapa de Riesgos'!$Y$41="Baja",'Mapa de Riesgos'!$AA$41="Moderado"),CONCATENATE("R5C",'Mapa de Riesgos'!$O$41),"")</f>
        <v/>
      </c>
      <c r="AB40" s="50" t="str">
        <f>IF(AND('Mapa de Riesgos'!$Y$36="Baja",'Mapa de Riesgos'!$AA$36="Mayor"),CONCATENATE("R5C",'Mapa de Riesgos'!$O$36),"")</f>
        <v/>
      </c>
      <c r="AC40" s="51" t="str">
        <f>IF(AND('Mapa de Riesgos'!$Y$37="Baja",'Mapa de Riesgos'!$AA$37="Mayor"),CONCATENATE("R5C",'Mapa de Riesgos'!$O$37),"")</f>
        <v/>
      </c>
      <c r="AD40" s="51" t="str">
        <f>IF(AND('Mapa de Riesgos'!$Y$38="Baja",'Mapa de Riesgos'!$AA$38="Mayor"),CONCATENATE("R5C",'Mapa de Riesgos'!$O$38),"")</f>
        <v/>
      </c>
      <c r="AE40" s="51" t="str">
        <f>IF(AND('Mapa de Riesgos'!$Y$39="Baja",'Mapa de Riesgos'!$AA$39="Mayor"),CONCATENATE("R5C",'Mapa de Riesgos'!$O$39),"")</f>
        <v/>
      </c>
      <c r="AF40" s="51" t="str">
        <f>IF(AND('Mapa de Riesgos'!$Y$40="Baja",'Mapa de Riesgos'!$AA$40="Mayor"),CONCATENATE("R5C",'Mapa de Riesgos'!$O$40),"")</f>
        <v/>
      </c>
      <c r="AG40" s="52" t="str">
        <f>IF(AND('Mapa de Riesgos'!$Y$41="Baja",'Mapa de Riesgos'!$AA$41="Mayor"),CONCATENATE("R5C",'Mapa de Riesgos'!$O$41),"")</f>
        <v/>
      </c>
      <c r="AH40" s="53" t="str">
        <f>IF(AND('Mapa de Riesgos'!$Y$36="Baja",'Mapa de Riesgos'!$AA$36="Catastrófico"),CONCATENATE("R5C",'Mapa de Riesgos'!$O$36),"")</f>
        <v/>
      </c>
      <c r="AI40" s="54" t="str">
        <f>IF(AND('Mapa de Riesgos'!$Y$37="Baja",'Mapa de Riesgos'!$AA$37="Catastrófico"),CONCATENATE("R5C",'Mapa de Riesgos'!$O$37),"")</f>
        <v/>
      </c>
      <c r="AJ40" s="54" t="str">
        <f>IF(AND('Mapa de Riesgos'!$Y$38="Baja",'Mapa de Riesgos'!$AA$38="Catastrófico"),CONCATENATE("R5C",'Mapa de Riesgos'!$O$38),"")</f>
        <v/>
      </c>
      <c r="AK40" s="54" t="str">
        <f>IF(AND('Mapa de Riesgos'!$Y$39="Baja",'Mapa de Riesgos'!$AA$39="Catastrófico"),CONCATENATE("R5C",'Mapa de Riesgos'!$O$39),"")</f>
        <v/>
      </c>
      <c r="AL40" s="54" t="str">
        <f>IF(AND('Mapa de Riesgos'!$Y$40="Baja",'Mapa de Riesgos'!$AA$40="Catastrófico"),CONCATENATE("R5C",'Mapa de Riesgos'!$O$40),"")</f>
        <v/>
      </c>
      <c r="AM40" s="55" t="str">
        <f>IF(AND('Mapa de Riesgos'!$Y$41="Baja",'Mapa de Riesgos'!$AA$41="Catastrófico"),CONCATENATE("R5C",'Mapa de Riesgos'!$O$41),"")</f>
        <v/>
      </c>
      <c r="AN40" s="81"/>
      <c r="AO40" s="531"/>
      <c r="AP40" s="532"/>
      <c r="AQ40" s="532"/>
      <c r="AR40" s="532"/>
      <c r="AS40" s="532"/>
      <c r="AT40" s="533"/>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row>
    <row r="41" spans="1:80" ht="15" customHeight="1">
      <c r="A41" s="81"/>
      <c r="B41" s="412"/>
      <c r="C41" s="412"/>
      <c r="D41" s="413"/>
      <c r="E41" s="511"/>
      <c r="F41" s="510"/>
      <c r="G41" s="510"/>
      <c r="H41" s="510"/>
      <c r="I41" s="510"/>
      <c r="J41" s="74" t="str">
        <f>IF(AND('Mapa de Riesgos'!$Y$42="Baja",'Mapa de Riesgos'!$AA$42="Leve"),CONCATENATE("R6C",'Mapa de Riesgos'!$O$42),"")</f>
        <v/>
      </c>
      <c r="K41" s="75" t="str">
        <f>IF(AND('Mapa de Riesgos'!$Y$43="Baja",'Mapa de Riesgos'!$AA$43="Leve"),CONCATENATE("R6C",'Mapa de Riesgos'!$O$43),"")</f>
        <v/>
      </c>
      <c r="L41" s="75" t="str">
        <f>IF(AND('Mapa de Riesgos'!$Y$44="Baja",'Mapa de Riesgos'!$AA$44="Leve"),CONCATENATE("R6C",'Mapa de Riesgos'!$O$44),"")</f>
        <v/>
      </c>
      <c r="M41" s="75" t="str">
        <f>IF(AND('Mapa de Riesgos'!$Y$45="Baja",'Mapa de Riesgos'!$AA$45="Leve"),CONCATENATE("R6C",'Mapa de Riesgos'!$O$45),"")</f>
        <v/>
      </c>
      <c r="N41" s="75" t="str">
        <f>IF(AND('Mapa de Riesgos'!$Y$46="Baja",'Mapa de Riesgos'!$AA$46="Leve"),CONCATENATE("R6C",'Mapa de Riesgos'!$O$46),"")</f>
        <v/>
      </c>
      <c r="O41" s="76" t="str">
        <f>IF(AND('Mapa de Riesgos'!$Y$47="Baja",'Mapa de Riesgos'!$AA$47="Leve"),CONCATENATE("R6C",'Mapa de Riesgos'!$O$47),"")</f>
        <v/>
      </c>
      <c r="P41" s="65" t="str">
        <f>IF(AND('Mapa de Riesgos'!$Y$42="Baja",'Mapa de Riesgos'!$AA$42="Menor"),CONCATENATE("R6C",'Mapa de Riesgos'!$O$42),"")</f>
        <v/>
      </c>
      <c r="Q41" s="66" t="str">
        <f>IF(AND('Mapa de Riesgos'!$Y$43="Baja",'Mapa de Riesgos'!$AA$43="Menor"),CONCATENATE("R6C",'Mapa de Riesgos'!$O$43),"")</f>
        <v/>
      </c>
      <c r="R41" s="66" t="str">
        <f>IF(AND('Mapa de Riesgos'!$Y$44="Baja",'Mapa de Riesgos'!$AA$44="Menor"),CONCATENATE("R6C",'Mapa de Riesgos'!$O$44),"")</f>
        <v/>
      </c>
      <c r="S41" s="66" t="str">
        <f>IF(AND('Mapa de Riesgos'!$Y$45="Baja",'Mapa de Riesgos'!$AA$45="Menor"),CONCATENATE("R6C",'Mapa de Riesgos'!$O$45),"")</f>
        <v/>
      </c>
      <c r="T41" s="66" t="str">
        <f>IF(AND('Mapa de Riesgos'!$Y$46="Baja",'Mapa de Riesgos'!$AA$46="Menor"),CONCATENATE("R6C",'Mapa de Riesgos'!$O$46),"")</f>
        <v/>
      </c>
      <c r="U41" s="67" t="str">
        <f>IF(AND('Mapa de Riesgos'!$Y$47="Baja",'Mapa de Riesgos'!$AA$47="Menor"),CONCATENATE("R6C",'Mapa de Riesgos'!$O$47),"")</f>
        <v/>
      </c>
      <c r="V41" s="65" t="str">
        <f>IF(AND('Mapa de Riesgos'!$Y$42="Baja",'Mapa de Riesgos'!$AA$42="Moderado"),CONCATENATE("R6C",'Mapa de Riesgos'!$O$42),"")</f>
        <v/>
      </c>
      <c r="W41" s="66" t="str">
        <f>IF(AND('Mapa de Riesgos'!$Y$43="Baja",'Mapa de Riesgos'!$AA$43="Moderado"),CONCATENATE("R6C",'Mapa de Riesgos'!$O$43),"")</f>
        <v/>
      </c>
      <c r="X41" s="66" t="str">
        <f>IF(AND('Mapa de Riesgos'!$Y$44="Baja",'Mapa de Riesgos'!$AA$44="Moderado"),CONCATENATE("R6C",'Mapa de Riesgos'!$O$44),"")</f>
        <v/>
      </c>
      <c r="Y41" s="66" t="str">
        <f>IF(AND('Mapa de Riesgos'!$Y$45="Baja",'Mapa de Riesgos'!$AA$45="Moderado"),CONCATENATE("R6C",'Mapa de Riesgos'!$O$45),"")</f>
        <v/>
      </c>
      <c r="Z41" s="66" t="str">
        <f>IF(AND('Mapa de Riesgos'!$Y$46="Baja",'Mapa de Riesgos'!$AA$46="Moderado"),CONCATENATE("R6C",'Mapa de Riesgos'!$O$46),"")</f>
        <v/>
      </c>
      <c r="AA41" s="67" t="str">
        <f>IF(AND('Mapa de Riesgos'!$Y$47="Baja",'Mapa de Riesgos'!$AA$47="Moderado"),CONCATENATE("R6C",'Mapa de Riesgos'!$O$47),"")</f>
        <v/>
      </c>
      <c r="AB41" s="50" t="str">
        <f>IF(AND('Mapa de Riesgos'!$Y$42="Baja",'Mapa de Riesgos'!$AA$42="Mayor"),CONCATENATE("R6C",'Mapa de Riesgos'!$O$42),"")</f>
        <v/>
      </c>
      <c r="AC41" s="51" t="str">
        <f>IF(AND('Mapa de Riesgos'!$Y$43="Baja",'Mapa de Riesgos'!$AA$43="Mayor"),CONCATENATE("R6C",'Mapa de Riesgos'!$O$43),"")</f>
        <v/>
      </c>
      <c r="AD41" s="51" t="str">
        <f>IF(AND('Mapa de Riesgos'!$Y$44="Baja",'Mapa de Riesgos'!$AA$44="Mayor"),CONCATENATE("R6C",'Mapa de Riesgos'!$O$44),"")</f>
        <v/>
      </c>
      <c r="AE41" s="51" t="str">
        <f>IF(AND('Mapa de Riesgos'!$Y$45="Baja",'Mapa de Riesgos'!$AA$45="Mayor"),CONCATENATE("R6C",'Mapa de Riesgos'!$O$45),"")</f>
        <v/>
      </c>
      <c r="AF41" s="51" t="str">
        <f>IF(AND('Mapa de Riesgos'!$Y$46="Baja",'Mapa de Riesgos'!$AA$46="Mayor"),CONCATENATE("R6C",'Mapa de Riesgos'!$O$46),"")</f>
        <v/>
      </c>
      <c r="AG41" s="52" t="str">
        <f>IF(AND('Mapa de Riesgos'!$Y$47="Baja",'Mapa de Riesgos'!$AA$47="Mayor"),CONCATENATE("R6C",'Mapa de Riesgos'!$O$47),"")</f>
        <v/>
      </c>
      <c r="AH41" s="53" t="str">
        <f>IF(AND('Mapa de Riesgos'!$Y$42="Baja",'Mapa de Riesgos'!$AA$42="Catastrófico"),CONCATENATE("R6C",'Mapa de Riesgos'!$O$42),"")</f>
        <v/>
      </c>
      <c r="AI41" s="54" t="str">
        <f>IF(AND('Mapa de Riesgos'!$Y$43="Baja",'Mapa de Riesgos'!$AA$43="Catastrófico"),CONCATENATE("R6C",'Mapa de Riesgos'!$O$43),"")</f>
        <v/>
      </c>
      <c r="AJ41" s="54" t="str">
        <f>IF(AND('Mapa de Riesgos'!$Y$44="Baja",'Mapa de Riesgos'!$AA$44="Catastrófico"),CONCATENATE("R6C",'Mapa de Riesgos'!$O$44),"")</f>
        <v/>
      </c>
      <c r="AK41" s="54" t="str">
        <f>IF(AND('Mapa de Riesgos'!$Y$45="Baja",'Mapa de Riesgos'!$AA$45="Catastrófico"),CONCATENATE("R6C",'Mapa de Riesgos'!$O$45),"")</f>
        <v/>
      </c>
      <c r="AL41" s="54" t="str">
        <f>IF(AND('Mapa de Riesgos'!$Y$46="Baja",'Mapa de Riesgos'!$AA$46="Catastrófico"),CONCATENATE("R6C",'Mapa de Riesgos'!$O$46),"")</f>
        <v/>
      </c>
      <c r="AM41" s="55" t="str">
        <f>IF(AND('Mapa de Riesgos'!$Y$47="Baja",'Mapa de Riesgos'!$AA$47="Catastrófico"),CONCATENATE("R6C",'Mapa de Riesgos'!$O$47),"")</f>
        <v/>
      </c>
      <c r="AN41" s="81"/>
      <c r="AO41" s="531"/>
      <c r="AP41" s="532"/>
      <c r="AQ41" s="532"/>
      <c r="AR41" s="532"/>
      <c r="AS41" s="532"/>
      <c r="AT41" s="533"/>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row>
    <row r="42" spans="1:80" ht="15" customHeight="1">
      <c r="A42" s="81"/>
      <c r="B42" s="412"/>
      <c r="C42" s="412"/>
      <c r="D42" s="413"/>
      <c r="E42" s="511"/>
      <c r="F42" s="510"/>
      <c r="G42" s="510"/>
      <c r="H42" s="510"/>
      <c r="I42" s="510"/>
      <c r="J42" s="74" t="str">
        <f>IF(AND('Mapa de Riesgos'!$Y$48="Baja",'Mapa de Riesgos'!$AA$48="Leve"),CONCATENATE("R7C",'Mapa de Riesgos'!$O$48),"")</f>
        <v/>
      </c>
      <c r="K42" s="75" t="str">
        <f>IF(AND('Mapa de Riesgos'!$Y$49="Baja",'Mapa de Riesgos'!$AA$49="Leve"),CONCATENATE("R7C",'Mapa de Riesgos'!$O$49),"")</f>
        <v/>
      </c>
      <c r="L42" s="75" t="str">
        <f>IF(AND('Mapa de Riesgos'!$Y$50="Baja",'Mapa de Riesgos'!$AA$50="Leve"),CONCATENATE("R7C",'Mapa de Riesgos'!$O$50),"")</f>
        <v/>
      </c>
      <c r="M42" s="75" t="str">
        <f>IF(AND('Mapa de Riesgos'!$Y$51="Baja",'Mapa de Riesgos'!$AA$51="Leve"),CONCATENATE("R7C",'Mapa de Riesgos'!$O$51),"")</f>
        <v/>
      </c>
      <c r="N42" s="75" t="str">
        <f>IF(AND('Mapa de Riesgos'!$Y$52="Baja",'Mapa de Riesgos'!$AA$52="Leve"),CONCATENATE("R7C",'Mapa de Riesgos'!$O$52),"")</f>
        <v/>
      </c>
      <c r="O42" s="76" t="str">
        <f>IF(AND('Mapa de Riesgos'!$Y$53="Baja",'Mapa de Riesgos'!$AA$53="Leve"),CONCATENATE("R7C",'Mapa de Riesgos'!$O$53),"")</f>
        <v/>
      </c>
      <c r="P42" s="65" t="str">
        <f>IF(AND('Mapa de Riesgos'!$Y$48="Baja",'Mapa de Riesgos'!$AA$48="Menor"),CONCATENATE("R7C",'Mapa de Riesgos'!$O$48),"")</f>
        <v/>
      </c>
      <c r="Q42" s="66" t="str">
        <f>IF(AND('Mapa de Riesgos'!$Y$49="Baja",'Mapa de Riesgos'!$AA$49="Menor"),CONCATENATE("R7C",'Mapa de Riesgos'!$O$49),"")</f>
        <v/>
      </c>
      <c r="R42" s="66" t="str">
        <f>IF(AND('Mapa de Riesgos'!$Y$50="Baja",'Mapa de Riesgos'!$AA$50="Menor"),CONCATENATE("R7C",'Mapa de Riesgos'!$O$50),"")</f>
        <v/>
      </c>
      <c r="S42" s="66" t="str">
        <f>IF(AND('Mapa de Riesgos'!$Y$51="Baja",'Mapa de Riesgos'!$AA$51="Menor"),CONCATENATE("R7C",'Mapa de Riesgos'!$O$51),"")</f>
        <v/>
      </c>
      <c r="T42" s="66" t="str">
        <f>IF(AND('Mapa de Riesgos'!$Y$52="Baja",'Mapa de Riesgos'!$AA$52="Menor"),CONCATENATE("R7C",'Mapa de Riesgos'!$O$52),"")</f>
        <v/>
      </c>
      <c r="U42" s="67" t="str">
        <f>IF(AND('Mapa de Riesgos'!$Y$53="Baja",'Mapa de Riesgos'!$AA$53="Menor"),CONCATENATE("R7C",'Mapa de Riesgos'!$O$53),"")</f>
        <v/>
      </c>
      <c r="V42" s="65" t="str">
        <f>IF(AND('Mapa de Riesgos'!$Y$48="Baja",'Mapa de Riesgos'!$AA$48="Moderado"),CONCATENATE("R7C",'Mapa de Riesgos'!$O$48),"")</f>
        <v/>
      </c>
      <c r="W42" s="66" t="str">
        <f>IF(AND('Mapa de Riesgos'!$Y$49="Baja",'Mapa de Riesgos'!$AA$49="Moderado"),CONCATENATE("R7C",'Mapa de Riesgos'!$O$49),"")</f>
        <v/>
      </c>
      <c r="X42" s="66" t="str">
        <f>IF(AND('Mapa de Riesgos'!$Y$50="Baja",'Mapa de Riesgos'!$AA$50="Moderado"),CONCATENATE("R7C",'Mapa de Riesgos'!$O$50),"")</f>
        <v/>
      </c>
      <c r="Y42" s="66" t="str">
        <f>IF(AND('Mapa de Riesgos'!$Y$51="Baja",'Mapa de Riesgos'!$AA$51="Moderado"),CONCATENATE("R7C",'Mapa de Riesgos'!$O$51),"")</f>
        <v/>
      </c>
      <c r="Z42" s="66" t="str">
        <f>IF(AND('Mapa de Riesgos'!$Y$52="Baja",'Mapa de Riesgos'!$AA$52="Moderado"),CONCATENATE("R7C",'Mapa de Riesgos'!$O$52),"")</f>
        <v/>
      </c>
      <c r="AA42" s="67" t="str">
        <f>IF(AND('Mapa de Riesgos'!$Y$53="Baja",'Mapa de Riesgos'!$AA$53="Moderado"),CONCATENATE("R7C",'Mapa de Riesgos'!$O$53),"")</f>
        <v/>
      </c>
      <c r="AB42" s="50" t="str">
        <f>IF(AND('Mapa de Riesgos'!$Y$48="Baja",'Mapa de Riesgos'!$AA$48="Mayor"),CONCATENATE("R7C",'Mapa de Riesgos'!$O$48),"")</f>
        <v/>
      </c>
      <c r="AC42" s="51" t="str">
        <f>IF(AND('Mapa de Riesgos'!$Y$49="Baja",'Mapa de Riesgos'!$AA$49="Mayor"),CONCATENATE("R7C",'Mapa de Riesgos'!$O$49),"")</f>
        <v/>
      </c>
      <c r="AD42" s="51" t="str">
        <f>IF(AND('Mapa de Riesgos'!$Y$50="Baja",'Mapa de Riesgos'!$AA$50="Mayor"),CONCATENATE("R7C",'Mapa de Riesgos'!$O$50),"")</f>
        <v/>
      </c>
      <c r="AE42" s="51" t="str">
        <f>IF(AND('Mapa de Riesgos'!$Y$51="Baja",'Mapa de Riesgos'!$AA$51="Mayor"),CONCATENATE("R7C",'Mapa de Riesgos'!$O$51),"")</f>
        <v/>
      </c>
      <c r="AF42" s="51" t="str">
        <f>IF(AND('Mapa de Riesgos'!$Y$52="Baja",'Mapa de Riesgos'!$AA$52="Mayor"),CONCATENATE("R7C",'Mapa de Riesgos'!$O$52),"")</f>
        <v/>
      </c>
      <c r="AG42" s="52" t="str">
        <f>IF(AND('Mapa de Riesgos'!$Y$53="Baja",'Mapa de Riesgos'!$AA$53="Mayor"),CONCATENATE("R7C",'Mapa de Riesgos'!$O$53),"")</f>
        <v/>
      </c>
      <c r="AH42" s="53" t="str">
        <f>IF(AND('Mapa de Riesgos'!$Y$48="Baja",'Mapa de Riesgos'!$AA$48="Catastrófico"),CONCATENATE("R7C",'Mapa de Riesgos'!$O$48),"")</f>
        <v/>
      </c>
      <c r="AI42" s="54" t="str">
        <f>IF(AND('Mapa de Riesgos'!$Y$49="Baja",'Mapa de Riesgos'!$AA$49="Catastrófico"),CONCATENATE("R7C",'Mapa de Riesgos'!$O$49),"")</f>
        <v/>
      </c>
      <c r="AJ42" s="54" t="str">
        <f>IF(AND('Mapa de Riesgos'!$Y$50="Baja",'Mapa de Riesgos'!$AA$50="Catastrófico"),CONCATENATE("R7C",'Mapa de Riesgos'!$O$50),"")</f>
        <v/>
      </c>
      <c r="AK42" s="54" t="str">
        <f>IF(AND('Mapa de Riesgos'!$Y$51="Baja",'Mapa de Riesgos'!$AA$51="Catastrófico"),CONCATENATE("R7C",'Mapa de Riesgos'!$O$51),"")</f>
        <v/>
      </c>
      <c r="AL42" s="54" t="str">
        <f>IF(AND('Mapa de Riesgos'!$Y$52="Baja",'Mapa de Riesgos'!$AA$52="Catastrófico"),CONCATENATE("R7C",'Mapa de Riesgos'!$O$52),"")</f>
        <v/>
      </c>
      <c r="AM42" s="55" t="str">
        <f>IF(AND('Mapa de Riesgos'!$Y$53="Baja",'Mapa de Riesgos'!$AA$53="Catastrófico"),CONCATENATE("R7C",'Mapa de Riesgos'!$O$53),"")</f>
        <v/>
      </c>
      <c r="AN42" s="81"/>
      <c r="AO42" s="531"/>
      <c r="AP42" s="532"/>
      <c r="AQ42" s="532"/>
      <c r="AR42" s="532"/>
      <c r="AS42" s="532"/>
      <c r="AT42" s="533"/>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row>
    <row r="43" spans="1:80" ht="15" customHeight="1">
      <c r="A43" s="81"/>
      <c r="B43" s="412"/>
      <c r="C43" s="412"/>
      <c r="D43" s="413"/>
      <c r="E43" s="511"/>
      <c r="F43" s="510"/>
      <c r="G43" s="510"/>
      <c r="H43" s="510"/>
      <c r="I43" s="510"/>
      <c r="J43" s="74" t="str">
        <f>IF(AND('Mapa de Riesgos'!$Y$54="Baja",'Mapa de Riesgos'!$AA$54="Leve"),CONCATENATE("R8C",'Mapa de Riesgos'!$O$54),"")</f>
        <v/>
      </c>
      <c r="K43" s="75" t="str">
        <f>IF(AND('Mapa de Riesgos'!$Y$55="Baja",'Mapa de Riesgos'!$AA$55="Leve"),CONCATENATE("R8C",'Mapa de Riesgos'!$O$55),"")</f>
        <v/>
      </c>
      <c r="L43" s="75" t="str">
        <f>IF(AND('Mapa de Riesgos'!$Y$56="Baja",'Mapa de Riesgos'!$AA$56="Leve"),CONCATENATE("R8C",'Mapa de Riesgos'!$O$56),"")</f>
        <v/>
      </c>
      <c r="M43" s="75" t="str">
        <f>IF(AND('Mapa de Riesgos'!$Y$57="Baja",'Mapa de Riesgos'!$AA$57="Leve"),CONCATENATE("R8C",'Mapa de Riesgos'!$O$57),"")</f>
        <v/>
      </c>
      <c r="N43" s="75" t="str">
        <f>IF(AND('Mapa de Riesgos'!$Y$58="Baja",'Mapa de Riesgos'!$AA$58="Leve"),CONCATENATE("R8C",'Mapa de Riesgos'!$O$58),"")</f>
        <v/>
      </c>
      <c r="O43" s="76" t="str">
        <f>IF(AND('Mapa de Riesgos'!$Y$59="Baja",'Mapa de Riesgos'!$AA$59="Leve"),CONCATENATE("R8C",'Mapa de Riesgos'!$O$59),"")</f>
        <v/>
      </c>
      <c r="P43" s="65" t="str">
        <f>IF(AND('Mapa de Riesgos'!$Y$54="Baja",'Mapa de Riesgos'!$AA$54="Menor"),CONCATENATE("R8C",'Mapa de Riesgos'!$O$54),"")</f>
        <v/>
      </c>
      <c r="Q43" s="66" t="str">
        <f>IF(AND('Mapa de Riesgos'!$Y$55="Baja",'Mapa de Riesgos'!$AA$55="Menor"),CONCATENATE("R8C",'Mapa de Riesgos'!$O$55),"")</f>
        <v/>
      </c>
      <c r="R43" s="66" t="str">
        <f>IF(AND('Mapa de Riesgos'!$Y$56="Baja",'Mapa de Riesgos'!$AA$56="Menor"),CONCATENATE("R8C",'Mapa de Riesgos'!$O$56),"")</f>
        <v/>
      </c>
      <c r="S43" s="66" t="str">
        <f>IF(AND('Mapa de Riesgos'!$Y$57="Baja",'Mapa de Riesgos'!$AA$57="Menor"),CONCATENATE("R8C",'Mapa de Riesgos'!$O$57),"")</f>
        <v/>
      </c>
      <c r="T43" s="66" t="str">
        <f>IF(AND('Mapa de Riesgos'!$Y$58="Baja",'Mapa de Riesgos'!$AA$58="Menor"),CONCATENATE("R8C",'Mapa de Riesgos'!$O$58),"")</f>
        <v/>
      </c>
      <c r="U43" s="67" t="str">
        <f>IF(AND('Mapa de Riesgos'!$Y$59="Baja",'Mapa de Riesgos'!$AA$59="Menor"),CONCATENATE("R8C",'Mapa de Riesgos'!$O$59),"")</f>
        <v/>
      </c>
      <c r="V43" s="65" t="str">
        <f>IF(AND('Mapa de Riesgos'!$Y$54="Baja",'Mapa de Riesgos'!$AA$54="Moderado"),CONCATENATE("R8C",'Mapa de Riesgos'!$O$54),"")</f>
        <v/>
      </c>
      <c r="W43" s="66" t="str">
        <f>IF(AND('Mapa de Riesgos'!$Y$55="Baja",'Mapa de Riesgos'!$AA$55="Moderado"),CONCATENATE("R8C",'Mapa de Riesgos'!$O$55),"")</f>
        <v/>
      </c>
      <c r="X43" s="66" t="str">
        <f>IF(AND('Mapa de Riesgos'!$Y$56="Baja",'Mapa de Riesgos'!$AA$56="Moderado"),CONCATENATE("R8C",'Mapa de Riesgos'!$O$56),"")</f>
        <v/>
      </c>
      <c r="Y43" s="66" t="str">
        <f>IF(AND('Mapa de Riesgos'!$Y$57="Baja",'Mapa de Riesgos'!$AA$57="Moderado"),CONCATENATE("R8C",'Mapa de Riesgos'!$O$57),"")</f>
        <v/>
      </c>
      <c r="Z43" s="66" t="str">
        <f>IF(AND('Mapa de Riesgos'!$Y$58="Baja",'Mapa de Riesgos'!$AA$58="Moderado"),CONCATENATE("R8C",'Mapa de Riesgos'!$O$58),"")</f>
        <v/>
      </c>
      <c r="AA43" s="67" t="str">
        <f>IF(AND('Mapa de Riesgos'!$Y$59="Baja",'Mapa de Riesgos'!$AA$59="Moderado"),CONCATENATE("R8C",'Mapa de Riesgos'!$O$59),"")</f>
        <v/>
      </c>
      <c r="AB43" s="50" t="str">
        <f>IF(AND('Mapa de Riesgos'!$Y$54="Baja",'Mapa de Riesgos'!$AA$54="Mayor"),CONCATENATE("R8C",'Mapa de Riesgos'!$O$54),"")</f>
        <v/>
      </c>
      <c r="AC43" s="51" t="str">
        <f>IF(AND('Mapa de Riesgos'!$Y$55="Baja",'Mapa de Riesgos'!$AA$55="Mayor"),CONCATENATE("R8C",'Mapa de Riesgos'!$O$55),"")</f>
        <v/>
      </c>
      <c r="AD43" s="51" t="str">
        <f>IF(AND('Mapa de Riesgos'!$Y$56="Baja",'Mapa de Riesgos'!$AA$56="Mayor"),CONCATENATE("R8C",'Mapa de Riesgos'!$O$56),"")</f>
        <v/>
      </c>
      <c r="AE43" s="51" t="str">
        <f>IF(AND('Mapa de Riesgos'!$Y$57="Baja",'Mapa de Riesgos'!$AA$57="Mayor"),CONCATENATE("R8C",'Mapa de Riesgos'!$O$57),"")</f>
        <v/>
      </c>
      <c r="AF43" s="51" t="str">
        <f>IF(AND('Mapa de Riesgos'!$Y$58="Baja",'Mapa de Riesgos'!$AA$58="Mayor"),CONCATENATE("R8C",'Mapa de Riesgos'!$O$58),"")</f>
        <v/>
      </c>
      <c r="AG43" s="52" t="str">
        <f>IF(AND('Mapa de Riesgos'!$Y$59="Baja",'Mapa de Riesgos'!$AA$59="Mayor"),CONCATENATE("R8C",'Mapa de Riesgos'!$O$59),"")</f>
        <v/>
      </c>
      <c r="AH43" s="53" t="str">
        <f>IF(AND('Mapa de Riesgos'!$Y$54="Baja",'Mapa de Riesgos'!$AA$54="Catastrófico"),CONCATENATE("R8C",'Mapa de Riesgos'!$O$54),"")</f>
        <v/>
      </c>
      <c r="AI43" s="54" t="str">
        <f>IF(AND('Mapa de Riesgos'!$Y$55="Baja",'Mapa de Riesgos'!$AA$55="Catastrófico"),CONCATENATE("R8C",'Mapa de Riesgos'!$O$55),"")</f>
        <v/>
      </c>
      <c r="AJ43" s="54" t="str">
        <f>IF(AND('Mapa de Riesgos'!$Y$56="Baja",'Mapa de Riesgos'!$AA$56="Catastrófico"),CONCATENATE("R8C",'Mapa de Riesgos'!$O$56),"")</f>
        <v/>
      </c>
      <c r="AK43" s="54" t="str">
        <f>IF(AND('Mapa de Riesgos'!$Y$57="Baja",'Mapa de Riesgos'!$AA$57="Catastrófico"),CONCATENATE("R8C",'Mapa de Riesgos'!$O$57),"")</f>
        <v/>
      </c>
      <c r="AL43" s="54" t="str">
        <f>IF(AND('Mapa de Riesgos'!$Y$58="Baja",'Mapa de Riesgos'!$AA$58="Catastrófico"),CONCATENATE("R8C",'Mapa de Riesgos'!$O$58),"")</f>
        <v/>
      </c>
      <c r="AM43" s="55" t="str">
        <f>IF(AND('Mapa de Riesgos'!$Y$59="Baja",'Mapa de Riesgos'!$AA$59="Catastrófico"),CONCATENATE("R8C",'Mapa de Riesgos'!$O$59),"")</f>
        <v/>
      </c>
      <c r="AN43" s="81"/>
      <c r="AO43" s="531"/>
      <c r="AP43" s="532"/>
      <c r="AQ43" s="532"/>
      <c r="AR43" s="532"/>
      <c r="AS43" s="532"/>
      <c r="AT43" s="533"/>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row>
    <row r="44" spans="1:80" ht="15" customHeight="1">
      <c r="A44" s="81"/>
      <c r="B44" s="412"/>
      <c r="C44" s="412"/>
      <c r="D44" s="413"/>
      <c r="E44" s="511"/>
      <c r="F44" s="510"/>
      <c r="G44" s="510"/>
      <c r="H44" s="510"/>
      <c r="I44" s="510"/>
      <c r="J44" s="74" t="str">
        <f>IF(AND('Mapa de Riesgos'!$Y$60="Baja",'Mapa de Riesgos'!$AA$60="Leve"),CONCATENATE("R9C",'Mapa de Riesgos'!$O$60),"")</f>
        <v/>
      </c>
      <c r="K44" s="75" t="str">
        <f>IF(AND('Mapa de Riesgos'!$Y$61="Baja",'Mapa de Riesgos'!$AA$61="Leve"),CONCATENATE("R9C",'Mapa de Riesgos'!$O$61),"")</f>
        <v/>
      </c>
      <c r="L44" s="75" t="str">
        <f>IF(AND('Mapa de Riesgos'!$Y$62="Baja",'Mapa de Riesgos'!$AA$62="Leve"),CONCATENATE("R9C",'Mapa de Riesgos'!$O$62),"")</f>
        <v/>
      </c>
      <c r="M44" s="75" t="str">
        <f>IF(AND('Mapa de Riesgos'!$Y$63="Baja",'Mapa de Riesgos'!$AA$63="Leve"),CONCATENATE("R9C",'Mapa de Riesgos'!$O$63),"")</f>
        <v/>
      </c>
      <c r="N44" s="75" t="str">
        <f>IF(AND('Mapa de Riesgos'!$Y$64="Baja",'Mapa de Riesgos'!$AA$64="Leve"),CONCATENATE("R9C",'Mapa de Riesgos'!$O$64),"")</f>
        <v/>
      </c>
      <c r="O44" s="76" t="str">
        <f>IF(AND('Mapa de Riesgos'!$Y$65="Baja",'Mapa de Riesgos'!$AA$65="Leve"),CONCATENATE("R9C",'Mapa de Riesgos'!$O$65),"")</f>
        <v/>
      </c>
      <c r="P44" s="65" t="str">
        <f>IF(AND('Mapa de Riesgos'!$Y$60="Baja",'Mapa de Riesgos'!$AA$60="Menor"),CONCATENATE("R9C",'Mapa de Riesgos'!$O$60),"")</f>
        <v/>
      </c>
      <c r="Q44" s="66" t="str">
        <f>IF(AND('Mapa de Riesgos'!$Y$61="Baja",'Mapa de Riesgos'!$AA$61="Menor"),CONCATENATE("R9C",'Mapa de Riesgos'!$O$61),"")</f>
        <v/>
      </c>
      <c r="R44" s="66" t="str">
        <f>IF(AND('Mapa de Riesgos'!$Y$62="Baja",'Mapa de Riesgos'!$AA$62="Menor"),CONCATENATE("R9C",'Mapa de Riesgos'!$O$62),"")</f>
        <v/>
      </c>
      <c r="S44" s="66" t="str">
        <f>IF(AND('Mapa de Riesgos'!$Y$63="Baja",'Mapa de Riesgos'!$AA$63="Menor"),CONCATENATE("R9C",'Mapa de Riesgos'!$O$63),"")</f>
        <v/>
      </c>
      <c r="T44" s="66" t="str">
        <f>IF(AND('Mapa de Riesgos'!$Y$64="Baja",'Mapa de Riesgos'!$AA$64="Menor"),CONCATENATE("R9C",'Mapa de Riesgos'!$O$64),"")</f>
        <v/>
      </c>
      <c r="U44" s="67" t="str">
        <f>IF(AND('Mapa de Riesgos'!$Y$65="Baja",'Mapa de Riesgos'!$AA$65="Menor"),CONCATENATE("R9C",'Mapa de Riesgos'!$O$65),"")</f>
        <v/>
      </c>
      <c r="V44" s="65" t="str">
        <f>IF(AND('Mapa de Riesgos'!$Y$60="Baja",'Mapa de Riesgos'!$AA$60="Moderado"),CONCATENATE("R9C",'Mapa de Riesgos'!$O$60),"")</f>
        <v/>
      </c>
      <c r="W44" s="66" t="str">
        <f>IF(AND('Mapa de Riesgos'!$Y$61="Baja",'Mapa de Riesgos'!$AA$61="Moderado"),CONCATENATE("R9C",'Mapa de Riesgos'!$O$61),"")</f>
        <v/>
      </c>
      <c r="X44" s="66" t="str">
        <f>IF(AND('Mapa de Riesgos'!$Y$62="Baja",'Mapa de Riesgos'!$AA$62="Moderado"),CONCATENATE("R9C",'Mapa de Riesgos'!$O$62),"")</f>
        <v/>
      </c>
      <c r="Y44" s="66" t="str">
        <f>IF(AND('Mapa de Riesgos'!$Y$63="Baja",'Mapa de Riesgos'!$AA$63="Moderado"),CONCATENATE("R9C",'Mapa de Riesgos'!$O$63),"")</f>
        <v/>
      </c>
      <c r="Z44" s="66" t="str">
        <f>IF(AND('Mapa de Riesgos'!$Y$64="Baja",'Mapa de Riesgos'!$AA$64="Moderado"),CONCATENATE("R9C",'Mapa de Riesgos'!$O$64),"")</f>
        <v/>
      </c>
      <c r="AA44" s="67" t="str">
        <f>IF(AND('Mapa de Riesgos'!$Y$65="Baja",'Mapa de Riesgos'!$AA$65="Moderado"),CONCATENATE("R9C",'Mapa de Riesgos'!$O$65),"")</f>
        <v/>
      </c>
      <c r="AB44" s="50" t="str">
        <f>IF(AND('Mapa de Riesgos'!$Y$60="Baja",'Mapa de Riesgos'!$AA$60="Mayor"),CONCATENATE("R9C",'Mapa de Riesgos'!$O$60),"")</f>
        <v/>
      </c>
      <c r="AC44" s="51" t="str">
        <f>IF(AND('Mapa de Riesgos'!$Y$61="Baja",'Mapa de Riesgos'!$AA$61="Mayor"),CONCATENATE("R9C",'Mapa de Riesgos'!$O$61),"")</f>
        <v/>
      </c>
      <c r="AD44" s="51" t="str">
        <f>IF(AND('Mapa de Riesgos'!$Y$62="Baja",'Mapa de Riesgos'!$AA$62="Mayor"),CONCATENATE("R9C",'Mapa de Riesgos'!$O$62),"")</f>
        <v/>
      </c>
      <c r="AE44" s="51" t="str">
        <f>IF(AND('Mapa de Riesgos'!$Y$63="Baja",'Mapa de Riesgos'!$AA$63="Mayor"),CONCATENATE("R9C",'Mapa de Riesgos'!$O$63),"")</f>
        <v/>
      </c>
      <c r="AF44" s="51" t="str">
        <f>IF(AND('Mapa de Riesgos'!$Y$64="Baja",'Mapa de Riesgos'!$AA$64="Mayor"),CONCATENATE("R9C",'Mapa de Riesgos'!$O$64),"")</f>
        <v/>
      </c>
      <c r="AG44" s="52" t="str">
        <f>IF(AND('Mapa de Riesgos'!$Y$65="Baja",'Mapa de Riesgos'!$AA$65="Mayor"),CONCATENATE("R9C",'Mapa de Riesgos'!$O$65),"")</f>
        <v/>
      </c>
      <c r="AH44" s="53" t="str">
        <f>IF(AND('Mapa de Riesgos'!$Y$60="Baja",'Mapa de Riesgos'!$AA$60="Catastrófico"),CONCATENATE("R9C",'Mapa de Riesgos'!$O$60),"")</f>
        <v/>
      </c>
      <c r="AI44" s="54" t="str">
        <f>IF(AND('Mapa de Riesgos'!$Y$61="Baja",'Mapa de Riesgos'!$AA$61="Catastrófico"),CONCATENATE("R9C",'Mapa de Riesgos'!$O$61),"")</f>
        <v/>
      </c>
      <c r="AJ44" s="54" t="str">
        <f>IF(AND('Mapa de Riesgos'!$Y$62="Baja",'Mapa de Riesgos'!$AA$62="Catastrófico"),CONCATENATE("R9C",'Mapa de Riesgos'!$O$62),"")</f>
        <v/>
      </c>
      <c r="AK44" s="54" t="str">
        <f>IF(AND('Mapa de Riesgos'!$Y$63="Baja",'Mapa de Riesgos'!$AA$63="Catastrófico"),CONCATENATE("R9C",'Mapa de Riesgos'!$O$63),"")</f>
        <v/>
      </c>
      <c r="AL44" s="54" t="str">
        <f>IF(AND('Mapa de Riesgos'!$Y$64="Baja",'Mapa de Riesgos'!$AA$64="Catastrófico"),CONCATENATE("R9C",'Mapa de Riesgos'!$O$64),"")</f>
        <v/>
      </c>
      <c r="AM44" s="55" t="str">
        <f>IF(AND('Mapa de Riesgos'!$Y$65="Baja",'Mapa de Riesgos'!$AA$65="Catastrófico"),CONCATENATE("R9C",'Mapa de Riesgos'!$O$65),"")</f>
        <v/>
      </c>
      <c r="AN44" s="81"/>
      <c r="AO44" s="531"/>
      <c r="AP44" s="532"/>
      <c r="AQ44" s="532"/>
      <c r="AR44" s="532"/>
      <c r="AS44" s="532"/>
      <c r="AT44" s="533"/>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row>
    <row r="45" spans="1:80" ht="15.75" customHeight="1" thickBot="1">
      <c r="A45" s="81"/>
      <c r="B45" s="412"/>
      <c r="C45" s="412"/>
      <c r="D45" s="413"/>
      <c r="E45" s="512"/>
      <c r="F45" s="513"/>
      <c r="G45" s="513"/>
      <c r="H45" s="513"/>
      <c r="I45" s="513"/>
      <c r="J45" s="77" t="str">
        <f>IF(AND('Mapa de Riesgos'!$Y$66="Baja",'Mapa de Riesgos'!$AA$66="Leve"),CONCATENATE("R10C",'Mapa de Riesgos'!$O$66),"")</f>
        <v/>
      </c>
      <c r="K45" s="78" t="str">
        <f>IF(AND('Mapa de Riesgos'!$Y$67="Baja",'Mapa de Riesgos'!$AA$67="Leve"),CONCATENATE("R10C",'Mapa de Riesgos'!$O$67),"")</f>
        <v/>
      </c>
      <c r="L45" s="78" t="str">
        <f>IF(AND('Mapa de Riesgos'!$Y$68="Baja",'Mapa de Riesgos'!$AA$68="Leve"),CONCATENATE("R10C",'Mapa de Riesgos'!$O$68),"")</f>
        <v/>
      </c>
      <c r="M45" s="78" t="str">
        <f>IF(AND('Mapa de Riesgos'!$Y$69="Baja",'Mapa de Riesgos'!$AA$69="Leve"),CONCATENATE("R10C",'Mapa de Riesgos'!$O$69),"")</f>
        <v/>
      </c>
      <c r="N45" s="78" t="str">
        <f>IF(AND('Mapa de Riesgos'!$Y$70="Baja",'Mapa de Riesgos'!$AA$70="Leve"),CONCATENATE("R10C",'Mapa de Riesgos'!$O$70),"")</f>
        <v/>
      </c>
      <c r="O45" s="79" t="str">
        <f>IF(AND('Mapa de Riesgos'!$Y$71="Baja",'Mapa de Riesgos'!$AA$71="Leve"),CONCATENATE("R10C",'Mapa de Riesgos'!$O$71),"")</f>
        <v/>
      </c>
      <c r="P45" s="65" t="str">
        <f>IF(AND('Mapa de Riesgos'!$Y$66="Baja",'Mapa de Riesgos'!$AA$66="Menor"),CONCATENATE("R10C",'Mapa de Riesgos'!$O$66),"")</f>
        <v/>
      </c>
      <c r="Q45" s="66" t="str">
        <f>IF(AND('Mapa de Riesgos'!$Y$67="Baja",'Mapa de Riesgos'!$AA$67="Menor"),CONCATENATE("R10C",'Mapa de Riesgos'!$O$67),"")</f>
        <v/>
      </c>
      <c r="R45" s="66" t="str">
        <f>IF(AND('Mapa de Riesgos'!$Y$68="Baja",'Mapa de Riesgos'!$AA$68="Menor"),CONCATENATE("R10C",'Mapa de Riesgos'!$O$68),"")</f>
        <v/>
      </c>
      <c r="S45" s="66" t="str">
        <f>IF(AND('Mapa de Riesgos'!$Y$69="Baja",'Mapa de Riesgos'!$AA$69="Menor"),CONCATENATE("R10C",'Mapa de Riesgos'!$O$69),"")</f>
        <v/>
      </c>
      <c r="T45" s="66" t="str">
        <f>IF(AND('Mapa de Riesgos'!$Y$70="Baja",'Mapa de Riesgos'!$AA$70="Menor"),CONCATENATE("R10C",'Mapa de Riesgos'!$O$70),"")</f>
        <v/>
      </c>
      <c r="U45" s="67" t="str">
        <f>IF(AND('Mapa de Riesgos'!$Y$71="Baja",'Mapa de Riesgos'!$AA$71="Menor"),CONCATENATE("R10C",'Mapa de Riesgos'!$O$71),"")</f>
        <v/>
      </c>
      <c r="V45" s="68" t="str">
        <f>IF(AND('Mapa de Riesgos'!$Y$66="Baja",'Mapa de Riesgos'!$AA$66="Moderado"),CONCATENATE("R10C",'Mapa de Riesgos'!$O$66),"")</f>
        <v/>
      </c>
      <c r="W45" s="69" t="str">
        <f>IF(AND('Mapa de Riesgos'!$Y$67="Baja",'Mapa de Riesgos'!$AA$67="Moderado"),CONCATENATE("R10C",'Mapa de Riesgos'!$O$67),"")</f>
        <v/>
      </c>
      <c r="X45" s="69" t="str">
        <f>IF(AND('Mapa de Riesgos'!$Y$68="Baja",'Mapa de Riesgos'!$AA$68="Moderado"),CONCATENATE("R10C",'Mapa de Riesgos'!$O$68),"")</f>
        <v/>
      </c>
      <c r="Y45" s="69" t="str">
        <f>IF(AND('Mapa de Riesgos'!$Y$69="Baja",'Mapa de Riesgos'!$AA$69="Moderado"),CONCATENATE("R10C",'Mapa de Riesgos'!$O$69),"")</f>
        <v/>
      </c>
      <c r="Z45" s="69" t="str">
        <f>IF(AND('Mapa de Riesgos'!$Y$70="Baja",'Mapa de Riesgos'!$AA$70="Moderado"),CONCATENATE("R10C",'Mapa de Riesgos'!$O$70),"")</f>
        <v/>
      </c>
      <c r="AA45" s="70" t="str">
        <f>IF(AND('Mapa de Riesgos'!$Y$71="Baja",'Mapa de Riesgos'!$AA$71="Moderado"),CONCATENATE("R10C",'Mapa de Riesgos'!$O$71),"")</f>
        <v/>
      </c>
      <c r="AB45" s="56" t="str">
        <f>IF(AND('Mapa de Riesgos'!$Y$66="Baja",'Mapa de Riesgos'!$AA$66="Mayor"),CONCATENATE("R10C",'Mapa de Riesgos'!$O$66),"")</f>
        <v/>
      </c>
      <c r="AC45" s="57" t="str">
        <f>IF(AND('Mapa de Riesgos'!$Y$67="Baja",'Mapa de Riesgos'!$AA$67="Mayor"),CONCATENATE("R10C",'Mapa de Riesgos'!$O$67),"")</f>
        <v/>
      </c>
      <c r="AD45" s="57" t="str">
        <f>IF(AND('Mapa de Riesgos'!$Y$68="Baja",'Mapa de Riesgos'!$AA$68="Mayor"),CONCATENATE("R10C",'Mapa de Riesgos'!$O$68),"")</f>
        <v/>
      </c>
      <c r="AE45" s="57" t="str">
        <f>IF(AND('Mapa de Riesgos'!$Y$69="Baja",'Mapa de Riesgos'!$AA$69="Mayor"),CONCATENATE("R10C",'Mapa de Riesgos'!$O$69),"")</f>
        <v/>
      </c>
      <c r="AF45" s="57" t="str">
        <f>IF(AND('Mapa de Riesgos'!$Y$70="Baja",'Mapa de Riesgos'!$AA$70="Mayor"),CONCATENATE("R10C",'Mapa de Riesgos'!$O$70),"")</f>
        <v/>
      </c>
      <c r="AG45" s="58" t="str">
        <f>IF(AND('Mapa de Riesgos'!$Y$71="Baja",'Mapa de Riesgos'!$AA$71="Mayor"),CONCATENATE("R10C",'Mapa de Riesgos'!$O$71),"")</f>
        <v/>
      </c>
      <c r="AH45" s="59" t="str">
        <f>IF(AND('Mapa de Riesgos'!$Y$66="Baja",'Mapa de Riesgos'!$AA$66="Catastrófico"),CONCATENATE("R10C",'Mapa de Riesgos'!$O$66),"")</f>
        <v/>
      </c>
      <c r="AI45" s="60" t="str">
        <f>IF(AND('Mapa de Riesgos'!$Y$67="Baja",'Mapa de Riesgos'!$AA$67="Catastrófico"),CONCATENATE("R10C",'Mapa de Riesgos'!$O$67),"")</f>
        <v/>
      </c>
      <c r="AJ45" s="60" t="str">
        <f>IF(AND('Mapa de Riesgos'!$Y$68="Baja",'Mapa de Riesgos'!$AA$68="Catastrófico"),CONCATENATE("R10C",'Mapa de Riesgos'!$O$68),"")</f>
        <v/>
      </c>
      <c r="AK45" s="60" t="str">
        <f>IF(AND('Mapa de Riesgos'!$Y$69="Baja",'Mapa de Riesgos'!$AA$69="Catastrófico"),CONCATENATE("R10C",'Mapa de Riesgos'!$O$69),"")</f>
        <v/>
      </c>
      <c r="AL45" s="60" t="str">
        <f>IF(AND('Mapa de Riesgos'!$Y$70="Baja",'Mapa de Riesgos'!$AA$70="Catastrófico"),CONCATENATE("R10C",'Mapa de Riesgos'!$O$70),"")</f>
        <v/>
      </c>
      <c r="AM45" s="61" t="str">
        <f>IF(AND('Mapa de Riesgos'!$Y$71="Baja",'Mapa de Riesgos'!$AA$71="Catastrófico"),CONCATENATE("R10C",'Mapa de Riesgos'!$O$71),"")</f>
        <v/>
      </c>
      <c r="AN45" s="81"/>
      <c r="AO45" s="534"/>
      <c r="AP45" s="535"/>
      <c r="AQ45" s="535"/>
      <c r="AR45" s="535"/>
      <c r="AS45" s="535"/>
      <c r="AT45" s="536"/>
    </row>
    <row r="46" spans="1:80" ht="46.5" customHeight="1">
      <c r="A46" s="81"/>
      <c r="B46" s="412"/>
      <c r="C46" s="412"/>
      <c r="D46" s="413"/>
      <c r="E46" s="507" t="s">
        <v>183</v>
      </c>
      <c r="F46" s="508"/>
      <c r="G46" s="508"/>
      <c r="H46" s="508"/>
      <c r="I46" s="525"/>
      <c r="J46" s="71" t="str">
        <f>IF(AND('Mapa de Riesgos'!$Y$12="Muy Baja",'Mapa de Riesgos'!$AA$12="Leve"),CONCATENATE("R1C",'Mapa de Riesgos'!$O$12),"")</f>
        <v/>
      </c>
      <c r="K46" s="72" t="str">
        <f>IF(AND('Mapa de Riesgos'!$Y$13="Muy Baja",'Mapa de Riesgos'!$AA$13="Leve"),CONCATENATE("R1C",'Mapa de Riesgos'!$O$13),"")</f>
        <v/>
      </c>
      <c r="L46" s="72" t="str">
        <f>IF(AND('Mapa de Riesgos'!$Y$14="Muy Baja",'Mapa de Riesgos'!$AA$14="Leve"),CONCATENATE("R1C",'Mapa de Riesgos'!$O$14),"")</f>
        <v/>
      </c>
      <c r="M46" s="72" t="str">
        <f>IF(AND('Mapa de Riesgos'!$Y$15="Muy Baja",'Mapa de Riesgos'!$AA$15="Leve"),CONCATENATE("R1C",'Mapa de Riesgos'!$O$15),"")</f>
        <v/>
      </c>
      <c r="N46" s="72" t="str">
        <f>IF(AND('Mapa de Riesgos'!$Y$16="Muy Baja",'Mapa de Riesgos'!$AA$16="Leve"),CONCATENATE("R1C",'Mapa de Riesgos'!$O$16),"")</f>
        <v/>
      </c>
      <c r="O46" s="73" t="str">
        <f>IF(AND('Mapa de Riesgos'!$Y$17="Muy Baja",'Mapa de Riesgos'!$AA$17="Leve"),CONCATENATE("R1C",'Mapa de Riesgos'!$O$17),"")</f>
        <v/>
      </c>
      <c r="P46" s="71" t="str">
        <f>IF(AND('Mapa de Riesgos'!$Y$12="Muy Baja",'Mapa de Riesgos'!$AA$12="Menor"),CONCATENATE("R1C",'Mapa de Riesgos'!$O$12),"")</f>
        <v/>
      </c>
      <c r="Q46" s="72" t="str">
        <f>IF(AND('Mapa de Riesgos'!$Y$13="Muy Baja",'Mapa de Riesgos'!$AA$13="Menor"),CONCATENATE("R1C",'Mapa de Riesgos'!$O$13),"")</f>
        <v/>
      </c>
      <c r="R46" s="72" t="str">
        <f>IF(AND('Mapa de Riesgos'!$Y$14="Muy Baja",'Mapa de Riesgos'!$AA$14="Menor"),CONCATENATE("R1C",'Mapa de Riesgos'!$O$14),"")</f>
        <v/>
      </c>
      <c r="S46" s="72" t="str">
        <f>IF(AND('Mapa de Riesgos'!$Y$15="Muy Baja",'Mapa de Riesgos'!$AA$15="Menor"),CONCATENATE("R1C",'Mapa de Riesgos'!$O$15),"")</f>
        <v/>
      </c>
      <c r="T46" s="72" t="str">
        <f>IF(AND('Mapa de Riesgos'!$Y$16="Muy Baja",'Mapa de Riesgos'!$AA$16="Menor"),CONCATENATE("R1C",'Mapa de Riesgos'!$O$16),"")</f>
        <v/>
      </c>
      <c r="U46" s="73" t="str">
        <f>IF(AND('Mapa de Riesgos'!$Y$17="Muy Baja",'Mapa de Riesgos'!$AA$17="Menor"),CONCATENATE("R1C",'Mapa de Riesgos'!$O$17),"")</f>
        <v/>
      </c>
      <c r="V46" s="62" t="str">
        <f>IF(AND('Mapa de Riesgos'!$Y$12="Muy Baja",'Mapa de Riesgos'!$AA$12="Moderado"),CONCATENATE("R1C",'Mapa de Riesgos'!$O$12),"")</f>
        <v/>
      </c>
      <c r="W46" s="80" t="str">
        <f>IF(AND('Mapa de Riesgos'!$Y$13="Muy Baja",'Mapa de Riesgos'!$AA$13="Moderado"),CONCATENATE("R1C",'Mapa de Riesgos'!$O$13),"")</f>
        <v/>
      </c>
      <c r="X46" s="63" t="str">
        <f>IF(AND('Mapa de Riesgos'!$Y$14="Muy Baja",'Mapa de Riesgos'!$AA$14="Moderado"),CONCATENATE("R1C",'Mapa de Riesgos'!$O$14),"")</f>
        <v/>
      </c>
      <c r="Y46" s="63" t="str">
        <f>IF(AND('Mapa de Riesgos'!$Y$15="Muy Baja",'Mapa de Riesgos'!$AA$15="Moderado"),CONCATENATE("R1C",'Mapa de Riesgos'!$O$15),"")</f>
        <v/>
      </c>
      <c r="Z46" s="63" t="str">
        <f>IF(AND('Mapa de Riesgos'!$Y$16="Muy Baja",'Mapa de Riesgos'!$AA$16="Moderado"),CONCATENATE("R1C",'Mapa de Riesgos'!$O$16),"")</f>
        <v/>
      </c>
      <c r="AA46" s="64" t="str">
        <f>IF(AND('Mapa de Riesgos'!$Y$17="Muy Baja",'Mapa de Riesgos'!$AA$17="Moderado"),CONCATENATE("R1C",'Mapa de Riesgos'!$O$17),"")</f>
        <v/>
      </c>
      <c r="AB46" s="44" t="str">
        <f>IF(AND('Mapa de Riesgos'!$Y$12="Muy Baja",'Mapa de Riesgos'!$AA$12="Mayor"),CONCATENATE("R1C",'Mapa de Riesgos'!$O$12),"")</f>
        <v/>
      </c>
      <c r="AC46" s="45" t="str">
        <f>IF(AND('Mapa de Riesgos'!$Y$13="Muy Baja",'Mapa de Riesgos'!$AA$13="Mayor"),CONCATENATE("R1C",'Mapa de Riesgos'!$O$13),"")</f>
        <v/>
      </c>
      <c r="AD46" s="45" t="str">
        <f>IF(AND('Mapa de Riesgos'!$Y$14="Muy Baja",'Mapa de Riesgos'!$AA$14="Mayor"),CONCATENATE("R1C",'Mapa de Riesgos'!$O$14),"")</f>
        <v/>
      </c>
      <c r="AE46" s="45" t="str">
        <f>IF(AND('Mapa de Riesgos'!$Y$15="Muy Baja",'Mapa de Riesgos'!$AA$15="Mayor"),CONCATENATE("R1C",'Mapa de Riesgos'!$O$15),"")</f>
        <v/>
      </c>
      <c r="AF46" s="45" t="str">
        <f>IF(AND('Mapa de Riesgos'!$Y$16="Muy Baja",'Mapa de Riesgos'!$AA$16="Mayor"),CONCATENATE("R1C",'Mapa de Riesgos'!$O$16),"")</f>
        <v/>
      </c>
      <c r="AG46" s="46" t="str">
        <f>IF(AND('Mapa de Riesgos'!$Y$17="Muy Baja",'Mapa de Riesgos'!$AA$17="Mayor"),CONCATENATE("R1C",'Mapa de Riesgos'!$O$17),"")</f>
        <v/>
      </c>
      <c r="AH46" s="47" t="str">
        <f>IF(AND('Mapa de Riesgos'!$Y$12="Muy Baja",'Mapa de Riesgos'!$AA$12="Catastrófico"),CONCATENATE("R1C",'Mapa de Riesgos'!$O$12),"")</f>
        <v/>
      </c>
      <c r="AI46" s="48" t="str">
        <f>IF(AND('Mapa de Riesgos'!$Y$13="Muy Baja",'Mapa de Riesgos'!$AA$13="Catastrófico"),CONCATENATE("R1C",'Mapa de Riesgos'!$O$13),"")</f>
        <v/>
      </c>
      <c r="AJ46" s="48" t="str">
        <f>IF(AND('Mapa de Riesgos'!$Y$14="Muy Baja",'Mapa de Riesgos'!$AA$14="Catastrófico"),CONCATENATE("R1C",'Mapa de Riesgos'!$O$14),"")</f>
        <v/>
      </c>
      <c r="AK46" s="48" t="str">
        <f>IF(AND('Mapa de Riesgos'!$Y$15="Muy Baja",'Mapa de Riesgos'!$AA$15="Catastrófico"),CONCATENATE("R1C",'Mapa de Riesgos'!$O$15),"")</f>
        <v/>
      </c>
      <c r="AL46" s="48" t="str">
        <f>IF(AND('Mapa de Riesgos'!$Y$16="Muy Baja",'Mapa de Riesgos'!$AA$16="Catastrófico"),CONCATENATE("R1C",'Mapa de Riesgos'!$O$16),"")</f>
        <v/>
      </c>
      <c r="AM46" s="49" t="str">
        <f>IF(AND('Mapa de Riesgos'!$Y$17="Muy Baja",'Mapa de Riesgos'!$AA$17="Catastrófico"),CONCATENATE("R1C",'Mapa de Riesgos'!$O$17),"")</f>
        <v/>
      </c>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row>
    <row r="47" spans="1:80" ht="46.5" customHeight="1">
      <c r="A47" s="81"/>
      <c r="B47" s="412"/>
      <c r="C47" s="412"/>
      <c r="D47" s="413"/>
      <c r="E47" s="509"/>
      <c r="F47" s="510"/>
      <c r="G47" s="510"/>
      <c r="H47" s="510"/>
      <c r="I47" s="526"/>
      <c r="J47" s="74" t="str">
        <f>IF(AND('Mapa de Riesgos'!$Y$18="Muy Baja",'Mapa de Riesgos'!$AA$18="Leve"),CONCATENATE("R2C",'Mapa de Riesgos'!$O$18),"")</f>
        <v/>
      </c>
      <c r="K47" s="75" t="str">
        <f>IF(AND('Mapa de Riesgos'!$Y$19="Muy Baja",'Mapa de Riesgos'!$AA$19="Leve"),CONCATENATE("R2C",'Mapa de Riesgos'!$O$19),"")</f>
        <v/>
      </c>
      <c r="L47" s="75" t="str">
        <f>IF(AND('Mapa de Riesgos'!$Y$20="Muy Baja",'Mapa de Riesgos'!$AA$20="Leve"),CONCATENATE("R2C",'Mapa de Riesgos'!$O$20),"")</f>
        <v/>
      </c>
      <c r="M47" s="75" t="str">
        <f>IF(AND('Mapa de Riesgos'!$Y$21="Muy Baja",'Mapa de Riesgos'!$AA$21="Leve"),CONCATENATE("R2C",'Mapa de Riesgos'!$O$21),"")</f>
        <v/>
      </c>
      <c r="N47" s="75" t="str">
        <f>IF(AND('Mapa de Riesgos'!$Y$22="Muy Baja",'Mapa de Riesgos'!$AA$22="Leve"),CONCATENATE("R2C",'Mapa de Riesgos'!$O$22),"")</f>
        <v/>
      </c>
      <c r="O47" s="76" t="str">
        <f>IF(AND('Mapa de Riesgos'!$Y$23="Muy Baja",'Mapa de Riesgos'!$AA$23="Leve"),CONCATENATE("R2C",'Mapa de Riesgos'!$O$23),"")</f>
        <v/>
      </c>
      <c r="P47" s="74" t="str">
        <f>IF(AND('Mapa de Riesgos'!$Y$18="Muy Baja",'Mapa de Riesgos'!$AA$18="Menor"),CONCATENATE("R2C",'Mapa de Riesgos'!$O$18),"")</f>
        <v/>
      </c>
      <c r="Q47" s="75" t="str">
        <f>IF(AND('Mapa de Riesgos'!$Y$19="Muy Baja",'Mapa de Riesgos'!$AA$19="Menor"),CONCATENATE("R2C",'Mapa de Riesgos'!$O$19),"")</f>
        <v/>
      </c>
      <c r="R47" s="75" t="str">
        <f>IF(AND('Mapa de Riesgos'!$Y$20="Muy Baja",'Mapa de Riesgos'!$AA$20="Menor"),CONCATENATE("R2C",'Mapa de Riesgos'!$O$20),"")</f>
        <v/>
      </c>
      <c r="S47" s="75" t="str">
        <f>IF(AND('Mapa de Riesgos'!$Y$21="Muy Baja",'Mapa de Riesgos'!$AA$21="Menor"),CONCATENATE("R2C",'Mapa de Riesgos'!$O$21),"")</f>
        <v/>
      </c>
      <c r="T47" s="75" t="str">
        <f>IF(AND('Mapa de Riesgos'!$Y$22="Muy Baja",'Mapa de Riesgos'!$AA$22="Menor"),CONCATENATE("R2C",'Mapa de Riesgos'!$O$22),"")</f>
        <v/>
      </c>
      <c r="U47" s="76" t="str">
        <f>IF(AND('Mapa de Riesgos'!$Y$23="Muy Baja",'Mapa de Riesgos'!$AA$23="Menor"),CONCATENATE("R2C",'Mapa de Riesgos'!$O$23),"")</f>
        <v/>
      </c>
      <c r="V47" s="65" t="str">
        <f>IF(AND('Mapa de Riesgos'!$Y$18="Muy Baja",'Mapa de Riesgos'!$AA$18="Moderado"),CONCATENATE("R2C",'Mapa de Riesgos'!$O$18),"")</f>
        <v/>
      </c>
      <c r="W47" s="66" t="str">
        <f>IF(AND('Mapa de Riesgos'!$Y$19="Muy Baja",'Mapa de Riesgos'!$AA$19="Moderado"),CONCATENATE("R2C",'Mapa de Riesgos'!$O$19),"")</f>
        <v/>
      </c>
      <c r="X47" s="66" t="str">
        <f>IF(AND('Mapa de Riesgos'!$Y$20="Muy Baja",'Mapa de Riesgos'!$AA$20="Moderado"),CONCATENATE("R2C",'Mapa de Riesgos'!$O$20),"")</f>
        <v/>
      </c>
      <c r="Y47" s="66" t="str">
        <f>IF(AND('Mapa de Riesgos'!$Y$21="Muy Baja",'Mapa de Riesgos'!$AA$21="Moderado"),CONCATENATE("R2C",'Mapa de Riesgos'!$O$21),"")</f>
        <v/>
      </c>
      <c r="Z47" s="66" t="str">
        <f>IF(AND('Mapa de Riesgos'!$Y$22="Muy Baja",'Mapa de Riesgos'!$AA$22="Moderado"),CONCATENATE("R2C",'Mapa de Riesgos'!$O$22),"")</f>
        <v/>
      </c>
      <c r="AA47" s="67" t="str">
        <f>IF(AND('Mapa de Riesgos'!$Y$23="Muy Baja",'Mapa de Riesgos'!$AA$23="Moderado"),CONCATENATE("R2C",'Mapa de Riesgos'!$O$23),"")</f>
        <v/>
      </c>
      <c r="AB47" s="50" t="str">
        <f>IF(AND('Mapa de Riesgos'!$Y$18="Muy Baja",'Mapa de Riesgos'!$AA$18="Mayor"),CONCATENATE("R2C",'Mapa de Riesgos'!$O$18),"")</f>
        <v/>
      </c>
      <c r="AC47" s="51" t="str">
        <f>IF(AND('Mapa de Riesgos'!$Y$19="Muy Baja",'Mapa de Riesgos'!$AA$19="Mayor"),CONCATENATE("R2C",'Mapa de Riesgos'!$O$19),"")</f>
        <v/>
      </c>
      <c r="AD47" s="51" t="str">
        <f>IF(AND('Mapa de Riesgos'!$Y$20="Muy Baja",'Mapa de Riesgos'!$AA$20="Mayor"),CONCATENATE("R2C",'Mapa de Riesgos'!$O$20),"")</f>
        <v/>
      </c>
      <c r="AE47" s="51" t="str">
        <f>IF(AND('Mapa de Riesgos'!$Y$21="Muy Baja",'Mapa de Riesgos'!$AA$21="Mayor"),CONCATENATE("R2C",'Mapa de Riesgos'!$O$21),"")</f>
        <v/>
      </c>
      <c r="AF47" s="51" t="str">
        <f>IF(AND('Mapa de Riesgos'!$Y$22="Muy Baja",'Mapa de Riesgos'!$AA$22="Mayor"),CONCATENATE("R2C",'Mapa de Riesgos'!$O$22),"")</f>
        <v/>
      </c>
      <c r="AG47" s="52" t="str">
        <f>IF(AND('Mapa de Riesgos'!$Y$23="Muy Baja",'Mapa de Riesgos'!$AA$23="Mayor"),CONCATENATE("R2C",'Mapa de Riesgos'!$O$23),"")</f>
        <v/>
      </c>
      <c r="AH47" s="53" t="str">
        <f>IF(AND('Mapa de Riesgos'!$Y$18="Muy Baja",'Mapa de Riesgos'!$AA$18="Catastrófico"),CONCATENATE("R2C",'Mapa de Riesgos'!$O$18),"")</f>
        <v/>
      </c>
      <c r="AI47" s="54" t="str">
        <f>IF(AND('Mapa de Riesgos'!$Y$19="Muy Baja",'Mapa de Riesgos'!$AA$19="Catastrófico"),CONCATENATE("R2C",'Mapa de Riesgos'!$O$19),"")</f>
        <v/>
      </c>
      <c r="AJ47" s="54" t="str">
        <f>IF(AND('Mapa de Riesgos'!$Y$20="Muy Baja",'Mapa de Riesgos'!$AA$20="Catastrófico"),CONCATENATE("R2C",'Mapa de Riesgos'!$O$20),"")</f>
        <v/>
      </c>
      <c r="AK47" s="54" t="str">
        <f>IF(AND('Mapa de Riesgos'!$Y$21="Muy Baja",'Mapa de Riesgos'!$AA$21="Catastrófico"),CONCATENATE("R2C",'Mapa de Riesgos'!$O$21),"")</f>
        <v/>
      </c>
      <c r="AL47" s="54" t="str">
        <f>IF(AND('Mapa de Riesgos'!$Y$22="Muy Baja",'Mapa de Riesgos'!$AA$22="Catastrófico"),CONCATENATE("R2C",'Mapa de Riesgos'!$O$22),"")</f>
        <v/>
      </c>
      <c r="AM47" s="55" t="str">
        <f>IF(AND('Mapa de Riesgos'!$Y$23="Muy Baja",'Mapa de Riesgos'!$AA$23="Catastrófico"),CONCATENATE("R2C",'Mapa de Riesgos'!$O$23),"")</f>
        <v/>
      </c>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row>
    <row r="48" spans="1:80" ht="15" customHeight="1">
      <c r="A48" s="81"/>
      <c r="B48" s="412"/>
      <c r="C48" s="412"/>
      <c r="D48" s="413"/>
      <c r="E48" s="509"/>
      <c r="F48" s="510"/>
      <c r="G48" s="510"/>
      <c r="H48" s="510"/>
      <c r="I48" s="526"/>
      <c r="J48" s="74" t="str">
        <f>IF(AND('Mapa de Riesgos'!$Y$24="Muy Baja",'Mapa de Riesgos'!$AA$24="Leve"),CONCATENATE("R3C",'Mapa de Riesgos'!$O$24),"")</f>
        <v/>
      </c>
      <c r="K48" s="75" t="str">
        <f>IF(AND('Mapa de Riesgos'!$Y$25="Muy Baja",'Mapa de Riesgos'!$AA$25="Leve"),CONCATENATE("R3C",'Mapa de Riesgos'!$O$25),"")</f>
        <v/>
      </c>
      <c r="L48" s="75" t="str">
        <f>IF(AND('Mapa de Riesgos'!$Y$26="Muy Baja",'Mapa de Riesgos'!$AA$26="Leve"),CONCATENATE("R3C",'Mapa de Riesgos'!$O$26),"")</f>
        <v/>
      </c>
      <c r="M48" s="75" t="str">
        <f>IF(AND('Mapa de Riesgos'!$Y$27="Muy Baja",'Mapa de Riesgos'!$AA$27="Leve"),CONCATENATE("R3C",'Mapa de Riesgos'!$O$27),"")</f>
        <v/>
      </c>
      <c r="N48" s="75" t="str">
        <f>IF(AND('Mapa de Riesgos'!$Y$28="Muy Baja",'Mapa de Riesgos'!$AA$28="Leve"),CONCATENATE("R3C",'Mapa de Riesgos'!$O$28),"")</f>
        <v/>
      </c>
      <c r="O48" s="76" t="str">
        <f>IF(AND('Mapa de Riesgos'!$Y$29="Muy Baja",'Mapa de Riesgos'!$AA$29="Leve"),CONCATENATE("R3C",'Mapa de Riesgos'!$O$29),"")</f>
        <v/>
      </c>
      <c r="P48" s="74" t="str">
        <f>IF(AND('Mapa de Riesgos'!$Y$24="Muy Baja",'Mapa de Riesgos'!$AA$24="Menor"),CONCATENATE("R3C",'Mapa de Riesgos'!$O$24),"")</f>
        <v/>
      </c>
      <c r="Q48" s="75" t="str">
        <f>IF(AND('Mapa de Riesgos'!$Y$25="Muy Baja",'Mapa de Riesgos'!$AA$25="Menor"),CONCATENATE("R3C",'Mapa de Riesgos'!$O$25),"")</f>
        <v/>
      </c>
      <c r="R48" s="75" t="str">
        <f>IF(AND('Mapa de Riesgos'!$Y$26="Muy Baja",'Mapa de Riesgos'!$AA$26="Menor"),CONCATENATE("R3C",'Mapa de Riesgos'!$O$26),"")</f>
        <v/>
      </c>
      <c r="S48" s="75" t="str">
        <f>IF(AND('Mapa de Riesgos'!$Y$27="Muy Baja",'Mapa de Riesgos'!$AA$27="Menor"),CONCATENATE("R3C",'Mapa de Riesgos'!$O$27),"")</f>
        <v/>
      </c>
      <c r="T48" s="75" t="str">
        <f>IF(AND('Mapa de Riesgos'!$Y$28="Muy Baja",'Mapa de Riesgos'!$AA$28="Menor"),CONCATENATE("R3C",'Mapa de Riesgos'!$O$28),"")</f>
        <v/>
      </c>
      <c r="U48" s="76" t="str">
        <f>IF(AND('Mapa de Riesgos'!$Y$29="Muy Baja",'Mapa de Riesgos'!$AA$29="Menor"),CONCATENATE("R3C",'Mapa de Riesgos'!$O$29),"")</f>
        <v/>
      </c>
      <c r="V48" s="65" t="str">
        <f>IF(AND('Mapa de Riesgos'!$Y$24="Muy Baja",'Mapa de Riesgos'!$AA$24="Moderado"),CONCATENATE("R3C",'Mapa de Riesgos'!$O$24),"")</f>
        <v/>
      </c>
      <c r="W48" s="66" t="str">
        <f>IF(AND('Mapa de Riesgos'!$Y$25="Muy Baja",'Mapa de Riesgos'!$AA$25="Moderado"),CONCATENATE("R3C",'Mapa de Riesgos'!$O$25),"")</f>
        <v/>
      </c>
      <c r="X48" s="66" t="str">
        <f>IF(AND('Mapa de Riesgos'!$Y$26="Muy Baja",'Mapa de Riesgos'!$AA$26="Moderado"),CONCATENATE("R3C",'Mapa de Riesgos'!$O$26),"")</f>
        <v/>
      </c>
      <c r="Y48" s="66" t="str">
        <f>IF(AND('Mapa de Riesgos'!$Y$27="Muy Baja",'Mapa de Riesgos'!$AA$27="Moderado"),CONCATENATE("R3C",'Mapa de Riesgos'!$O$27),"")</f>
        <v/>
      </c>
      <c r="Z48" s="66" t="str">
        <f>IF(AND('Mapa de Riesgos'!$Y$28="Muy Baja",'Mapa de Riesgos'!$AA$28="Moderado"),CONCATENATE("R3C",'Mapa de Riesgos'!$O$28),"")</f>
        <v/>
      </c>
      <c r="AA48" s="67" t="str">
        <f>IF(AND('Mapa de Riesgos'!$Y$29="Muy Baja",'Mapa de Riesgos'!$AA$29="Moderado"),CONCATENATE("R3C",'Mapa de Riesgos'!$O$29),"")</f>
        <v/>
      </c>
      <c r="AB48" s="50" t="str">
        <f>IF(AND('Mapa de Riesgos'!$Y$24="Muy Baja",'Mapa de Riesgos'!$AA$24="Mayor"),CONCATENATE("R3C",'Mapa de Riesgos'!$O$24),"")</f>
        <v/>
      </c>
      <c r="AC48" s="51" t="str">
        <f>IF(AND('Mapa de Riesgos'!$Y$25="Muy Baja",'Mapa de Riesgos'!$AA$25="Mayor"),CONCATENATE("R3C",'Mapa de Riesgos'!$O$25),"")</f>
        <v/>
      </c>
      <c r="AD48" s="51" t="str">
        <f>IF(AND('Mapa de Riesgos'!$Y$26="Muy Baja",'Mapa de Riesgos'!$AA$26="Mayor"),CONCATENATE("R3C",'Mapa de Riesgos'!$O$26),"")</f>
        <v/>
      </c>
      <c r="AE48" s="51" t="str">
        <f>IF(AND('Mapa de Riesgos'!$Y$27="Muy Baja",'Mapa de Riesgos'!$AA$27="Mayor"),CONCATENATE("R3C",'Mapa de Riesgos'!$O$27),"")</f>
        <v/>
      </c>
      <c r="AF48" s="51" t="str">
        <f>IF(AND('Mapa de Riesgos'!$Y$28="Muy Baja",'Mapa de Riesgos'!$AA$28="Mayor"),CONCATENATE("R3C",'Mapa de Riesgos'!$O$28),"")</f>
        <v/>
      </c>
      <c r="AG48" s="52" t="str">
        <f>IF(AND('Mapa de Riesgos'!$Y$29="Muy Baja",'Mapa de Riesgos'!$AA$29="Mayor"),CONCATENATE("R3C",'Mapa de Riesgos'!$O$29),"")</f>
        <v/>
      </c>
      <c r="AH48" s="53" t="str">
        <f>IF(AND('Mapa de Riesgos'!$Y$24="Muy Baja",'Mapa de Riesgos'!$AA$24="Catastrófico"),CONCATENATE("R3C",'Mapa de Riesgos'!$O$24),"")</f>
        <v/>
      </c>
      <c r="AI48" s="54" t="str">
        <f>IF(AND('Mapa de Riesgos'!$Y$25="Muy Baja",'Mapa de Riesgos'!$AA$25="Catastrófico"),CONCATENATE("R3C",'Mapa de Riesgos'!$O$25),"")</f>
        <v/>
      </c>
      <c r="AJ48" s="54" t="str">
        <f>IF(AND('Mapa de Riesgos'!$Y$26="Muy Baja",'Mapa de Riesgos'!$AA$26="Catastrófico"),CONCATENATE("R3C",'Mapa de Riesgos'!$O$26),"")</f>
        <v/>
      </c>
      <c r="AK48" s="54" t="str">
        <f>IF(AND('Mapa de Riesgos'!$Y$27="Muy Baja",'Mapa de Riesgos'!$AA$27="Catastrófico"),CONCATENATE("R3C",'Mapa de Riesgos'!$O$27),"")</f>
        <v/>
      </c>
      <c r="AL48" s="54" t="str">
        <f>IF(AND('Mapa de Riesgos'!$Y$28="Muy Baja",'Mapa de Riesgos'!$AA$28="Catastrófico"),CONCATENATE("R3C",'Mapa de Riesgos'!$O$28),"")</f>
        <v/>
      </c>
      <c r="AM48" s="55" t="str">
        <f>IF(AND('Mapa de Riesgos'!$Y$29="Muy Baja",'Mapa de Riesgos'!$AA$29="Catastrófico"),CONCATENATE("R3C",'Mapa de Riesgos'!$O$29),"")</f>
        <v/>
      </c>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row>
    <row r="49" spans="1:80" ht="15" customHeight="1">
      <c r="A49" s="81"/>
      <c r="B49" s="412"/>
      <c r="C49" s="412"/>
      <c r="D49" s="413"/>
      <c r="E49" s="511"/>
      <c r="F49" s="510"/>
      <c r="G49" s="510"/>
      <c r="H49" s="510"/>
      <c r="I49" s="526"/>
      <c r="J49" s="74" t="str">
        <f>IF(AND('Mapa de Riesgos'!$Y$30="Muy Baja",'Mapa de Riesgos'!$AA$30="Leve"),CONCATENATE("R4C",'Mapa de Riesgos'!$O$30),"")</f>
        <v/>
      </c>
      <c r="K49" s="75" t="str">
        <f>IF(AND('Mapa de Riesgos'!$Y$31="Muy Baja",'Mapa de Riesgos'!$AA$31="Leve"),CONCATENATE("R4C",'Mapa de Riesgos'!$O$31),"")</f>
        <v/>
      </c>
      <c r="L49" s="75" t="str">
        <f>IF(AND('Mapa de Riesgos'!$Y$32="Muy Baja",'Mapa de Riesgos'!$AA$32="Leve"),CONCATENATE("R4C",'Mapa de Riesgos'!$O$32),"")</f>
        <v/>
      </c>
      <c r="M49" s="75" t="str">
        <f>IF(AND('Mapa de Riesgos'!$Y$33="Muy Baja",'Mapa de Riesgos'!$AA$33="Leve"),CONCATENATE("R4C",'Mapa de Riesgos'!$O$33),"")</f>
        <v/>
      </c>
      <c r="N49" s="75" t="str">
        <f>IF(AND('Mapa de Riesgos'!$Y$34="Muy Baja",'Mapa de Riesgos'!$AA$34="Leve"),CONCATENATE("R4C",'Mapa de Riesgos'!$O$34),"")</f>
        <v/>
      </c>
      <c r="O49" s="76" t="str">
        <f>IF(AND('Mapa de Riesgos'!$Y$35="Muy Baja",'Mapa de Riesgos'!$AA$35="Leve"),CONCATENATE("R4C",'Mapa de Riesgos'!$O$35),"")</f>
        <v/>
      </c>
      <c r="P49" s="74" t="str">
        <f>IF(AND('Mapa de Riesgos'!$Y$30="Muy Baja",'Mapa de Riesgos'!$AA$30="Menor"),CONCATENATE("R4C",'Mapa de Riesgos'!$O$30),"")</f>
        <v/>
      </c>
      <c r="Q49" s="75" t="str">
        <f>IF(AND('Mapa de Riesgos'!$Y$31="Muy Baja",'Mapa de Riesgos'!$AA$31="Menor"),CONCATENATE("R4C",'Mapa de Riesgos'!$O$31),"")</f>
        <v/>
      </c>
      <c r="R49" s="75" t="str">
        <f>IF(AND('Mapa de Riesgos'!$Y$32="Muy Baja",'Mapa de Riesgos'!$AA$32="Menor"),CONCATENATE("R4C",'Mapa de Riesgos'!$O$32),"")</f>
        <v/>
      </c>
      <c r="S49" s="75" t="str">
        <f>IF(AND('Mapa de Riesgos'!$Y$33="Muy Baja",'Mapa de Riesgos'!$AA$33="Menor"),CONCATENATE("R4C",'Mapa de Riesgos'!$O$33),"")</f>
        <v/>
      </c>
      <c r="T49" s="75" t="str">
        <f>IF(AND('Mapa de Riesgos'!$Y$34="Muy Baja",'Mapa de Riesgos'!$AA$34="Menor"),CONCATENATE("R4C",'Mapa de Riesgos'!$O$34),"")</f>
        <v/>
      </c>
      <c r="U49" s="76" t="str">
        <f>IF(AND('Mapa de Riesgos'!$Y$35="Muy Baja",'Mapa de Riesgos'!$AA$35="Menor"),CONCATENATE("R4C",'Mapa de Riesgos'!$O$35),"")</f>
        <v/>
      </c>
      <c r="V49" s="65" t="str">
        <f>IF(AND('Mapa de Riesgos'!$Y$30="Muy Baja",'Mapa de Riesgos'!$AA$30="Moderado"),CONCATENATE("R4C",'Mapa de Riesgos'!$O$30),"")</f>
        <v/>
      </c>
      <c r="W49" s="66" t="str">
        <f>IF(AND('Mapa de Riesgos'!$Y$31="Muy Baja",'Mapa de Riesgos'!$AA$31="Moderado"),CONCATENATE("R4C",'Mapa de Riesgos'!$O$31),"")</f>
        <v/>
      </c>
      <c r="X49" s="66" t="str">
        <f>IF(AND('Mapa de Riesgos'!$Y$32="Muy Baja",'Mapa de Riesgos'!$AA$32="Moderado"),CONCATENATE("R4C",'Mapa de Riesgos'!$O$32),"")</f>
        <v/>
      </c>
      <c r="Y49" s="66" t="str">
        <f>IF(AND('Mapa de Riesgos'!$Y$33="Muy Baja",'Mapa de Riesgos'!$AA$33="Moderado"),CONCATENATE("R4C",'Mapa de Riesgos'!$O$33),"")</f>
        <v/>
      </c>
      <c r="Z49" s="66" t="str">
        <f>IF(AND('Mapa de Riesgos'!$Y$34="Muy Baja",'Mapa de Riesgos'!$AA$34="Moderado"),CONCATENATE("R4C",'Mapa de Riesgos'!$O$34),"")</f>
        <v/>
      </c>
      <c r="AA49" s="67" t="str">
        <f>IF(AND('Mapa de Riesgos'!$Y$35="Muy Baja",'Mapa de Riesgos'!$AA$35="Moderado"),CONCATENATE("R4C",'Mapa de Riesgos'!$O$35),"")</f>
        <v/>
      </c>
      <c r="AB49" s="50" t="str">
        <f>IF(AND('Mapa de Riesgos'!$Y$30="Muy Baja",'Mapa de Riesgos'!$AA$30="Mayor"),CONCATENATE("R4C",'Mapa de Riesgos'!$O$30),"")</f>
        <v/>
      </c>
      <c r="AC49" s="51" t="str">
        <f>IF(AND('Mapa de Riesgos'!$Y$31="Muy Baja",'Mapa de Riesgos'!$AA$31="Mayor"),CONCATENATE("R4C",'Mapa de Riesgos'!$O$31),"")</f>
        <v/>
      </c>
      <c r="AD49" s="51" t="str">
        <f>IF(AND('Mapa de Riesgos'!$Y$32="Muy Baja",'Mapa de Riesgos'!$AA$32="Mayor"),CONCATENATE("R4C",'Mapa de Riesgos'!$O$32),"")</f>
        <v/>
      </c>
      <c r="AE49" s="51" t="str">
        <f>IF(AND('Mapa de Riesgos'!$Y$33="Muy Baja",'Mapa de Riesgos'!$AA$33="Mayor"),CONCATENATE("R4C",'Mapa de Riesgos'!$O$33),"")</f>
        <v/>
      </c>
      <c r="AF49" s="51" t="str">
        <f>IF(AND('Mapa de Riesgos'!$Y$34="Muy Baja",'Mapa de Riesgos'!$AA$34="Mayor"),CONCATENATE("R4C",'Mapa de Riesgos'!$O$34),"")</f>
        <v/>
      </c>
      <c r="AG49" s="52" t="str">
        <f>IF(AND('Mapa de Riesgos'!$Y$35="Muy Baja",'Mapa de Riesgos'!$AA$35="Mayor"),CONCATENATE("R4C",'Mapa de Riesgos'!$O$35),"")</f>
        <v/>
      </c>
      <c r="AH49" s="53" t="str">
        <f>IF(AND('Mapa de Riesgos'!$Y$30="Muy Baja",'Mapa de Riesgos'!$AA$30="Catastrófico"),CONCATENATE("R4C",'Mapa de Riesgos'!$O$30),"")</f>
        <v/>
      </c>
      <c r="AI49" s="54" t="str">
        <f>IF(AND('Mapa de Riesgos'!$Y$31="Muy Baja",'Mapa de Riesgos'!$AA$31="Catastrófico"),CONCATENATE("R4C",'Mapa de Riesgos'!$O$31),"")</f>
        <v/>
      </c>
      <c r="AJ49" s="54" t="str">
        <f>IF(AND('Mapa de Riesgos'!$Y$32="Muy Baja",'Mapa de Riesgos'!$AA$32="Catastrófico"),CONCATENATE("R4C",'Mapa de Riesgos'!$O$32),"")</f>
        <v/>
      </c>
      <c r="AK49" s="54" t="str">
        <f>IF(AND('Mapa de Riesgos'!$Y$33="Muy Baja",'Mapa de Riesgos'!$AA$33="Catastrófico"),CONCATENATE("R4C",'Mapa de Riesgos'!$O$33),"")</f>
        <v/>
      </c>
      <c r="AL49" s="54" t="str">
        <f>IF(AND('Mapa de Riesgos'!$Y$34="Muy Baja",'Mapa de Riesgos'!$AA$34="Catastrófico"),CONCATENATE("R4C",'Mapa de Riesgos'!$O$34),"")</f>
        <v/>
      </c>
      <c r="AM49" s="55" t="str">
        <f>IF(AND('Mapa de Riesgos'!$Y$35="Muy Baja",'Mapa de Riesgos'!$AA$35="Catastrófico"),CONCATENATE("R4C",'Mapa de Riesgos'!$O$35),"")</f>
        <v/>
      </c>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row>
    <row r="50" spans="1:80" ht="15" customHeight="1">
      <c r="A50" s="81"/>
      <c r="B50" s="412"/>
      <c r="C50" s="412"/>
      <c r="D50" s="413"/>
      <c r="E50" s="511"/>
      <c r="F50" s="510"/>
      <c r="G50" s="510"/>
      <c r="H50" s="510"/>
      <c r="I50" s="526"/>
      <c r="J50" s="74" t="str">
        <f>IF(AND('Mapa de Riesgos'!$Y$36="Muy Baja",'Mapa de Riesgos'!$AA$36="Leve"),CONCATENATE("R5C",'Mapa de Riesgos'!$O$36),"")</f>
        <v/>
      </c>
      <c r="K50" s="75" t="str">
        <f>IF(AND('Mapa de Riesgos'!$Y$37="Muy Baja",'Mapa de Riesgos'!$AA$37="Leve"),CONCATENATE("R5C",'Mapa de Riesgos'!$O$37),"")</f>
        <v/>
      </c>
      <c r="L50" s="75" t="str">
        <f>IF(AND('Mapa de Riesgos'!$Y$38="Muy Baja",'Mapa de Riesgos'!$AA$38="Leve"),CONCATENATE("R5C",'Mapa de Riesgos'!$O$38),"")</f>
        <v/>
      </c>
      <c r="M50" s="75" t="str">
        <f>IF(AND('Mapa de Riesgos'!$Y$39="Muy Baja",'Mapa de Riesgos'!$AA$39="Leve"),CONCATENATE("R5C",'Mapa de Riesgos'!$O$39),"")</f>
        <v/>
      </c>
      <c r="N50" s="75" t="str">
        <f>IF(AND('Mapa de Riesgos'!$Y$40="Muy Baja",'Mapa de Riesgos'!$AA$40="Leve"),CONCATENATE("R5C",'Mapa de Riesgos'!$O$40),"")</f>
        <v/>
      </c>
      <c r="O50" s="76" t="str">
        <f>IF(AND('Mapa de Riesgos'!$Y$41="Muy Baja",'Mapa de Riesgos'!$AA$41="Leve"),CONCATENATE("R5C",'Mapa de Riesgos'!$O$41),"")</f>
        <v/>
      </c>
      <c r="P50" s="74" t="str">
        <f>IF(AND('Mapa de Riesgos'!$Y$36="Muy Baja",'Mapa de Riesgos'!$AA$36="Menor"),CONCATENATE("R5C",'Mapa de Riesgos'!$O$36),"")</f>
        <v/>
      </c>
      <c r="Q50" s="75" t="str">
        <f>IF(AND('Mapa de Riesgos'!$Y$37="Muy Baja",'Mapa de Riesgos'!$AA$37="Menor"),CONCATENATE("R5C",'Mapa de Riesgos'!$O$37),"")</f>
        <v/>
      </c>
      <c r="R50" s="75" t="str">
        <f>IF(AND('Mapa de Riesgos'!$Y$38="Muy Baja",'Mapa de Riesgos'!$AA$38="Menor"),CONCATENATE("R5C",'Mapa de Riesgos'!$O$38),"")</f>
        <v/>
      </c>
      <c r="S50" s="75" t="str">
        <f>IF(AND('Mapa de Riesgos'!$Y$39="Muy Baja",'Mapa de Riesgos'!$AA$39="Menor"),CONCATENATE("R5C",'Mapa de Riesgos'!$O$39),"")</f>
        <v/>
      </c>
      <c r="T50" s="75" t="str">
        <f>IF(AND('Mapa de Riesgos'!$Y$40="Muy Baja",'Mapa de Riesgos'!$AA$40="Menor"),CONCATENATE("R5C",'Mapa de Riesgos'!$O$40),"")</f>
        <v/>
      </c>
      <c r="U50" s="76" t="str">
        <f>IF(AND('Mapa de Riesgos'!$Y$41="Muy Baja",'Mapa de Riesgos'!$AA$41="Menor"),CONCATENATE("R5C",'Mapa de Riesgos'!$O$41),"")</f>
        <v/>
      </c>
      <c r="V50" s="65" t="str">
        <f>IF(AND('Mapa de Riesgos'!$Y$36="Muy Baja",'Mapa de Riesgos'!$AA$36="Moderado"),CONCATENATE("R5C",'Mapa de Riesgos'!$O$36),"")</f>
        <v/>
      </c>
      <c r="W50" s="66" t="str">
        <f>IF(AND('Mapa de Riesgos'!$Y$37="Muy Baja",'Mapa de Riesgos'!$AA$37="Moderado"),CONCATENATE("R5C",'Mapa de Riesgos'!$O$37),"")</f>
        <v/>
      </c>
      <c r="X50" s="66" t="str">
        <f>IF(AND('Mapa de Riesgos'!$Y$38="Muy Baja",'Mapa de Riesgos'!$AA$38="Moderado"),CONCATENATE("R5C",'Mapa de Riesgos'!$O$38),"")</f>
        <v/>
      </c>
      <c r="Y50" s="66" t="str">
        <f>IF(AND('Mapa de Riesgos'!$Y$39="Muy Baja",'Mapa de Riesgos'!$AA$39="Moderado"),CONCATENATE("R5C",'Mapa de Riesgos'!$O$39),"")</f>
        <v/>
      </c>
      <c r="Z50" s="66" t="str">
        <f>IF(AND('Mapa de Riesgos'!$Y$40="Muy Baja",'Mapa de Riesgos'!$AA$40="Moderado"),CONCATENATE("R5C",'Mapa de Riesgos'!$O$40),"")</f>
        <v/>
      </c>
      <c r="AA50" s="67" t="str">
        <f>IF(AND('Mapa de Riesgos'!$Y$41="Muy Baja",'Mapa de Riesgos'!$AA$41="Moderado"),CONCATENATE("R5C",'Mapa de Riesgos'!$O$41),"")</f>
        <v/>
      </c>
      <c r="AB50" s="50" t="str">
        <f>IF(AND('Mapa de Riesgos'!$Y$36="Muy Baja",'Mapa de Riesgos'!$AA$36="Mayor"),CONCATENATE("R5C",'Mapa de Riesgos'!$O$36),"")</f>
        <v/>
      </c>
      <c r="AC50" s="51" t="str">
        <f>IF(AND('Mapa de Riesgos'!$Y$37="Muy Baja",'Mapa de Riesgos'!$AA$37="Mayor"),CONCATENATE("R5C",'Mapa de Riesgos'!$O$37),"")</f>
        <v/>
      </c>
      <c r="AD50" s="51" t="str">
        <f>IF(AND('Mapa de Riesgos'!$Y$38="Muy Baja",'Mapa de Riesgos'!$AA$38="Mayor"),CONCATENATE("R5C",'Mapa de Riesgos'!$O$38),"")</f>
        <v/>
      </c>
      <c r="AE50" s="51" t="str">
        <f>IF(AND('Mapa de Riesgos'!$Y$39="Muy Baja",'Mapa de Riesgos'!$AA$39="Mayor"),CONCATENATE("R5C",'Mapa de Riesgos'!$O$39),"")</f>
        <v/>
      </c>
      <c r="AF50" s="51" t="str">
        <f>IF(AND('Mapa de Riesgos'!$Y$40="Muy Baja",'Mapa de Riesgos'!$AA$40="Mayor"),CONCATENATE("R5C",'Mapa de Riesgos'!$O$40),"")</f>
        <v/>
      </c>
      <c r="AG50" s="52" t="str">
        <f>IF(AND('Mapa de Riesgos'!$Y$41="Muy Baja",'Mapa de Riesgos'!$AA$41="Mayor"),CONCATENATE("R5C",'Mapa de Riesgos'!$O$41),"")</f>
        <v/>
      </c>
      <c r="AH50" s="53" t="str">
        <f>IF(AND('Mapa de Riesgos'!$Y$36="Muy Baja",'Mapa de Riesgos'!$AA$36="Catastrófico"),CONCATENATE("R5C",'Mapa de Riesgos'!$O$36),"")</f>
        <v/>
      </c>
      <c r="AI50" s="54" t="str">
        <f>IF(AND('Mapa de Riesgos'!$Y$37="Muy Baja",'Mapa de Riesgos'!$AA$37="Catastrófico"),CONCATENATE("R5C",'Mapa de Riesgos'!$O$37),"")</f>
        <v/>
      </c>
      <c r="AJ50" s="54" t="str">
        <f>IF(AND('Mapa de Riesgos'!$Y$38="Muy Baja",'Mapa de Riesgos'!$AA$38="Catastrófico"),CONCATENATE("R5C",'Mapa de Riesgos'!$O$38),"")</f>
        <v/>
      </c>
      <c r="AK50" s="54" t="str">
        <f>IF(AND('Mapa de Riesgos'!$Y$39="Muy Baja",'Mapa de Riesgos'!$AA$39="Catastrófico"),CONCATENATE("R5C",'Mapa de Riesgos'!$O$39),"")</f>
        <v/>
      </c>
      <c r="AL50" s="54" t="str">
        <f>IF(AND('Mapa de Riesgos'!$Y$40="Muy Baja",'Mapa de Riesgos'!$AA$40="Catastrófico"),CONCATENATE("R5C",'Mapa de Riesgos'!$O$40),"")</f>
        <v/>
      </c>
      <c r="AM50" s="55" t="str">
        <f>IF(AND('Mapa de Riesgos'!$Y$41="Muy Baja",'Mapa de Riesgos'!$AA$41="Catastrófico"),CONCATENATE("R5C",'Mapa de Riesgos'!$O$41),"")</f>
        <v/>
      </c>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row>
    <row r="51" spans="1:80" ht="15" customHeight="1">
      <c r="A51" s="81"/>
      <c r="B51" s="412"/>
      <c r="C51" s="412"/>
      <c r="D51" s="413"/>
      <c r="E51" s="511"/>
      <c r="F51" s="510"/>
      <c r="G51" s="510"/>
      <c r="H51" s="510"/>
      <c r="I51" s="526"/>
      <c r="J51" s="74" t="str">
        <f>IF(AND('Mapa de Riesgos'!$Y$42="Muy Baja",'Mapa de Riesgos'!$AA$42="Leve"),CONCATENATE("R6C",'Mapa de Riesgos'!$O$42),"")</f>
        <v/>
      </c>
      <c r="K51" s="75" t="str">
        <f>IF(AND('Mapa de Riesgos'!$Y$43="Muy Baja",'Mapa de Riesgos'!$AA$43="Leve"),CONCATENATE("R6C",'Mapa de Riesgos'!$O$43),"")</f>
        <v/>
      </c>
      <c r="L51" s="75" t="str">
        <f>IF(AND('Mapa de Riesgos'!$Y$44="Muy Baja",'Mapa de Riesgos'!$AA$44="Leve"),CONCATENATE("R6C",'Mapa de Riesgos'!$O$44),"")</f>
        <v/>
      </c>
      <c r="M51" s="75" t="str">
        <f>IF(AND('Mapa de Riesgos'!$Y$45="Muy Baja",'Mapa de Riesgos'!$AA$45="Leve"),CONCATENATE("R6C",'Mapa de Riesgos'!$O$45),"")</f>
        <v/>
      </c>
      <c r="N51" s="75" t="str">
        <f>IF(AND('Mapa de Riesgos'!$Y$46="Muy Baja",'Mapa de Riesgos'!$AA$46="Leve"),CONCATENATE("R6C",'Mapa de Riesgos'!$O$46),"")</f>
        <v/>
      </c>
      <c r="O51" s="76" t="str">
        <f>IF(AND('Mapa de Riesgos'!$Y$47="Muy Baja",'Mapa de Riesgos'!$AA$47="Leve"),CONCATENATE("R6C",'Mapa de Riesgos'!$O$47),"")</f>
        <v/>
      </c>
      <c r="P51" s="74" t="str">
        <f>IF(AND('Mapa de Riesgos'!$Y$42="Muy Baja",'Mapa de Riesgos'!$AA$42="Menor"),CONCATENATE("R6C",'Mapa de Riesgos'!$O$42),"")</f>
        <v/>
      </c>
      <c r="Q51" s="75" t="str">
        <f>IF(AND('Mapa de Riesgos'!$Y$43="Muy Baja",'Mapa de Riesgos'!$AA$43="Menor"),CONCATENATE("R6C",'Mapa de Riesgos'!$O$43),"")</f>
        <v/>
      </c>
      <c r="R51" s="75" t="str">
        <f>IF(AND('Mapa de Riesgos'!$Y$44="Muy Baja",'Mapa de Riesgos'!$AA$44="Menor"),CONCATENATE("R6C",'Mapa de Riesgos'!$O$44),"")</f>
        <v/>
      </c>
      <c r="S51" s="75" t="str">
        <f>IF(AND('Mapa de Riesgos'!$Y$45="Muy Baja",'Mapa de Riesgos'!$AA$45="Menor"),CONCATENATE("R6C",'Mapa de Riesgos'!$O$45),"")</f>
        <v/>
      </c>
      <c r="T51" s="75" t="str">
        <f>IF(AND('Mapa de Riesgos'!$Y$46="Muy Baja",'Mapa de Riesgos'!$AA$46="Menor"),CONCATENATE("R6C",'Mapa de Riesgos'!$O$46),"")</f>
        <v/>
      </c>
      <c r="U51" s="76" t="str">
        <f>IF(AND('Mapa de Riesgos'!$Y$47="Muy Baja",'Mapa de Riesgos'!$AA$47="Menor"),CONCATENATE("R6C",'Mapa de Riesgos'!$O$47),"")</f>
        <v/>
      </c>
      <c r="V51" s="65" t="str">
        <f>IF(AND('Mapa de Riesgos'!$Y$42="Muy Baja",'Mapa de Riesgos'!$AA$42="Moderado"),CONCATENATE("R6C",'Mapa de Riesgos'!$O$42),"")</f>
        <v/>
      </c>
      <c r="W51" s="66" t="str">
        <f>IF(AND('Mapa de Riesgos'!$Y$43="Muy Baja",'Mapa de Riesgos'!$AA$43="Moderado"),CONCATENATE("R6C",'Mapa de Riesgos'!$O$43),"")</f>
        <v/>
      </c>
      <c r="X51" s="66" t="str">
        <f>IF(AND('Mapa de Riesgos'!$Y$44="Muy Baja",'Mapa de Riesgos'!$AA$44="Moderado"),CONCATENATE("R6C",'Mapa de Riesgos'!$O$44),"")</f>
        <v/>
      </c>
      <c r="Y51" s="66" t="str">
        <f>IF(AND('Mapa de Riesgos'!$Y$45="Muy Baja",'Mapa de Riesgos'!$AA$45="Moderado"),CONCATENATE("R6C",'Mapa de Riesgos'!$O$45),"")</f>
        <v/>
      </c>
      <c r="Z51" s="66" t="str">
        <f>IF(AND('Mapa de Riesgos'!$Y$46="Muy Baja",'Mapa de Riesgos'!$AA$46="Moderado"),CONCATENATE("R6C",'Mapa de Riesgos'!$O$46),"")</f>
        <v/>
      </c>
      <c r="AA51" s="67" t="str">
        <f>IF(AND('Mapa de Riesgos'!$Y$47="Muy Baja",'Mapa de Riesgos'!$AA$47="Moderado"),CONCATENATE("R6C",'Mapa de Riesgos'!$O$47),"")</f>
        <v/>
      </c>
      <c r="AB51" s="50" t="str">
        <f>IF(AND('Mapa de Riesgos'!$Y$42="Muy Baja",'Mapa de Riesgos'!$AA$42="Mayor"),CONCATENATE("R6C",'Mapa de Riesgos'!$O$42),"")</f>
        <v/>
      </c>
      <c r="AC51" s="51" t="str">
        <f>IF(AND('Mapa de Riesgos'!$Y$43="Muy Baja",'Mapa de Riesgos'!$AA$43="Mayor"),CONCATENATE("R6C",'Mapa de Riesgos'!$O$43),"")</f>
        <v/>
      </c>
      <c r="AD51" s="51" t="str">
        <f>IF(AND('Mapa de Riesgos'!$Y$44="Muy Baja",'Mapa de Riesgos'!$AA$44="Mayor"),CONCATENATE("R6C",'Mapa de Riesgos'!$O$44),"")</f>
        <v/>
      </c>
      <c r="AE51" s="51" t="str">
        <f>IF(AND('Mapa de Riesgos'!$Y$45="Muy Baja",'Mapa de Riesgos'!$AA$45="Mayor"),CONCATENATE("R6C",'Mapa de Riesgos'!$O$45),"")</f>
        <v/>
      </c>
      <c r="AF51" s="51" t="str">
        <f>IF(AND('Mapa de Riesgos'!$Y$46="Muy Baja",'Mapa de Riesgos'!$AA$46="Mayor"),CONCATENATE("R6C",'Mapa de Riesgos'!$O$46),"")</f>
        <v/>
      </c>
      <c r="AG51" s="52" t="str">
        <f>IF(AND('Mapa de Riesgos'!$Y$47="Muy Baja",'Mapa de Riesgos'!$AA$47="Mayor"),CONCATENATE("R6C",'Mapa de Riesgos'!$O$47),"")</f>
        <v/>
      </c>
      <c r="AH51" s="53" t="str">
        <f>IF(AND('Mapa de Riesgos'!$Y$42="Muy Baja",'Mapa de Riesgos'!$AA$42="Catastrófico"),CONCATENATE("R6C",'Mapa de Riesgos'!$O$42),"")</f>
        <v/>
      </c>
      <c r="AI51" s="54" t="str">
        <f>IF(AND('Mapa de Riesgos'!$Y$43="Muy Baja",'Mapa de Riesgos'!$AA$43="Catastrófico"),CONCATENATE("R6C",'Mapa de Riesgos'!$O$43),"")</f>
        <v/>
      </c>
      <c r="AJ51" s="54" t="str">
        <f>IF(AND('Mapa de Riesgos'!$Y$44="Muy Baja",'Mapa de Riesgos'!$AA$44="Catastrófico"),CONCATENATE("R6C",'Mapa de Riesgos'!$O$44),"")</f>
        <v/>
      </c>
      <c r="AK51" s="54" t="str">
        <f>IF(AND('Mapa de Riesgos'!$Y$45="Muy Baja",'Mapa de Riesgos'!$AA$45="Catastrófico"),CONCATENATE("R6C",'Mapa de Riesgos'!$O$45),"")</f>
        <v/>
      </c>
      <c r="AL51" s="54" t="str">
        <f>IF(AND('Mapa de Riesgos'!$Y$46="Muy Baja",'Mapa de Riesgos'!$AA$46="Catastrófico"),CONCATENATE("R6C",'Mapa de Riesgos'!$O$46),"")</f>
        <v/>
      </c>
      <c r="AM51" s="55" t="str">
        <f>IF(AND('Mapa de Riesgos'!$Y$47="Muy Baja",'Mapa de Riesgos'!$AA$47="Catastrófico"),CONCATENATE("R6C",'Mapa de Riesgos'!$O$47),"")</f>
        <v/>
      </c>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row>
    <row r="52" spans="1:80" ht="15" customHeight="1">
      <c r="A52" s="81"/>
      <c r="B52" s="412"/>
      <c r="C52" s="412"/>
      <c r="D52" s="413"/>
      <c r="E52" s="511"/>
      <c r="F52" s="510"/>
      <c r="G52" s="510"/>
      <c r="H52" s="510"/>
      <c r="I52" s="526"/>
      <c r="J52" s="74" t="str">
        <f>IF(AND('Mapa de Riesgos'!$Y$48="Muy Baja",'Mapa de Riesgos'!$AA$48="Leve"),CONCATENATE("R7C",'Mapa de Riesgos'!$O$48),"")</f>
        <v/>
      </c>
      <c r="K52" s="75" t="str">
        <f>IF(AND('Mapa de Riesgos'!$Y$49="Muy Baja",'Mapa de Riesgos'!$AA$49="Leve"),CONCATENATE("R7C",'Mapa de Riesgos'!$O$49),"")</f>
        <v/>
      </c>
      <c r="L52" s="75" t="str">
        <f>IF(AND('Mapa de Riesgos'!$Y$50="Muy Baja",'Mapa de Riesgos'!$AA$50="Leve"),CONCATENATE("R7C",'Mapa de Riesgos'!$O$50),"")</f>
        <v/>
      </c>
      <c r="M52" s="75" t="str">
        <f>IF(AND('Mapa de Riesgos'!$Y$51="Muy Baja",'Mapa de Riesgos'!$AA$51="Leve"),CONCATENATE("R7C",'Mapa de Riesgos'!$O$51),"")</f>
        <v/>
      </c>
      <c r="N52" s="75" t="str">
        <f>IF(AND('Mapa de Riesgos'!$Y$52="Muy Baja",'Mapa de Riesgos'!$AA$52="Leve"),CONCATENATE("R7C",'Mapa de Riesgos'!$O$52),"")</f>
        <v/>
      </c>
      <c r="O52" s="76" t="str">
        <f>IF(AND('Mapa de Riesgos'!$Y$53="Muy Baja",'Mapa de Riesgos'!$AA$53="Leve"),CONCATENATE("R7C",'Mapa de Riesgos'!$O$53),"")</f>
        <v/>
      </c>
      <c r="P52" s="74" t="str">
        <f>IF(AND('Mapa de Riesgos'!$Y$48="Muy Baja",'Mapa de Riesgos'!$AA$48="Menor"),CONCATENATE("R7C",'Mapa de Riesgos'!$O$48),"")</f>
        <v/>
      </c>
      <c r="Q52" s="75" t="str">
        <f>IF(AND('Mapa de Riesgos'!$Y$49="Muy Baja",'Mapa de Riesgos'!$AA$49="Menor"),CONCATENATE("R7C",'Mapa de Riesgos'!$O$49),"")</f>
        <v/>
      </c>
      <c r="R52" s="75" t="str">
        <f>IF(AND('Mapa de Riesgos'!$Y$50="Muy Baja",'Mapa de Riesgos'!$AA$50="Menor"),CONCATENATE("R7C",'Mapa de Riesgos'!$O$50),"")</f>
        <v/>
      </c>
      <c r="S52" s="75" t="str">
        <f>IF(AND('Mapa de Riesgos'!$Y$51="Muy Baja",'Mapa de Riesgos'!$AA$51="Menor"),CONCATENATE("R7C",'Mapa de Riesgos'!$O$51),"")</f>
        <v/>
      </c>
      <c r="T52" s="75" t="str">
        <f>IF(AND('Mapa de Riesgos'!$Y$52="Muy Baja",'Mapa de Riesgos'!$AA$52="Menor"),CONCATENATE("R7C",'Mapa de Riesgos'!$O$52),"")</f>
        <v/>
      </c>
      <c r="U52" s="76" t="str">
        <f>IF(AND('Mapa de Riesgos'!$Y$53="Muy Baja",'Mapa de Riesgos'!$AA$53="Menor"),CONCATENATE("R7C",'Mapa de Riesgos'!$O$53),"")</f>
        <v/>
      </c>
      <c r="V52" s="65" t="str">
        <f>IF(AND('Mapa de Riesgos'!$Y$48="Muy Baja",'Mapa de Riesgos'!$AA$48="Moderado"),CONCATENATE("R7C",'Mapa de Riesgos'!$O$48),"")</f>
        <v/>
      </c>
      <c r="W52" s="66" t="str">
        <f>IF(AND('Mapa de Riesgos'!$Y$49="Muy Baja",'Mapa de Riesgos'!$AA$49="Moderado"),CONCATENATE("R7C",'Mapa de Riesgos'!$O$49),"")</f>
        <v/>
      </c>
      <c r="X52" s="66" t="str">
        <f>IF(AND('Mapa de Riesgos'!$Y$50="Muy Baja",'Mapa de Riesgos'!$AA$50="Moderado"),CONCATENATE("R7C",'Mapa de Riesgos'!$O$50),"")</f>
        <v/>
      </c>
      <c r="Y52" s="66" t="str">
        <f>IF(AND('Mapa de Riesgos'!$Y$51="Muy Baja",'Mapa de Riesgos'!$AA$51="Moderado"),CONCATENATE("R7C",'Mapa de Riesgos'!$O$51),"")</f>
        <v/>
      </c>
      <c r="Z52" s="66" t="str">
        <f>IF(AND('Mapa de Riesgos'!$Y$52="Muy Baja",'Mapa de Riesgos'!$AA$52="Moderado"),CONCATENATE("R7C",'Mapa de Riesgos'!$O$52),"")</f>
        <v/>
      </c>
      <c r="AA52" s="67" t="str">
        <f>IF(AND('Mapa de Riesgos'!$Y$53="Muy Baja",'Mapa de Riesgos'!$AA$53="Moderado"),CONCATENATE("R7C",'Mapa de Riesgos'!$O$53),"")</f>
        <v/>
      </c>
      <c r="AB52" s="50" t="str">
        <f>IF(AND('Mapa de Riesgos'!$Y$48="Muy Baja",'Mapa de Riesgos'!$AA$48="Mayor"),CONCATENATE("R7C",'Mapa de Riesgos'!$O$48),"")</f>
        <v/>
      </c>
      <c r="AC52" s="51" t="str">
        <f>IF(AND('Mapa de Riesgos'!$Y$49="Muy Baja",'Mapa de Riesgos'!$AA$49="Mayor"),CONCATENATE("R7C",'Mapa de Riesgos'!$O$49),"")</f>
        <v/>
      </c>
      <c r="AD52" s="51" t="str">
        <f>IF(AND('Mapa de Riesgos'!$Y$50="Muy Baja",'Mapa de Riesgos'!$AA$50="Mayor"),CONCATENATE("R7C",'Mapa de Riesgos'!$O$50),"")</f>
        <v/>
      </c>
      <c r="AE52" s="51" t="str">
        <f>IF(AND('Mapa de Riesgos'!$Y$51="Muy Baja",'Mapa de Riesgos'!$AA$51="Mayor"),CONCATENATE("R7C",'Mapa de Riesgos'!$O$51),"")</f>
        <v/>
      </c>
      <c r="AF52" s="51" t="str">
        <f>IF(AND('Mapa de Riesgos'!$Y$52="Muy Baja",'Mapa de Riesgos'!$AA$52="Mayor"),CONCATENATE("R7C",'Mapa de Riesgos'!$O$52),"")</f>
        <v/>
      </c>
      <c r="AG52" s="52" t="str">
        <f>IF(AND('Mapa de Riesgos'!$Y$53="Muy Baja",'Mapa de Riesgos'!$AA$53="Mayor"),CONCATENATE("R7C",'Mapa de Riesgos'!$O$53),"")</f>
        <v/>
      </c>
      <c r="AH52" s="53" t="str">
        <f>IF(AND('Mapa de Riesgos'!$Y$48="Muy Baja",'Mapa de Riesgos'!$AA$48="Catastrófico"),CONCATENATE("R7C",'Mapa de Riesgos'!$O$48),"")</f>
        <v/>
      </c>
      <c r="AI52" s="54" t="str">
        <f>IF(AND('Mapa de Riesgos'!$Y$49="Muy Baja",'Mapa de Riesgos'!$AA$49="Catastrófico"),CONCATENATE("R7C",'Mapa de Riesgos'!$O$49),"")</f>
        <v/>
      </c>
      <c r="AJ52" s="54" t="str">
        <f>IF(AND('Mapa de Riesgos'!$Y$50="Muy Baja",'Mapa de Riesgos'!$AA$50="Catastrófico"),CONCATENATE("R7C",'Mapa de Riesgos'!$O$50),"")</f>
        <v/>
      </c>
      <c r="AK52" s="54" t="str">
        <f>IF(AND('Mapa de Riesgos'!$Y$51="Muy Baja",'Mapa de Riesgos'!$AA$51="Catastrófico"),CONCATENATE("R7C",'Mapa de Riesgos'!$O$51),"")</f>
        <v/>
      </c>
      <c r="AL52" s="54" t="str">
        <f>IF(AND('Mapa de Riesgos'!$Y$52="Muy Baja",'Mapa de Riesgos'!$AA$52="Catastrófico"),CONCATENATE("R7C",'Mapa de Riesgos'!$O$52),"")</f>
        <v/>
      </c>
      <c r="AM52" s="55" t="str">
        <f>IF(AND('Mapa de Riesgos'!$Y$53="Muy Baja",'Mapa de Riesgos'!$AA$53="Catastrófico"),CONCATENATE("R7C",'Mapa de Riesgos'!$O$53),"")</f>
        <v/>
      </c>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row>
    <row r="53" spans="1:80" ht="15" customHeight="1">
      <c r="A53" s="81"/>
      <c r="B53" s="412"/>
      <c r="C53" s="412"/>
      <c r="D53" s="413"/>
      <c r="E53" s="511"/>
      <c r="F53" s="510"/>
      <c r="G53" s="510"/>
      <c r="H53" s="510"/>
      <c r="I53" s="526"/>
      <c r="J53" s="74" t="str">
        <f>IF(AND('Mapa de Riesgos'!$Y$54="Muy Baja",'Mapa de Riesgos'!$AA$54="Leve"),CONCATENATE("R8C",'Mapa de Riesgos'!$O$54),"")</f>
        <v/>
      </c>
      <c r="K53" s="75" t="str">
        <f>IF(AND('Mapa de Riesgos'!$Y$55="Muy Baja",'Mapa de Riesgos'!$AA$55="Leve"),CONCATENATE("R8C",'Mapa de Riesgos'!$O$55),"")</f>
        <v/>
      </c>
      <c r="L53" s="75" t="str">
        <f>IF(AND('Mapa de Riesgos'!$Y$56="Muy Baja",'Mapa de Riesgos'!$AA$56="Leve"),CONCATENATE("R8C",'Mapa de Riesgos'!$O$56),"")</f>
        <v/>
      </c>
      <c r="M53" s="75" t="str">
        <f>IF(AND('Mapa de Riesgos'!$Y$57="Muy Baja",'Mapa de Riesgos'!$AA$57="Leve"),CONCATENATE("R8C",'Mapa de Riesgos'!$O$57),"")</f>
        <v/>
      </c>
      <c r="N53" s="75" t="str">
        <f>IF(AND('Mapa de Riesgos'!$Y$58="Muy Baja",'Mapa de Riesgos'!$AA$58="Leve"),CONCATENATE("R8C",'Mapa de Riesgos'!$O$58),"")</f>
        <v/>
      </c>
      <c r="O53" s="76" t="str">
        <f>IF(AND('Mapa de Riesgos'!$Y$59="Muy Baja",'Mapa de Riesgos'!$AA$59="Leve"),CONCATENATE("R8C",'Mapa de Riesgos'!$O$59),"")</f>
        <v/>
      </c>
      <c r="P53" s="74" t="str">
        <f>IF(AND('Mapa de Riesgos'!$Y$54="Muy Baja",'Mapa de Riesgos'!$AA$54="Menor"),CONCATENATE("R8C",'Mapa de Riesgos'!$O$54),"")</f>
        <v/>
      </c>
      <c r="Q53" s="75" t="str">
        <f>IF(AND('Mapa de Riesgos'!$Y$55="Muy Baja",'Mapa de Riesgos'!$AA$55="Menor"),CONCATENATE("R8C",'Mapa de Riesgos'!$O$55),"")</f>
        <v/>
      </c>
      <c r="R53" s="75" t="str">
        <f>IF(AND('Mapa de Riesgos'!$Y$56="Muy Baja",'Mapa de Riesgos'!$AA$56="Menor"),CONCATENATE("R8C",'Mapa de Riesgos'!$O$56),"")</f>
        <v/>
      </c>
      <c r="S53" s="75" t="str">
        <f>IF(AND('Mapa de Riesgos'!$Y$57="Muy Baja",'Mapa de Riesgos'!$AA$57="Menor"),CONCATENATE("R8C",'Mapa de Riesgos'!$O$57),"")</f>
        <v/>
      </c>
      <c r="T53" s="75" t="str">
        <f>IF(AND('Mapa de Riesgos'!$Y$58="Muy Baja",'Mapa de Riesgos'!$AA$58="Menor"),CONCATENATE("R8C",'Mapa de Riesgos'!$O$58),"")</f>
        <v/>
      </c>
      <c r="U53" s="76" t="str">
        <f>IF(AND('Mapa de Riesgos'!$Y$59="Muy Baja",'Mapa de Riesgos'!$AA$59="Menor"),CONCATENATE("R8C",'Mapa de Riesgos'!$O$59),"")</f>
        <v/>
      </c>
      <c r="V53" s="65" t="str">
        <f>IF(AND('Mapa de Riesgos'!$Y$54="Muy Baja",'Mapa de Riesgos'!$AA$54="Moderado"),CONCATENATE("R8C",'Mapa de Riesgos'!$O$54),"")</f>
        <v/>
      </c>
      <c r="W53" s="66" t="str">
        <f>IF(AND('Mapa de Riesgos'!$Y$55="Muy Baja",'Mapa de Riesgos'!$AA$55="Moderado"),CONCATENATE("R8C",'Mapa de Riesgos'!$O$55),"")</f>
        <v/>
      </c>
      <c r="X53" s="66" t="str">
        <f>IF(AND('Mapa de Riesgos'!$Y$56="Muy Baja",'Mapa de Riesgos'!$AA$56="Moderado"),CONCATENATE("R8C",'Mapa de Riesgos'!$O$56),"")</f>
        <v/>
      </c>
      <c r="Y53" s="66" t="str">
        <f>IF(AND('Mapa de Riesgos'!$Y$57="Muy Baja",'Mapa de Riesgos'!$AA$57="Moderado"),CONCATENATE("R8C",'Mapa de Riesgos'!$O$57),"")</f>
        <v/>
      </c>
      <c r="Z53" s="66" t="str">
        <f>IF(AND('Mapa de Riesgos'!$Y$58="Muy Baja",'Mapa de Riesgos'!$AA$58="Moderado"),CONCATENATE("R8C",'Mapa de Riesgos'!$O$58),"")</f>
        <v/>
      </c>
      <c r="AA53" s="67" t="str">
        <f>IF(AND('Mapa de Riesgos'!$Y$59="Muy Baja",'Mapa de Riesgos'!$AA$59="Moderado"),CONCATENATE("R8C",'Mapa de Riesgos'!$O$59),"")</f>
        <v/>
      </c>
      <c r="AB53" s="50" t="str">
        <f>IF(AND('Mapa de Riesgos'!$Y$54="Muy Baja",'Mapa de Riesgos'!$AA$54="Mayor"),CONCATENATE("R8C",'Mapa de Riesgos'!$O$54),"")</f>
        <v/>
      </c>
      <c r="AC53" s="51" t="str">
        <f>IF(AND('Mapa de Riesgos'!$Y$55="Muy Baja",'Mapa de Riesgos'!$AA$55="Mayor"),CONCATENATE("R8C",'Mapa de Riesgos'!$O$55),"")</f>
        <v/>
      </c>
      <c r="AD53" s="51" t="str">
        <f>IF(AND('Mapa de Riesgos'!$Y$56="Muy Baja",'Mapa de Riesgos'!$AA$56="Mayor"),CONCATENATE("R8C",'Mapa de Riesgos'!$O$56),"")</f>
        <v/>
      </c>
      <c r="AE53" s="51" t="str">
        <f>IF(AND('Mapa de Riesgos'!$Y$57="Muy Baja",'Mapa de Riesgos'!$AA$57="Mayor"),CONCATENATE("R8C",'Mapa de Riesgos'!$O$57),"")</f>
        <v/>
      </c>
      <c r="AF53" s="51" t="str">
        <f>IF(AND('Mapa de Riesgos'!$Y$58="Muy Baja",'Mapa de Riesgos'!$AA$58="Mayor"),CONCATENATE("R8C",'Mapa de Riesgos'!$O$58),"")</f>
        <v/>
      </c>
      <c r="AG53" s="52" t="str">
        <f>IF(AND('Mapa de Riesgos'!$Y$59="Muy Baja",'Mapa de Riesgos'!$AA$59="Mayor"),CONCATENATE("R8C",'Mapa de Riesgos'!$O$59),"")</f>
        <v/>
      </c>
      <c r="AH53" s="53" t="str">
        <f>IF(AND('Mapa de Riesgos'!$Y$54="Muy Baja",'Mapa de Riesgos'!$AA$54="Catastrófico"),CONCATENATE("R8C",'Mapa de Riesgos'!$O$54),"")</f>
        <v/>
      </c>
      <c r="AI53" s="54" t="str">
        <f>IF(AND('Mapa de Riesgos'!$Y$55="Muy Baja",'Mapa de Riesgos'!$AA$55="Catastrófico"),CONCATENATE("R8C",'Mapa de Riesgos'!$O$55),"")</f>
        <v/>
      </c>
      <c r="AJ53" s="54" t="str">
        <f>IF(AND('Mapa de Riesgos'!$Y$56="Muy Baja",'Mapa de Riesgos'!$AA$56="Catastrófico"),CONCATENATE("R8C",'Mapa de Riesgos'!$O$56),"")</f>
        <v/>
      </c>
      <c r="AK53" s="54" t="str">
        <f>IF(AND('Mapa de Riesgos'!$Y$57="Muy Baja",'Mapa de Riesgos'!$AA$57="Catastrófico"),CONCATENATE("R8C",'Mapa de Riesgos'!$O$57),"")</f>
        <v/>
      </c>
      <c r="AL53" s="54" t="str">
        <f>IF(AND('Mapa de Riesgos'!$Y$58="Muy Baja",'Mapa de Riesgos'!$AA$58="Catastrófico"),CONCATENATE("R8C",'Mapa de Riesgos'!$O$58),"")</f>
        <v/>
      </c>
      <c r="AM53" s="55" t="str">
        <f>IF(AND('Mapa de Riesgos'!$Y$59="Muy Baja",'Mapa de Riesgos'!$AA$59="Catastrófico"),CONCATENATE("R8C",'Mapa de Riesgos'!$O$59),"")</f>
        <v/>
      </c>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row>
    <row r="54" spans="1:80" ht="15" customHeight="1">
      <c r="A54" s="81"/>
      <c r="B54" s="412"/>
      <c r="C54" s="412"/>
      <c r="D54" s="413"/>
      <c r="E54" s="511"/>
      <c r="F54" s="510"/>
      <c r="G54" s="510"/>
      <c r="H54" s="510"/>
      <c r="I54" s="526"/>
      <c r="J54" s="74" t="str">
        <f>IF(AND('Mapa de Riesgos'!$Y$60="Muy Baja",'Mapa de Riesgos'!$AA$60="Leve"),CONCATENATE("R9C",'Mapa de Riesgos'!$O$60),"")</f>
        <v/>
      </c>
      <c r="K54" s="75" t="str">
        <f>IF(AND('Mapa de Riesgos'!$Y$61="Muy Baja",'Mapa de Riesgos'!$AA$61="Leve"),CONCATENATE("R9C",'Mapa de Riesgos'!$O$61),"")</f>
        <v/>
      </c>
      <c r="L54" s="75" t="str">
        <f>IF(AND('Mapa de Riesgos'!$Y$62="Muy Baja",'Mapa de Riesgos'!$AA$62="Leve"),CONCATENATE("R9C",'Mapa de Riesgos'!$O$62),"")</f>
        <v/>
      </c>
      <c r="M54" s="75" t="str">
        <f>IF(AND('Mapa de Riesgos'!$Y$63="Muy Baja",'Mapa de Riesgos'!$AA$63="Leve"),CONCATENATE("R9C",'Mapa de Riesgos'!$O$63),"")</f>
        <v/>
      </c>
      <c r="N54" s="75" t="str">
        <f>IF(AND('Mapa de Riesgos'!$Y$64="Muy Baja",'Mapa de Riesgos'!$AA$64="Leve"),CONCATENATE("R9C",'Mapa de Riesgos'!$O$64),"")</f>
        <v/>
      </c>
      <c r="O54" s="76" t="str">
        <f>IF(AND('Mapa de Riesgos'!$Y$65="Muy Baja",'Mapa de Riesgos'!$AA$65="Leve"),CONCATENATE("R9C",'Mapa de Riesgos'!$O$65),"")</f>
        <v/>
      </c>
      <c r="P54" s="74" t="str">
        <f>IF(AND('Mapa de Riesgos'!$Y$60="Muy Baja",'Mapa de Riesgos'!$AA$60="Menor"),CONCATENATE("R9C",'Mapa de Riesgos'!$O$60),"")</f>
        <v/>
      </c>
      <c r="Q54" s="75" t="str">
        <f>IF(AND('Mapa de Riesgos'!$Y$61="Muy Baja",'Mapa de Riesgos'!$AA$61="Menor"),CONCATENATE("R9C",'Mapa de Riesgos'!$O$61),"")</f>
        <v/>
      </c>
      <c r="R54" s="75" t="str">
        <f>IF(AND('Mapa de Riesgos'!$Y$62="Muy Baja",'Mapa de Riesgos'!$AA$62="Menor"),CONCATENATE("R9C",'Mapa de Riesgos'!$O$62),"")</f>
        <v/>
      </c>
      <c r="S54" s="75" t="str">
        <f>IF(AND('Mapa de Riesgos'!$Y$63="Muy Baja",'Mapa de Riesgos'!$AA$63="Menor"),CONCATENATE("R9C",'Mapa de Riesgos'!$O$63),"")</f>
        <v/>
      </c>
      <c r="T54" s="75" t="str">
        <f>IF(AND('Mapa de Riesgos'!$Y$64="Muy Baja",'Mapa de Riesgos'!$AA$64="Menor"),CONCATENATE("R9C",'Mapa de Riesgos'!$O$64),"")</f>
        <v/>
      </c>
      <c r="U54" s="76" t="str">
        <f>IF(AND('Mapa de Riesgos'!$Y$65="Muy Baja",'Mapa de Riesgos'!$AA$65="Menor"),CONCATENATE("R9C",'Mapa de Riesgos'!$O$65),"")</f>
        <v/>
      </c>
      <c r="V54" s="65" t="str">
        <f>IF(AND('Mapa de Riesgos'!$Y$60="Muy Baja",'Mapa de Riesgos'!$AA$60="Moderado"),CONCATENATE("R9C",'Mapa de Riesgos'!$O$60),"")</f>
        <v/>
      </c>
      <c r="W54" s="66" t="str">
        <f>IF(AND('Mapa de Riesgos'!$Y$61="Muy Baja",'Mapa de Riesgos'!$AA$61="Moderado"),CONCATENATE("R9C",'Mapa de Riesgos'!$O$61),"")</f>
        <v/>
      </c>
      <c r="X54" s="66" t="str">
        <f>IF(AND('Mapa de Riesgos'!$Y$62="Muy Baja",'Mapa de Riesgos'!$AA$62="Moderado"),CONCATENATE("R9C",'Mapa de Riesgos'!$O$62),"")</f>
        <v/>
      </c>
      <c r="Y54" s="66" t="str">
        <f>IF(AND('Mapa de Riesgos'!$Y$63="Muy Baja",'Mapa de Riesgos'!$AA$63="Moderado"),CONCATENATE("R9C",'Mapa de Riesgos'!$O$63),"")</f>
        <v/>
      </c>
      <c r="Z54" s="66" t="str">
        <f>IF(AND('Mapa de Riesgos'!$Y$64="Muy Baja",'Mapa de Riesgos'!$AA$64="Moderado"),CONCATENATE("R9C",'Mapa de Riesgos'!$O$64),"")</f>
        <v/>
      </c>
      <c r="AA54" s="67" t="str">
        <f>IF(AND('Mapa de Riesgos'!$Y$65="Muy Baja",'Mapa de Riesgos'!$AA$65="Moderado"),CONCATENATE("R9C",'Mapa de Riesgos'!$O$65),"")</f>
        <v/>
      </c>
      <c r="AB54" s="50" t="str">
        <f>IF(AND('Mapa de Riesgos'!$Y$60="Muy Baja",'Mapa de Riesgos'!$AA$60="Mayor"),CONCATENATE("R9C",'Mapa de Riesgos'!$O$60),"")</f>
        <v/>
      </c>
      <c r="AC54" s="51" t="str">
        <f>IF(AND('Mapa de Riesgos'!$Y$61="Muy Baja",'Mapa de Riesgos'!$AA$61="Mayor"),CONCATENATE("R9C",'Mapa de Riesgos'!$O$61),"")</f>
        <v/>
      </c>
      <c r="AD54" s="51" t="str">
        <f>IF(AND('Mapa de Riesgos'!$Y$62="Muy Baja",'Mapa de Riesgos'!$AA$62="Mayor"),CONCATENATE("R9C",'Mapa de Riesgos'!$O$62),"")</f>
        <v/>
      </c>
      <c r="AE54" s="51" t="str">
        <f>IF(AND('Mapa de Riesgos'!$Y$63="Muy Baja",'Mapa de Riesgos'!$AA$63="Mayor"),CONCATENATE("R9C",'Mapa de Riesgos'!$O$63),"")</f>
        <v/>
      </c>
      <c r="AF54" s="51" t="str">
        <f>IF(AND('Mapa de Riesgos'!$Y$64="Muy Baja",'Mapa de Riesgos'!$AA$64="Mayor"),CONCATENATE("R9C",'Mapa de Riesgos'!$O$64),"")</f>
        <v/>
      </c>
      <c r="AG54" s="52" t="str">
        <f>IF(AND('Mapa de Riesgos'!$Y$65="Muy Baja",'Mapa de Riesgos'!$AA$65="Mayor"),CONCATENATE("R9C",'Mapa de Riesgos'!$O$65),"")</f>
        <v/>
      </c>
      <c r="AH54" s="53" t="str">
        <f>IF(AND('Mapa de Riesgos'!$Y$60="Muy Baja",'Mapa de Riesgos'!$AA$60="Catastrófico"),CONCATENATE("R9C",'Mapa de Riesgos'!$O$60),"")</f>
        <v/>
      </c>
      <c r="AI54" s="54" t="str">
        <f>IF(AND('Mapa de Riesgos'!$Y$61="Muy Baja",'Mapa de Riesgos'!$AA$61="Catastrófico"),CONCATENATE("R9C",'Mapa de Riesgos'!$O$61),"")</f>
        <v/>
      </c>
      <c r="AJ54" s="54" t="str">
        <f>IF(AND('Mapa de Riesgos'!$Y$62="Muy Baja",'Mapa de Riesgos'!$AA$62="Catastrófico"),CONCATENATE("R9C",'Mapa de Riesgos'!$O$62),"")</f>
        <v/>
      </c>
      <c r="AK54" s="54" t="str">
        <f>IF(AND('Mapa de Riesgos'!$Y$63="Muy Baja",'Mapa de Riesgos'!$AA$63="Catastrófico"),CONCATENATE("R9C",'Mapa de Riesgos'!$O$63),"")</f>
        <v/>
      </c>
      <c r="AL54" s="54" t="str">
        <f>IF(AND('Mapa de Riesgos'!$Y$64="Muy Baja",'Mapa de Riesgos'!$AA$64="Catastrófico"),CONCATENATE("R9C",'Mapa de Riesgos'!$O$64),"")</f>
        <v/>
      </c>
      <c r="AM54" s="55" t="str">
        <f>IF(AND('Mapa de Riesgos'!$Y$65="Muy Baja",'Mapa de Riesgos'!$AA$65="Catastrófico"),CONCATENATE("R9C",'Mapa de Riesgos'!$O$65),"")</f>
        <v/>
      </c>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row>
    <row r="55" spans="1:80" ht="15.75" customHeight="1" thickBot="1">
      <c r="A55" s="81"/>
      <c r="B55" s="412"/>
      <c r="C55" s="412"/>
      <c r="D55" s="413"/>
      <c r="E55" s="512"/>
      <c r="F55" s="513"/>
      <c r="G55" s="513"/>
      <c r="H55" s="513"/>
      <c r="I55" s="527"/>
      <c r="J55" s="77" t="str">
        <f>IF(AND('Mapa de Riesgos'!$Y$66="Muy Baja",'Mapa de Riesgos'!$AA$66="Leve"),CONCATENATE("R10C",'Mapa de Riesgos'!$O$66),"")</f>
        <v/>
      </c>
      <c r="K55" s="78" t="str">
        <f>IF(AND('Mapa de Riesgos'!$Y$67="Muy Baja",'Mapa de Riesgos'!$AA$67="Leve"),CONCATENATE("R10C",'Mapa de Riesgos'!$O$67),"")</f>
        <v/>
      </c>
      <c r="L55" s="78" t="str">
        <f>IF(AND('Mapa de Riesgos'!$Y$68="Muy Baja",'Mapa de Riesgos'!$AA$68="Leve"),CONCATENATE("R10C",'Mapa de Riesgos'!$O$68),"")</f>
        <v/>
      </c>
      <c r="M55" s="78" t="str">
        <f>IF(AND('Mapa de Riesgos'!$Y$69="Muy Baja",'Mapa de Riesgos'!$AA$69="Leve"),CONCATENATE("R10C",'Mapa de Riesgos'!$O$69),"")</f>
        <v/>
      </c>
      <c r="N55" s="78" t="str">
        <f>IF(AND('Mapa de Riesgos'!$Y$70="Muy Baja",'Mapa de Riesgos'!$AA$70="Leve"),CONCATENATE("R10C",'Mapa de Riesgos'!$O$70),"")</f>
        <v/>
      </c>
      <c r="O55" s="79" t="str">
        <f>IF(AND('Mapa de Riesgos'!$Y$71="Muy Baja",'Mapa de Riesgos'!$AA$71="Leve"),CONCATENATE("R10C",'Mapa de Riesgos'!$O$71),"")</f>
        <v/>
      </c>
      <c r="P55" s="77" t="str">
        <f>IF(AND('Mapa de Riesgos'!$Y$66="Muy Baja",'Mapa de Riesgos'!$AA$66="Menor"),CONCATENATE("R10C",'Mapa de Riesgos'!$O$66),"")</f>
        <v/>
      </c>
      <c r="Q55" s="78" t="str">
        <f>IF(AND('Mapa de Riesgos'!$Y$67="Muy Baja",'Mapa de Riesgos'!$AA$67="Menor"),CONCATENATE("R10C",'Mapa de Riesgos'!$O$67),"")</f>
        <v/>
      </c>
      <c r="R55" s="78" t="str">
        <f>IF(AND('Mapa de Riesgos'!$Y$68="Muy Baja",'Mapa de Riesgos'!$AA$68="Menor"),CONCATENATE("R10C",'Mapa de Riesgos'!$O$68),"")</f>
        <v/>
      </c>
      <c r="S55" s="78" t="str">
        <f>IF(AND('Mapa de Riesgos'!$Y$69="Muy Baja",'Mapa de Riesgos'!$AA$69="Menor"),CONCATENATE("R10C",'Mapa de Riesgos'!$O$69),"")</f>
        <v/>
      </c>
      <c r="T55" s="78" t="str">
        <f>IF(AND('Mapa de Riesgos'!$Y$70="Muy Baja",'Mapa de Riesgos'!$AA$70="Menor"),CONCATENATE("R10C",'Mapa de Riesgos'!$O$70),"")</f>
        <v/>
      </c>
      <c r="U55" s="79" t="str">
        <f>IF(AND('Mapa de Riesgos'!$Y$71="Muy Baja",'Mapa de Riesgos'!$AA$71="Menor"),CONCATENATE("R10C",'Mapa de Riesgos'!$O$71),"")</f>
        <v/>
      </c>
      <c r="V55" s="68" t="str">
        <f>IF(AND('Mapa de Riesgos'!$Y$66="Muy Baja",'Mapa de Riesgos'!$AA$66="Moderado"),CONCATENATE("R10C",'Mapa de Riesgos'!$O$66),"")</f>
        <v/>
      </c>
      <c r="W55" s="69" t="str">
        <f>IF(AND('Mapa de Riesgos'!$Y$67="Muy Baja",'Mapa de Riesgos'!$AA$67="Moderado"),CONCATENATE("R10C",'Mapa de Riesgos'!$O$67),"")</f>
        <v/>
      </c>
      <c r="X55" s="69" t="str">
        <f>IF(AND('Mapa de Riesgos'!$Y$68="Muy Baja",'Mapa de Riesgos'!$AA$68="Moderado"),CONCATENATE("R10C",'Mapa de Riesgos'!$O$68),"")</f>
        <v/>
      </c>
      <c r="Y55" s="69" t="str">
        <f>IF(AND('Mapa de Riesgos'!$Y$69="Muy Baja",'Mapa de Riesgos'!$AA$69="Moderado"),CONCATENATE("R10C",'Mapa de Riesgos'!$O$69),"")</f>
        <v/>
      </c>
      <c r="Z55" s="69" t="str">
        <f>IF(AND('Mapa de Riesgos'!$Y$70="Muy Baja",'Mapa de Riesgos'!$AA$70="Moderado"),CONCATENATE("R10C",'Mapa de Riesgos'!$O$70),"")</f>
        <v/>
      </c>
      <c r="AA55" s="70" t="str">
        <f>IF(AND('Mapa de Riesgos'!$Y$71="Muy Baja",'Mapa de Riesgos'!$AA$71="Moderado"),CONCATENATE("R10C",'Mapa de Riesgos'!$O$71),"")</f>
        <v/>
      </c>
      <c r="AB55" s="56" t="str">
        <f>IF(AND('Mapa de Riesgos'!$Y$66="Muy Baja",'Mapa de Riesgos'!$AA$66="Mayor"),CONCATENATE("R10C",'Mapa de Riesgos'!$O$66),"")</f>
        <v/>
      </c>
      <c r="AC55" s="57" t="str">
        <f>IF(AND('Mapa de Riesgos'!$Y$67="Muy Baja",'Mapa de Riesgos'!$AA$67="Mayor"),CONCATENATE("R10C",'Mapa de Riesgos'!$O$67),"")</f>
        <v/>
      </c>
      <c r="AD55" s="57" t="str">
        <f>IF(AND('Mapa de Riesgos'!$Y$68="Muy Baja",'Mapa de Riesgos'!$AA$68="Mayor"),CONCATENATE("R10C",'Mapa de Riesgos'!$O$68),"")</f>
        <v/>
      </c>
      <c r="AE55" s="57" t="str">
        <f>IF(AND('Mapa de Riesgos'!$Y$69="Muy Baja",'Mapa de Riesgos'!$AA$69="Mayor"),CONCATENATE("R10C",'Mapa de Riesgos'!$O$69),"")</f>
        <v/>
      </c>
      <c r="AF55" s="57" t="str">
        <f>IF(AND('Mapa de Riesgos'!$Y$70="Muy Baja",'Mapa de Riesgos'!$AA$70="Mayor"),CONCATENATE("R10C",'Mapa de Riesgos'!$O$70),"")</f>
        <v/>
      </c>
      <c r="AG55" s="58" t="str">
        <f>IF(AND('Mapa de Riesgos'!$Y$71="Muy Baja",'Mapa de Riesgos'!$AA$71="Mayor"),CONCATENATE("R10C",'Mapa de Riesgos'!$O$71),"")</f>
        <v/>
      </c>
      <c r="AH55" s="59" t="str">
        <f>IF(AND('Mapa de Riesgos'!$Y$66="Muy Baja",'Mapa de Riesgos'!$AA$66="Catastrófico"),CONCATENATE("R10C",'Mapa de Riesgos'!$O$66),"")</f>
        <v/>
      </c>
      <c r="AI55" s="60" t="str">
        <f>IF(AND('Mapa de Riesgos'!$Y$67="Muy Baja",'Mapa de Riesgos'!$AA$67="Catastrófico"),CONCATENATE("R10C",'Mapa de Riesgos'!$O$67),"")</f>
        <v/>
      </c>
      <c r="AJ55" s="60" t="str">
        <f>IF(AND('Mapa de Riesgos'!$Y$68="Muy Baja",'Mapa de Riesgos'!$AA$68="Catastrófico"),CONCATENATE("R10C",'Mapa de Riesgos'!$O$68),"")</f>
        <v/>
      </c>
      <c r="AK55" s="60" t="str">
        <f>IF(AND('Mapa de Riesgos'!$Y$69="Muy Baja",'Mapa de Riesgos'!$AA$69="Catastrófico"),CONCATENATE("R10C",'Mapa de Riesgos'!$O$69),"")</f>
        <v/>
      </c>
      <c r="AL55" s="60" t="str">
        <f>IF(AND('Mapa de Riesgos'!$Y$70="Muy Baja",'Mapa de Riesgos'!$AA$70="Catastrófico"),CONCATENATE("R10C",'Mapa de Riesgos'!$O$70),"")</f>
        <v/>
      </c>
      <c r="AM55" s="61" t="str">
        <f>IF(AND('Mapa de Riesgos'!$Y$71="Muy Baja",'Mapa de Riesgos'!$AA$71="Catastrófico"),CONCATENATE("R10C",'Mapa de Riesgos'!$O$71),"")</f>
        <v/>
      </c>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row>
    <row r="56" spans="1:80">
      <c r="A56" s="81"/>
      <c r="B56" s="81"/>
      <c r="C56" s="81"/>
      <c r="D56" s="81"/>
      <c r="E56" s="81"/>
      <c r="F56" s="81"/>
      <c r="G56" s="81"/>
      <c r="H56" s="81"/>
      <c r="I56" s="81"/>
      <c r="J56" s="507" t="s">
        <v>184</v>
      </c>
      <c r="K56" s="508"/>
      <c r="L56" s="508"/>
      <c r="M56" s="508"/>
      <c r="N56" s="508"/>
      <c r="O56" s="525"/>
      <c r="P56" s="507" t="s">
        <v>185</v>
      </c>
      <c r="Q56" s="508"/>
      <c r="R56" s="508"/>
      <c r="S56" s="508"/>
      <c r="T56" s="508"/>
      <c r="U56" s="525"/>
      <c r="V56" s="507" t="s">
        <v>186</v>
      </c>
      <c r="W56" s="508"/>
      <c r="X56" s="508"/>
      <c r="Y56" s="508"/>
      <c r="Z56" s="508"/>
      <c r="AA56" s="525"/>
      <c r="AB56" s="507" t="s">
        <v>187</v>
      </c>
      <c r="AC56" s="546"/>
      <c r="AD56" s="508"/>
      <c r="AE56" s="508"/>
      <c r="AF56" s="508"/>
      <c r="AG56" s="525"/>
      <c r="AH56" s="507" t="s">
        <v>188</v>
      </c>
      <c r="AI56" s="508"/>
      <c r="AJ56" s="508"/>
      <c r="AK56" s="508"/>
      <c r="AL56" s="508"/>
      <c r="AM56" s="525"/>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row>
    <row r="57" spans="1:80">
      <c r="A57" s="81"/>
      <c r="B57" s="81"/>
      <c r="C57" s="81"/>
      <c r="D57" s="81"/>
      <c r="E57" s="81"/>
      <c r="F57" s="81"/>
      <c r="G57" s="81"/>
      <c r="H57" s="81"/>
      <c r="I57" s="81"/>
      <c r="J57" s="511"/>
      <c r="K57" s="510"/>
      <c r="L57" s="510"/>
      <c r="M57" s="510"/>
      <c r="N57" s="510"/>
      <c r="O57" s="526"/>
      <c r="P57" s="511"/>
      <c r="Q57" s="510"/>
      <c r="R57" s="510"/>
      <c r="S57" s="510"/>
      <c r="T57" s="510"/>
      <c r="U57" s="526"/>
      <c r="V57" s="511"/>
      <c r="W57" s="510"/>
      <c r="X57" s="510"/>
      <c r="Y57" s="510"/>
      <c r="Z57" s="510"/>
      <c r="AA57" s="526"/>
      <c r="AB57" s="511"/>
      <c r="AC57" s="510"/>
      <c r="AD57" s="510"/>
      <c r="AE57" s="510"/>
      <c r="AF57" s="510"/>
      <c r="AG57" s="526"/>
      <c r="AH57" s="511"/>
      <c r="AI57" s="510"/>
      <c r="AJ57" s="510"/>
      <c r="AK57" s="510"/>
      <c r="AL57" s="510"/>
      <c r="AM57" s="526"/>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row>
    <row r="58" spans="1:80">
      <c r="A58" s="81"/>
      <c r="B58" s="81"/>
      <c r="C58" s="81"/>
      <c r="D58" s="81"/>
      <c r="E58" s="81"/>
      <c r="F58" s="81"/>
      <c r="G58" s="81"/>
      <c r="H58" s="81"/>
      <c r="I58" s="81"/>
      <c r="J58" s="511"/>
      <c r="K58" s="510"/>
      <c r="L58" s="510"/>
      <c r="M58" s="510"/>
      <c r="N58" s="510"/>
      <c r="O58" s="526"/>
      <c r="P58" s="511"/>
      <c r="Q58" s="510"/>
      <c r="R58" s="510"/>
      <c r="S58" s="510"/>
      <c r="T58" s="510"/>
      <c r="U58" s="526"/>
      <c r="V58" s="511"/>
      <c r="W58" s="510"/>
      <c r="X58" s="510"/>
      <c r="Y58" s="510"/>
      <c r="Z58" s="510"/>
      <c r="AA58" s="526"/>
      <c r="AB58" s="511"/>
      <c r="AC58" s="510"/>
      <c r="AD58" s="510"/>
      <c r="AE58" s="510"/>
      <c r="AF58" s="510"/>
      <c r="AG58" s="526"/>
      <c r="AH58" s="511"/>
      <c r="AI58" s="510"/>
      <c r="AJ58" s="510"/>
      <c r="AK58" s="510"/>
      <c r="AL58" s="510"/>
      <c r="AM58" s="526"/>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row>
    <row r="59" spans="1:80">
      <c r="A59" s="81"/>
      <c r="B59" s="81"/>
      <c r="C59" s="81"/>
      <c r="D59" s="81"/>
      <c r="E59" s="81"/>
      <c r="F59" s="81"/>
      <c r="G59" s="81"/>
      <c r="H59" s="81"/>
      <c r="I59" s="81"/>
      <c r="J59" s="511"/>
      <c r="K59" s="510"/>
      <c r="L59" s="510"/>
      <c r="M59" s="510"/>
      <c r="N59" s="510"/>
      <c r="O59" s="526"/>
      <c r="P59" s="511"/>
      <c r="Q59" s="510"/>
      <c r="R59" s="510"/>
      <c r="S59" s="510"/>
      <c r="T59" s="510"/>
      <c r="U59" s="526"/>
      <c r="V59" s="511"/>
      <c r="W59" s="510"/>
      <c r="X59" s="510"/>
      <c r="Y59" s="510"/>
      <c r="Z59" s="510"/>
      <c r="AA59" s="526"/>
      <c r="AB59" s="511"/>
      <c r="AC59" s="510"/>
      <c r="AD59" s="510"/>
      <c r="AE59" s="510"/>
      <c r="AF59" s="510"/>
      <c r="AG59" s="526"/>
      <c r="AH59" s="511"/>
      <c r="AI59" s="510"/>
      <c r="AJ59" s="510"/>
      <c r="AK59" s="510"/>
      <c r="AL59" s="510"/>
      <c r="AM59" s="526"/>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row>
    <row r="60" spans="1:80">
      <c r="A60" s="81"/>
      <c r="B60" s="81"/>
      <c r="C60" s="81"/>
      <c r="D60" s="81"/>
      <c r="E60" s="81"/>
      <c r="F60" s="81"/>
      <c r="G60" s="81"/>
      <c r="H60" s="81"/>
      <c r="I60" s="81"/>
      <c r="J60" s="511"/>
      <c r="K60" s="510"/>
      <c r="L60" s="510"/>
      <c r="M60" s="510"/>
      <c r="N60" s="510"/>
      <c r="O60" s="526"/>
      <c r="P60" s="511"/>
      <c r="Q60" s="510"/>
      <c r="R60" s="510"/>
      <c r="S60" s="510"/>
      <c r="T60" s="510"/>
      <c r="U60" s="526"/>
      <c r="V60" s="511"/>
      <c r="W60" s="510"/>
      <c r="X60" s="510"/>
      <c r="Y60" s="510"/>
      <c r="Z60" s="510"/>
      <c r="AA60" s="526"/>
      <c r="AB60" s="511"/>
      <c r="AC60" s="510"/>
      <c r="AD60" s="510"/>
      <c r="AE60" s="510"/>
      <c r="AF60" s="510"/>
      <c r="AG60" s="526"/>
      <c r="AH60" s="511"/>
      <c r="AI60" s="510"/>
      <c r="AJ60" s="510"/>
      <c r="AK60" s="510"/>
      <c r="AL60" s="510"/>
      <c r="AM60" s="526"/>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row>
    <row r="61" spans="1:80" ht="15.75" thickBot="1">
      <c r="A61" s="81"/>
      <c r="B61" s="81"/>
      <c r="C61" s="81"/>
      <c r="D61" s="81"/>
      <c r="E61" s="81"/>
      <c r="F61" s="81"/>
      <c r="G61" s="81"/>
      <c r="H61" s="81"/>
      <c r="I61" s="81"/>
      <c r="J61" s="512"/>
      <c r="K61" s="513"/>
      <c r="L61" s="513"/>
      <c r="M61" s="513"/>
      <c r="N61" s="513"/>
      <c r="O61" s="527"/>
      <c r="P61" s="512"/>
      <c r="Q61" s="513"/>
      <c r="R61" s="513"/>
      <c r="S61" s="513"/>
      <c r="T61" s="513"/>
      <c r="U61" s="527"/>
      <c r="V61" s="512"/>
      <c r="W61" s="513"/>
      <c r="X61" s="513"/>
      <c r="Y61" s="513"/>
      <c r="Z61" s="513"/>
      <c r="AA61" s="527"/>
      <c r="AB61" s="512"/>
      <c r="AC61" s="513"/>
      <c r="AD61" s="513"/>
      <c r="AE61" s="513"/>
      <c r="AF61" s="513"/>
      <c r="AG61" s="527"/>
      <c r="AH61" s="512"/>
      <c r="AI61" s="513"/>
      <c r="AJ61" s="513"/>
      <c r="AK61" s="513"/>
      <c r="AL61" s="513"/>
      <c r="AM61" s="527"/>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row>
    <row r="62" spans="1:80">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row>
    <row r="63" spans="1:80" ht="15" customHeight="1">
      <c r="A63" s="81"/>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1"/>
      <c r="AV63" s="81"/>
      <c r="AW63" s="81"/>
      <c r="AX63" s="81"/>
      <c r="AY63" s="81"/>
      <c r="AZ63" s="81"/>
      <c r="BA63" s="81"/>
      <c r="BB63" s="81"/>
      <c r="BC63" s="81"/>
      <c r="BD63" s="81"/>
      <c r="BE63" s="81"/>
      <c r="BF63" s="81"/>
      <c r="BG63" s="81"/>
      <c r="BH63" s="81"/>
    </row>
    <row r="64" spans="1:80" ht="15" customHeight="1">
      <c r="A64" s="81"/>
      <c r="B64" s="82"/>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1"/>
      <c r="AV64" s="81"/>
      <c r="AW64" s="81"/>
      <c r="AX64" s="81"/>
      <c r="AY64" s="81"/>
      <c r="AZ64" s="81"/>
      <c r="BA64" s="81"/>
      <c r="BB64" s="81"/>
      <c r="BC64" s="81"/>
      <c r="BD64" s="81"/>
      <c r="BE64" s="81"/>
      <c r="BF64" s="81"/>
      <c r="BG64" s="81"/>
      <c r="BH64" s="81"/>
    </row>
    <row r="65" spans="1:60">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row>
    <row r="66" spans="1:60">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row>
    <row r="67" spans="1:60">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row>
    <row r="68" spans="1:60">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row>
    <row r="69" spans="1:60">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row>
    <row r="70" spans="1:60">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row>
    <row r="71" spans="1:60">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row>
    <row r="72" spans="1:60">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row>
    <row r="73" spans="1:60">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row>
    <row r="74" spans="1:60">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row>
    <row r="75" spans="1:60">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row>
    <row r="76" spans="1:60">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row>
    <row r="77" spans="1:60">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row>
    <row r="78" spans="1:60">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row>
    <row r="79" spans="1:60">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row>
    <row r="80" spans="1:60">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row>
    <row r="81" spans="1:60">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row>
    <row r="82" spans="1:60">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row>
    <row r="83" spans="1:60">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row>
    <row r="84" spans="1:60">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row>
    <row r="85" spans="1:60">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row>
    <row r="86" spans="1:60">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row>
    <row r="87" spans="1:60">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row>
    <row r="88" spans="1:60">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row>
    <row r="89" spans="1:60">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row>
    <row r="90" spans="1:60">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row>
    <row r="91" spans="1:60">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row>
    <row r="92" spans="1:60">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row>
    <row r="93" spans="1:60">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row>
    <row r="94" spans="1:60">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row>
    <row r="95" spans="1:60">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row>
    <row r="96" spans="1:60">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row>
    <row r="97" spans="1:60">
      <c r="A97" s="81"/>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row>
    <row r="98" spans="1:60">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row>
    <row r="99" spans="1:60">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row>
    <row r="100" spans="1:60">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row>
    <row r="101" spans="1:60">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row>
    <row r="102" spans="1:60">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row>
    <row r="103" spans="1:60">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row>
    <row r="104" spans="1:60">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row>
    <row r="105" spans="1:60">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row>
    <row r="106" spans="1:60">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row>
    <row r="107" spans="1:60">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row>
    <row r="108" spans="1:60">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row>
    <row r="109" spans="1:60">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81"/>
      <c r="AZ109" s="81"/>
      <c r="BA109" s="81"/>
      <c r="BB109" s="81"/>
      <c r="BC109" s="81"/>
      <c r="BD109" s="81"/>
      <c r="BE109" s="81"/>
      <c r="BF109" s="81"/>
      <c r="BG109" s="81"/>
      <c r="BH109" s="81"/>
    </row>
    <row r="110" spans="1:60">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row>
    <row r="111" spans="1:60">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row>
    <row r="112" spans="1:60">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row>
    <row r="113" spans="1:60">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row>
    <row r="114" spans="1:60">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1"/>
      <c r="AV114" s="81"/>
      <c r="AW114" s="81"/>
      <c r="AX114" s="81"/>
      <c r="AY114" s="81"/>
      <c r="AZ114" s="81"/>
      <c r="BA114" s="81"/>
      <c r="BB114" s="81"/>
      <c r="BC114" s="81"/>
      <c r="BD114" s="81"/>
      <c r="BE114" s="81"/>
      <c r="BF114" s="81"/>
      <c r="BG114" s="81"/>
      <c r="BH114" s="81"/>
    </row>
    <row r="115" spans="1:60">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1"/>
      <c r="AW115" s="81"/>
      <c r="AX115" s="81"/>
      <c r="AY115" s="81"/>
      <c r="AZ115" s="81"/>
      <c r="BA115" s="81"/>
      <c r="BB115" s="81"/>
      <c r="BC115" s="81"/>
      <c r="BD115" s="81"/>
      <c r="BE115" s="81"/>
      <c r="BF115" s="81"/>
      <c r="BG115" s="81"/>
      <c r="BH115" s="81"/>
    </row>
    <row r="116" spans="1:60">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c r="BE116" s="81"/>
      <c r="BF116" s="81"/>
      <c r="BG116" s="81"/>
      <c r="BH116" s="81"/>
    </row>
    <row r="117" spans="1:60">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row>
    <row r="118" spans="1:60">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81"/>
      <c r="AW118" s="81"/>
      <c r="AX118" s="81"/>
      <c r="AY118" s="81"/>
      <c r="AZ118" s="81"/>
      <c r="BA118" s="81"/>
      <c r="BB118" s="81"/>
      <c r="BC118" s="81"/>
      <c r="BD118" s="81"/>
      <c r="BE118" s="81"/>
      <c r="BF118" s="81"/>
      <c r="BG118" s="81"/>
      <c r="BH118" s="81"/>
    </row>
    <row r="119" spans="1:60">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81"/>
    </row>
    <row r="120" spans="1:60">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1"/>
      <c r="AV120" s="81"/>
      <c r="AW120" s="81"/>
      <c r="AX120" s="81"/>
      <c r="AY120" s="81"/>
      <c r="AZ120" s="81"/>
      <c r="BA120" s="81"/>
      <c r="BB120" s="81"/>
      <c r="BC120" s="81"/>
      <c r="BD120" s="81"/>
      <c r="BE120" s="81"/>
      <c r="BF120" s="81"/>
      <c r="BG120" s="81"/>
      <c r="BH120" s="81"/>
    </row>
    <row r="121" spans="1:60">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81"/>
      <c r="BH121" s="81"/>
    </row>
    <row r="122" spans="1:60">
      <c r="A122" s="81"/>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1"/>
      <c r="AR122" s="81"/>
      <c r="AS122" s="81"/>
      <c r="AT122" s="81"/>
      <c r="AU122" s="81"/>
      <c r="AV122" s="81"/>
      <c r="AW122" s="81"/>
      <c r="AX122" s="81"/>
      <c r="AY122" s="81"/>
      <c r="AZ122" s="81"/>
      <c r="BA122" s="81"/>
      <c r="BB122" s="81"/>
      <c r="BC122" s="81"/>
      <c r="BD122" s="81"/>
      <c r="BE122" s="81"/>
      <c r="BF122" s="81"/>
      <c r="BG122" s="81"/>
      <c r="BH122" s="81"/>
    </row>
    <row r="123" spans="1:60">
      <c r="A123" s="81"/>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c r="AR123" s="81"/>
      <c r="AS123" s="81"/>
      <c r="AT123" s="81"/>
      <c r="AU123" s="81"/>
      <c r="AV123" s="81"/>
      <c r="AW123" s="81"/>
      <c r="AX123" s="81"/>
      <c r="AY123" s="81"/>
      <c r="AZ123" s="81"/>
      <c r="BA123" s="81"/>
      <c r="BB123" s="81"/>
      <c r="BC123" s="81"/>
      <c r="BD123" s="81"/>
      <c r="BE123" s="81"/>
      <c r="BF123" s="81"/>
      <c r="BG123" s="81"/>
      <c r="BH123" s="81"/>
    </row>
    <row r="124" spans="1:60">
      <c r="A124" s="81"/>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1"/>
      <c r="AV124" s="81"/>
      <c r="AW124" s="81"/>
      <c r="AX124" s="81"/>
      <c r="AY124" s="81"/>
      <c r="AZ124" s="81"/>
      <c r="BA124" s="81"/>
      <c r="BB124" s="81"/>
      <c r="BC124" s="81"/>
      <c r="BD124" s="81"/>
      <c r="BE124" s="81"/>
      <c r="BF124" s="81"/>
      <c r="BG124" s="81"/>
      <c r="BH124" s="81"/>
    </row>
    <row r="125" spans="1:60">
      <c r="A125" s="81"/>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c r="AR125" s="81"/>
      <c r="AS125" s="81"/>
      <c r="AT125" s="81"/>
      <c r="AU125" s="81"/>
      <c r="AV125" s="81"/>
      <c r="AW125" s="81"/>
      <c r="AX125" s="81"/>
      <c r="AY125" s="81"/>
      <c r="AZ125" s="81"/>
      <c r="BA125" s="81"/>
      <c r="BB125" s="81"/>
      <c r="BC125" s="81"/>
      <c r="BD125" s="81"/>
      <c r="BE125" s="81"/>
      <c r="BF125" s="81"/>
      <c r="BG125" s="81"/>
      <c r="BH125" s="81"/>
    </row>
    <row r="126" spans="1:60">
      <c r="A126" s="81"/>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1"/>
      <c r="AT126" s="81"/>
      <c r="AU126" s="81"/>
      <c r="AV126" s="81"/>
      <c r="AW126" s="81"/>
      <c r="AX126" s="81"/>
      <c r="AY126" s="81"/>
      <c r="AZ126" s="81"/>
      <c r="BA126" s="81"/>
      <c r="BB126" s="81"/>
      <c r="BC126" s="81"/>
      <c r="BD126" s="81"/>
      <c r="BE126" s="81"/>
      <c r="BF126" s="81"/>
      <c r="BG126" s="81"/>
      <c r="BH126" s="81"/>
    </row>
    <row r="127" spans="1:60">
      <c r="A127" s="81"/>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c r="AU127" s="81"/>
      <c r="AV127" s="81"/>
      <c r="AW127" s="81"/>
      <c r="AX127" s="81"/>
      <c r="AY127" s="81"/>
      <c r="AZ127" s="81"/>
      <c r="BA127" s="81"/>
      <c r="BB127" s="81"/>
      <c r="BC127" s="81"/>
      <c r="BD127" s="81"/>
      <c r="BE127" s="81"/>
      <c r="BF127" s="81"/>
      <c r="BG127" s="81"/>
      <c r="BH127" s="81"/>
    </row>
    <row r="128" spans="1:60">
      <c r="A128" s="81"/>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1"/>
      <c r="AT128" s="81"/>
      <c r="AU128" s="81"/>
      <c r="AV128" s="81"/>
      <c r="AW128" s="81"/>
      <c r="AX128" s="81"/>
      <c r="AY128" s="81"/>
      <c r="AZ128" s="81"/>
      <c r="BA128" s="81"/>
      <c r="BB128" s="81"/>
      <c r="BC128" s="81"/>
      <c r="BD128" s="81"/>
      <c r="BE128" s="81"/>
      <c r="BF128" s="81"/>
      <c r="BG128" s="81"/>
      <c r="BH128" s="81"/>
    </row>
    <row r="129" spans="1:60">
      <c r="A129" s="81"/>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c r="AU129" s="81"/>
      <c r="AV129" s="81"/>
      <c r="AW129" s="81"/>
      <c r="AX129" s="81"/>
      <c r="AY129" s="81"/>
      <c r="AZ129" s="81"/>
      <c r="BA129" s="81"/>
      <c r="BB129" s="81"/>
      <c r="BC129" s="81"/>
      <c r="BD129" s="81"/>
      <c r="BE129" s="81"/>
      <c r="BF129" s="81"/>
      <c r="BG129" s="81"/>
      <c r="BH129" s="81"/>
    </row>
    <row r="130" spans="1:60">
      <c r="A130" s="81"/>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1"/>
      <c r="AQ130" s="81"/>
      <c r="AR130" s="81"/>
      <c r="AS130" s="81"/>
      <c r="AT130" s="81"/>
      <c r="AU130" s="81"/>
      <c r="AV130" s="81"/>
      <c r="AW130" s="81"/>
      <c r="AX130" s="81"/>
      <c r="AY130" s="81"/>
      <c r="AZ130" s="81"/>
      <c r="BA130" s="81"/>
      <c r="BB130" s="81"/>
      <c r="BC130" s="81"/>
      <c r="BD130" s="81"/>
      <c r="BE130" s="81"/>
      <c r="BF130" s="81"/>
      <c r="BG130" s="81"/>
      <c r="BH130" s="81"/>
    </row>
    <row r="131" spans="1:60">
      <c r="A131" s="81"/>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81"/>
      <c r="AZ131" s="81"/>
      <c r="BA131" s="81"/>
      <c r="BB131" s="81"/>
      <c r="BC131" s="81"/>
      <c r="BD131" s="81"/>
      <c r="BE131" s="81"/>
      <c r="BF131" s="81"/>
      <c r="BG131" s="81"/>
      <c r="BH131" s="81"/>
    </row>
    <row r="132" spans="1:60">
      <c r="A132" s="81"/>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81"/>
      <c r="AN132" s="81"/>
      <c r="AO132" s="81"/>
      <c r="AP132" s="81"/>
      <c r="AQ132" s="81"/>
      <c r="AR132" s="81"/>
      <c r="AS132" s="81"/>
      <c r="AT132" s="81"/>
      <c r="AU132" s="81"/>
      <c r="AV132" s="81"/>
      <c r="AW132" s="81"/>
      <c r="AX132" s="81"/>
      <c r="AY132" s="81"/>
      <c r="AZ132" s="81"/>
      <c r="BA132" s="81"/>
      <c r="BB132" s="81"/>
      <c r="BC132" s="81"/>
      <c r="BD132" s="81"/>
      <c r="BE132" s="81"/>
      <c r="BF132" s="81"/>
      <c r="BG132" s="81"/>
      <c r="BH132" s="81"/>
    </row>
    <row r="133" spans="1:60">
      <c r="A133" s="81"/>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c r="BE133" s="81"/>
      <c r="BF133" s="81"/>
      <c r="BG133" s="81"/>
      <c r="BH133" s="81"/>
    </row>
    <row r="134" spans="1:60">
      <c r="A134" s="81"/>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1"/>
      <c r="AR134" s="81"/>
      <c r="AS134" s="81"/>
      <c r="AT134" s="81"/>
      <c r="AU134" s="81"/>
      <c r="AV134" s="81"/>
      <c r="AW134" s="81"/>
      <c r="AX134" s="81"/>
      <c r="AY134" s="81"/>
      <c r="AZ134" s="81"/>
      <c r="BA134" s="81"/>
      <c r="BB134" s="81"/>
      <c r="BC134" s="81"/>
      <c r="BD134" s="81"/>
      <c r="BE134" s="81"/>
      <c r="BF134" s="81"/>
      <c r="BG134" s="81"/>
      <c r="BH134" s="81"/>
    </row>
    <row r="135" spans="1:60">
      <c r="A135" s="81"/>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1"/>
      <c r="AR135" s="81"/>
      <c r="AS135" s="81"/>
      <c r="AT135" s="81"/>
      <c r="AU135" s="81"/>
      <c r="AV135" s="81"/>
      <c r="AW135" s="81"/>
      <c r="AX135" s="81"/>
      <c r="AY135" s="81"/>
      <c r="AZ135" s="81"/>
      <c r="BA135" s="81"/>
      <c r="BB135" s="81"/>
      <c r="BC135" s="81"/>
      <c r="BD135" s="81"/>
      <c r="BE135" s="81"/>
      <c r="BF135" s="81"/>
      <c r="BG135" s="81"/>
      <c r="BH135" s="81"/>
    </row>
    <row r="136" spans="1:60">
      <c r="A136" s="81"/>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1"/>
      <c r="AR136" s="81"/>
      <c r="AS136" s="81"/>
      <c r="AT136" s="81"/>
      <c r="AU136" s="81"/>
      <c r="AV136" s="81"/>
      <c r="AW136" s="81"/>
      <c r="AX136" s="81"/>
      <c r="AY136" s="81"/>
      <c r="AZ136" s="81"/>
      <c r="BA136" s="81"/>
      <c r="BB136" s="81"/>
      <c r="BC136" s="81"/>
      <c r="BD136" s="81"/>
      <c r="BE136" s="81"/>
      <c r="BF136" s="81"/>
      <c r="BG136" s="81"/>
      <c r="BH136" s="81"/>
    </row>
    <row r="137" spans="1:60">
      <c r="A137" s="81"/>
      <c r="B137" s="81"/>
      <c r="C137" s="81"/>
      <c r="D137" s="81"/>
      <c r="E137" s="81"/>
      <c r="F137" s="81"/>
      <c r="G137" s="81"/>
      <c r="H137" s="81"/>
      <c r="I137" s="81"/>
      <c r="J137" s="81"/>
      <c r="K137" s="81"/>
      <c r="L137" s="81"/>
      <c r="M137" s="81"/>
      <c r="N137" s="81"/>
      <c r="O137" s="81"/>
      <c r="P137" s="81"/>
      <c r="Q137" s="81"/>
      <c r="R137" s="81"/>
      <c r="S137" s="81"/>
      <c r="T137" s="81"/>
      <c r="U137" s="81"/>
      <c r="V137" s="81"/>
      <c r="W137" s="81"/>
      <c r="X137" s="81"/>
      <c r="Y137" s="81"/>
      <c r="Z137" s="81"/>
      <c r="AA137" s="81"/>
      <c r="AB137" s="81"/>
      <c r="AC137" s="81"/>
      <c r="AD137" s="81"/>
      <c r="AE137" s="81"/>
      <c r="AF137" s="81"/>
      <c r="AG137" s="81"/>
      <c r="AH137" s="81"/>
      <c r="AI137" s="81"/>
      <c r="AJ137" s="81"/>
      <c r="AK137" s="81"/>
      <c r="AL137" s="81"/>
      <c r="AM137" s="81"/>
      <c r="AN137" s="81"/>
      <c r="AO137" s="81"/>
      <c r="AP137" s="81"/>
      <c r="AQ137" s="81"/>
      <c r="AR137" s="81"/>
      <c r="AS137" s="81"/>
      <c r="AT137" s="81"/>
      <c r="AU137" s="81"/>
      <c r="AV137" s="81"/>
      <c r="AW137" s="81"/>
      <c r="AX137" s="81"/>
      <c r="AY137" s="81"/>
      <c r="AZ137" s="81"/>
      <c r="BA137" s="81"/>
      <c r="BB137" s="81"/>
      <c r="BC137" s="81"/>
      <c r="BD137" s="81"/>
      <c r="BE137" s="81"/>
      <c r="BF137" s="81"/>
      <c r="BG137" s="81"/>
      <c r="BH137" s="81"/>
    </row>
    <row r="138" spans="1:60">
      <c r="A138" s="81"/>
      <c r="B138" s="81"/>
      <c r="C138" s="81"/>
      <c r="D138" s="81"/>
      <c r="E138" s="81"/>
      <c r="F138" s="81"/>
      <c r="G138" s="81"/>
      <c r="H138" s="81"/>
      <c r="I138" s="81"/>
      <c r="J138" s="81"/>
      <c r="K138" s="81"/>
      <c r="L138" s="81"/>
      <c r="M138" s="81"/>
      <c r="N138" s="81"/>
      <c r="O138" s="81"/>
      <c r="P138" s="81"/>
      <c r="Q138" s="81"/>
      <c r="R138" s="81"/>
      <c r="S138" s="81"/>
      <c r="T138" s="81"/>
      <c r="U138" s="81"/>
      <c r="V138" s="81"/>
      <c r="W138" s="81"/>
      <c r="X138" s="81"/>
      <c r="Y138" s="81"/>
      <c r="Z138" s="81"/>
      <c r="AA138" s="81"/>
      <c r="AB138" s="81"/>
      <c r="AC138" s="81"/>
      <c r="AD138" s="81"/>
      <c r="AE138" s="81"/>
      <c r="AF138" s="81"/>
      <c r="AG138" s="81"/>
      <c r="AH138" s="81"/>
      <c r="AI138" s="81"/>
      <c r="AJ138" s="81"/>
      <c r="AK138" s="81"/>
      <c r="AL138" s="81"/>
      <c r="AM138" s="81"/>
      <c r="AN138" s="81"/>
      <c r="AO138" s="81"/>
      <c r="AP138" s="81"/>
      <c r="AQ138" s="81"/>
      <c r="AR138" s="81"/>
      <c r="AS138" s="81"/>
      <c r="AT138" s="81"/>
      <c r="AU138" s="81"/>
      <c r="AV138" s="81"/>
      <c r="AW138" s="81"/>
      <c r="AX138" s="81"/>
      <c r="AY138" s="81"/>
      <c r="AZ138" s="81"/>
      <c r="BA138" s="81"/>
      <c r="BB138" s="81"/>
      <c r="BC138" s="81"/>
      <c r="BD138" s="81"/>
      <c r="BE138" s="81"/>
      <c r="BF138" s="81"/>
      <c r="BG138" s="81"/>
      <c r="BH138" s="81"/>
    </row>
    <row r="139" spans="1:60">
      <c r="A139" s="81"/>
      <c r="B139" s="81"/>
      <c r="C139" s="81"/>
      <c r="D139" s="81"/>
      <c r="E139" s="81"/>
      <c r="F139" s="81"/>
      <c r="G139" s="81"/>
      <c r="H139" s="81"/>
      <c r="I139" s="81"/>
      <c r="J139" s="81"/>
      <c r="K139" s="81"/>
      <c r="L139" s="81"/>
      <c r="M139" s="81"/>
      <c r="N139" s="81"/>
      <c r="O139" s="81"/>
      <c r="P139" s="81"/>
      <c r="Q139" s="81"/>
      <c r="R139" s="81"/>
      <c r="S139" s="81"/>
      <c r="T139" s="81"/>
      <c r="U139" s="81"/>
      <c r="V139" s="81"/>
      <c r="W139" s="81"/>
      <c r="X139" s="81"/>
      <c r="Y139" s="81"/>
      <c r="Z139" s="81"/>
      <c r="AA139" s="81"/>
      <c r="AB139" s="81"/>
      <c r="AC139" s="81"/>
      <c r="AD139" s="81"/>
      <c r="AE139" s="81"/>
      <c r="AF139" s="81"/>
      <c r="AG139" s="81"/>
      <c r="AH139" s="81"/>
      <c r="AI139" s="81"/>
      <c r="AJ139" s="81"/>
      <c r="AK139" s="81"/>
      <c r="AL139" s="81"/>
      <c r="AM139" s="81"/>
      <c r="AN139" s="81"/>
      <c r="AO139" s="81"/>
      <c r="AP139" s="81"/>
      <c r="AQ139" s="81"/>
      <c r="AR139" s="81"/>
      <c r="AS139" s="81"/>
      <c r="AT139" s="81"/>
      <c r="AU139" s="81"/>
      <c r="AV139" s="81"/>
      <c r="AW139" s="81"/>
      <c r="AX139" s="81"/>
      <c r="AY139" s="81"/>
      <c r="AZ139" s="81"/>
      <c r="BA139" s="81"/>
      <c r="BB139" s="81"/>
      <c r="BC139" s="81"/>
      <c r="BD139" s="81"/>
      <c r="BE139" s="81"/>
      <c r="BF139" s="81"/>
      <c r="BG139" s="81"/>
      <c r="BH139" s="81"/>
    </row>
    <row r="140" spans="1:60">
      <c r="A140" s="81"/>
      <c r="B140" s="81"/>
      <c r="C140" s="81"/>
      <c r="D140" s="81"/>
      <c r="E140" s="81"/>
      <c r="F140" s="81"/>
      <c r="G140" s="81"/>
      <c r="H140" s="81"/>
      <c r="I140" s="81"/>
      <c r="J140" s="81"/>
      <c r="K140" s="81"/>
      <c r="L140" s="81"/>
      <c r="M140" s="81"/>
      <c r="N140" s="81"/>
      <c r="O140" s="81"/>
      <c r="P140" s="81"/>
      <c r="Q140" s="81"/>
      <c r="R140" s="81"/>
      <c r="S140" s="81"/>
      <c r="T140" s="81"/>
      <c r="U140" s="81"/>
      <c r="V140" s="81"/>
      <c r="W140" s="81"/>
      <c r="X140" s="81"/>
      <c r="Y140" s="81"/>
      <c r="Z140" s="81"/>
      <c r="AA140" s="81"/>
      <c r="AB140" s="81"/>
      <c r="AC140" s="81"/>
      <c r="AD140" s="81"/>
      <c r="AE140" s="81"/>
      <c r="AF140" s="81"/>
      <c r="AG140" s="81"/>
      <c r="AH140" s="81"/>
      <c r="AI140" s="81"/>
      <c r="AJ140" s="81"/>
      <c r="AK140" s="81"/>
      <c r="AL140" s="81"/>
      <c r="AM140" s="81"/>
      <c r="AN140" s="81"/>
      <c r="AO140" s="81"/>
      <c r="AP140" s="81"/>
      <c r="AQ140" s="81"/>
      <c r="AR140" s="81"/>
      <c r="AS140" s="81"/>
      <c r="AT140" s="81"/>
      <c r="AU140" s="81"/>
      <c r="AV140" s="81"/>
      <c r="AW140" s="81"/>
      <c r="AX140" s="81"/>
      <c r="AY140" s="81"/>
      <c r="AZ140" s="81"/>
      <c r="BA140" s="81"/>
      <c r="BB140" s="81"/>
      <c r="BC140" s="81"/>
      <c r="BD140" s="81"/>
      <c r="BE140" s="81"/>
      <c r="BF140" s="81"/>
      <c r="BG140" s="81"/>
      <c r="BH140" s="81"/>
    </row>
    <row r="141" spans="1:60">
      <c r="A141" s="81"/>
      <c r="B141" s="81"/>
      <c r="C141" s="81"/>
      <c r="D141" s="81"/>
      <c r="E141" s="81"/>
      <c r="F141" s="81"/>
      <c r="G141" s="81"/>
      <c r="H141" s="81"/>
      <c r="I141" s="81"/>
      <c r="J141" s="81"/>
      <c r="K141" s="81"/>
      <c r="L141" s="81"/>
      <c r="M141" s="81"/>
      <c r="N141" s="81"/>
      <c r="O141" s="81"/>
      <c r="P141" s="81"/>
      <c r="Q141" s="81"/>
      <c r="R141" s="81"/>
      <c r="S141" s="81"/>
      <c r="T141" s="81"/>
      <c r="U141" s="81"/>
      <c r="V141" s="81"/>
      <c r="W141" s="81"/>
      <c r="X141" s="81"/>
      <c r="Y141" s="81"/>
      <c r="Z141" s="81"/>
      <c r="AA141" s="81"/>
      <c r="AB141" s="81"/>
      <c r="AC141" s="81"/>
      <c r="AD141" s="81"/>
      <c r="AE141" s="81"/>
      <c r="AF141" s="81"/>
      <c r="AG141" s="81"/>
      <c r="AH141" s="81"/>
      <c r="AI141" s="81"/>
      <c r="AJ141" s="81"/>
      <c r="AK141" s="81"/>
      <c r="AL141" s="81"/>
      <c r="AM141" s="81"/>
      <c r="AN141" s="81"/>
      <c r="AO141" s="81"/>
      <c r="AP141" s="81"/>
      <c r="AQ141" s="81"/>
      <c r="AR141" s="81"/>
      <c r="AS141" s="81"/>
      <c r="AT141" s="81"/>
      <c r="AU141" s="81"/>
      <c r="AV141" s="81"/>
      <c r="AW141" s="81"/>
      <c r="AX141" s="81"/>
      <c r="AY141" s="81"/>
      <c r="AZ141" s="81"/>
      <c r="BA141" s="81"/>
      <c r="BB141" s="81"/>
      <c r="BC141" s="81"/>
      <c r="BD141" s="81"/>
      <c r="BE141" s="81"/>
      <c r="BF141" s="81"/>
      <c r="BG141" s="81"/>
      <c r="BH141" s="81"/>
    </row>
    <row r="142" spans="1:60">
      <c r="A142" s="81"/>
      <c r="B142" s="81"/>
      <c r="C142" s="81"/>
      <c r="D142" s="81"/>
      <c r="E142" s="81"/>
      <c r="F142" s="81"/>
      <c r="G142" s="81"/>
      <c r="H142" s="81"/>
      <c r="I142" s="81"/>
      <c r="J142" s="81"/>
      <c r="K142" s="81"/>
      <c r="L142" s="81"/>
      <c r="M142" s="81"/>
      <c r="N142" s="81"/>
      <c r="O142" s="81"/>
      <c r="P142" s="81"/>
      <c r="Q142" s="81"/>
      <c r="R142" s="81"/>
      <c r="S142" s="81"/>
      <c r="T142" s="81"/>
      <c r="U142" s="81"/>
      <c r="V142" s="81"/>
      <c r="W142" s="81"/>
      <c r="X142" s="81"/>
      <c r="Y142" s="81"/>
      <c r="Z142" s="81"/>
      <c r="AA142" s="81"/>
      <c r="AB142" s="81"/>
      <c r="AC142" s="81"/>
      <c r="AD142" s="81"/>
      <c r="AE142" s="81"/>
      <c r="AF142" s="81"/>
      <c r="AG142" s="81"/>
      <c r="AH142" s="81"/>
      <c r="AI142" s="81"/>
      <c r="AJ142" s="81"/>
      <c r="AK142" s="81"/>
      <c r="AL142" s="81"/>
      <c r="AM142" s="81"/>
      <c r="AN142" s="81"/>
      <c r="AO142" s="81"/>
      <c r="AP142" s="81"/>
      <c r="AQ142" s="81"/>
      <c r="AR142" s="81"/>
      <c r="AS142" s="81"/>
      <c r="AT142" s="81"/>
      <c r="AU142" s="81"/>
      <c r="AV142" s="81"/>
      <c r="AW142" s="81"/>
      <c r="AX142" s="81"/>
      <c r="AY142" s="81"/>
      <c r="AZ142" s="81"/>
      <c r="BA142" s="81"/>
      <c r="BB142" s="81"/>
      <c r="BC142" s="81"/>
      <c r="BD142" s="81"/>
      <c r="BE142" s="81"/>
      <c r="BF142" s="81"/>
      <c r="BG142" s="81"/>
      <c r="BH142" s="81"/>
    </row>
    <row r="143" spans="1:60">
      <c r="A143" s="81"/>
      <c r="B143" s="81"/>
      <c r="C143" s="81"/>
      <c r="D143" s="81"/>
      <c r="E143" s="81"/>
      <c r="F143" s="81"/>
      <c r="G143" s="81"/>
      <c r="H143" s="81"/>
      <c r="I143" s="81"/>
      <c r="J143" s="81"/>
      <c r="K143" s="81"/>
      <c r="L143" s="81"/>
      <c r="M143" s="81"/>
      <c r="N143" s="81"/>
      <c r="O143" s="81"/>
      <c r="P143" s="81"/>
      <c r="Q143" s="81"/>
      <c r="R143" s="81"/>
      <c r="S143" s="81"/>
      <c r="T143" s="81"/>
      <c r="U143" s="81"/>
      <c r="V143" s="81"/>
      <c r="W143" s="81"/>
      <c r="X143" s="81"/>
      <c r="Y143" s="81"/>
      <c r="Z143" s="81"/>
      <c r="AA143" s="81"/>
      <c r="AB143" s="81"/>
      <c r="AC143" s="81"/>
      <c r="AD143" s="81"/>
      <c r="AE143" s="81"/>
      <c r="AF143" s="81"/>
      <c r="AG143" s="81"/>
      <c r="AH143" s="81"/>
      <c r="AI143" s="81"/>
      <c r="AJ143" s="81"/>
      <c r="AK143" s="81"/>
      <c r="AL143" s="81"/>
      <c r="AM143" s="81"/>
      <c r="AN143" s="81"/>
      <c r="AO143" s="81"/>
      <c r="AP143" s="81"/>
      <c r="AQ143" s="81"/>
      <c r="AR143" s="81"/>
      <c r="AS143" s="81"/>
      <c r="AT143" s="81"/>
      <c r="AU143" s="81"/>
      <c r="AV143" s="81"/>
      <c r="AW143" s="81"/>
      <c r="AX143" s="81"/>
      <c r="AY143" s="81"/>
      <c r="AZ143" s="81"/>
      <c r="BA143" s="81"/>
      <c r="BB143" s="81"/>
      <c r="BC143" s="81"/>
      <c r="BD143" s="81"/>
      <c r="BE143" s="81"/>
      <c r="BF143" s="81"/>
      <c r="BG143" s="81"/>
      <c r="BH143" s="81"/>
    </row>
    <row r="144" spans="1:60">
      <c r="A144" s="81"/>
      <c r="B144" s="81"/>
      <c r="C144" s="81"/>
      <c r="D144" s="81"/>
      <c r="E144" s="81"/>
      <c r="F144" s="81"/>
      <c r="G144" s="81"/>
      <c r="H144" s="81"/>
      <c r="I144" s="81"/>
      <c r="J144" s="81"/>
      <c r="K144" s="81"/>
      <c r="L144" s="81"/>
      <c r="M144" s="81"/>
      <c r="N144" s="81"/>
      <c r="O144" s="81"/>
      <c r="P144" s="81"/>
      <c r="Q144" s="81"/>
      <c r="R144" s="81"/>
      <c r="S144" s="81"/>
      <c r="T144" s="81"/>
      <c r="U144" s="81"/>
      <c r="V144" s="81"/>
      <c r="W144" s="81"/>
      <c r="X144" s="81"/>
      <c r="Y144" s="81"/>
      <c r="Z144" s="81"/>
      <c r="AA144" s="81"/>
      <c r="AB144" s="81"/>
      <c r="AC144" s="81"/>
      <c r="AD144" s="81"/>
      <c r="AE144" s="81"/>
      <c r="AF144" s="81"/>
      <c r="AG144" s="81"/>
      <c r="AH144" s="81"/>
      <c r="AI144" s="81"/>
      <c r="AJ144" s="81"/>
      <c r="AK144" s="81"/>
      <c r="AL144" s="81"/>
      <c r="AM144" s="81"/>
      <c r="AN144" s="81"/>
      <c r="AO144" s="81"/>
      <c r="AP144" s="81"/>
      <c r="AQ144" s="81"/>
      <c r="AR144" s="81"/>
      <c r="AS144" s="81"/>
      <c r="AT144" s="81"/>
      <c r="AU144" s="81"/>
      <c r="AV144" s="81"/>
      <c r="AW144" s="81"/>
      <c r="AX144" s="81"/>
      <c r="AY144" s="81"/>
      <c r="AZ144" s="81"/>
      <c r="BA144" s="81"/>
      <c r="BB144" s="81"/>
      <c r="BC144" s="81"/>
      <c r="BD144" s="81"/>
      <c r="BE144" s="81"/>
      <c r="BF144" s="81"/>
      <c r="BG144" s="81"/>
      <c r="BH144" s="81"/>
    </row>
    <row r="145" spans="1:60">
      <c r="A145" s="81"/>
      <c r="B145" s="81"/>
      <c r="C145" s="81"/>
      <c r="D145" s="81"/>
      <c r="E145" s="81"/>
      <c r="F145" s="81"/>
      <c r="G145" s="81"/>
      <c r="H145" s="81"/>
      <c r="I145" s="81"/>
      <c r="J145" s="81"/>
      <c r="K145" s="81"/>
      <c r="L145" s="81"/>
      <c r="M145" s="81"/>
      <c r="N145" s="81"/>
      <c r="O145" s="81"/>
      <c r="P145" s="81"/>
      <c r="Q145" s="81"/>
      <c r="R145" s="81"/>
      <c r="S145" s="81"/>
      <c r="T145" s="81"/>
      <c r="U145" s="81"/>
      <c r="V145" s="81"/>
      <c r="W145" s="81"/>
      <c r="X145" s="81"/>
      <c r="Y145" s="81"/>
      <c r="Z145" s="81"/>
      <c r="AA145" s="81"/>
      <c r="AB145" s="81"/>
      <c r="AC145" s="81"/>
      <c r="AD145" s="81"/>
      <c r="AE145" s="81"/>
      <c r="AF145" s="81"/>
      <c r="AG145" s="81"/>
      <c r="AH145" s="81"/>
      <c r="AI145" s="81"/>
      <c r="AJ145" s="81"/>
      <c r="AK145" s="81"/>
      <c r="AL145" s="81"/>
      <c r="AM145" s="81"/>
      <c r="AN145" s="81"/>
      <c r="AO145" s="81"/>
      <c r="AP145" s="81"/>
      <c r="AQ145" s="81"/>
      <c r="AR145" s="81"/>
      <c r="AS145" s="81"/>
      <c r="AT145" s="81"/>
      <c r="AU145" s="81"/>
      <c r="AV145" s="81"/>
      <c r="AW145" s="81"/>
      <c r="AX145" s="81"/>
      <c r="AY145" s="81"/>
      <c r="AZ145" s="81"/>
      <c r="BA145" s="81"/>
      <c r="BB145" s="81"/>
      <c r="BC145" s="81"/>
      <c r="BD145" s="81"/>
      <c r="BE145" s="81"/>
      <c r="BF145" s="81"/>
      <c r="BG145" s="81"/>
      <c r="BH145" s="81"/>
    </row>
    <row r="146" spans="1:60">
      <c r="A146" s="81"/>
      <c r="B146" s="81"/>
      <c r="C146" s="81"/>
      <c r="D146" s="81"/>
      <c r="E146" s="81"/>
      <c r="F146" s="81"/>
      <c r="G146" s="81"/>
      <c r="H146" s="81"/>
      <c r="I146" s="81"/>
      <c r="J146" s="81"/>
      <c r="K146" s="81"/>
      <c r="L146" s="81"/>
      <c r="M146" s="81"/>
      <c r="N146" s="81"/>
      <c r="O146" s="81"/>
      <c r="P146" s="81"/>
      <c r="Q146" s="81"/>
      <c r="R146" s="81"/>
      <c r="S146" s="81"/>
      <c r="T146" s="81"/>
      <c r="U146" s="81"/>
      <c r="V146" s="81"/>
      <c r="W146" s="81"/>
      <c r="X146" s="81"/>
      <c r="Y146" s="81"/>
      <c r="Z146" s="81"/>
      <c r="AA146" s="81"/>
      <c r="AB146" s="81"/>
      <c r="AC146" s="81"/>
      <c r="AD146" s="81"/>
      <c r="AE146" s="81"/>
      <c r="AF146" s="81"/>
      <c r="AG146" s="81"/>
      <c r="AH146" s="81"/>
      <c r="AI146" s="81"/>
      <c r="AJ146" s="81"/>
      <c r="AK146" s="81"/>
      <c r="AL146" s="81"/>
      <c r="AM146" s="81"/>
      <c r="AN146" s="81"/>
      <c r="AO146" s="81"/>
      <c r="AP146" s="81"/>
      <c r="AQ146" s="81"/>
      <c r="AR146" s="81"/>
      <c r="AS146" s="81"/>
      <c r="AT146" s="81"/>
      <c r="AU146" s="81"/>
      <c r="AV146" s="81"/>
      <c r="AW146" s="81"/>
      <c r="AX146" s="81"/>
      <c r="AY146" s="81"/>
      <c r="AZ146" s="81"/>
      <c r="BA146" s="81"/>
      <c r="BB146" s="81"/>
      <c r="BC146" s="81"/>
      <c r="BD146" s="81"/>
      <c r="BE146" s="81"/>
      <c r="BF146" s="81"/>
      <c r="BG146" s="81"/>
      <c r="BH146" s="81"/>
    </row>
    <row r="147" spans="1:60">
      <c r="A147" s="81"/>
      <c r="B147" s="81"/>
      <c r="C147" s="81"/>
      <c r="D147" s="81"/>
      <c r="E147" s="81"/>
      <c r="F147" s="81"/>
      <c r="G147" s="81"/>
      <c r="H147" s="81"/>
      <c r="I147" s="81"/>
      <c r="J147" s="81"/>
      <c r="K147" s="81"/>
      <c r="L147" s="81"/>
      <c r="M147" s="81"/>
      <c r="N147" s="81"/>
      <c r="O147" s="81"/>
      <c r="P147" s="81"/>
      <c r="Q147" s="81"/>
      <c r="R147" s="81"/>
      <c r="S147" s="81"/>
      <c r="T147" s="81"/>
      <c r="U147" s="81"/>
      <c r="V147" s="81"/>
      <c r="W147" s="81"/>
      <c r="X147" s="81"/>
      <c r="Y147" s="81"/>
      <c r="Z147" s="81"/>
      <c r="AA147" s="81"/>
      <c r="AB147" s="81"/>
      <c r="AC147" s="81"/>
      <c r="AD147" s="81"/>
      <c r="AE147" s="81"/>
      <c r="AF147" s="81"/>
      <c r="AG147" s="81"/>
      <c r="AH147" s="81"/>
      <c r="AI147" s="81"/>
      <c r="AJ147" s="81"/>
      <c r="AK147" s="81"/>
      <c r="AL147" s="81"/>
      <c r="AM147" s="81"/>
      <c r="AN147" s="81"/>
      <c r="AO147" s="81"/>
      <c r="AP147" s="81"/>
      <c r="AQ147" s="81"/>
      <c r="AR147" s="81"/>
      <c r="AS147" s="81"/>
      <c r="AT147" s="81"/>
      <c r="AU147" s="81"/>
      <c r="AV147" s="81"/>
      <c r="AW147" s="81"/>
      <c r="AX147" s="81"/>
      <c r="AY147" s="81"/>
      <c r="AZ147" s="81"/>
      <c r="BA147" s="81"/>
      <c r="BB147" s="81"/>
      <c r="BC147" s="81"/>
      <c r="BD147" s="81"/>
      <c r="BE147" s="81"/>
      <c r="BF147" s="81"/>
      <c r="BG147" s="81"/>
      <c r="BH147" s="81"/>
    </row>
    <row r="148" spans="1:60">
      <c r="A148" s="81"/>
      <c r="B148" s="81"/>
      <c r="C148" s="81"/>
      <c r="D148" s="81"/>
      <c r="E148" s="81"/>
      <c r="F148" s="81"/>
      <c r="G148" s="81"/>
      <c r="H148" s="81"/>
      <c r="I148" s="81"/>
      <c r="J148" s="81"/>
      <c r="K148" s="81"/>
      <c r="L148" s="81"/>
      <c r="M148" s="81"/>
      <c r="N148" s="81"/>
      <c r="O148" s="81"/>
      <c r="P148" s="81"/>
      <c r="Q148" s="81"/>
      <c r="R148" s="81"/>
      <c r="S148" s="81"/>
      <c r="T148" s="81"/>
      <c r="U148" s="81"/>
      <c r="V148" s="81"/>
      <c r="W148" s="81"/>
      <c r="X148" s="81"/>
      <c r="Y148" s="81"/>
      <c r="Z148" s="81"/>
      <c r="AA148" s="81"/>
      <c r="AB148" s="81"/>
      <c r="AC148" s="81"/>
      <c r="AD148" s="81"/>
      <c r="AE148" s="81"/>
      <c r="AF148" s="81"/>
      <c r="AG148" s="81"/>
      <c r="AH148" s="81"/>
      <c r="AI148" s="81"/>
      <c r="AJ148" s="81"/>
      <c r="AK148" s="81"/>
      <c r="AL148" s="81"/>
      <c r="AM148" s="81"/>
      <c r="AN148" s="81"/>
      <c r="AO148" s="81"/>
      <c r="AP148" s="81"/>
      <c r="AQ148" s="81"/>
      <c r="AR148" s="81"/>
      <c r="AS148" s="81"/>
      <c r="AT148" s="81"/>
      <c r="AU148" s="81"/>
      <c r="AV148" s="81"/>
      <c r="AW148" s="81"/>
      <c r="AX148" s="81"/>
      <c r="AY148" s="81"/>
      <c r="AZ148" s="81"/>
      <c r="BA148" s="81"/>
      <c r="BB148" s="81"/>
      <c r="BC148" s="81"/>
      <c r="BD148" s="81"/>
      <c r="BE148" s="81"/>
      <c r="BF148" s="81"/>
      <c r="BG148" s="81"/>
      <c r="BH148" s="81"/>
    </row>
    <row r="149" spans="1:60">
      <c r="A149" s="81"/>
      <c r="B149" s="81"/>
      <c r="C149" s="81"/>
      <c r="D149" s="81"/>
      <c r="E149" s="81"/>
      <c r="F149" s="81"/>
      <c r="G149" s="81"/>
      <c r="H149" s="81"/>
      <c r="I149" s="81"/>
      <c r="J149" s="81"/>
      <c r="K149" s="81"/>
      <c r="L149" s="81"/>
      <c r="M149" s="81"/>
      <c r="N149" s="81"/>
      <c r="O149" s="81"/>
      <c r="P149" s="81"/>
      <c r="Q149" s="81"/>
      <c r="R149" s="81"/>
      <c r="S149" s="81"/>
      <c r="T149" s="81"/>
      <c r="U149" s="81"/>
      <c r="V149" s="81"/>
      <c r="W149" s="81"/>
      <c r="X149" s="81"/>
      <c r="Y149" s="81"/>
      <c r="Z149" s="81"/>
      <c r="AA149" s="81"/>
      <c r="AB149" s="81"/>
      <c r="AC149" s="81"/>
      <c r="AD149" s="81"/>
      <c r="AE149" s="81"/>
      <c r="AF149" s="81"/>
      <c r="AG149" s="81"/>
      <c r="AH149" s="81"/>
      <c r="AI149" s="81"/>
      <c r="AJ149" s="81"/>
      <c r="AK149" s="81"/>
      <c r="AL149" s="81"/>
      <c r="AM149" s="81"/>
      <c r="AN149" s="81"/>
      <c r="AO149" s="81"/>
      <c r="AP149" s="81"/>
      <c r="AQ149" s="81"/>
      <c r="AR149" s="81"/>
      <c r="AS149" s="81"/>
      <c r="AT149" s="81"/>
      <c r="AU149" s="81"/>
      <c r="AV149" s="81"/>
      <c r="AW149" s="81"/>
      <c r="AX149" s="81"/>
      <c r="AY149" s="81"/>
      <c r="AZ149" s="81"/>
      <c r="BA149" s="81"/>
      <c r="BB149" s="81"/>
      <c r="BC149" s="81"/>
      <c r="BD149" s="81"/>
      <c r="BE149" s="81"/>
      <c r="BF149" s="81"/>
      <c r="BG149" s="81"/>
      <c r="BH149" s="81"/>
    </row>
    <row r="150" spans="1:60">
      <c r="A150" s="81"/>
      <c r="B150" s="81"/>
      <c r="C150" s="81"/>
      <c r="D150" s="81"/>
      <c r="E150" s="81"/>
      <c r="F150" s="81"/>
      <c r="G150" s="81"/>
      <c r="H150" s="81"/>
      <c r="I150" s="81"/>
      <c r="J150" s="81"/>
      <c r="K150" s="81"/>
      <c r="L150" s="81"/>
      <c r="M150" s="81"/>
      <c r="N150" s="81"/>
      <c r="O150" s="81"/>
      <c r="P150" s="81"/>
      <c r="Q150" s="81"/>
      <c r="R150" s="81"/>
      <c r="S150" s="81"/>
      <c r="T150" s="81"/>
      <c r="U150" s="81"/>
      <c r="V150" s="81"/>
      <c r="W150" s="81"/>
      <c r="X150" s="81"/>
      <c r="Y150" s="81"/>
      <c r="Z150" s="81"/>
      <c r="AA150" s="81"/>
      <c r="AB150" s="81"/>
      <c r="AC150" s="81"/>
      <c r="AD150" s="81"/>
      <c r="AE150" s="81"/>
      <c r="AF150" s="81"/>
      <c r="AG150" s="81"/>
      <c r="AH150" s="81"/>
      <c r="AI150" s="81"/>
      <c r="AJ150" s="81"/>
      <c r="AK150" s="81"/>
      <c r="AL150" s="81"/>
      <c r="AM150" s="81"/>
      <c r="AN150" s="81"/>
      <c r="AO150" s="81"/>
      <c r="AP150" s="81"/>
      <c r="AQ150" s="81"/>
      <c r="AR150" s="81"/>
      <c r="AS150" s="81"/>
      <c r="AT150" s="81"/>
      <c r="AU150" s="81"/>
      <c r="AV150" s="81"/>
      <c r="AW150" s="81"/>
      <c r="AX150" s="81"/>
      <c r="AY150" s="81"/>
      <c r="AZ150" s="81"/>
      <c r="BA150" s="81"/>
      <c r="BB150" s="81"/>
      <c r="BC150" s="81"/>
      <c r="BD150" s="81"/>
      <c r="BE150" s="81"/>
      <c r="BF150" s="81"/>
      <c r="BG150" s="81"/>
      <c r="BH150" s="81"/>
    </row>
    <row r="151" spans="1:60">
      <c r="A151" s="81"/>
      <c r="B151" s="81"/>
      <c r="C151" s="81"/>
      <c r="D151" s="81"/>
      <c r="E151" s="81"/>
      <c r="F151" s="81"/>
      <c r="G151" s="81"/>
      <c r="H151" s="81"/>
      <c r="I151" s="81"/>
      <c r="J151" s="81"/>
      <c r="K151" s="81"/>
      <c r="L151" s="81"/>
      <c r="M151" s="81"/>
      <c r="N151" s="81"/>
      <c r="O151" s="81"/>
      <c r="P151" s="81"/>
      <c r="Q151" s="81"/>
      <c r="R151" s="81"/>
      <c r="S151" s="81"/>
      <c r="T151" s="81"/>
      <c r="U151" s="81"/>
      <c r="V151" s="81"/>
      <c r="W151" s="81"/>
      <c r="X151" s="81"/>
      <c r="Y151" s="81"/>
      <c r="Z151" s="81"/>
      <c r="AA151" s="81"/>
      <c r="AB151" s="81"/>
      <c r="AC151" s="81"/>
      <c r="AD151" s="81"/>
      <c r="AE151" s="81"/>
      <c r="AF151" s="81"/>
      <c r="AG151" s="81"/>
      <c r="AH151" s="81"/>
      <c r="AI151" s="81"/>
      <c r="AJ151" s="81"/>
      <c r="AK151" s="81"/>
      <c r="AL151" s="81"/>
      <c r="AM151" s="81"/>
      <c r="AN151" s="81"/>
      <c r="AO151" s="81"/>
      <c r="AP151" s="81"/>
      <c r="AQ151" s="81"/>
      <c r="AR151" s="81"/>
      <c r="AS151" s="81"/>
      <c r="AT151" s="81"/>
      <c r="AU151" s="81"/>
      <c r="AV151" s="81"/>
      <c r="AW151" s="81"/>
      <c r="AX151" s="81"/>
      <c r="AY151" s="81"/>
      <c r="AZ151" s="81"/>
      <c r="BA151" s="81"/>
      <c r="BB151" s="81"/>
      <c r="BC151" s="81"/>
      <c r="BD151" s="81"/>
      <c r="BE151" s="81"/>
      <c r="BF151" s="81"/>
      <c r="BG151" s="81"/>
      <c r="BH151" s="81"/>
    </row>
    <row r="152" spans="1:60">
      <c r="A152" s="81"/>
      <c r="B152" s="81"/>
      <c r="C152" s="81"/>
      <c r="D152" s="81"/>
      <c r="E152" s="81"/>
      <c r="F152" s="81"/>
      <c r="G152" s="81"/>
      <c r="H152" s="81"/>
      <c r="I152" s="81"/>
      <c r="J152" s="81"/>
      <c r="K152" s="81"/>
      <c r="L152" s="81"/>
      <c r="M152" s="81"/>
      <c r="N152" s="81"/>
      <c r="O152" s="81"/>
      <c r="P152" s="81"/>
      <c r="Q152" s="81"/>
      <c r="R152" s="81"/>
      <c r="S152" s="81"/>
      <c r="T152" s="81"/>
      <c r="U152" s="81"/>
      <c r="V152" s="81"/>
      <c r="W152" s="81"/>
      <c r="X152" s="81"/>
      <c r="Y152" s="81"/>
      <c r="Z152" s="81"/>
      <c r="AA152" s="81"/>
      <c r="AB152" s="81"/>
      <c r="AC152" s="81"/>
      <c r="AD152" s="81"/>
      <c r="AE152" s="81"/>
      <c r="AF152" s="81"/>
      <c r="AG152" s="81"/>
      <c r="AH152" s="81"/>
      <c r="AI152" s="81"/>
      <c r="AJ152" s="81"/>
      <c r="AK152" s="81"/>
      <c r="AL152" s="81"/>
      <c r="AM152" s="81"/>
      <c r="AN152" s="81"/>
      <c r="AO152" s="81"/>
      <c r="AP152" s="81"/>
      <c r="AQ152" s="81"/>
      <c r="AR152" s="81"/>
      <c r="AS152" s="81"/>
      <c r="AT152" s="81"/>
      <c r="AU152" s="81"/>
      <c r="AV152" s="81"/>
      <c r="AW152" s="81"/>
      <c r="AX152" s="81"/>
      <c r="AY152" s="81"/>
      <c r="AZ152" s="81"/>
      <c r="BA152" s="81"/>
      <c r="BB152" s="81"/>
      <c r="BC152" s="81"/>
      <c r="BD152" s="81"/>
      <c r="BE152" s="81"/>
      <c r="BF152" s="81"/>
      <c r="BG152" s="81"/>
      <c r="BH152" s="81"/>
    </row>
    <row r="153" spans="1:60">
      <c r="A153" s="81"/>
      <c r="B153" s="81"/>
      <c r="C153" s="81"/>
      <c r="D153" s="81"/>
      <c r="E153" s="81"/>
      <c r="F153" s="81"/>
      <c r="G153" s="81"/>
      <c r="H153" s="81"/>
      <c r="I153" s="81"/>
      <c r="J153" s="81"/>
      <c r="K153" s="81"/>
      <c r="L153" s="81"/>
      <c r="M153" s="81"/>
      <c r="N153" s="81"/>
      <c r="O153" s="81"/>
      <c r="P153" s="81"/>
      <c r="Q153" s="81"/>
      <c r="R153" s="81"/>
      <c r="S153" s="81"/>
      <c r="T153" s="81"/>
      <c r="U153" s="81"/>
      <c r="V153" s="81"/>
      <c r="W153" s="81"/>
      <c r="X153" s="81"/>
      <c r="Y153" s="81"/>
      <c r="Z153" s="81"/>
      <c r="AA153" s="81"/>
      <c r="AB153" s="81"/>
      <c r="AC153" s="81"/>
      <c r="AD153" s="81"/>
      <c r="AE153" s="81"/>
      <c r="AF153" s="81"/>
      <c r="AG153" s="81"/>
      <c r="AH153" s="81"/>
      <c r="AI153" s="81"/>
      <c r="AJ153" s="81"/>
      <c r="AK153" s="81"/>
      <c r="AL153" s="81"/>
      <c r="AM153" s="81"/>
      <c r="AN153" s="81"/>
      <c r="AO153" s="81"/>
      <c r="AP153" s="81"/>
      <c r="AQ153" s="81"/>
      <c r="AR153" s="81"/>
      <c r="AS153" s="81"/>
      <c r="AT153" s="81"/>
      <c r="AU153" s="81"/>
      <c r="AV153" s="81"/>
      <c r="AW153" s="81"/>
      <c r="AX153" s="81"/>
      <c r="AY153" s="81"/>
      <c r="AZ153" s="81"/>
      <c r="BA153" s="81"/>
      <c r="BB153" s="81"/>
      <c r="BC153" s="81"/>
      <c r="BD153" s="81"/>
      <c r="BE153" s="81"/>
      <c r="BF153" s="81"/>
      <c r="BG153" s="81"/>
      <c r="BH153" s="81"/>
    </row>
    <row r="154" spans="1:60">
      <c r="A154" s="81"/>
      <c r="B154" s="81"/>
      <c r="C154" s="81"/>
      <c r="D154" s="81"/>
      <c r="E154" s="81"/>
      <c r="F154" s="81"/>
      <c r="G154" s="81"/>
      <c r="H154" s="81"/>
      <c r="I154" s="81"/>
      <c r="J154" s="81"/>
      <c r="K154" s="81"/>
      <c r="L154" s="81"/>
      <c r="M154" s="81"/>
      <c r="N154" s="81"/>
      <c r="O154" s="81"/>
      <c r="P154" s="81"/>
      <c r="Q154" s="81"/>
      <c r="R154" s="81"/>
      <c r="S154" s="81"/>
      <c r="T154" s="81"/>
      <c r="U154" s="81"/>
      <c r="V154" s="81"/>
      <c r="W154" s="81"/>
      <c r="X154" s="81"/>
      <c r="Y154" s="81"/>
      <c r="Z154" s="81"/>
      <c r="AA154" s="81"/>
      <c r="AB154" s="81"/>
      <c r="AC154" s="81"/>
      <c r="AD154" s="81"/>
      <c r="AE154" s="81"/>
      <c r="AF154" s="81"/>
      <c r="AG154" s="81"/>
      <c r="AH154" s="81"/>
      <c r="AI154" s="81"/>
      <c r="AJ154" s="81"/>
      <c r="AK154" s="81"/>
      <c r="AL154" s="81"/>
      <c r="AM154" s="81"/>
      <c r="AN154" s="81"/>
      <c r="AO154" s="81"/>
      <c r="AP154" s="81"/>
      <c r="AQ154" s="81"/>
      <c r="AR154" s="81"/>
      <c r="AS154" s="81"/>
      <c r="AT154" s="81"/>
      <c r="AU154" s="81"/>
      <c r="AV154" s="81"/>
      <c r="AW154" s="81"/>
      <c r="AX154" s="81"/>
      <c r="AY154" s="81"/>
      <c r="AZ154" s="81"/>
      <c r="BA154" s="81"/>
      <c r="BB154" s="81"/>
      <c r="BC154" s="81"/>
      <c r="BD154" s="81"/>
      <c r="BE154" s="81"/>
      <c r="BF154" s="81"/>
      <c r="BG154" s="81"/>
      <c r="BH154" s="81"/>
    </row>
    <row r="155" spans="1:60">
      <c r="A155" s="81"/>
      <c r="B155" s="81"/>
      <c r="C155" s="81"/>
      <c r="D155" s="81"/>
      <c r="E155" s="81"/>
      <c r="F155" s="81"/>
      <c r="G155" s="81"/>
      <c r="H155" s="81"/>
      <c r="I155" s="81"/>
      <c r="J155" s="81"/>
      <c r="K155" s="81"/>
      <c r="L155" s="81"/>
      <c r="M155" s="81"/>
      <c r="N155" s="81"/>
      <c r="O155" s="81"/>
      <c r="P155" s="81"/>
      <c r="Q155" s="81"/>
      <c r="R155" s="81"/>
      <c r="S155" s="81"/>
      <c r="T155" s="81"/>
      <c r="U155" s="81"/>
      <c r="V155" s="81"/>
      <c r="W155" s="81"/>
      <c r="X155" s="81"/>
      <c r="Y155" s="81"/>
      <c r="Z155" s="81"/>
      <c r="AA155" s="81"/>
      <c r="AB155" s="81"/>
      <c r="AC155" s="81"/>
      <c r="AD155" s="81"/>
      <c r="AE155" s="81"/>
      <c r="AF155" s="81"/>
      <c r="AG155" s="81"/>
      <c r="AH155" s="81"/>
      <c r="AI155" s="81"/>
      <c r="AJ155" s="81"/>
      <c r="AK155" s="81"/>
      <c r="AL155" s="81"/>
      <c r="AM155" s="81"/>
      <c r="AN155" s="81"/>
      <c r="AO155" s="81"/>
      <c r="AP155" s="81"/>
      <c r="AQ155" s="81"/>
      <c r="AR155" s="81"/>
      <c r="AS155" s="81"/>
      <c r="AT155" s="81"/>
      <c r="AU155" s="81"/>
      <c r="AV155" s="81"/>
      <c r="AW155" s="81"/>
      <c r="AX155" s="81"/>
      <c r="AY155" s="81"/>
      <c r="AZ155" s="81"/>
      <c r="BA155" s="81"/>
      <c r="BB155" s="81"/>
      <c r="BC155" s="81"/>
      <c r="BD155" s="81"/>
      <c r="BE155" s="81"/>
      <c r="BF155" s="81"/>
      <c r="BG155" s="81"/>
      <c r="BH155" s="81"/>
    </row>
    <row r="156" spans="1:60">
      <c r="A156" s="81"/>
      <c r="B156" s="81"/>
      <c r="C156" s="81"/>
      <c r="D156" s="81"/>
      <c r="E156" s="81"/>
      <c r="F156" s="81"/>
      <c r="G156" s="81"/>
      <c r="H156" s="81"/>
      <c r="I156" s="81"/>
      <c r="J156" s="81"/>
      <c r="K156" s="81"/>
      <c r="L156" s="81"/>
      <c r="M156" s="81"/>
      <c r="N156" s="81"/>
      <c r="O156" s="81"/>
      <c r="P156" s="81"/>
      <c r="Q156" s="81"/>
      <c r="R156" s="81"/>
      <c r="S156" s="81"/>
      <c r="T156" s="81"/>
      <c r="U156" s="81"/>
      <c r="V156" s="81"/>
      <c r="W156" s="81"/>
      <c r="X156" s="81"/>
      <c r="Y156" s="81"/>
      <c r="Z156" s="81"/>
      <c r="AA156" s="81"/>
      <c r="AB156" s="81"/>
      <c r="AC156" s="81"/>
      <c r="AD156" s="81"/>
      <c r="AE156" s="81"/>
      <c r="AF156" s="81"/>
      <c r="AG156" s="81"/>
      <c r="AH156" s="81"/>
      <c r="AI156" s="81"/>
      <c r="AJ156" s="81"/>
      <c r="AK156" s="81"/>
      <c r="AL156" s="81"/>
      <c r="AM156" s="81"/>
      <c r="AN156" s="81"/>
      <c r="AO156" s="81"/>
      <c r="AP156" s="81"/>
      <c r="AQ156" s="81"/>
      <c r="AR156" s="81"/>
      <c r="AS156" s="81"/>
      <c r="AT156" s="81"/>
      <c r="AU156" s="81"/>
      <c r="AV156" s="81"/>
      <c r="AW156" s="81"/>
      <c r="AX156" s="81"/>
      <c r="AY156" s="81"/>
      <c r="AZ156" s="81"/>
      <c r="BA156" s="81"/>
      <c r="BB156" s="81"/>
      <c r="BC156" s="81"/>
      <c r="BD156" s="81"/>
      <c r="BE156" s="81"/>
      <c r="BF156" s="81"/>
      <c r="BG156" s="81"/>
      <c r="BH156" s="81"/>
    </row>
    <row r="157" spans="1:60">
      <c r="A157" s="81"/>
      <c r="B157" s="81"/>
      <c r="C157" s="81"/>
      <c r="D157" s="81"/>
      <c r="E157" s="81"/>
      <c r="F157" s="81"/>
      <c r="G157" s="81"/>
      <c r="H157" s="81"/>
      <c r="I157" s="81"/>
      <c r="J157" s="81"/>
      <c r="K157" s="81"/>
      <c r="L157" s="81"/>
      <c r="M157" s="81"/>
      <c r="N157" s="81"/>
      <c r="O157" s="81"/>
      <c r="P157" s="81"/>
      <c r="Q157" s="81"/>
      <c r="R157" s="81"/>
      <c r="S157" s="81"/>
      <c r="T157" s="81"/>
      <c r="U157" s="81"/>
      <c r="V157" s="81"/>
      <c r="W157" s="81"/>
      <c r="X157" s="81"/>
      <c r="Y157" s="81"/>
      <c r="Z157" s="81"/>
      <c r="AA157" s="81"/>
      <c r="AB157" s="81"/>
      <c r="AC157" s="81"/>
      <c r="AD157" s="81"/>
      <c r="AE157" s="81"/>
      <c r="AF157" s="81"/>
      <c r="AG157" s="81"/>
      <c r="AH157" s="81"/>
      <c r="AI157" s="81"/>
      <c r="AJ157" s="81"/>
      <c r="AK157" s="81"/>
      <c r="AL157" s="81"/>
      <c r="AM157" s="81"/>
      <c r="AN157" s="81"/>
      <c r="AO157" s="81"/>
      <c r="AP157" s="81"/>
      <c r="AQ157" s="81"/>
      <c r="AR157" s="81"/>
      <c r="AS157" s="81"/>
      <c r="AT157" s="81"/>
      <c r="AU157" s="81"/>
      <c r="AV157" s="81"/>
      <c r="AW157" s="81"/>
      <c r="AX157" s="81"/>
      <c r="AY157" s="81"/>
      <c r="AZ157" s="81"/>
      <c r="BA157" s="81"/>
      <c r="BB157" s="81"/>
      <c r="BC157" s="81"/>
      <c r="BD157" s="81"/>
      <c r="BE157" s="81"/>
      <c r="BF157" s="81"/>
      <c r="BG157" s="81"/>
      <c r="BH157" s="81"/>
    </row>
    <row r="158" spans="1:60">
      <c r="A158" s="81"/>
      <c r="B158" s="81"/>
      <c r="C158" s="81"/>
      <c r="D158" s="81"/>
      <c r="E158" s="81"/>
      <c r="F158" s="81"/>
      <c r="G158" s="81"/>
      <c r="H158" s="81"/>
      <c r="I158" s="81"/>
      <c r="J158" s="81"/>
      <c r="K158" s="81"/>
      <c r="L158" s="81"/>
      <c r="M158" s="81"/>
      <c r="N158" s="81"/>
      <c r="O158" s="81"/>
      <c r="P158" s="81"/>
      <c r="Q158" s="81"/>
      <c r="R158" s="81"/>
      <c r="S158" s="81"/>
      <c r="T158" s="81"/>
      <c r="U158" s="81"/>
      <c r="V158" s="81"/>
      <c r="W158" s="81"/>
      <c r="X158" s="81"/>
      <c r="Y158" s="81"/>
      <c r="Z158" s="81"/>
      <c r="AA158" s="81"/>
      <c r="AB158" s="81"/>
      <c r="AC158" s="81"/>
      <c r="AD158" s="81"/>
      <c r="AE158" s="81"/>
      <c r="AF158" s="81"/>
      <c r="AG158" s="81"/>
      <c r="AH158" s="81"/>
      <c r="AI158" s="81"/>
      <c r="AJ158" s="81"/>
      <c r="AK158" s="81"/>
      <c r="AL158" s="81"/>
      <c r="AM158" s="81"/>
      <c r="AN158" s="81"/>
      <c r="AO158" s="81"/>
      <c r="AP158" s="81"/>
      <c r="AQ158" s="81"/>
      <c r="AR158" s="81"/>
      <c r="AS158" s="81"/>
      <c r="AT158" s="81"/>
      <c r="AU158" s="81"/>
      <c r="AV158" s="81"/>
      <c r="AW158" s="81"/>
      <c r="AX158" s="81"/>
      <c r="AY158" s="81"/>
      <c r="AZ158" s="81"/>
      <c r="BA158" s="81"/>
      <c r="BB158" s="81"/>
      <c r="BC158" s="81"/>
      <c r="BD158" s="81"/>
      <c r="BE158" s="81"/>
      <c r="BF158" s="81"/>
      <c r="BG158" s="81"/>
      <c r="BH158" s="81"/>
    </row>
    <row r="159" spans="1:60">
      <c r="A159" s="81"/>
      <c r="B159" s="81"/>
      <c r="C159" s="81"/>
      <c r="D159" s="81"/>
      <c r="E159" s="81"/>
      <c r="F159" s="81"/>
      <c r="G159" s="81"/>
      <c r="H159" s="81"/>
      <c r="I159" s="81"/>
      <c r="J159" s="81"/>
      <c r="K159" s="81"/>
      <c r="L159" s="81"/>
      <c r="M159" s="81"/>
      <c r="N159" s="81"/>
      <c r="O159" s="81"/>
      <c r="P159" s="81"/>
      <c r="Q159" s="81"/>
      <c r="R159" s="81"/>
      <c r="S159" s="81"/>
      <c r="T159" s="81"/>
      <c r="U159" s="81"/>
      <c r="V159" s="81"/>
      <c r="W159" s="81"/>
      <c r="X159" s="81"/>
      <c r="Y159" s="81"/>
      <c r="Z159" s="81"/>
      <c r="AA159" s="81"/>
      <c r="AB159" s="81"/>
      <c r="AC159" s="81"/>
      <c r="AD159" s="81"/>
      <c r="AE159" s="81"/>
      <c r="AF159" s="81"/>
      <c r="AG159" s="81"/>
      <c r="AH159" s="81"/>
      <c r="AI159" s="81"/>
      <c r="AJ159" s="81"/>
      <c r="AK159" s="81"/>
      <c r="AL159" s="81"/>
      <c r="AM159" s="81"/>
      <c r="AN159" s="81"/>
      <c r="AO159" s="81"/>
      <c r="AP159" s="81"/>
      <c r="AQ159" s="81"/>
      <c r="AR159" s="81"/>
      <c r="AS159" s="81"/>
      <c r="AT159" s="81"/>
      <c r="AU159" s="81"/>
      <c r="AV159" s="81"/>
      <c r="AW159" s="81"/>
      <c r="AX159" s="81"/>
      <c r="AY159" s="81"/>
      <c r="AZ159" s="81"/>
      <c r="BA159" s="81"/>
      <c r="BB159" s="81"/>
      <c r="BC159" s="81"/>
      <c r="BD159" s="81"/>
      <c r="BE159" s="81"/>
      <c r="BF159" s="81"/>
      <c r="BG159" s="81"/>
      <c r="BH159" s="81"/>
    </row>
    <row r="160" spans="1:60">
      <c r="A160" s="81"/>
      <c r="B160" s="81"/>
      <c r="C160" s="81"/>
      <c r="D160" s="81"/>
      <c r="E160" s="81"/>
      <c r="F160" s="81"/>
      <c r="G160" s="81"/>
      <c r="H160" s="81"/>
      <c r="I160" s="81"/>
      <c r="J160" s="81"/>
      <c r="K160" s="81"/>
      <c r="L160" s="81"/>
      <c r="M160" s="81"/>
      <c r="N160" s="81"/>
      <c r="O160" s="81"/>
      <c r="P160" s="81"/>
      <c r="Q160" s="81"/>
      <c r="R160" s="81"/>
      <c r="S160" s="81"/>
      <c r="T160" s="81"/>
      <c r="U160" s="81"/>
      <c r="V160" s="81"/>
      <c r="W160" s="81"/>
      <c r="X160" s="81"/>
      <c r="Y160" s="81"/>
      <c r="Z160" s="81"/>
      <c r="AA160" s="81"/>
      <c r="AB160" s="81"/>
      <c r="AC160" s="81"/>
      <c r="AD160" s="81"/>
      <c r="AE160" s="81"/>
      <c r="AF160" s="81"/>
      <c r="AG160" s="81"/>
      <c r="AH160" s="81"/>
      <c r="AI160" s="81"/>
      <c r="AJ160" s="81"/>
      <c r="AK160" s="81"/>
      <c r="AL160" s="81"/>
      <c r="AM160" s="81"/>
      <c r="AN160" s="81"/>
      <c r="AO160" s="81"/>
      <c r="AP160" s="81"/>
      <c r="AQ160" s="81"/>
      <c r="AR160" s="81"/>
      <c r="AS160" s="81"/>
      <c r="AT160" s="81"/>
      <c r="AU160" s="81"/>
      <c r="AV160" s="81"/>
      <c r="AW160" s="81"/>
      <c r="AX160" s="81"/>
      <c r="AY160" s="81"/>
      <c r="AZ160" s="81"/>
      <c r="BA160" s="81"/>
      <c r="BB160" s="81"/>
      <c r="BC160" s="81"/>
      <c r="BD160" s="81"/>
      <c r="BE160" s="81"/>
      <c r="BF160" s="81"/>
      <c r="BG160" s="81"/>
      <c r="BH160" s="81"/>
    </row>
    <row r="161" spans="1:60">
      <c r="A161" s="81"/>
      <c r="B161" s="81"/>
      <c r="C161" s="81"/>
      <c r="D161" s="81"/>
      <c r="E161" s="81"/>
      <c r="F161" s="81"/>
      <c r="G161" s="81"/>
      <c r="H161" s="81"/>
      <c r="I161" s="81"/>
      <c r="J161" s="81"/>
      <c r="K161" s="81"/>
      <c r="L161" s="81"/>
      <c r="M161" s="81"/>
      <c r="N161" s="81"/>
      <c r="O161" s="81"/>
      <c r="P161" s="81"/>
      <c r="Q161" s="81"/>
      <c r="R161" s="81"/>
      <c r="S161" s="81"/>
      <c r="T161" s="81"/>
      <c r="U161" s="81"/>
      <c r="V161" s="81"/>
      <c r="W161" s="81"/>
      <c r="X161" s="81"/>
      <c r="Y161" s="81"/>
      <c r="Z161" s="81"/>
      <c r="AA161" s="81"/>
      <c r="AB161" s="81"/>
      <c r="AC161" s="81"/>
      <c r="AD161" s="81"/>
      <c r="AE161" s="81"/>
      <c r="AF161" s="81"/>
      <c r="AG161" s="81"/>
      <c r="AH161" s="81"/>
      <c r="AI161" s="81"/>
      <c r="AJ161" s="81"/>
      <c r="AK161" s="81"/>
      <c r="AL161" s="81"/>
      <c r="AM161" s="81"/>
      <c r="AN161" s="81"/>
      <c r="AO161" s="81"/>
      <c r="AP161" s="81"/>
      <c r="AQ161" s="81"/>
      <c r="AR161" s="81"/>
      <c r="AS161" s="81"/>
      <c r="AT161" s="81"/>
      <c r="AU161" s="81"/>
      <c r="AV161" s="81"/>
      <c r="AW161" s="81"/>
      <c r="AX161" s="81"/>
      <c r="AY161" s="81"/>
      <c r="AZ161" s="81"/>
      <c r="BA161" s="81"/>
      <c r="BB161" s="81"/>
      <c r="BC161" s="81"/>
      <c r="BD161" s="81"/>
      <c r="BE161" s="81"/>
      <c r="BF161" s="81"/>
      <c r="BG161" s="81"/>
      <c r="BH161" s="81"/>
    </row>
    <row r="162" spans="1:60">
      <c r="A162" s="81"/>
      <c r="B162" s="81"/>
      <c r="C162" s="81"/>
      <c r="D162" s="81"/>
      <c r="E162" s="81"/>
      <c r="F162" s="81"/>
      <c r="G162" s="81"/>
      <c r="H162" s="81"/>
      <c r="I162" s="81"/>
      <c r="J162" s="81"/>
      <c r="K162" s="81"/>
      <c r="L162" s="81"/>
      <c r="M162" s="81"/>
      <c r="N162" s="81"/>
      <c r="O162" s="81"/>
      <c r="P162" s="81"/>
      <c r="Q162" s="81"/>
      <c r="R162" s="81"/>
      <c r="S162" s="81"/>
      <c r="T162" s="81"/>
      <c r="U162" s="81"/>
      <c r="V162" s="81"/>
      <c r="W162" s="81"/>
      <c r="X162" s="81"/>
      <c r="Y162" s="81"/>
      <c r="Z162" s="81"/>
      <c r="AA162" s="81"/>
      <c r="AB162" s="81"/>
      <c r="AC162" s="81"/>
      <c r="AD162" s="81"/>
      <c r="AE162" s="81"/>
      <c r="AF162" s="81"/>
      <c r="AG162" s="81"/>
      <c r="AH162" s="81"/>
      <c r="AI162" s="81"/>
      <c r="AJ162" s="81"/>
      <c r="AK162" s="81"/>
      <c r="AL162" s="81"/>
      <c r="AM162" s="81"/>
      <c r="AN162" s="81"/>
      <c r="AO162" s="81"/>
      <c r="AP162" s="81"/>
      <c r="AQ162" s="81"/>
      <c r="AR162" s="81"/>
      <c r="AS162" s="81"/>
      <c r="AT162" s="81"/>
      <c r="AU162" s="81"/>
      <c r="AV162" s="81"/>
      <c r="AW162" s="81"/>
      <c r="AX162" s="81"/>
      <c r="AY162" s="81"/>
      <c r="AZ162" s="81"/>
      <c r="BA162" s="81"/>
      <c r="BB162" s="81"/>
      <c r="BC162" s="81"/>
      <c r="BD162" s="81"/>
      <c r="BE162" s="81"/>
      <c r="BF162" s="81"/>
      <c r="BG162" s="81"/>
      <c r="BH162" s="81"/>
    </row>
    <row r="163" spans="1:60">
      <c r="A163" s="81"/>
      <c r="B163" s="81"/>
      <c r="C163" s="81"/>
      <c r="D163" s="81"/>
      <c r="E163" s="81"/>
      <c r="F163" s="81"/>
      <c r="G163" s="81"/>
      <c r="H163" s="81"/>
      <c r="I163" s="81"/>
      <c r="J163" s="81"/>
      <c r="K163" s="81"/>
      <c r="L163" s="81"/>
      <c r="M163" s="81"/>
      <c r="N163" s="81"/>
      <c r="O163" s="81"/>
      <c r="P163" s="81"/>
      <c r="Q163" s="81"/>
      <c r="R163" s="81"/>
      <c r="S163" s="81"/>
      <c r="T163" s="81"/>
      <c r="U163" s="81"/>
      <c r="V163" s="81"/>
      <c r="W163" s="81"/>
      <c r="X163" s="81"/>
      <c r="Y163" s="81"/>
      <c r="Z163" s="81"/>
      <c r="AA163" s="81"/>
      <c r="AB163" s="81"/>
      <c r="AC163" s="81"/>
      <c r="AD163" s="81"/>
      <c r="AE163" s="81"/>
      <c r="AF163" s="81"/>
      <c r="AG163" s="81"/>
      <c r="AH163" s="81"/>
      <c r="AI163" s="81"/>
      <c r="AJ163" s="81"/>
      <c r="AK163" s="81"/>
      <c r="AL163" s="81"/>
      <c r="AM163" s="81"/>
      <c r="AN163" s="81"/>
      <c r="AO163" s="81"/>
      <c r="AP163" s="81"/>
      <c r="AQ163" s="81"/>
      <c r="AR163" s="81"/>
      <c r="AS163" s="81"/>
      <c r="AT163" s="81"/>
      <c r="AU163" s="81"/>
      <c r="AV163" s="81"/>
      <c r="AW163" s="81"/>
      <c r="AX163" s="81"/>
      <c r="AY163" s="81"/>
      <c r="AZ163" s="81"/>
      <c r="BA163" s="81"/>
      <c r="BB163" s="81"/>
      <c r="BC163" s="81"/>
      <c r="BD163" s="81"/>
      <c r="BE163" s="81"/>
      <c r="BF163" s="81"/>
      <c r="BG163" s="81"/>
      <c r="BH163" s="81"/>
    </row>
    <row r="164" spans="1:60">
      <c r="A164" s="81"/>
      <c r="B164" s="81"/>
      <c r="C164" s="81"/>
      <c r="D164" s="81"/>
      <c r="E164" s="81"/>
      <c r="F164" s="81"/>
      <c r="G164" s="81"/>
      <c r="H164" s="81"/>
      <c r="I164" s="81"/>
      <c r="J164" s="81"/>
      <c r="K164" s="81"/>
      <c r="L164" s="81"/>
      <c r="M164" s="81"/>
      <c r="N164" s="81"/>
      <c r="O164" s="81"/>
      <c r="P164" s="81"/>
      <c r="Q164" s="81"/>
      <c r="R164" s="81"/>
      <c r="S164" s="81"/>
      <c r="T164" s="81"/>
      <c r="U164" s="81"/>
      <c r="V164" s="81"/>
      <c r="W164" s="81"/>
      <c r="X164" s="81"/>
      <c r="Y164" s="81"/>
      <c r="Z164" s="81"/>
      <c r="AA164" s="81"/>
      <c r="AB164" s="81"/>
      <c r="AC164" s="81"/>
      <c r="AD164" s="81"/>
      <c r="AE164" s="81"/>
      <c r="AF164" s="81"/>
      <c r="AG164" s="81"/>
      <c r="AH164" s="81"/>
      <c r="AI164" s="81"/>
      <c r="AJ164" s="81"/>
      <c r="AK164" s="81"/>
      <c r="AL164" s="81"/>
      <c r="AM164" s="81"/>
      <c r="AN164" s="81"/>
      <c r="AO164" s="81"/>
      <c r="AP164" s="81"/>
      <c r="AQ164" s="81"/>
      <c r="AR164" s="81"/>
      <c r="AS164" s="81"/>
      <c r="AT164" s="81"/>
      <c r="AU164" s="81"/>
      <c r="AV164" s="81"/>
      <c r="AW164" s="81"/>
      <c r="AX164" s="81"/>
      <c r="AY164" s="81"/>
      <c r="AZ164" s="81"/>
      <c r="BA164" s="81"/>
      <c r="BB164" s="81"/>
      <c r="BC164" s="81"/>
      <c r="BD164" s="81"/>
      <c r="BE164" s="81"/>
      <c r="BF164" s="81"/>
      <c r="BG164" s="81"/>
      <c r="BH164" s="81"/>
    </row>
    <row r="165" spans="1:60">
      <c r="A165" s="81"/>
      <c r="B165" s="81"/>
      <c r="C165" s="81"/>
      <c r="D165" s="81"/>
      <c r="E165" s="81"/>
      <c r="F165" s="81"/>
      <c r="G165" s="81"/>
      <c r="H165" s="81"/>
      <c r="I165" s="81"/>
      <c r="J165" s="81"/>
      <c r="K165" s="81"/>
      <c r="L165" s="81"/>
      <c r="M165" s="81"/>
      <c r="N165" s="81"/>
      <c r="O165" s="81"/>
      <c r="P165" s="81"/>
      <c r="Q165" s="81"/>
      <c r="R165" s="81"/>
      <c r="S165" s="81"/>
      <c r="T165" s="81"/>
      <c r="U165" s="81"/>
      <c r="V165" s="81"/>
      <c r="W165" s="81"/>
      <c r="X165" s="81"/>
      <c r="Y165" s="81"/>
      <c r="Z165" s="81"/>
      <c r="AA165" s="81"/>
      <c r="AB165" s="81"/>
      <c r="AC165" s="81"/>
      <c r="AD165" s="81"/>
      <c r="AE165" s="81"/>
      <c r="AF165" s="81"/>
      <c r="AG165" s="81"/>
      <c r="AH165" s="81"/>
      <c r="AI165" s="81"/>
      <c r="AJ165" s="81"/>
      <c r="AK165" s="81"/>
      <c r="AL165" s="81"/>
      <c r="AM165" s="81"/>
      <c r="AN165" s="81"/>
      <c r="AO165" s="81"/>
      <c r="AP165" s="81"/>
      <c r="AQ165" s="81"/>
      <c r="AR165" s="81"/>
      <c r="AS165" s="81"/>
      <c r="AT165" s="81"/>
      <c r="AU165" s="81"/>
      <c r="AV165" s="81"/>
      <c r="AW165" s="81"/>
      <c r="AX165" s="81"/>
      <c r="AY165" s="81"/>
      <c r="AZ165" s="81"/>
      <c r="BA165" s="81"/>
      <c r="BB165" s="81"/>
      <c r="BC165" s="81"/>
      <c r="BD165" s="81"/>
      <c r="BE165" s="81"/>
      <c r="BF165" s="81"/>
      <c r="BG165" s="81"/>
      <c r="BH165" s="81"/>
    </row>
    <row r="166" spans="1:60">
      <c r="A166" s="81"/>
      <c r="B166" s="81"/>
      <c r="C166" s="81"/>
      <c r="D166" s="81"/>
      <c r="E166" s="81"/>
      <c r="F166" s="81"/>
      <c r="G166" s="81"/>
      <c r="H166" s="81"/>
      <c r="I166" s="81"/>
      <c r="J166" s="81"/>
      <c r="K166" s="81"/>
      <c r="L166" s="81"/>
      <c r="M166" s="81"/>
      <c r="N166" s="81"/>
      <c r="O166" s="81"/>
      <c r="P166" s="81"/>
      <c r="Q166" s="81"/>
      <c r="R166" s="81"/>
      <c r="S166" s="81"/>
      <c r="T166" s="81"/>
      <c r="U166" s="81"/>
      <c r="V166" s="81"/>
      <c r="W166" s="81"/>
      <c r="X166" s="81"/>
      <c r="Y166" s="81"/>
      <c r="Z166" s="81"/>
      <c r="AA166" s="81"/>
      <c r="AB166" s="81"/>
      <c r="AC166" s="81"/>
      <c r="AD166" s="81"/>
      <c r="AE166" s="81"/>
      <c r="AF166" s="81"/>
      <c r="AG166" s="81"/>
      <c r="AH166" s="81"/>
      <c r="AI166" s="81"/>
      <c r="AJ166" s="81"/>
      <c r="AK166" s="81"/>
      <c r="AL166" s="81"/>
      <c r="AM166" s="81"/>
      <c r="AN166" s="81"/>
      <c r="AO166" s="81"/>
      <c r="AP166" s="81"/>
      <c r="AQ166" s="81"/>
      <c r="AR166" s="81"/>
      <c r="AS166" s="81"/>
      <c r="AT166" s="81"/>
      <c r="AU166" s="81"/>
      <c r="AV166" s="81"/>
      <c r="AW166" s="81"/>
      <c r="AX166" s="81"/>
      <c r="AY166" s="81"/>
      <c r="AZ166" s="81"/>
      <c r="BA166" s="81"/>
      <c r="BB166" s="81"/>
      <c r="BC166" s="81"/>
      <c r="BD166" s="81"/>
      <c r="BE166" s="81"/>
      <c r="BF166" s="81"/>
      <c r="BG166" s="81"/>
      <c r="BH166" s="81"/>
    </row>
    <row r="167" spans="1:60">
      <c r="A167" s="81"/>
      <c r="B167" s="81"/>
      <c r="C167" s="81"/>
      <c r="D167" s="81"/>
      <c r="E167" s="81"/>
      <c r="F167" s="81"/>
      <c r="G167" s="81"/>
      <c r="H167" s="81"/>
      <c r="I167" s="81"/>
      <c r="J167" s="81"/>
      <c r="K167" s="81"/>
      <c r="L167" s="81"/>
      <c r="M167" s="81"/>
      <c r="N167" s="81"/>
      <c r="O167" s="81"/>
      <c r="P167" s="81"/>
      <c r="Q167" s="81"/>
      <c r="R167" s="81"/>
      <c r="S167" s="81"/>
      <c r="T167" s="81"/>
      <c r="U167" s="81"/>
      <c r="V167" s="81"/>
      <c r="W167" s="81"/>
      <c r="X167" s="81"/>
      <c r="Y167" s="81"/>
      <c r="Z167" s="81"/>
      <c r="AA167" s="81"/>
      <c r="AB167" s="81"/>
      <c r="AC167" s="81"/>
      <c r="AD167" s="81"/>
      <c r="AE167" s="81"/>
      <c r="AF167" s="81"/>
      <c r="AG167" s="81"/>
      <c r="AH167" s="81"/>
      <c r="AI167" s="81"/>
      <c r="AJ167" s="81"/>
      <c r="AK167" s="81"/>
      <c r="AL167" s="81"/>
      <c r="AM167" s="81"/>
      <c r="AN167" s="81"/>
      <c r="AO167" s="81"/>
      <c r="AP167" s="81"/>
      <c r="AQ167" s="81"/>
      <c r="AR167" s="81"/>
      <c r="AS167" s="81"/>
      <c r="AT167" s="81"/>
      <c r="AU167" s="81"/>
      <c r="AV167" s="81"/>
      <c r="AW167" s="81"/>
      <c r="AX167" s="81"/>
      <c r="AY167" s="81"/>
      <c r="AZ167" s="81"/>
      <c r="BA167" s="81"/>
      <c r="BB167" s="81"/>
      <c r="BC167" s="81"/>
      <c r="BD167" s="81"/>
      <c r="BE167" s="81"/>
      <c r="BF167" s="81"/>
      <c r="BG167" s="81"/>
      <c r="BH167" s="81"/>
    </row>
    <row r="168" spans="1:60">
      <c r="A168" s="81"/>
      <c r="B168" s="81"/>
      <c r="C168" s="81"/>
      <c r="D168" s="81"/>
      <c r="E168" s="81"/>
      <c r="F168" s="81"/>
      <c r="G168" s="81"/>
      <c r="H168" s="81"/>
      <c r="I168" s="81"/>
      <c r="J168" s="81"/>
      <c r="K168" s="81"/>
      <c r="L168" s="81"/>
      <c r="M168" s="81"/>
      <c r="N168" s="81"/>
      <c r="O168" s="81"/>
      <c r="P168" s="81"/>
      <c r="Q168" s="81"/>
      <c r="R168" s="81"/>
      <c r="S168" s="81"/>
      <c r="T168" s="81"/>
      <c r="U168" s="81"/>
      <c r="V168" s="81"/>
      <c r="W168" s="81"/>
      <c r="X168" s="81"/>
      <c r="Y168" s="81"/>
      <c r="Z168" s="81"/>
      <c r="AA168" s="81"/>
      <c r="AB168" s="81"/>
      <c r="AC168" s="81"/>
      <c r="AD168" s="81"/>
      <c r="AE168" s="81"/>
      <c r="AF168" s="81"/>
      <c r="AG168" s="81"/>
      <c r="AH168" s="81"/>
      <c r="AI168" s="81"/>
      <c r="AJ168" s="81"/>
      <c r="AK168" s="81"/>
      <c r="AL168" s="81"/>
      <c r="AM168" s="81"/>
      <c r="AN168" s="81"/>
      <c r="AO168" s="81"/>
      <c r="AP168" s="81"/>
      <c r="AQ168" s="81"/>
      <c r="AR168" s="81"/>
      <c r="AS168" s="81"/>
      <c r="AT168" s="81"/>
      <c r="AU168" s="81"/>
      <c r="AV168" s="81"/>
      <c r="AW168" s="81"/>
      <c r="AX168" s="81"/>
      <c r="AY168" s="81"/>
      <c r="AZ168" s="81"/>
      <c r="BA168" s="81"/>
      <c r="BB168" s="81"/>
      <c r="BC168" s="81"/>
      <c r="BD168" s="81"/>
      <c r="BE168" s="81"/>
      <c r="BF168" s="81"/>
      <c r="BG168" s="81"/>
      <c r="BH168" s="81"/>
    </row>
    <row r="169" spans="1:60">
      <c r="A169" s="81"/>
      <c r="B169" s="81"/>
      <c r="C169" s="81"/>
      <c r="D169" s="81"/>
      <c r="E169" s="81"/>
      <c r="F169" s="81"/>
      <c r="G169" s="81"/>
      <c r="H169" s="81"/>
      <c r="I169" s="81"/>
      <c r="J169" s="81"/>
      <c r="K169" s="81"/>
      <c r="L169" s="81"/>
      <c r="M169" s="81"/>
      <c r="N169" s="81"/>
      <c r="O169" s="81"/>
      <c r="P169" s="81"/>
      <c r="Q169" s="81"/>
      <c r="R169" s="81"/>
      <c r="S169" s="81"/>
      <c r="T169" s="81"/>
      <c r="U169" s="81"/>
      <c r="V169" s="81"/>
      <c r="W169" s="81"/>
      <c r="X169" s="81"/>
      <c r="Y169" s="81"/>
      <c r="Z169" s="81"/>
      <c r="AA169" s="81"/>
      <c r="AB169" s="81"/>
      <c r="AC169" s="81"/>
      <c r="AD169" s="81"/>
      <c r="AE169" s="81"/>
      <c r="AF169" s="81"/>
      <c r="AG169" s="81"/>
      <c r="AH169" s="81"/>
      <c r="AI169" s="81"/>
      <c r="AJ169" s="81"/>
      <c r="AK169" s="81"/>
      <c r="AL169" s="81"/>
      <c r="AM169" s="81"/>
      <c r="AN169" s="81"/>
      <c r="AO169" s="81"/>
      <c r="AP169" s="81"/>
      <c r="AQ169" s="81"/>
      <c r="AR169" s="81"/>
      <c r="AS169" s="81"/>
      <c r="AT169" s="81"/>
      <c r="AU169" s="81"/>
      <c r="AV169" s="81"/>
      <c r="AW169" s="81"/>
      <c r="AX169" s="81"/>
      <c r="AY169" s="81"/>
      <c r="AZ169" s="81"/>
      <c r="BA169" s="81"/>
      <c r="BB169" s="81"/>
      <c r="BC169" s="81"/>
      <c r="BD169" s="81"/>
      <c r="BE169" s="81"/>
      <c r="BF169" s="81"/>
      <c r="BG169" s="81"/>
      <c r="BH169" s="81"/>
    </row>
    <row r="170" spans="1:60">
      <c r="A170" s="81"/>
      <c r="B170" s="81"/>
      <c r="C170" s="81"/>
      <c r="D170" s="81"/>
      <c r="E170" s="81"/>
      <c r="F170" s="81"/>
      <c r="G170" s="81"/>
      <c r="H170" s="81"/>
      <c r="I170" s="81"/>
      <c r="J170" s="81"/>
      <c r="K170" s="81"/>
      <c r="L170" s="81"/>
      <c r="M170" s="81"/>
      <c r="N170" s="81"/>
      <c r="O170" s="81"/>
      <c r="P170" s="81"/>
      <c r="Q170" s="81"/>
      <c r="R170" s="81"/>
      <c r="S170" s="81"/>
      <c r="T170" s="81"/>
      <c r="U170" s="81"/>
      <c r="V170" s="81"/>
      <c r="W170" s="81"/>
      <c r="X170" s="81"/>
      <c r="Y170" s="81"/>
      <c r="Z170" s="81"/>
      <c r="AA170" s="81"/>
      <c r="AB170" s="81"/>
      <c r="AC170" s="81"/>
      <c r="AD170" s="81"/>
      <c r="AE170" s="81"/>
      <c r="AF170" s="81"/>
      <c r="AG170" s="81"/>
      <c r="AH170" s="81"/>
      <c r="AI170" s="81"/>
      <c r="AJ170" s="81"/>
      <c r="AK170" s="81"/>
      <c r="AL170" s="81"/>
      <c r="AM170" s="81"/>
      <c r="AN170" s="81"/>
      <c r="AO170" s="81"/>
      <c r="AP170" s="81"/>
      <c r="AQ170" s="81"/>
      <c r="AR170" s="81"/>
      <c r="AS170" s="81"/>
      <c r="AT170" s="81"/>
      <c r="AU170" s="81"/>
      <c r="AV170" s="81"/>
      <c r="AW170" s="81"/>
      <c r="AX170" s="81"/>
      <c r="AY170" s="81"/>
      <c r="AZ170" s="81"/>
      <c r="BA170" s="81"/>
      <c r="BB170" s="81"/>
      <c r="BC170" s="81"/>
      <c r="BD170" s="81"/>
      <c r="BE170" s="81"/>
      <c r="BF170" s="81"/>
      <c r="BG170" s="81"/>
      <c r="BH170" s="81"/>
    </row>
    <row r="171" spans="1:60">
      <c r="A171" s="81"/>
      <c r="B171" s="81"/>
      <c r="C171" s="81"/>
      <c r="D171" s="81"/>
      <c r="E171" s="81"/>
      <c r="F171" s="81"/>
      <c r="G171" s="81"/>
      <c r="H171" s="81"/>
      <c r="I171" s="81"/>
      <c r="J171" s="81"/>
      <c r="K171" s="81"/>
      <c r="L171" s="81"/>
      <c r="M171" s="81"/>
      <c r="N171" s="81"/>
      <c r="O171" s="81"/>
      <c r="P171" s="81"/>
      <c r="Q171" s="81"/>
      <c r="R171" s="81"/>
      <c r="S171" s="81"/>
      <c r="T171" s="81"/>
      <c r="U171" s="81"/>
      <c r="V171" s="81"/>
      <c r="W171" s="81"/>
      <c r="X171" s="81"/>
      <c r="Y171" s="81"/>
      <c r="Z171" s="81"/>
      <c r="AA171" s="81"/>
      <c r="AB171" s="81"/>
      <c r="AC171" s="81"/>
      <c r="AD171" s="81"/>
      <c r="AE171" s="81"/>
      <c r="AF171" s="81"/>
      <c r="AG171" s="81"/>
      <c r="AH171" s="81"/>
      <c r="AI171" s="81"/>
      <c r="AJ171" s="81"/>
      <c r="AK171" s="81"/>
      <c r="AL171" s="81"/>
      <c r="AM171" s="81"/>
      <c r="AN171" s="81"/>
      <c r="AO171" s="81"/>
      <c r="AP171" s="81"/>
      <c r="AQ171" s="81"/>
      <c r="AR171" s="81"/>
      <c r="AS171" s="81"/>
      <c r="AT171" s="81"/>
      <c r="AU171" s="81"/>
      <c r="AV171" s="81"/>
      <c r="AW171" s="81"/>
      <c r="AX171" s="81"/>
      <c r="AY171" s="81"/>
      <c r="AZ171" s="81"/>
      <c r="BA171" s="81"/>
      <c r="BB171" s="81"/>
      <c r="BC171" s="81"/>
      <c r="BD171" s="81"/>
      <c r="BE171" s="81"/>
      <c r="BF171" s="81"/>
      <c r="BG171" s="81"/>
      <c r="BH171" s="81"/>
    </row>
    <row r="172" spans="1:60">
      <c r="A172" s="81"/>
      <c r="B172" s="81"/>
      <c r="C172" s="81"/>
      <c r="D172" s="81"/>
      <c r="E172" s="81"/>
      <c r="F172" s="81"/>
      <c r="G172" s="81"/>
      <c r="H172" s="81"/>
      <c r="I172" s="81"/>
      <c r="J172" s="81"/>
      <c r="K172" s="81"/>
      <c r="L172" s="81"/>
      <c r="M172" s="81"/>
      <c r="N172" s="81"/>
      <c r="O172" s="81"/>
      <c r="P172" s="81"/>
      <c r="Q172" s="81"/>
      <c r="R172" s="81"/>
      <c r="S172" s="81"/>
      <c r="T172" s="81"/>
      <c r="U172" s="81"/>
      <c r="V172" s="81"/>
      <c r="W172" s="81"/>
      <c r="X172" s="81"/>
      <c r="Y172" s="81"/>
      <c r="Z172" s="81"/>
      <c r="AA172" s="81"/>
      <c r="AB172" s="81"/>
      <c r="AC172" s="81"/>
      <c r="AD172" s="81"/>
      <c r="AE172" s="81"/>
      <c r="AF172" s="81"/>
      <c r="AG172" s="81"/>
      <c r="AH172" s="81"/>
      <c r="AI172" s="81"/>
      <c r="AJ172" s="81"/>
      <c r="AK172" s="81"/>
      <c r="AL172" s="81"/>
      <c r="AM172" s="81"/>
      <c r="AN172" s="81"/>
      <c r="AO172" s="81"/>
      <c r="AP172" s="81"/>
      <c r="AQ172" s="81"/>
      <c r="AR172" s="81"/>
      <c r="AS172" s="81"/>
      <c r="AT172" s="81"/>
      <c r="AU172" s="81"/>
      <c r="AV172" s="81"/>
      <c r="AW172" s="81"/>
      <c r="AX172" s="81"/>
      <c r="AY172" s="81"/>
      <c r="AZ172" s="81"/>
      <c r="BA172" s="81"/>
      <c r="BB172" s="81"/>
      <c r="BC172" s="81"/>
      <c r="BD172" s="81"/>
      <c r="BE172" s="81"/>
      <c r="BF172" s="81"/>
      <c r="BG172" s="81"/>
      <c r="BH172" s="81"/>
    </row>
    <row r="173" spans="1:60">
      <c r="A173" s="81"/>
      <c r="B173" s="81"/>
      <c r="C173" s="81"/>
      <c r="D173" s="81"/>
      <c r="E173" s="81"/>
      <c r="F173" s="81"/>
      <c r="G173" s="81"/>
      <c r="H173" s="81"/>
      <c r="I173" s="81"/>
      <c r="J173" s="81"/>
      <c r="K173" s="81"/>
      <c r="L173" s="81"/>
      <c r="M173" s="81"/>
      <c r="N173" s="81"/>
      <c r="O173" s="81"/>
      <c r="P173" s="81"/>
      <c r="Q173" s="81"/>
      <c r="R173" s="81"/>
      <c r="S173" s="81"/>
      <c r="T173" s="81"/>
      <c r="U173" s="81"/>
      <c r="V173" s="81"/>
      <c r="W173" s="81"/>
      <c r="X173" s="81"/>
      <c r="Y173" s="81"/>
      <c r="Z173" s="81"/>
      <c r="AA173" s="81"/>
      <c r="AB173" s="81"/>
      <c r="AC173" s="81"/>
      <c r="AD173" s="81"/>
      <c r="AE173" s="81"/>
      <c r="AF173" s="81"/>
      <c r="AG173" s="81"/>
      <c r="AH173" s="81"/>
      <c r="AI173" s="81"/>
      <c r="AJ173" s="81"/>
      <c r="AK173" s="81"/>
      <c r="AL173" s="81"/>
      <c r="AM173" s="81"/>
      <c r="AN173" s="81"/>
      <c r="AO173" s="81"/>
      <c r="AP173" s="81"/>
      <c r="AQ173" s="81"/>
      <c r="AR173" s="81"/>
      <c r="AS173" s="81"/>
      <c r="AT173" s="81"/>
      <c r="AU173" s="81"/>
      <c r="AV173" s="81"/>
      <c r="AW173" s="81"/>
      <c r="AX173" s="81"/>
      <c r="AY173" s="81"/>
      <c r="AZ173" s="81"/>
      <c r="BA173" s="81"/>
      <c r="BB173" s="81"/>
      <c r="BC173" s="81"/>
      <c r="BD173" s="81"/>
      <c r="BE173" s="81"/>
      <c r="BF173" s="81"/>
      <c r="BG173" s="81"/>
      <c r="BH173" s="81"/>
    </row>
    <row r="174" spans="1:60">
      <c r="A174" s="81"/>
      <c r="B174" s="81"/>
      <c r="C174" s="81"/>
      <c r="D174" s="81"/>
      <c r="E174" s="81"/>
      <c r="F174" s="81"/>
      <c r="G174" s="81"/>
      <c r="H174" s="81"/>
      <c r="I174" s="81"/>
      <c r="J174" s="81"/>
      <c r="K174" s="81"/>
      <c r="L174" s="81"/>
      <c r="M174" s="81"/>
      <c r="N174" s="81"/>
      <c r="O174" s="81"/>
      <c r="P174" s="81"/>
      <c r="Q174" s="81"/>
      <c r="R174" s="81"/>
      <c r="S174" s="81"/>
      <c r="T174" s="81"/>
      <c r="U174" s="81"/>
      <c r="V174" s="81"/>
      <c r="W174" s="81"/>
      <c r="X174" s="81"/>
      <c r="Y174" s="81"/>
      <c r="Z174" s="81"/>
      <c r="AA174" s="81"/>
      <c r="AB174" s="81"/>
      <c r="AC174" s="81"/>
      <c r="AD174" s="81"/>
      <c r="AE174" s="81"/>
      <c r="AF174" s="81"/>
      <c r="AG174" s="81"/>
      <c r="AH174" s="81"/>
      <c r="AI174" s="81"/>
      <c r="AJ174" s="81"/>
      <c r="AK174" s="81"/>
      <c r="AL174" s="81"/>
      <c r="AM174" s="81"/>
      <c r="AN174" s="81"/>
      <c r="AO174" s="81"/>
      <c r="AP174" s="81"/>
      <c r="AQ174" s="81"/>
      <c r="AR174" s="81"/>
      <c r="AS174" s="81"/>
      <c r="AT174" s="81"/>
      <c r="AU174" s="81"/>
      <c r="AV174" s="81"/>
      <c r="AW174" s="81"/>
      <c r="AX174" s="81"/>
      <c r="AY174" s="81"/>
      <c r="AZ174" s="81"/>
      <c r="BA174" s="81"/>
      <c r="BB174" s="81"/>
      <c r="BC174" s="81"/>
      <c r="BD174" s="81"/>
      <c r="BE174" s="81"/>
      <c r="BF174" s="81"/>
      <c r="BG174" s="81"/>
      <c r="BH174" s="81"/>
    </row>
    <row r="175" spans="1:60">
      <c r="A175" s="81"/>
      <c r="B175" s="81"/>
      <c r="C175" s="81"/>
      <c r="D175" s="81"/>
      <c r="E175" s="81"/>
      <c r="F175" s="81"/>
      <c r="G175" s="81"/>
      <c r="H175" s="81"/>
      <c r="I175" s="81"/>
      <c r="J175" s="81"/>
      <c r="K175" s="81"/>
      <c r="L175" s="81"/>
      <c r="M175" s="81"/>
      <c r="N175" s="81"/>
      <c r="O175" s="81"/>
      <c r="P175" s="81"/>
      <c r="Q175" s="81"/>
      <c r="R175" s="81"/>
      <c r="S175" s="81"/>
      <c r="T175" s="81"/>
      <c r="U175" s="81"/>
      <c r="V175" s="81"/>
      <c r="W175" s="81"/>
      <c r="X175" s="81"/>
      <c r="Y175" s="81"/>
      <c r="Z175" s="81"/>
      <c r="AA175" s="81"/>
      <c r="AB175" s="81"/>
      <c r="AC175" s="81"/>
      <c r="AD175" s="81"/>
      <c r="AE175" s="81"/>
      <c r="AF175" s="81"/>
      <c r="AG175" s="81"/>
      <c r="AH175" s="81"/>
      <c r="AI175" s="81"/>
      <c r="AJ175" s="81"/>
      <c r="AK175" s="81"/>
      <c r="AL175" s="81"/>
      <c r="AM175" s="81"/>
      <c r="AN175" s="81"/>
      <c r="AO175" s="81"/>
      <c r="AP175" s="81"/>
      <c r="AQ175" s="81"/>
      <c r="AR175" s="81"/>
      <c r="AS175" s="81"/>
      <c r="AT175" s="81"/>
      <c r="AU175" s="81"/>
      <c r="AV175" s="81"/>
      <c r="AW175" s="81"/>
      <c r="AX175" s="81"/>
      <c r="AY175" s="81"/>
      <c r="AZ175" s="81"/>
      <c r="BA175" s="81"/>
      <c r="BB175" s="81"/>
      <c r="BC175" s="81"/>
      <c r="BD175" s="81"/>
      <c r="BE175" s="81"/>
      <c r="BF175" s="81"/>
      <c r="BG175" s="81"/>
      <c r="BH175" s="81"/>
    </row>
    <row r="176" spans="1:60">
      <c r="A176" s="81"/>
      <c r="B176" s="81"/>
      <c r="C176" s="81"/>
      <c r="D176" s="81"/>
      <c r="E176" s="81"/>
      <c r="F176" s="81"/>
      <c r="G176" s="81"/>
      <c r="H176" s="81"/>
      <c r="I176" s="81"/>
      <c r="J176" s="81"/>
      <c r="K176" s="81"/>
      <c r="L176" s="81"/>
      <c r="M176" s="81"/>
      <c r="N176" s="81"/>
      <c r="O176" s="81"/>
      <c r="P176" s="81"/>
      <c r="Q176" s="81"/>
      <c r="R176" s="81"/>
      <c r="S176" s="81"/>
      <c r="T176" s="81"/>
      <c r="U176" s="81"/>
      <c r="V176" s="81"/>
      <c r="W176" s="81"/>
      <c r="X176" s="81"/>
      <c r="Y176" s="81"/>
      <c r="Z176" s="81"/>
      <c r="AA176" s="81"/>
      <c r="AB176" s="81"/>
      <c r="AC176" s="81"/>
      <c r="AD176" s="81"/>
      <c r="AE176" s="81"/>
      <c r="AF176" s="81"/>
      <c r="AG176" s="81"/>
      <c r="AH176" s="81"/>
      <c r="AI176" s="81"/>
      <c r="AJ176" s="81"/>
      <c r="AK176" s="81"/>
      <c r="AL176" s="81"/>
      <c r="AM176" s="81"/>
      <c r="AN176" s="81"/>
      <c r="AO176" s="81"/>
      <c r="AP176" s="81"/>
      <c r="AQ176" s="81"/>
      <c r="AR176" s="81"/>
      <c r="AS176" s="81"/>
      <c r="AT176" s="81"/>
      <c r="AU176" s="81"/>
      <c r="AV176" s="81"/>
      <c r="AW176" s="81"/>
      <c r="AX176" s="81"/>
      <c r="AY176" s="81"/>
      <c r="AZ176" s="81"/>
      <c r="BA176" s="81"/>
      <c r="BB176" s="81"/>
      <c r="BC176" s="81"/>
      <c r="BD176" s="81"/>
      <c r="BE176" s="81"/>
      <c r="BF176" s="81"/>
      <c r="BG176" s="81"/>
      <c r="BH176" s="81"/>
    </row>
    <row r="177" spans="1:60">
      <c r="A177" s="81"/>
      <c r="B177" s="81"/>
      <c r="C177" s="81"/>
      <c r="D177" s="81"/>
      <c r="E177" s="81"/>
      <c r="F177" s="81"/>
      <c r="G177" s="81"/>
      <c r="H177" s="81"/>
      <c r="I177" s="81"/>
      <c r="J177" s="81"/>
      <c r="K177" s="81"/>
      <c r="L177" s="81"/>
      <c r="M177" s="81"/>
      <c r="N177" s="81"/>
      <c r="O177" s="81"/>
      <c r="P177" s="81"/>
      <c r="Q177" s="81"/>
      <c r="R177" s="81"/>
      <c r="S177" s="81"/>
      <c r="T177" s="81"/>
      <c r="U177" s="81"/>
      <c r="V177" s="81"/>
      <c r="W177" s="81"/>
      <c r="X177" s="81"/>
      <c r="Y177" s="81"/>
      <c r="Z177" s="81"/>
      <c r="AA177" s="81"/>
      <c r="AB177" s="81"/>
      <c r="AC177" s="81"/>
      <c r="AD177" s="81"/>
      <c r="AE177" s="81"/>
      <c r="AF177" s="81"/>
      <c r="AG177" s="81"/>
      <c r="AH177" s="81"/>
      <c r="AI177" s="81"/>
      <c r="AJ177" s="81"/>
      <c r="AK177" s="81"/>
      <c r="AL177" s="81"/>
      <c r="AM177" s="81"/>
      <c r="AN177" s="81"/>
      <c r="AO177" s="81"/>
      <c r="AP177" s="81"/>
      <c r="AQ177" s="81"/>
      <c r="AR177" s="81"/>
      <c r="AS177" s="81"/>
      <c r="AT177" s="81"/>
      <c r="AU177" s="81"/>
      <c r="AV177" s="81"/>
      <c r="AW177" s="81"/>
      <c r="AX177" s="81"/>
      <c r="AY177" s="81"/>
      <c r="AZ177" s="81"/>
      <c r="BA177" s="81"/>
      <c r="BB177" s="81"/>
      <c r="BC177" s="81"/>
      <c r="BD177" s="81"/>
      <c r="BE177" s="81"/>
      <c r="BF177" s="81"/>
      <c r="BG177" s="81"/>
      <c r="BH177" s="81"/>
    </row>
    <row r="178" spans="1:60">
      <c r="A178" s="81"/>
      <c r="B178" s="81"/>
      <c r="C178" s="81"/>
      <c r="D178" s="81"/>
      <c r="E178" s="81"/>
      <c r="F178" s="81"/>
      <c r="G178" s="81"/>
      <c r="H178" s="81"/>
      <c r="I178" s="81"/>
      <c r="J178" s="81"/>
      <c r="K178" s="81"/>
      <c r="L178" s="81"/>
      <c r="M178" s="81"/>
      <c r="N178" s="81"/>
      <c r="O178" s="81"/>
      <c r="P178" s="81"/>
      <c r="Q178" s="81"/>
      <c r="R178" s="81"/>
      <c r="S178" s="81"/>
      <c r="T178" s="81"/>
      <c r="U178" s="81"/>
      <c r="V178" s="81"/>
      <c r="W178" s="81"/>
      <c r="X178" s="81"/>
      <c r="Y178" s="81"/>
      <c r="Z178" s="81"/>
      <c r="AA178" s="81"/>
      <c r="AB178" s="81"/>
      <c r="AC178" s="81"/>
      <c r="AD178" s="81"/>
      <c r="AE178" s="81"/>
      <c r="AF178" s="81"/>
      <c r="AG178" s="81"/>
      <c r="AH178" s="81"/>
      <c r="AI178" s="81"/>
      <c r="AJ178" s="81"/>
      <c r="AK178" s="81"/>
      <c r="AL178" s="81"/>
      <c r="AM178" s="81"/>
      <c r="AN178" s="81"/>
      <c r="AO178" s="81"/>
      <c r="AP178" s="81"/>
      <c r="AQ178" s="81"/>
      <c r="AR178" s="81"/>
      <c r="AS178" s="81"/>
      <c r="AT178" s="81"/>
      <c r="AU178" s="81"/>
      <c r="AV178" s="81"/>
      <c r="AW178" s="81"/>
      <c r="AX178" s="81"/>
      <c r="AY178" s="81"/>
      <c r="AZ178" s="81"/>
      <c r="BA178" s="81"/>
      <c r="BB178" s="81"/>
      <c r="BC178" s="81"/>
      <c r="BD178" s="81"/>
      <c r="BE178" s="81"/>
      <c r="BF178" s="81"/>
      <c r="BG178" s="81"/>
      <c r="BH178" s="81"/>
    </row>
    <row r="179" spans="1:60">
      <c r="A179" s="81"/>
      <c r="B179" s="81"/>
      <c r="C179" s="81"/>
      <c r="D179" s="81"/>
      <c r="E179" s="81"/>
      <c r="F179" s="81"/>
      <c r="G179" s="81"/>
      <c r="H179" s="81"/>
      <c r="I179" s="81"/>
      <c r="J179" s="81"/>
      <c r="K179" s="81"/>
      <c r="L179" s="81"/>
      <c r="M179" s="81"/>
      <c r="N179" s="81"/>
      <c r="O179" s="81"/>
      <c r="P179" s="81"/>
      <c r="Q179" s="81"/>
      <c r="R179" s="81"/>
      <c r="S179" s="81"/>
      <c r="T179" s="81"/>
      <c r="U179" s="81"/>
      <c r="V179" s="81"/>
      <c r="W179" s="81"/>
      <c r="X179" s="81"/>
      <c r="Y179" s="81"/>
      <c r="Z179" s="81"/>
      <c r="AA179" s="81"/>
      <c r="AB179" s="81"/>
      <c r="AC179" s="81"/>
      <c r="AD179" s="81"/>
      <c r="AE179" s="81"/>
      <c r="AF179" s="81"/>
      <c r="AG179" s="81"/>
      <c r="AH179" s="81"/>
      <c r="AI179" s="81"/>
      <c r="AJ179" s="81"/>
      <c r="AK179" s="81"/>
      <c r="AL179" s="81"/>
      <c r="AM179" s="81"/>
      <c r="AN179" s="81"/>
      <c r="AO179" s="81"/>
      <c r="AP179" s="81"/>
      <c r="AQ179" s="81"/>
      <c r="AR179" s="81"/>
      <c r="AS179" s="81"/>
      <c r="AT179" s="81"/>
      <c r="AU179" s="81"/>
      <c r="AV179" s="81"/>
      <c r="AW179" s="81"/>
      <c r="AX179" s="81"/>
      <c r="AY179" s="81"/>
      <c r="AZ179" s="81"/>
      <c r="BA179" s="81"/>
      <c r="BB179" s="81"/>
      <c r="BC179" s="81"/>
      <c r="BD179" s="81"/>
      <c r="BE179" s="81"/>
      <c r="BF179" s="81"/>
      <c r="BG179" s="81"/>
      <c r="BH179" s="81"/>
    </row>
    <row r="180" spans="1:60">
      <c r="A180" s="81"/>
      <c r="B180" s="81"/>
      <c r="C180" s="81"/>
      <c r="D180" s="81"/>
      <c r="E180" s="81"/>
      <c r="F180" s="81"/>
      <c r="G180" s="81"/>
      <c r="H180" s="81"/>
      <c r="I180" s="81"/>
      <c r="J180" s="81"/>
      <c r="K180" s="81"/>
      <c r="L180" s="81"/>
      <c r="M180" s="81"/>
      <c r="N180" s="81"/>
      <c r="O180" s="81"/>
      <c r="P180" s="81"/>
      <c r="Q180" s="81"/>
      <c r="R180" s="81"/>
      <c r="S180" s="81"/>
      <c r="T180" s="81"/>
      <c r="U180" s="81"/>
      <c r="V180" s="81"/>
      <c r="W180" s="81"/>
      <c r="X180" s="81"/>
      <c r="Y180" s="81"/>
      <c r="Z180" s="81"/>
      <c r="AA180" s="81"/>
      <c r="AB180" s="81"/>
      <c r="AC180" s="81"/>
      <c r="AD180" s="81"/>
      <c r="AE180" s="81"/>
      <c r="AF180" s="81"/>
      <c r="AG180" s="81"/>
      <c r="AH180" s="81"/>
      <c r="AI180" s="81"/>
      <c r="AJ180" s="81"/>
      <c r="AK180" s="81"/>
      <c r="AL180" s="81"/>
      <c r="AM180" s="81"/>
      <c r="AN180" s="81"/>
      <c r="AO180" s="81"/>
      <c r="AP180" s="81"/>
      <c r="AQ180" s="81"/>
      <c r="AR180" s="81"/>
      <c r="AS180" s="81"/>
      <c r="AT180" s="81"/>
      <c r="AU180" s="81"/>
      <c r="AV180" s="81"/>
      <c r="AW180" s="81"/>
      <c r="AX180" s="81"/>
      <c r="AY180" s="81"/>
      <c r="AZ180" s="81"/>
      <c r="BA180" s="81"/>
      <c r="BB180" s="81"/>
      <c r="BC180" s="81"/>
      <c r="BD180" s="81"/>
      <c r="BE180" s="81"/>
      <c r="BF180" s="81"/>
      <c r="BG180" s="81"/>
      <c r="BH180" s="81"/>
    </row>
    <row r="181" spans="1:60">
      <c r="A181" s="81"/>
      <c r="B181" s="81"/>
      <c r="C181" s="81"/>
      <c r="D181" s="81"/>
      <c r="E181" s="81"/>
      <c r="F181" s="81"/>
      <c r="G181" s="81"/>
      <c r="H181" s="81"/>
      <c r="I181" s="81"/>
      <c r="J181" s="81"/>
      <c r="K181" s="81"/>
      <c r="L181" s="81"/>
      <c r="M181" s="81"/>
      <c r="N181" s="81"/>
      <c r="O181" s="81"/>
      <c r="P181" s="81"/>
      <c r="Q181" s="81"/>
      <c r="R181" s="81"/>
      <c r="S181" s="81"/>
      <c r="T181" s="81"/>
      <c r="U181" s="81"/>
      <c r="V181" s="81"/>
      <c r="W181" s="81"/>
      <c r="X181" s="81"/>
      <c r="Y181" s="81"/>
      <c r="Z181" s="81"/>
      <c r="AA181" s="81"/>
      <c r="AB181" s="81"/>
      <c r="AC181" s="81"/>
      <c r="AD181" s="81"/>
      <c r="AE181" s="81"/>
      <c r="AF181" s="81"/>
      <c r="AG181" s="81"/>
      <c r="AH181" s="81"/>
      <c r="AI181" s="81"/>
      <c r="AJ181" s="81"/>
      <c r="AK181" s="81"/>
      <c r="AL181" s="81"/>
      <c r="AM181" s="81"/>
      <c r="AN181" s="81"/>
      <c r="AO181" s="81"/>
      <c r="AP181" s="81"/>
      <c r="AQ181" s="81"/>
      <c r="AR181" s="81"/>
      <c r="AS181" s="81"/>
      <c r="AT181" s="81"/>
      <c r="AU181" s="81"/>
      <c r="AV181" s="81"/>
      <c r="AW181" s="81"/>
      <c r="AX181" s="81"/>
      <c r="AY181" s="81"/>
      <c r="AZ181" s="81"/>
      <c r="BA181" s="81"/>
      <c r="BB181" s="81"/>
      <c r="BC181" s="81"/>
      <c r="BD181" s="81"/>
      <c r="BE181" s="81"/>
      <c r="BF181" s="81"/>
      <c r="BG181" s="81"/>
      <c r="BH181" s="81"/>
    </row>
    <row r="182" spans="1:60">
      <c r="A182" s="81"/>
      <c r="B182" s="81"/>
      <c r="C182" s="81"/>
      <c r="D182" s="81"/>
      <c r="E182" s="81"/>
      <c r="F182" s="81"/>
      <c r="G182" s="81"/>
      <c r="H182" s="81"/>
      <c r="I182" s="81"/>
      <c r="J182" s="81"/>
      <c r="K182" s="81"/>
      <c r="L182" s="81"/>
      <c r="M182" s="81"/>
      <c r="N182" s="81"/>
      <c r="O182" s="81"/>
      <c r="P182" s="81"/>
      <c r="Q182" s="81"/>
      <c r="R182" s="81"/>
      <c r="S182" s="81"/>
      <c r="T182" s="81"/>
      <c r="U182" s="81"/>
      <c r="V182" s="81"/>
      <c r="W182" s="81"/>
      <c r="X182" s="81"/>
      <c r="Y182" s="81"/>
      <c r="Z182" s="81"/>
      <c r="AA182" s="81"/>
      <c r="AB182" s="81"/>
      <c r="AC182" s="81"/>
      <c r="AD182" s="81"/>
      <c r="AE182" s="81"/>
      <c r="AF182" s="81"/>
      <c r="AG182" s="81"/>
      <c r="AH182" s="81"/>
      <c r="AI182" s="81"/>
      <c r="AJ182" s="81"/>
      <c r="AK182" s="81"/>
      <c r="AL182" s="81"/>
      <c r="AM182" s="81"/>
      <c r="AN182" s="81"/>
      <c r="AO182" s="81"/>
      <c r="AP182" s="81"/>
      <c r="AQ182" s="81"/>
      <c r="AR182" s="81"/>
      <c r="AS182" s="81"/>
      <c r="AT182" s="81"/>
      <c r="AU182" s="81"/>
      <c r="AV182" s="81"/>
      <c r="AW182" s="81"/>
      <c r="AX182" s="81"/>
      <c r="AY182" s="81"/>
      <c r="AZ182" s="81"/>
      <c r="BA182" s="81"/>
      <c r="BB182" s="81"/>
      <c r="BC182" s="81"/>
      <c r="BD182" s="81"/>
      <c r="BE182" s="81"/>
      <c r="BF182" s="81"/>
      <c r="BG182" s="81"/>
      <c r="BH182" s="81"/>
    </row>
    <row r="183" spans="1:60">
      <c r="A183" s="81"/>
      <c r="B183" s="81"/>
      <c r="C183" s="81"/>
      <c r="D183" s="81"/>
      <c r="E183" s="81"/>
      <c r="F183" s="81"/>
      <c r="G183" s="81"/>
      <c r="H183" s="81"/>
      <c r="I183" s="81"/>
      <c r="J183" s="81"/>
      <c r="K183" s="81"/>
      <c r="L183" s="81"/>
      <c r="M183" s="81"/>
      <c r="N183" s="81"/>
      <c r="O183" s="81"/>
      <c r="P183" s="81"/>
      <c r="Q183" s="81"/>
      <c r="R183" s="81"/>
      <c r="S183" s="81"/>
      <c r="T183" s="81"/>
      <c r="U183" s="81"/>
      <c r="V183" s="81"/>
      <c r="W183" s="81"/>
      <c r="X183" s="81"/>
      <c r="Y183" s="81"/>
      <c r="Z183" s="81"/>
      <c r="AA183" s="81"/>
      <c r="AB183" s="81"/>
      <c r="AC183" s="81"/>
      <c r="AD183" s="81"/>
      <c r="AE183" s="81"/>
      <c r="AF183" s="81"/>
      <c r="AG183" s="81"/>
      <c r="AH183" s="81"/>
      <c r="AI183" s="81"/>
      <c r="AJ183" s="81"/>
      <c r="AK183" s="81"/>
      <c r="AL183" s="81"/>
      <c r="AM183" s="81"/>
      <c r="AN183" s="81"/>
      <c r="AO183" s="81"/>
      <c r="AP183" s="81"/>
      <c r="AQ183" s="81"/>
      <c r="AR183" s="81"/>
      <c r="AS183" s="81"/>
      <c r="AT183" s="81"/>
      <c r="AU183" s="81"/>
      <c r="AV183" s="81"/>
      <c r="AW183" s="81"/>
      <c r="AX183" s="81"/>
      <c r="AY183" s="81"/>
      <c r="AZ183" s="81"/>
      <c r="BA183" s="81"/>
      <c r="BB183" s="81"/>
      <c r="BC183" s="81"/>
      <c r="BD183" s="81"/>
      <c r="BE183" s="81"/>
      <c r="BF183" s="81"/>
      <c r="BG183" s="81"/>
      <c r="BH183" s="81"/>
    </row>
    <row r="184" spans="1:60">
      <c r="A184" s="81"/>
      <c r="B184" s="81"/>
      <c r="C184" s="81"/>
      <c r="D184" s="81"/>
      <c r="E184" s="81"/>
      <c r="F184" s="81"/>
      <c r="G184" s="81"/>
      <c r="H184" s="81"/>
      <c r="I184" s="81"/>
      <c r="J184" s="81"/>
      <c r="K184" s="81"/>
      <c r="L184" s="81"/>
      <c r="M184" s="81"/>
      <c r="N184" s="81"/>
      <c r="O184" s="81"/>
      <c r="P184" s="81"/>
      <c r="Q184" s="81"/>
      <c r="R184" s="81"/>
      <c r="S184" s="81"/>
      <c r="T184" s="81"/>
      <c r="U184" s="81"/>
      <c r="V184" s="81"/>
      <c r="W184" s="81"/>
      <c r="X184" s="81"/>
      <c r="Y184" s="81"/>
      <c r="Z184" s="81"/>
      <c r="AA184" s="81"/>
      <c r="AB184" s="81"/>
      <c r="AC184" s="81"/>
      <c r="AD184" s="81"/>
      <c r="AE184" s="81"/>
      <c r="AF184" s="81"/>
      <c r="AG184" s="81"/>
      <c r="AH184" s="81"/>
      <c r="AI184" s="81"/>
      <c r="AJ184" s="81"/>
      <c r="AK184" s="81"/>
      <c r="AL184" s="81"/>
      <c r="AM184" s="81"/>
      <c r="AN184" s="81"/>
      <c r="AO184" s="81"/>
      <c r="AP184" s="81"/>
      <c r="AQ184" s="81"/>
      <c r="AR184" s="81"/>
      <c r="AS184" s="81"/>
      <c r="AT184" s="81"/>
      <c r="AU184" s="81"/>
      <c r="AV184" s="81"/>
      <c r="AW184" s="81"/>
      <c r="AX184" s="81"/>
      <c r="AY184" s="81"/>
      <c r="AZ184" s="81"/>
      <c r="BA184" s="81"/>
      <c r="BB184" s="81"/>
      <c r="BC184" s="81"/>
      <c r="BD184" s="81"/>
      <c r="BE184" s="81"/>
      <c r="BF184" s="81"/>
      <c r="BG184" s="81"/>
      <c r="BH184" s="81"/>
    </row>
    <row r="185" spans="1:60">
      <c r="A185" s="81"/>
      <c r="B185" s="81"/>
      <c r="C185" s="81"/>
      <c r="D185" s="81"/>
      <c r="E185" s="81"/>
      <c r="F185" s="81"/>
      <c r="G185" s="81"/>
      <c r="H185" s="81"/>
      <c r="I185" s="81"/>
      <c r="J185" s="81"/>
      <c r="K185" s="81"/>
      <c r="L185" s="81"/>
      <c r="M185" s="81"/>
      <c r="N185" s="81"/>
      <c r="O185" s="81"/>
      <c r="P185" s="81"/>
      <c r="Q185" s="81"/>
      <c r="R185" s="81"/>
      <c r="S185" s="81"/>
      <c r="T185" s="81"/>
      <c r="U185" s="81"/>
      <c r="V185" s="81"/>
      <c r="W185" s="81"/>
      <c r="X185" s="81"/>
      <c r="Y185" s="81"/>
      <c r="Z185" s="81"/>
      <c r="AA185" s="81"/>
      <c r="AB185" s="81"/>
      <c r="AC185" s="81"/>
      <c r="AD185" s="81"/>
      <c r="AE185" s="81"/>
      <c r="AF185" s="81"/>
      <c r="AG185" s="81"/>
      <c r="AH185" s="81"/>
      <c r="AI185" s="81"/>
      <c r="AJ185" s="81"/>
      <c r="AK185" s="81"/>
      <c r="AL185" s="81"/>
      <c r="AM185" s="81"/>
      <c r="AN185" s="81"/>
      <c r="AO185" s="81"/>
      <c r="AP185" s="81"/>
      <c r="AQ185" s="81"/>
      <c r="AR185" s="81"/>
      <c r="AS185" s="81"/>
      <c r="AT185" s="81"/>
      <c r="AU185" s="81"/>
      <c r="AV185" s="81"/>
      <c r="AW185" s="81"/>
      <c r="AX185" s="81"/>
      <c r="AY185" s="81"/>
      <c r="AZ185" s="81"/>
      <c r="BA185" s="81"/>
      <c r="BB185" s="81"/>
      <c r="BC185" s="81"/>
      <c r="BD185" s="81"/>
      <c r="BE185" s="81"/>
      <c r="BF185" s="81"/>
      <c r="BG185" s="81"/>
      <c r="BH185" s="81"/>
    </row>
    <row r="186" spans="1:60">
      <c r="A186" s="81"/>
      <c r="B186" s="81"/>
      <c r="C186" s="81"/>
      <c r="D186" s="81"/>
      <c r="E186" s="81"/>
      <c r="F186" s="81"/>
      <c r="G186" s="81"/>
      <c r="H186" s="81"/>
      <c r="I186" s="81"/>
      <c r="J186" s="81"/>
      <c r="K186" s="81"/>
      <c r="L186" s="81"/>
      <c r="M186" s="81"/>
      <c r="N186" s="81"/>
      <c r="O186" s="81"/>
      <c r="P186" s="81"/>
      <c r="Q186" s="81"/>
      <c r="R186" s="81"/>
      <c r="S186" s="81"/>
      <c r="T186" s="81"/>
      <c r="U186" s="81"/>
      <c r="V186" s="81"/>
      <c r="W186" s="81"/>
      <c r="X186" s="81"/>
      <c r="Y186" s="81"/>
      <c r="Z186" s="81"/>
      <c r="AA186" s="81"/>
      <c r="AB186" s="81"/>
      <c r="AC186" s="81"/>
      <c r="AD186" s="81"/>
      <c r="AE186" s="81"/>
      <c r="AF186" s="81"/>
      <c r="AG186" s="81"/>
      <c r="AH186" s="81"/>
      <c r="AI186" s="81"/>
      <c r="AJ186" s="81"/>
      <c r="AK186" s="81"/>
      <c r="AL186" s="81"/>
      <c r="AM186" s="81"/>
      <c r="AN186" s="81"/>
      <c r="AO186" s="81"/>
      <c r="AP186" s="81"/>
      <c r="AQ186" s="81"/>
      <c r="AR186" s="81"/>
      <c r="AS186" s="81"/>
      <c r="AT186" s="81"/>
      <c r="AU186" s="81"/>
      <c r="AV186" s="81"/>
      <c r="AW186" s="81"/>
      <c r="AX186" s="81"/>
      <c r="AY186" s="81"/>
      <c r="AZ186" s="81"/>
      <c r="BA186" s="81"/>
      <c r="BB186" s="81"/>
      <c r="BC186" s="81"/>
      <c r="BD186" s="81"/>
      <c r="BE186" s="81"/>
      <c r="BF186" s="81"/>
      <c r="BG186" s="81"/>
      <c r="BH186" s="81"/>
    </row>
    <row r="187" spans="1:60">
      <c r="A187" s="81"/>
      <c r="B187" s="81"/>
      <c r="C187" s="81"/>
      <c r="D187" s="81"/>
      <c r="E187" s="81"/>
      <c r="F187" s="81"/>
      <c r="G187" s="81"/>
      <c r="H187" s="81"/>
      <c r="I187" s="81"/>
      <c r="J187" s="81"/>
      <c r="K187" s="81"/>
      <c r="L187" s="81"/>
      <c r="M187" s="81"/>
      <c r="N187" s="81"/>
      <c r="O187" s="81"/>
      <c r="P187" s="81"/>
      <c r="Q187" s="81"/>
      <c r="R187" s="81"/>
      <c r="S187" s="81"/>
      <c r="T187" s="81"/>
      <c r="U187" s="81"/>
      <c r="V187" s="81"/>
      <c r="W187" s="81"/>
      <c r="X187" s="81"/>
      <c r="Y187" s="81"/>
      <c r="Z187" s="81"/>
      <c r="AA187" s="81"/>
      <c r="AB187" s="81"/>
      <c r="AC187" s="81"/>
      <c r="AD187" s="81"/>
      <c r="AE187" s="81"/>
      <c r="AF187" s="81"/>
      <c r="AG187" s="81"/>
      <c r="AH187" s="81"/>
      <c r="AI187" s="81"/>
      <c r="AJ187" s="81"/>
      <c r="AK187" s="81"/>
      <c r="AL187" s="81"/>
      <c r="AM187" s="81"/>
      <c r="AN187" s="81"/>
      <c r="AO187" s="81"/>
      <c r="AP187" s="81"/>
      <c r="AQ187" s="81"/>
      <c r="AR187" s="81"/>
      <c r="AS187" s="81"/>
      <c r="AT187" s="81"/>
      <c r="AU187" s="81"/>
      <c r="AV187" s="81"/>
      <c r="AW187" s="81"/>
      <c r="AX187" s="81"/>
      <c r="AY187" s="81"/>
      <c r="AZ187" s="81"/>
      <c r="BA187" s="81"/>
      <c r="BB187" s="81"/>
      <c r="BC187" s="81"/>
      <c r="BD187" s="81"/>
      <c r="BE187" s="81"/>
      <c r="BF187" s="81"/>
      <c r="BG187" s="81"/>
      <c r="BH187" s="81"/>
    </row>
    <row r="188" spans="1:60">
      <c r="A188" s="81"/>
      <c r="B188" s="81"/>
      <c r="C188" s="81"/>
      <c r="D188" s="81"/>
      <c r="E188" s="81"/>
      <c r="F188" s="81"/>
      <c r="G188" s="81"/>
      <c r="H188" s="81"/>
      <c r="I188" s="81"/>
      <c r="J188" s="81"/>
      <c r="K188" s="81"/>
      <c r="L188" s="81"/>
      <c r="M188" s="81"/>
      <c r="N188" s="81"/>
      <c r="O188" s="81"/>
      <c r="P188" s="81"/>
      <c r="Q188" s="81"/>
      <c r="R188" s="81"/>
      <c r="S188" s="81"/>
      <c r="T188" s="81"/>
      <c r="U188" s="81"/>
      <c r="V188" s="81"/>
      <c r="W188" s="81"/>
      <c r="X188" s="81"/>
      <c r="Y188" s="81"/>
      <c r="Z188" s="81"/>
      <c r="AA188" s="81"/>
      <c r="AB188" s="81"/>
      <c r="AC188" s="81"/>
      <c r="AD188" s="81"/>
      <c r="AE188" s="81"/>
      <c r="AF188" s="81"/>
      <c r="AG188" s="81"/>
      <c r="AH188" s="81"/>
      <c r="AI188" s="81"/>
      <c r="AJ188" s="81"/>
      <c r="AK188" s="81"/>
      <c r="AL188" s="81"/>
      <c r="AM188" s="81"/>
      <c r="AN188" s="81"/>
      <c r="AO188" s="81"/>
      <c r="AP188" s="81"/>
      <c r="AQ188" s="81"/>
      <c r="AR188" s="81"/>
      <c r="AS188" s="81"/>
      <c r="AT188" s="81"/>
      <c r="AU188" s="81"/>
      <c r="AV188" s="81"/>
      <c r="AW188" s="81"/>
      <c r="AX188" s="81"/>
      <c r="AY188" s="81"/>
      <c r="AZ188" s="81"/>
      <c r="BA188" s="81"/>
      <c r="BB188" s="81"/>
      <c r="BC188" s="81"/>
      <c r="BD188" s="81"/>
      <c r="BE188" s="81"/>
      <c r="BF188" s="81"/>
      <c r="BG188" s="81"/>
      <c r="BH188" s="81"/>
    </row>
    <row r="189" spans="1:60">
      <c r="A189" s="81"/>
      <c r="B189" s="81"/>
      <c r="C189" s="81"/>
      <c r="D189" s="81"/>
      <c r="E189" s="81"/>
      <c r="F189" s="81"/>
      <c r="G189" s="81"/>
      <c r="H189" s="81"/>
      <c r="I189" s="81"/>
      <c r="J189" s="81"/>
      <c r="K189" s="81"/>
      <c r="L189" s="81"/>
      <c r="M189" s="81"/>
      <c r="N189" s="81"/>
      <c r="O189" s="81"/>
      <c r="P189" s="81"/>
      <c r="Q189" s="81"/>
      <c r="R189" s="81"/>
      <c r="S189" s="81"/>
      <c r="T189" s="81"/>
      <c r="U189" s="81"/>
      <c r="V189" s="81"/>
      <c r="W189" s="81"/>
      <c r="X189" s="81"/>
      <c r="Y189" s="81"/>
      <c r="Z189" s="81"/>
      <c r="AA189" s="81"/>
      <c r="AB189" s="81"/>
      <c r="AC189" s="81"/>
      <c r="AD189" s="81"/>
      <c r="AE189" s="81"/>
      <c r="AF189" s="81"/>
      <c r="AG189" s="81"/>
      <c r="AH189" s="81"/>
      <c r="AI189" s="81"/>
      <c r="AJ189" s="81"/>
      <c r="AK189" s="81"/>
      <c r="AL189" s="81"/>
      <c r="AM189" s="81"/>
      <c r="AN189" s="81"/>
      <c r="AO189" s="81"/>
      <c r="AP189" s="81"/>
      <c r="AQ189" s="81"/>
      <c r="AR189" s="81"/>
      <c r="AS189" s="81"/>
      <c r="AT189" s="81"/>
      <c r="AU189" s="81"/>
      <c r="AV189" s="81"/>
      <c r="AW189" s="81"/>
      <c r="AX189" s="81"/>
      <c r="AY189" s="81"/>
      <c r="AZ189" s="81"/>
      <c r="BA189" s="81"/>
      <c r="BB189" s="81"/>
      <c r="BC189" s="81"/>
      <c r="BD189" s="81"/>
      <c r="BE189" s="81"/>
      <c r="BF189" s="81"/>
      <c r="BG189" s="81"/>
      <c r="BH189" s="81"/>
    </row>
    <row r="190" spans="1:60">
      <c r="A190" s="81"/>
      <c r="B190" s="81"/>
      <c r="C190" s="81"/>
      <c r="D190" s="81"/>
      <c r="E190" s="81"/>
      <c r="F190" s="81"/>
      <c r="G190" s="81"/>
      <c r="H190" s="81"/>
      <c r="I190" s="81"/>
      <c r="J190" s="81"/>
      <c r="K190" s="81"/>
      <c r="L190" s="81"/>
      <c r="M190" s="81"/>
      <c r="N190" s="81"/>
      <c r="O190" s="81"/>
      <c r="P190" s="81"/>
      <c r="Q190" s="81"/>
      <c r="R190" s="81"/>
      <c r="S190" s="81"/>
      <c r="T190" s="81"/>
      <c r="U190" s="81"/>
      <c r="V190" s="81"/>
      <c r="W190" s="81"/>
      <c r="X190" s="81"/>
      <c r="Y190" s="81"/>
      <c r="Z190" s="81"/>
      <c r="AA190" s="81"/>
      <c r="AB190" s="81"/>
      <c r="AC190" s="81"/>
      <c r="AD190" s="81"/>
      <c r="AE190" s="81"/>
      <c r="AF190" s="81"/>
      <c r="AG190" s="81"/>
      <c r="AH190" s="81"/>
      <c r="AI190" s="81"/>
      <c r="AJ190" s="81"/>
      <c r="AK190" s="81"/>
      <c r="AL190" s="81"/>
      <c r="AM190" s="81"/>
      <c r="AN190" s="81"/>
      <c r="AO190" s="81"/>
      <c r="AP190" s="81"/>
      <c r="AQ190" s="81"/>
      <c r="AR190" s="81"/>
      <c r="AS190" s="81"/>
      <c r="AT190" s="81"/>
      <c r="AU190" s="81"/>
      <c r="AV190" s="81"/>
      <c r="AW190" s="81"/>
      <c r="AX190" s="81"/>
      <c r="AY190" s="81"/>
      <c r="AZ190" s="81"/>
      <c r="BA190" s="81"/>
      <c r="BB190" s="81"/>
      <c r="BC190" s="81"/>
      <c r="BD190" s="81"/>
      <c r="BE190" s="81"/>
      <c r="BF190" s="81"/>
      <c r="BG190" s="81"/>
      <c r="BH190" s="81"/>
    </row>
    <row r="191" spans="1:60">
      <c r="A191" s="81"/>
      <c r="J191" s="81"/>
      <c r="K191" s="81"/>
      <c r="L191" s="81"/>
      <c r="M191" s="81"/>
      <c r="N191" s="81"/>
      <c r="O191" s="81"/>
      <c r="P191" s="81"/>
      <c r="Q191" s="81"/>
      <c r="R191" s="81"/>
      <c r="S191" s="81"/>
      <c r="T191" s="81"/>
      <c r="U191" s="81"/>
      <c r="V191" s="81"/>
      <c r="W191" s="81"/>
      <c r="X191" s="81"/>
      <c r="Y191" s="81"/>
      <c r="Z191" s="81"/>
      <c r="AA191" s="81"/>
      <c r="AB191" s="81"/>
      <c r="AC191" s="81"/>
      <c r="AD191" s="81"/>
      <c r="AE191" s="81"/>
      <c r="AF191" s="81"/>
      <c r="AG191" s="81"/>
      <c r="AH191" s="81"/>
      <c r="AI191" s="81"/>
      <c r="AJ191" s="81"/>
      <c r="AK191" s="81"/>
      <c r="AL191" s="81"/>
      <c r="AM191" s="81"/>
      <c r="AN191" s="81"/>
      <c r="AO191" s="81"/>
      <c r="AP191" s="81"/>
      <c r="AQ191" s="81"/>
      <c r="AR191" s="81"/>
      <c r="AS191" s="81"/>
      <c r="AT191" s="81"/>
      <c r="AU191" s="81"/>
      <c r="AV191" s="81"/>
      <c r="AW191" s="81"/>
      <c r="AX191" s="81"/>
      <c r="AY191" s="81"/>
      <c r="AZ191" s="81"/>
      <c r="BA191" s="81"/>
      <c r="BB191" s="81"/>
      <c r="BC191" s="81"/>
      <c r="BD191" s="81"/>
      <c r="BE191" s="81"/>
      <c r="BF191" s="81"/>
      <c r="BG191" s="81"/>
      <c r="BH191" s="81"/>
    </row>
    <row r="192" spans="1:60">
      <c r="A192" s="81"/>
      <c r="J192" s="81"/>
      <c r="K192" s="81"/>
      <c r="L192" s="81"/>
      <c r="M192" s="81"/>
      <c r="N192" s="81"/>
      <c r="O192" s="81"/>
      <c r="P192" s="81"/>
      <c r="Q192" s="81"/>
      <c r="R192" s="81"/>
      <c r="S192" s="81"/>
      <c r="T192" s="81"/>
      <c r="U192" s="81"/>
      <c r="V192" s="81"/>
      <c r="W192" s="81"/>
      <c r="X192" s="81"/>
      <c r="Y192" s="81"/>
      <c r="Z192" s="81"/>
      <c r="AA192" s="81"/>
      <c r="AB192" s="81"/>
      <c r="AC192" s="81"/>
      <c r="AD192" s="81"/>
      <c r="AE192" s="81"/>
      <c r="AF192" s="81"/>
      <c r="AG192" s="81"/>
      <c r="AH192" s="81"/>
      <c r="AI192" s="81"/>
      <c r="AJ192" s="81"/>
      <c r="AK192" s="81"/>
      <c r="AL192" s="81"/>
      <c r="AM192" s="81"/>
      <c r="AN192" s="81"/>
      <c r="AO192" s="81"/>
      <c r="AP192" s="81"/>
      <c r="AQ192" s="81"/>
      <c r="AR192" s="81"/>
      <c r="AS192" s="81"/>
      <c r="AT192" s="81"/>
      <c r="AU192" s="81"/>
      <c r="AV192" s="81"/>
      <c r="AW192" s="81"/>
      <c r="AX192" s="81"/>
      <c r="AY192" s="81"/>
      <c r="AZ192" s="81"/>
      <c r="BA192" s="81"/>
      <c r="BB192" s="81"/>
      <c r="BC192" s="81"/>
      <c r="BD192" s="81"/>
      <c r="BE192" s="81"/>
      <c r="BF192" s="81"/>
      <c r="BG192" s="81"/>
      <c r="BH192" s="81"/>
    </row>
    <row r="193" spans="1:60">
      <c r="A193" s="81"/>
      <c r="J193" s="81"/>
      <c r="K193" s="81"/>
      <c r="L193" s="81"/>
      <c r="M193" s="81"/>
      <c r="N193" s="81"/>
      <c r="O193" s="81"/>
      <c r="P193" s="81"/>
      <c r="Q193" s="81"/>
      <c r="R193" s="81"/>
      <c r="S193" s="81"/>
      <c r="T193" s="81"/>
      <c r="U193" s="81"/>
      <c r="V193" s="81"/>
      <c r="W193" s="81"/>
      <c r="X193" s="81"/>
      <c r="Y193" s="81"/>
      <c r="Z193" s="81"/>
      <c r="AA193" s="81"/>
      <c r="AB193" s="81"/>
      <c r="AC193" s="81"/>
      <c r="AD193" s="81"/>
      <c r="AE193" s="81"/>
      <c r="AF193" s="81"/>
      <c r="AG193" s="81"/>
      <c r="AH193" s="81"/>
      <c r="AI193" s="81"/>
      <c r="AJ193" s="81"/>
      <c r="AK193" s="81"/>
      <c r="AL193" s="81"/>
      <c r="AM193" s="81"/>
      <c r="AN193" s="81"/>
      <c r="AO193" s="81"/>
      <c r="AP193" s="81"/>
      <c r="AQ193" s="81"/>
      <c r="AR193" s="81"/>
      <c r="AS193" s="81"/>
      <c r="AT193" s="81"/>
      <c r="AU193" s="81"/>
      <c r="AV193" s="81"/>
      <c r="AW193" s="81"/>
      <c r="AX193" s="81"/>
      <c r="AY193" s="81"/>
      <c r="AZ193" s="81"/>
      <c r="BA193" s="81"/>
      <c r="BB193" s="81"/>
      <c r="BC193" s="81"/>
      <c r="BD193" s="81"/>
      <c r="BE193" s="81"/>
      <c r="BF193" s="81"/>
      <c r="BG193" s="81"/>
      <c r="BH193" s="81"/>
    </row>
    <row r="194" spans="1:60">
      <c r="A194" s="81"/>
      <c r="J194" s="81"/>
      <c r="K194" s="81"/>
      <c r="L194" s="81"/>
      <c r="M194" s="81"/>
      <c r="N194" s="81"/>
      <c r="O194" s="81"/>
      <c r="P194" s="81"/>
      <c r="Q194" s="81"/>
      <c r="R194" s="81"/>
      <c r="S194" s="81"/>
      <c r="T194" s="81"/>
      <c r="U194" s="81"/>
      <c r="V194" s="81"/>
      <c r="W194" s="81"/>
      <c r="X194" s="81"/>
      <c r="Y194" s="81"/>
      <c r="Z194" s="81"/>
      <c r="AA194" s="81"/>
      <c r="AB194" s="81"/>
      <c r="AC194" s="81"/>
      <c r="AD194" s="81"/>
      <c r="AE194" s="81"/>
      <c r="AF194" s="81"/>
      <c r="AG194" s="81"/>
      <c r="AH194" s="81"/>
      <c r="AI194" s="81"/>
      <c r="AJ194" s="81"/>
      <c r="AK194" s="81"/>
      <c r="AL194" s="81"/>
      <c r="AM194" s="81"/>
      <c r="AN194" s="81"/>
      <c r="AO194" s="81"/>
      <c r="AP194" s="81"/>
      <c r="AQ194" s="81"/>
      <c r="AR194" s="81"/>
      <c r="AS194" s="81"/>
      <c r="AT194" s="81"/>
      <c r="AU194" s="81"/>
      <c r="AV194" s="81"/>
      <c r="AW194" s="81"/>
      <c r="AX194" s="81"/>
      <c r="AY194" s="81"/>
      <c r="AZ194" s="81"/>
      <c r="BA194" s="81"/>
      <c r="BB194" s="81"/>
      <c r="BC194" s="81"/>
      <c r="BD194" s="81"/>
      <c r="BE194" s="81"/>
      <c r="BF194" s="81"/>
      <c r="BG194" s="81"/>
      <c r="BH194" s="81"/>
    </row>
    <row r="195" spans="1:60">
      <c r="A195" s="81"/>
      <c r="J195" s="81"/>
      <c r="K195" s="81"/>
      <c r="L195" s="81"/>
      <c r="M195" s="81"/>
      <c r="N195" s="81"/>
      <c r="O195" s="81"/>
      <c r="P195" s="81"/>
      <c r="Q195" s="81"/>
      <c r="R195" s="81"/>
      <c r="S195" s="81"/>
      <c r="T195" s="81"/>
      <c r="U195" s="81"/>
      <c r="V195" s="81"/>
      <c r="W195" s="81"/>
      <c r="X195" s="81"/>
      <c r="Y195" s="81"/>
      <c r="Z195" s="81"/>
      <c r="AA195" s="81"/>
      <c r="AB195" s="81"/>
      <c r="AC195" s="81"/>
      <c r="AD195" s="81"/>
      <c r="AE195" s="81"/>
      <c r="AF195" s="81"/>
      <c r="AG195" s="81"/>
      <c r="AH195" s="81"/>
      <c r="AI195" s="81"/>
      <c r="AJ195" s="81"/>
      <c r="AK195" s="81"/>
      <c r="AL195" s="81"/>
      <c r="AM195" s="81"/>
      <c r="AN195" s="81"/>
      <c r="AO195" s="81"/>
      <c r="AP195" s="81"/>
      <c r="AQ195" s="81"/>
      <c r="AR195" s="81"/>
      <c r="AS195" s="81"/>
      <c r="AT195" s="81"/>
      <c r="AU195" s="81"/>
      <c r="AV195" s="81"/>
      <c r="AW195" s="81"/>
      <c r="AX195" s="81"/>
      <c r="AY195" s="81"/>
      <c r="AZ195" s="81"/>
      <c r="BA195" s="81"/>
      <c r="BB195" s="81"/>
      <c r="BC195" s="81"/>
      <c r="BD195" s="81"/>
      <c r="BE195" s="81"/>
      <c r="BF195" s="81"/>
      <c r="BG195" s="81"/>
      <c r="BH195" s="81"/>
    </row>
    <row r="196" spans="1:60">
      <c r="A196" s="81"/>
      <c r="J196" s="81"/>
      <c r="K196" s="81"/>
      <c r="L196" s="81"/>
      <c r="M196" s="81"/>
      <c r="N196" s="81"/>
      <c r="O196" s="81"/>
      <c r="P196" s="81"/>
      <c r="Q196" s="81"/>
      <c r="R196" s="81"/>
      <c r="S196" s="81"/>
      <c r="T196" s="81"/>
      <c r="U196" s="81"/>
      <c r="V196" s="81"/>
      <c r="W196" s="81"/>
      <c r="X196" s="81"/>
      <c r="Y196" s="81"/>
      <c r="Z196" s="81"/>
      <c r="AA196" s="81"/>
      <c r="AB196" s="81"/>
      <c r="AC196" s="81"/>
      <c r="AD196" s="81"/>
      <c r="AE196" s="81"/>
      <c r="AF196" s="81"/>
      <c r="AG196" s="81"/>
      <c r="AH196" s="81"/>
      <c r="AI196" s="81"/>
      <c r="AJ196" s="81"/>
      <c r="AK196" s="81"/>
      <c r="AL196" s="81"/>
      <c r="AM196" s="81"/>
      <c r="AN196" s="81"/>
      <c r="AO196" s="81"/>
      <c r="AP196" s="81"/>
      <c r="AQ196" s="81"/>
      <c r="AR196" s="81"/>
      <c r="AS196" s="81"/>
      <c r="AT196" s="81"/>
      <c r="AU196" s="81"/>
      <c r="AV196" s="81"/>
      <c r="AW196" s="81"/>
      <c r="AX196" s="81"/>
      <c r="AY196" s="81"/>
      <c r="AZ196" s="81"/>
      <c r="BA196" s="81"/>
      <c r="BB196" s="81"/>
      <c r="BC196" s="81"/>
      <c r="BD196" s="81"/>
      <c r="BE196" s="81"/>
      <c r="BF196" s="81"/>
      <c r="BG196" s="81"/>
      <c r="BH196" s="81"/>
    </row>
    <row r="197" spans="1:60">
      <c r="A197" s="81"/>
      <c r="J197" s="81"/>
      <c r="K197" s="81"/>
      <c r="L197" s="81"/>
      <c r="M197" s="81"/>
      <c r="N197" s="81"/>
      <c r="O197" s="81"/>
      <c r="P197" s="81"/>
      <c r="Q197" s="81"/>
      <c r="R197" s="81"/>
      <c r="S197" s="81"/>
      <c r="T197" s="81"/>
      <c r="U197" s="81"/>
      <c r="V197" s="81"/>
      <c r="W197" s="81"/>
      <c r="X197" s="81"/>
      <c r="Y197" s="81"/>
      <c r="Z197" s="81"/>
      <c r="AA197" s="81"/>
      <c r="AB197" s="81"/>
      <c r="AC197" s="81"/>
      <c r="AD197" s="81"/>
      <c r="AE197" s="81"/>
      <c r="AF197" s="81"/>
      <c r="AG197" s="81"/>
      <c r="AH197" s="81"/>
      <c r="AI197" s="81"/>
      <c r="AJ197" s="81"/>
      <c r="AK197" s="81"/>
      <c r="AL197" s="81"/>
      <c r="AM197" s="81"/>
      <c r="AN197" s="81"/>
      <c r="AO197" s="81"/>
      <c r="AP197" s="81"/>
      <c r="AQ197" s="81"/>
      <c r="AR197" s="81"/>
      <c r="AS197" s="81"/>
      <c r="AT197" s="81"/>
      <c r="AU197" s="81"/>
      <c r="AV197" s="81"/>
      <c r="AW197" s="81"/>
      <c r="AX197" s="81"/>
      <c r="AY197" s="81"/>
      <c r="AZ197" s="81"/>
      <c r="BA197" s="81"/>
      <c r="BB197" s="81"/>
      <c r="BC197" s="81"/>
      <c r="BD197" s="81"/>
      <c r="BE197" s="81"/>
      <c r="BF197" s="81"/>
      <c r="BG197" s="81"/>
      <c r="BH197" s="81"/>
    </row>
    <row r="198" spans="1:60">
      <c r="A198" s="81"/>
      <c r="J198" s="81"/>
      <c r="K198" s="81"/>
      <c r="L198" s="81"/>
      <c r="M198" s="81"/>
      <c r="N198" s="81"/>
      <c r="O198" s="81"/>
      <c r="P198" s="81"/>
      <c r="Q198" s="81"/>
      <c r="R198" s="81"/>
      <c r="S198" s="81"/>
      <c r="T198" s="81"/>
      <c r="U198" s="81"/>
      <c r="V198" s="81"/>
      <c r="W198" s="81"/>
      <c r="X198" s="81"/>
      <c r="Y198" s="81"/>
      <c r="Z198" s="81"/>
      <c r="AA198" s="81"/>
      <c r="AB198" s="81"/>
      <c r="AC198" s="81"/>
      <c r="AD198" s="81"/>
      <c r="AE198" s="81"/>
      <c r="AF198" s="81"/>
      <c r="AG198" s="81"/>
      <c r="AH198" s="81"/>
      <c r="AI198" s="81"/>
      <c r="AJ198" s="81"/>
      <c r="AK198" s="81"/>
      <c r="AL198" s="81"/>
      <c r="AM198" s="81"/>
      <c r="AN198" s="81"/>
      <c r="AO198" s="81"/>
      <c r="AP198" s="81"/>
      <c r="AQ198" s="81"/>
      <c r="AR198" s="81"/>
      <c r="AS198" s="81"/>
      <c r="AT198" s="81"/>
      <c r="AU198" s="81"/>
      <c r="AV198" s="81"/>
      <c r="AW198" s="81"/>
      <c r="AX198" s="81"/>
      <c r="AY198" s="81"/>
      <c r="AZ198" s="81"/>
      <c r="BA198" s="81"/>
      <c r="BB198" s="81"/>
      <c r="BC198" s="81"/>
      <c r="BD198" s="81"/>
      <c r="BE198" s="81"/>
      <c r="BF198" s="81"/>
      <c r="BG198" s="81"/>
      <c r="BH198" s="81"/>
    </row>
    <row r="199" spans="1:60">
      <c r="A199" s="81"/>
      <c r="J199" s="81"/>
      <c r="K199" s="81"/>
      <c r="L199" s="81"/>
      <c r="M199" s="81"/>
      <c r="N199" s="81"/>
      <c r="O199" s="81"/>
      <c r="P199" s="81"/>
      <c r="Q199" s="81"/>
      <c r="R199" s="81"/>
      <c r="S199" s="81"/>
      <c r="T199" s="81"/>
      <c r="U199" s="81"/>
      <c r="V199" s="81"/>
      <c r="W199" s="81"/>
      <c r="X199" s="81"/>
      <c r="Y199" s="81"/>
      <c r="Z199" s="81"/>
      <c r="AA199" s="81"/>
      <c r="AB199" s="81"/>
      <c r="AC199" s="81"/>
      <c r="AD199" s="81"/>
      <c r="AE199" s="81"/>
      <c r="AF199" s="81"/>
      <c r="AG199" s="81"/>
      <c r="AH199" s="81"/>
      <c r="AI199" s="81"/>
      <c r="AJ199" s="81"/>
      <c r="AK199" s="81"/>
      <c r="AL199" s="81"/>
      <c r="AM199" s="81"/>
      <c r="AN199" s="81"/>
      <c r="AO199" s="81"/>
      <c r="AP199" s="81"/>
      <c r="AQ199" s="81"/>
      <c r="AR199" s="81"/>
      <c r="AS199" s="81"/>
      <c r="AT199" s="81"/>
      <c r="AU199" s="81"/>
      <c r="AV199" s="81"/>
      <c r="AW199" s="81"/>
      <c r="AX199" s="81"/>
      <c r="AY199" s="81"/>
      <c r="AZ199" s="81"/>
      <c r="BA199" s="81"/>
      <c r="BB199" s="81"/>
      <c r="BC199" s="81"/>
      <c r="BD199" s="81"/>
      <c r="BE199" s="81"/>
      <c r="BF199" s="81"/>
      <c r="BG199" s="81"/>
      <c r="BH199" s="81"/>
    </row>
    <row r="200" spans="1:60">
      <c r="A200" s="81"/>
      <c r="J200" s="81"/>
      <c r="K200" s="81"/>
      <c r="L200" s="81"/>
      <c r="M200" s="81"/>
      <c r="N200" s="81"/>
      <c r="O200" s="81"/>
      <c r="P200" s="81"/>
      <c r="Q200" s="81"/>
      <c r="R200" s="81"/>
      <c r="S200" s="81"/>
      <c r="T200" s="81"/>
      <c r="U200" s="81"/>
      <c r="V200" s="81"/>
      <c r="W200" s="81"/>
      <c r="X200" s="81"/>
      <c r="Y200" s="81"/>
      <c r="Z200" s="81"/>
      <c r="AA200" s="81"/>
      <c r="AB200" s="81"/>
      <c r="AC200" s="81"/>
      <c r="AD200" s="81"/>
      <c r="AE200" s="81"/>
      <c r="AF200" s="81"/>
      <c r="AG200" s="81"/>
      <c r="AH200" s="81"/>
      <c r="AI200" s="81"/>
      <c r="AJ200" s="81"/>
      <c r="AK200" s="81"/>
      <c r="AL200" s="81"/>
      <c r="AM200" s="81"/>
      <c r="AN200" s="81"/>
      <c r="AO200" s="81"/>
      <c r="AP200" s="81"/>
      <c r="AQ200" s="81"/>
      <c r="AR200" s="81"/>
      <c r="AS200" s="81"/>
      <c r="AT200" s="81"/>
      <c r="AU200" s="81"/>
      <c r="AV200" s="81"/>
      <c r="AW200" s="81"/>
      <c r="AX200" s="81"/>
      <c r="AY200" s="81"/>
      <c r="AZ200" s="81"/>
      <c r="BA200" s="81"/>
      <c r="BB200" s="81"/>
      <c r="BC200" s="81"/>
      <c r="BD200" s="81"/>
      <c r="BE200" s="81"/>
      <c r="BF200" s="81"/>
      <c r="BG200" s="81"/>
      <c r="BH200" s="81"/>
    </row>
    <row r="201" spans="1:60">
      <c r="A201" s="81"/>
      <c r="J201" s="81"/>
      <c r="K201" s="81"/>
      <c r="L201" s="81"/>
      <c r="M201" s="81"/>
      <c r="N201" s="81"/>
      <c r="O201" s="81"/>
      <c r="P201" s="81"/>
      <c r="Q201" s="81"/>
      <c r="R201" s="81"/>
      <c r="S201" s="81"/>
      <c r="T201" s="81"/>
      <c r="U201" s="81"/>
      <c r="V201" s="81"/>
      <c r="W201" s="81"/>
      <c r="X201" s="81"/>
      <c r="Y201" s="81"/>
      <c r="Z201" s="81"/>
      <c r="AA201" s="81"/>
      <c r="AB201" s="81"/>
      <c r="AC201" s="81"/>
      <c r="AD201" s="81"/>
      <c r="AE201" s="81"/>
      <c r="AF201" s="81"/>
      <c r="AG201" s="81"/>
      <c r="AH201" s="81"/>
      <c r="AI201" s="81"/>
      <c r="AJ201" s="81"/>
      <c r="AK201" s="81"/>
      <c r="AL201" s="81"/>
      <c r="AM201" s="81"/>
      <c r="AN201" s="81"/>
      <c r="AO201" s="81"/>
      <c r="AP201" s="81"/>
      <c r="AQ201" s="81"/>
      <c r="AR201" s="81"/>
      <c r="AS201" s="81"/>
      <c r="AT201" s="81"/>
      <c r="AU201" s="81"/>
      <c r="AV201" s="81"/>
      <c r="AW201" s="81"/>
      <c r="AX201" s="81"/>
      <c r="AY201" s="81"/>
      <c r="AZ201" s="81"/>
      <c r="BA201" s="81"/>
      <c r="BB201" s="81"/>
      <c r="BC201" s="81"/>
      <c r="BD201" s="81"/>
      <c r="BE201" s="81"/>
      <c r="BF201" s="81"/>
      <c r="BG201" s="81"/>
      <c r="BH201" s="81"/>
    </row>
    <row r="202" spans="1:60">
      <c r="A202" s="81"/>
      <c r="J202" s="81"/>
      <c r="K202" s="81"/>
      <c r="L202" s="81"/>
      <c r="M202" s="81"/>
      <c r="N202" s="81"/>
      <c r="O202" s="81"/>
      <c r="P202" s="81"/>
      <c r="Q202" s="81"/>
      <c r="R202" s="81"/>
      <c r="S202" s="81"/>
      <c r="T202" s="81"/>
      <c r="U202" s="81"/>
      <c r="V202" s="81"/>
      <c r="W202" s="81"/>
      <c r="X202" s="81"/>
      <c r="Y202" s="81"/>
      <c r="Z202" s="81"/>
      <c r="AA202" s="81"/>
      <c r="AB202" s="81"/>
      <c r="AC202" s="81"/>
      <c r="AD202" s="81"/>
      <c r="AE202" s="81"/>
      <c r="AF202" s="81"/>
      <c r="AG202" s="81"/>
      <c r="AH202" s="81"/>
      <c r="AI202" s="81"/>
      <c r="AJ202" s="81"/>
      <c r="AK202" s="81"/>
      <c r="AL202" s="81"/>
      <c r="AM202" s="81"/>
      <c r="AN202" s="81"/>
      <c r="AO202" s="81"/>
      <c r="AP202" s="81"/>
      <c r="AQ202" s="81"/>
      <c r="AR202" s="81"/>
      <c r="AS202" s="81"/>
      <c r="AT202" s="81"/>
      <c r="AU202" s="81"/>
      <c r="AV202" s="81"/>
      <c r="AW202" s="81"/>
      <c r="AX202" s="81"/>
      <c r="AY202" s="81"/>
      <c r="AZ202" s="81"/>
      <c r="BA202" s="81"/>
      <c r="BB202" s="81"/>
      <c r="BC202" s="81"/>
      <c r="BD202" s="81"/>
      <c r="BE202" s="81"/>
      <c r="BF202" s="81"/>
      <c r="BG202" s="81"/>
      <c r="BH202" s="81"/>
    </row>
    <row r="203" spans="1:60">
      <c r="A203" s="81"/>
      <c r="J203" s="81"/>
      <c r="K203" s="81"/>
      <c r="L203" s="81"/>
      <c r="M203" s="81"/>
      <c r="N203" s="81"/>
      <c r="O203" s="81"/>
      <c r="P203" s="81"/>
      <c r="Q203" s="81"/>
      <c r="R203" s="81"/>
      <c r="S203" s="81"/>
      <c r="T203" s="81"/>
      <c r="U203" s="81"/>
      <c r="V203" s="81"/>
      <c r="W203" s="81"/>
      <c r="X203" s="81"/>
      <c r="Y203" s="81"/>
      <c r="Z203" s="81"/>
      <c r="AA203" s="81"/>
      <c r="AB203" s="81"/>
      <c r="AC203" s="81"/>
      <c r="AD203" s="81"/>
      <c r="AE203" s="81"/>
      <c r="AF203" s="81"/>
      <c r="AG203" s="81"/>
      <c r="AH203" s="81"/>
      <c r="AI203" s="81"/>
      <c r="AJ203" s="81"/>
      <c r="AK203" s="81"/>
      <c r="AL203" s="81"/>
      <c r="AM203" s="81"/>
      <c r="AN203" s="81"/>
      <c r="AO203" s="81"/>
      <c r="AP203" s="81"/>
      <c r="AQ203" s="81"/>
      <c r="AR203" s="81"/>
      <c r="AS203" s="81"/>
      <c r="AT203" s="81"/>
      <c r="AU203" s="81"/>
      <c r="AV203" s="81"/>
      <c r="AW203" s="81"/>
      <c r="AX203" s="81"/>
      <c r="AY203" s="81"/>
      <c r="AZ203" s="81"/>
      <c r="BA203" s="81"/>
      <c r="BB203" s="81"/>
      <c r="BC203" s="81"/>
      <c r="BD203" s="81"/>
      <c r="BE203" s="81"/>
      <c r="BF203" s="81"/>
      <c r="BG203" s="81"/>
      <c r="BH203" s="81"/>
    </row>
    <row r="204" spans="1:60">
      <c r="A204" s="81"/>
      <c r="J204" s="81"/>
      <c r="K204" s="81"/>
      <c r="L204" s="81"/>
      <c r="M204" s="81"/>
      <c r="N204" s="81"/>
      <c r="O204" s="81"/>
      <c r="P204" s="81"/>
      <c r="Q204" s="81"/>
      <c r="R204" s="81"/>
      <c r="S204" s="81"/>
      <c r="T204" s="81"/>
      <c r="U204" s="81"/>
      <c r="V204" s="81"/>
      <c r="W204" s="81"/>
      <c r="X204" s="81"/>
      <c r="Y204" s="81"/>
      <c r="Z204" s="81"/>
      <c r="AA204" s="81"/>
      <c r="AB204" s="81"/>
      <c r="AC204" s="81"/>
      <c r="AD204" s="81"/>
      <c r="AE204" s="81"/>
      <c r="AF204" s="81"/>
      <c r="AG204" s="81"/>
      <c r="AH204" s="81"/>
      <c r="AI204" s="81"/>
      <c r="AJ204" s="81"/>
      <c r="AK204" s="81"/>
      <c r="AL204" s="81"/>
      <c r="AM204" s="81"/>
      <c r="AN204" s="81"/>
      <c r="AO204" s="81"/>
      <c r="AP204" s="81"/>
      <c r="AQ204" s="81"/>
      <c r="AR204" s="81"/>
      <c r="AS204" s="81"/>
      <c r="AT204" s="81"/>
      <c r="AU204" s="81"/>
      <c r="AV204" s="81"/>
      <c r="AW204" s="81"/>
      <c r="AX204" s="81"/>
      <c r="AY204" s="81"/>
      <c r="AZ204" s="81"/>
      <c r="BA204" s="81"/>
      <c r="BB204" s="81"/>
      <c r="BC204" s="81"/>
      <c r="BD204" s="81"/>
      <c r="BE204" s="81"/>
      <c r="BF204" s="81"/>
      <c r="BG204" s="81"/>
      <c r="BH204" s="81"/>
    </row>
    <row r="205" spans="1:60">
      <c r="A205" s="81"/>
      <c r="J205" s="81"/>
      <c r="K205" s="81"/>
      <c r="L205" s="81"/>
      <c r="M205" s="81"/>
      <c r="N205" s="81"/>
      <c r="O205" s="81"/>
      <c r="P205" s="81"/>
      <c r="Q205" s="81"/>
      <c r="R205" s="81"/>
      <c r="S205" s="81"/>
      <c r="T205" s="81"/>
      <c r="U205" s="81"/>
      <c r="V205" s="81"/>
      <c r="W205" s="81"/>
      <c r="X205" s="81"/>
      <c r="Y205" s="81"/>
      <c r="Z205" s="81"/>
      <c r="AA205" s="81"/>
      <c r="AB205" s="81"/>
      <c r="AC205" s="81"/>
      <c r="AD205" s="81"/>
      <c r="AE205" s="81"/>
      <c r="AF205" s="81"/>
      <c r="AG205" s="81"/>
      <c r="AH205" s="81"/>
      <c r="AI205" s="81"/>
      <c r="AJ205" s="81"/>
      <c r="AK205" s="81"/>
      <c r="AL205" s="81"/>
      <c r="AM205" s="81"/>
      <c r="AN205" s="81"/>
      <c r="AO205" s="81"/>
      <c r="AP205" s="81"/>
      <c r="AQ205" s="81"/>
      <c r="AR205" s="81"/>
      <c r="AS205" s="81"/>
      <c r="AT205" s="81"/>
      <c r="AU205" s="81"/>
      <c r="AV205" s="81"/>
      <c r="AW205" s="81"/>
      <c r="AX205" s="81"/>
      <c r="AY205" s="81"/>
      <c r="AZ205" s="81"/>
      <c r="BA205" s="81"/>
      <c r="BB205" s="81"/>
      <c r="BC205" s="81"/>
      <c r="BD205" s="81"/>
      <c r="BE205" s="81"/>
      <c r="BF205" s="81"/>
      <c r="BG205" s="81"/>
      <c r="BH205" s="81"/>
    </row>
    <row r="206" spans="1:60">
      <c r="A206" s="81"/>
      <c r="J206" s="81"/>
      <c r="K206" s="81"/>
      <c r="L206" s="81"/>
      <c r="M206" s="81"/>
      <c r="N206" s="81"/>
      <c r="O206" s="81"/>
      <c r="P206" s="81"/>
      <c r="Q206" s="81"/>
      <c r="R206" s="81"/>
      <c r="S206" s="81"/>
      <c r="T206" s="81"/>
      <c r="U206" s="81"/>
      <c r="V206" s="81"/>
      <c r="W206" s="81"/>
      <c r="X206" s="81"/>
      <c r="Y206" s="81"/>
      <c r="Z206" s="81"/>
      <c r="AA206" s="81"/>
      <c r="AB206" s="81"/>
      <c r="AC206" s="81"/>
      <c r="AD206" s="81"/>
      <c r="AE206" s="81"/>
      <c r="AF206" s="81"/>
      <c r="AG206" s="81"/>
      <c r="AH206" s="81"/>
      <c r="AI206" s="81"/>
      <c r="AJ206" s="81"/>
      <c r="AK206" s="81"/>
      <c r="AL206" s="81"/>
      <c r="AM206" s="81"/>
      <c r="AN206" s="81"/>
      <c r="AO206" s="81"/>
      <c r="AP206" s="81"/>
      <c r="AQ206" s="81"/>
      <c r="AR206" s="81"/>
      <c r="AS206" s="81"/>
      <c r="AT206" s="81"/>
      <c r="AU206" s="81"/>
      <c r="AV206" s="81"/>
      <c r="AW206" s="81"/>
      <c r="AX206" s="81"/>
      <c r="AY206" s="81"/>
      <c r="AZ206" s="81"/>
      <c r="BA206" s="81"/>
      <c r="BB206" s="81"/>
      <c r="BC206" s="81"/>
      <c r="BD206" s="81"/>
      <c r="BE206" s="81"/>
      <c r="BF206" s="81"/>
      <c r="BG206" s="81"/>
      <c r="BH206" s="81"/>
    </row>
    <row r="207" spans="1:60">
      <c r="A207" s="81"/>
      <c r="J207" s="81"/>
      <c r="K207" s="81"/>
      <c r="L207" s="81"/>
      <c r="M207" s="81"/>
      <c r="N207" s="81"/>
      <c r="O207" s="81"/>
      <c r="P207" s="81"/>
      <c r="Q207" s="81"/>
      <c r="R207" s="81"/>
      <c r="S207" s="81"/>
      <c r="T207" s="81"/>
      <c r="U207" s="81"/>
      <c r="V207" s="81"/>
      <c r="W207" s="81"/>
      <c r="X207" s="81"/>
      <c r="Y207" s="81"/>
      <c r="Z207" s="81"/>
      <c r="AA207" s="81"/>
      <c r="AB207" s="81"/>
      <c r="AC207" s="81"/>
      <c r="AD207" s="81"/>
      <c r="AE207" s="81"/>
      <c r="AF207" s="81"/>
      <c r="AG207" s="81"/>
      <c r="AH207" s="81"/>
      <c r="AI207" s="81"/>
      <c r="AJ207" s="81"/>
      <c r="AK207" s="81"/>
      <c r="AL207" s="81"/>
      <c r="AM207" s="81"/>
      <c r="AN207" s="81"/>
      <c r="AO207" s="81"/>
      <c r="AP207" s="81"/>
      <c r="AQ207" s="81"/>
      <c r="AR207" s="81"/>
      <c r="AS207" s="81"/>
      <c r="AT207" s="81"/>
      <c r="AU207" s="81"/>
      <c r="AV207" s="81"/>
      <c r="AW207" s="81"/>
      <c r="AX207" s="81"/>
      <c r="AY207" s="81"/>
      <c r="AZ207" s="81"/>
      <c r="BA207" s="81"/>
      <c r="BB207" s="81"/>
      <c r="BC207" s="81"/>
      <c r="BD207" s="81"/>
      <c r="BE207" s="81"/>
      <c r="BF207" s="81"/>
      <c r="BG207" s="81"/>
      <c r="BH207" s="81"/>
    </row>
    <row r="208" spans="1:60">
      <c r="A208" s="81"/>
      <c r="J208" s="81"/>
      <c r="K208" s="81"/>
      <c r="L208" s="81"/>
      <c r="M208" s="81"/>
      <c r="N208" s="81"/>
      <c r="O208" s="81"/>
      <c r="P208" s="81"/>
      <c r="Q208" s="81"/>
      <c r="R208" s="81"/>
      <c r="S208" s="81"/>
      <c r="T208" s="81"/>
      <c r="U208" s="81"/>
      <c r="V208" s="81"/>
      <c r="W208" s="81"/>
      <c r="X208" s="81"/>
      <c r="Y208" s="81"/>
      <c r="Z208" s="81"/>
      <c r="AA208" s="81"/>
      <c r="AB208" s="81"/>
      <c r="AC208" s="81"/>
      <c r="AD208" s="81"/>
      <c r="AE208" s="81"/>
      <c r="AF208" s="81"/>
      <c r="AG208" s="81"/>
      <c r="AH208" s="81"/>
      <c r="AI208" s="81"/>
      <c r="AJ208" s="81"/>
      <c r="AK208" s="81"/>
      <c r="AL208" s="81"/>
      <c r="AM208" s="81"/>
      <c r="AN208" s="81"/>
      <c r="AO208" s="81"/>
      <c r="AP208" s="81"/>
      <c r="AQ208" s="81"/>
      <c r="AR208" s="81"/>
      <c r="AS208" s="81"/>
      <c r="AT208" s="81"/>
      <c r="AU208" s="81"/>
      <c r="AV208" s="81"/>
      <c r="AW208" s="81"/>
      <c r="AX208" s="81"/>
      <c r="AY208" s="81"/>
      <c r="AZ208" s="81"/>
      <c r="BA208" s="81"/>
      <c r="BB208" s="81"/>
      <c r="BC208" s="81"/>
      <c r="BD208" s="81"/>
      <c r="BE208" s="81"/>
      <c r="BF208" s="81"/>
      <c r="BG208" s="81"/>
      <c r="BH208" s="81"/>
    </row>
    <row r="209" spans="1:60">
      <c r="A209" s="81"/>
      <c r="J209" s="81"/>
      <c r="K209" s="81"/>
      <c r="L209" s="81"/>
      <c r="M209" s="81"/>
      <c r="N209" s="81"/>
      <c r="O209" s="81"/>
      <c r="P209" s="81"/>
      <c r="Q209" s="81"/>
      <c r="R209" s="81"/>
      <c r="S209" s="81"/>
      <c r="T209" s="81"/>
      <c r="U209" s="81"/>
      <c r="V209" s="81"/>
      <c r="W209" s="81"/>
      <c r="X209" s="81"/>
      <c r="Y209" s="81"/>
      <c r="Z209" s="81"/>
      <c r="AA209" s="81"/>
      <c r="AB209" s="81"/>
      <c r="AC209" s="81"/>
      <c r="AD209" s="81"/>
      <c r="AE209" s="81"/>
      <c r="AF209" s="81"/>
      <c r="AG209" s="81"/>
      <c r="AH209" s="81"/>
      <c r="AI209" s="81"/>
      <c r="AJ209" s="81"/>
      <c r="AK209" s="81"/>
      <c r="AL209" s="81"/>
      <c r="AM209" s="81"/>
      <c r="AN209" s="81"/>
      <c r="AO209" s="81"/>
      <c r="AP209" s="81"/>
      <c r="AQ209" s="81"/>
      <c r="AR209" s="81"/>
      <c r="AS209" s="81"/>
      <c r="AT209" s="81"/>
      <c r="AU209" s="81"/>
      <c r="AV209" s="81"/>
      <c r="AW209" s="81"/>
      <c r="AX209" s="81"/>
      <c r="AY209" s="81"/>
      <c r="AZ209" s="81"/>
      <c r="BA209" s="81"/>
      <c r="BB209" s="81"/>
      <c r="BC209" s="81"/>
      <c r="BD209" s="81"/>
      <c r="BE209" s="81"/>
      <c r="BF209" s="81"/>
      <c r="BG209" s="81"/>
      <c r="BH209" s="81"/>
    </row>
    <row r="210" spans="1:60">
      <c r="A210" s="81"/>
      <c r="J210" s="81"/>
      <c r="K210" s="81"/>
      <c r="L210" s="81"/>
      <c r="M210" s="81"/>
      <c r="N210" s="81"/>
      <c r="O210" s="81"/>
      <c r="P210" s="81"/>
      <c r="Q210" s="81"/>
      <c r="R210" s="81"/>
      <c r="S210" s="81"/>
      <c r="T210" s="81"/>
      <c r="U210" s="81"/>
      <c r="V210" s="81"/>
      <c r="W210" s="81"/>
      <c r="X210" s="81"/>
      <c r="Y210" s="81"/>
      <c r="Z210" s="81"/>
      <c r="AA210" s="81"/>
      <c r="AB210" s="81"/>
      <c r="AC210" s="81"/>
      <c r="AD210" s="81"/>
      <c r="AE210" s="81"/>
      <c r="AF210" s="81"/>
      <c r="AG210" s="81"/>
      <c r="AH210" s="81"/>
      <c r="AI210" s="81"/>
      <c r="AJ210" s="81"/>
      <c r="AK210" s="81"/>
      <c r="AL210" s="81"/>
      <c r="AM210" s="81"/>
      <c r="AN210" s="81"/>
      <c r="AO210" s="81"/>
      <c r="AP210" s="81"/>
      <c r="AQ210" s="81"/>
      <c r="AR210" s="81"/>
      <c r="AS210" s="81"/>
      <c r="AT210" s="81"/>
      <c r="AU210" s="81"/>
      <c r="AV210" s="81"/>
      <c r="AW210" s="81"/>
      <c r="AX210" s="81"/>
      <c r="AY210" s="81"/>
      <c r="AZ210" s="81"/>
      <c r="BA210" s="81"/>
      <c r="BB210" s="81"/>
      <c r="BC210" s="81"/>
      <c r="BD210" s="81"/>
      <c r="BE210" s="81"/>
      <c r="BF210" s="81"/>
      <c r="BG210" s="81"/>
      <c r="BH210" s="81"/>
    </row>
    <row r="211" spans="1:60">
      <c r="A211" s="81"/>
      <c r="J211" s="81"/>
      <c r="K211" s="81"/>
      <c r="L211" s="81"/>
      <c r="M211" s="81"/>
      <c r="N211" s="81"/>
      <c r="O211" s="81"/>
      <c r="P211" s="81"/>
      <c r="Q211" s="81"/>
      <c r="R211" s="81"/>
      <c r="S211" s="81"/>
      <c r="T211" s="81"/>
      <c r="U211" s="81"/>
      <c r="V211" s="81"/>
      <c r="W211" s="81"/>
      <c r="X211" s="81"/>
      <c r="Y211" s="81"/>
      <c r="Z211" s="81"/>
      <c r="AA211" s="81"/>
      <c r="AB211" s="81"/>
      <c r="AC211" s="81"/>
      <c r="AD211" s="81"/>
      <c r="AE211" s="81"/>
      <c r="AF211" s="81"/>
      <c r="AG211" s="81"/>
      <c r="AH211" s="81"/>
      <c r="AI211" s="81"/>
      <c r="AJ211" s="81"/>
      <c r="AK211" s="81"/>
      <c r="AL211" s="81"/>
      <c r="AM211" s="81"/>
      <c r="AN211" s="81"/>
      <c r="AO211" s="81"/>
      <c r="AP211" s="81"/>
      <c r="AQ211" s="81"/>
      <c r="AR211" s="81"/>
      <c r="AS211" s="81"/>
      <c r="AT211" s="81"/>
      <c r="AU211" s="81"/>
      <c r="AV211" s="81"/>
      <c r="AW211" s="81"/>
      <c r="AX211" s="81"/>
      <c r="AY211" s="81"/>
      <c r="AZ211" s="81"/>
      <c r="BA211" s="81"/>
      <c r="BB211" s="81"/>
      <c r="BC211" s="81"/>
      <c r="BD211" s="81"/>
      <c r="BE211" s="81"/>
      <c r="BF211" s="81"/>
      <c r="BG211" s="81"/>
      <c r="BH211" s="81"/>
    </row>
    <row r="212" spans="1:60">
      <c r="A212" s="81"/>
      <c r="J212" s="81"/>
      <c r="K212" s="81"/>
      <c r="L212" s="81"/>
      <c r="M212" s="81"/>
      <c r="N212" s="81"/>
      <c r="O212" s="81"/>
      <c r="P212" s="81"/>
      <c r="Q212" s="81"/>
      <c r="R212" s="81"/>
      <c r="S212" s="81"/>
      <c r="T212" s="81"/>
      <c r="U212" s="81"/>
      <c r="V212" s="81"/>
      <c r="W212" s="81"/>
      <c r="X212" s="81"/>
      <c r="Y212" s="81"/>
      <c r="Z212" s="81"/>
      <c r="AA212" s="81"/>
      <c r="AB212" s="81"/>
      <c r="AC212" s="81"/>
      <c r="AD212" s="81"/>
      <c r="AE212" s="81"/>
      <c r="AF212" s="81"/>
      <c r="AG212" s="81"/>
      <c r="AH212" s="81"/>
      <c r="AI212" s="81"/>
      <c r="AJ212" s="81"/>
      <c r="AK212" s="81"/>
      <c r="AL212" s="81"/>
      <c r="AM212" s="81"/>
      <c r="AN212" s="81"/>
      <c r="AO212" s="81"/>
      <c r="AP212" s="81"/>
      <c r="AQ212" s="81"/>
      <c r="AR212" s="81"/>
      <c r="AS212" s="81"/>
      <c r="AT212" s="81"/>
      <c r="AU212" s="81"/>
      <c r="AV212" s="81"/>
      <c r="AW212" s="81"/>
      <c r="AX212" s="81"/>
      <c r="AY212" s="81"/>
      <c r="AZ212" s="81"/>
      <c r="BA212" s="81"/>
      <c r="BB212" s="81"/>
      <c r="BC212" s="81"/>
      <c r="BD212" s="81"/>
      <c r="BE212" s="81"/>
      <c r="BF212" s="81"/>
      <c r="BG212" s="81"/>
      <c r="BH212" s="81"/>
    </row>
    <row r="213" spans="1:60">
      <c r="A213" s="81"/>
      <c r="J213" s="81"/>
      <c r="K213" s="81"/>
      <c r="L213" s="81"/>
      <c r="M213" s="81"/>
      <c r="N213" s="81"/>
      <c r="O213" s="81"/>
      <c r="P213" s="81"/>
      <c r="Q213" s="81"/>
      <c r="R213" s="81"/>
      <c r="S213" s="81"/>
      <c r="T213" s="81"/>
      <c r="U213" s="81"/>
      <c r="V213" s="81"/>
      <c r="W213" s="81"/>
      <c r="X213" s="81"/>
      <c r="Y213" s="81"/>
      <c r="Z213" s="81"/>
      <c r="AA213" s="81"/>
      <c r="AB213" s="81"/>
      <c r="AC213" s="81"/>
      <c r="AD213" s="81"/>
      <c r="AE213" s="81"/>
      <c r="AF213" s="81"/>
      <c r="AG213" s="81"/>
      <c r="AH213" s="81"/>
      <c r="AI213" s="81"/>
      <c r="AJ213" s="81"/>
      <c r="AK213" s="81"/>
      <c r="AL213" s="81"/>
      <c r="AM213" s="81"/>
      <c r="AN213" s="81"/>
      <c r="AO213" s="81"/>
      <c r="AP213" s="81"/>
      <c r="AQ213" s="81"/>
      <c r="AR213" s="81"/>
      <c r="AS213" s="81"/>
      <c r="AT213" s="81"/>
      <c r="AU213" s="81"/>
      <c r="AV213" s="81"/>
      <c r="AW213" s="81"/>
      <c r="AX213" s="81"/>
      <c r="AY213" s="81"/>
      <c r="AZ213" s="81"/>
      <c r="BA213" s="81"/>
      <c r="BB213" s="81"/>
      <c r="BC213" s="81"/>
      <c r="BD213" s="81"/>
      <c r="BE213" s="81"/>
      <c r="BF213" s="81"/>
      <c r="BG213" s="81"/>
      <c r="BH213" s="81"/>
    </row>
    <row r="214" spans="1:60">
      <c r="A214" s="81"/>
      <c r="J214" s="81"/>
      <c r="K214" s="81"/>
      <c r="L214" s="81"/>
      <c r="M214" s="81"/>
      <c r="N214" s="81"/>
      <c r="O214" s="81"/>
      <c r="P214" s="81"/>
      <c r="Q214" s="81"/>
      <c r="R214" s="81"/>
      <c r="S214" s="81"/>
      <c r="T214" s="81"/>
      <c r="U214" s="81"/>
      <c r="V214" s="81"/>
      <c r="W214" s="81"/>
      <c r="X214" s="81"/>
      <c r="Y214" s="81"/>
      <c r="Z214" s="81"/>
      <c r="AA214" s="81"/>
      <c r="AB214" s="81"/>
      <c r="AC214" s="81"/>
      <c r="AD214" s="81"/>
      <c r="AE214" s="81"/>
      <c r="AF214" s="81"/>
      <c r="AG214" s="81"/>
      <c r="AH214" s="81"/>
      <c r="AI214" s="81"/>
      <c r="AJ214" s="81"/>
      <c r="AK214" s="81"/>
      <c r="AL214" s="81"/>
      <c r="AM214" s="81"/>
      <c r="AN214" s="81"/>
      <c r="AO214" s="81"/>
      <c r="AP214" s="81"/>
      <c r="AQ214" s="81"/>
      <c r="AR214" s="81"/>
      <c r="AS214" s="81"/>
      <c r="AT214" s="81"/>
      <c r="AU214" s="81"/>
      <c r="AV214" s="81"/>
      <c r="AW214" s="81"/>
      <c r="AX214" s="81"/>
      <c r="AY214" s="81"/>
      <c r="AZ214" s="81"/>
      <c r="BA214" s="81"/>
      <c r="BB214" s="81"/>
      <c r="BC214" s="81"/>
      <c r="BD214" s="81"/>
      <c r="BE214" s="81"/>
      <c r="BF214" s="81"/>
      <c r="BG214" s="81"/>
      <c r="BH214" s="81"/>
    </row>
    <row r="215" spans="1:60">
      <c r="A215" s="81"/>
      <c r="J215" s="81"/>
      <c r="K215" s="81"/>
      <c r="L215" s="81"/>
      <c r="M215" s="81"/>
      <c r="N215" s="81"/>
      <c r="O215" s="81"/>
      <c r="P215" s="81"/>
      <c r="Q215" s="81"/>
      <c r="R215" s="81"/>
      <c r="S215" s="81"/>
      <c r="T215" s="81"/>
      <c r="U215" s="81"/>
      <c r="V215" s="81"/>
      <c r="W215" s="81"/>
      <c r="X215" s="81"/>
      <c r="Y215" s="81"/>
      <c r="Z215" s="81"/>
      <c r="AA215" s="81"/>
      <c r="AB215" s="81"/>
      <c r="AC215" s="81"/>
      <c r="AD215" s="81"/>
      <c r="AE215" s="81"/>
      <c r="AF215" s="81"/>
      <c r="AG215" s="81"/>
      <c r="AH215" s="81"/>
      <c r="AI215" s="81"/>
      <c r="AJ215" s="81"/>
      <c r="AK215" s="81"/>
      <c r="AL215" s="81"/>
      <c r="AM215" s="81"/>
      <c r="AN215" s="81"/>
      <c r="AO215" s="81"/>
      <c r="AP215" s="81"/>
      <c r="AQ215" s="81"/>
      <c r="AR215" s="81"/>
      <c r="AS215" s="81"/>
      <c r="AT215" s="81"/>
      <c r="AU215" s="81"/>
      <c r="AV215" s="81"/>
      <c r="AW215" s="81"/>
      <c r="AX215" s="81"/>
      <c r="AY215" s="81"/>
      <c r="AZ215" s="81"/>
      <c r="BA215" s="81"/>
      <c r="BB215" s="81"/>
      <c r="BC215" s="81"/>
      <c r="BD215" s="81"/>
      <c r="BE215" s="81"/>
      <c r="BF215" s="81"/>
      <c r="BG215" s="81"/>
      <c r="BH215" s="81"/>
    </row>
    <row r="216" spans="1:60">
      <c r="A216" s="81"/>
      <c r="J216" s="81"/>
      <c r="K216" s="81"/>
      <c r="L216" s="81"/>
      <c r="M216" s="81"/>
      <c r="N216" s="81"/>
      <c r="O216" s="81"/>
      <c r="P216" s="81"/>
      <c r="Q216" s="81"/>
      <c r="R216" s="81"/>
      <c r="S216" s="81"/>
      <c r="T216" s="81"/>
      <c r="U216" s="81"/>
      <c r="V216" s="81"/>
      <c r="W216" s="81"/>
      <c r="X216" s="81"/>
      <c r="Y216" s="81"/>
      <c r="Z216" s="81"/>
      <c r="AA216" s="81"/>
      <c r="AB216" s="81"/>
      <c r="AC216" s="81"/>
      <c r="AD216" s="81"/>
      <c r="AE216" s="81"/>
      <c r="AF216" s="81"/>
      <c r="AG216" s="81"/>
      <c r="AH216" s="81"/>
      <c r="AI216" s="81"/>
      <c r="AJ216" s="81"/>
      <c r="AK216" s="81"/>
      <c r="AL216" s="81"/>
      <c r="AM216" s="81"/>
      <c r="AN216" s="81"/>
      <c r="AO216" s="81"/>
      <c r="AP216" s="81"/>
      <c r="AQ216" s="81"/>
      <c r="AR216" s="81"/>
      <c r="AS216" s="81"/>
      <c r="AT216" s="81"/>
      <c r="AU216" s="81"/>
      <c r="AV216" s="81"/>
      <c r="AW216" s="81"/>
      <c r="AX216" s="81"/>
      <c r="AY216" s="81"/>
      <c r="AZ216" s="81"/>
      <c r="BA216" s="81"/>
      <c r="BB216" s="81"/>
      <c r="BC216" s="81"/>
      <c r="BD216" s="81"/>
      <c r="BE216" s="81"/>
      <c r="BF216" s="81"/>
      <c r="BG216" s="81"/>
      <c r="BH216" s="81"/>
    </row>
    <row r="217" spans="1:60">
      <c r="A217" s="81"/>
      <c r="J217" s="81"/>
      <c r="K217" s="81"/>
      <c r="L217" s="81"/>
      <c r="M217" s="81"/>
      <c r="N217" s="81"/>
      <c r="O217" s="81"/>
      <c r="P217" s="81"/>
      <c r="Q217" s="81"/>
      <c r="R217" s="81"/>
      <c r="S217" s="81"/>
      <c r="T217" s="81"/>
      <c r="U217" s="81"/>
      <c r="V217" s="81"/>
      <c r="W217" s="81"/>
      <c r="X217" s="81"/>
      <c r="Y217" s="81"/>
      <c r="Z217" s="81"/>
      <c r="AA217" s="81"/>
      <c r="AB217" s="81"/>
      <c r="AC217" s="81"/>
      <c r="AD217" s="81"/>
      <c r="AE217" s="81"/>
      <c r="AF217" s="81"/>
      <c r="AG217" s="81"/>
      <c r="AH217" s="81"/>
      <c r="AI217" s="81"/>
      <c r="AJ217" s="81"/>
      <c r="AK217" s="81"/>
      <c r="AL217" s="81"/>
      <c r="AM217" s="81"/>
      <c r="AN217" s="81"/>
      <c r="AO217" s="81"/>
      <c r="AP217" s="81"/>
      <c r="AQ217" s="81"/>
      <c r="AR217" s="81"/>
      <c r="AS217" s="81"/>
      <c r="AT217" s="81"/>
      <c r="AU217" s="81"/>
      <c r="AV217" s="81"/>
      <c r="AW217" s="81"/>
      <c r="AX217" s="81"/>
      <c r="AY217" s="81"/>
      <c r="AZ217" s="81"/>
      <c r="BA217" s="81"/>
      <c r="BB217" s="81"/>
      <c r="BC217" s="81"/>
      <c r="BD217" s="81"/>
      <c r="BE217" s="81"/>
      <c r="BF217" s="81"/>
      <c r="BG217" s="81"/>
      <c r="BH217" s="81"/>
    </row>
    <row r="218" spans="1:60">
      <c r="A218" s="81"/>
      <c r="J218" s="81"/>
      <c r="K218" s="81"/>
      <c r="L218" s="81"/>
      <c r="M218" s="81"/>
      <c r="N218" s="81"/>
      <c r="O218" s="81"/>
      <c r="P218" s="81"/>
      <c r="Q218" s="81"/>
      <c r="R218" s="81"/>
      <c r="S218" s="81"/>
      <c r="T218" s="81"/>
      <c r="U218" s="81"/>
      <c r="V218" s="81"/>
      <c r="W218" s="81"/>
      <c r="X218" s="81"/>
      <c r="Y218" s="81"/>
      <c r="Z218" s="81"/>
      <c r="AA218" s="81"/>
      <c r="AB218" s="81"/>
      <c r="AC218" s="81"/>
      <c r="AD218" s="81"/>
      <c r="AE218" s="81"/>
      <c r="AF218" s="81"/>
      <c r="AG218" s="81"/>
      <c r="AH218" s="81"/>
      <c r="AI218" s="81"/>
      <c r="AJ218" s="81"/>
      <c r="AK218" s="81"/>
      <c r="AL218" s="81"/>
      <c r="AM218" s="81"/>
      <c r="AN218" s="81"/>
      <c r="AO218" s="81"/>
      <c r="AP218" s="81"/>
      <c r="AQ218" s="81"/>
      <c r="AR218" s="81"/>
      <c r="AS218" s="81"/>
      <c r="AT218" s="81"/>
      <c r="AU218" s="81"/>
      <c r="AV218" s="81"/>
      <c r="AW218" s="81"/>
      <c r="AX218" s="81"/>
      <c r="AY218" s="81"/>
      <c r="AZ218" s="81"/>
      <c r="BA218" s="81"/>
      <c r="BB218" s="81"/>
      <c r="BC218" s="81"/>
      <c r="BD218" s="81"/>
      <c r="BE218" s="81"/>
      <c r="BF218" s="81"/>
      <c r="BG218" s="81"/>
      <c r="BH218" s="81"/>
    </row>
    <row r="219" spans="1:60">
      <c r="A219" s="81"/>
      <c r="J219" s="81"/>
      <c r="K219" s="81"/>
      <c r="L219" s="81"/>
      <c r="M219" s="81"/>
      <c r="N219" s="81"/>
      <c r="O219" s="81"/>
      <c r="P219" s="81"/>
      <c r="Q219" s="81"/>
      <c r="R219" s="81"/>
      <c r="S219" s="81"/>
      <c r="T219" s="81"/>
      <c r="U219" s="81"/>
      <c r="V219" s="81"/>
      <c r="W219" s="81"/>
      <c r="X219" s="81"/>
      <c r="Y219" s="81"/>
      <c r="Z219" s="81"/>
      <c r="AA219" s="81"/>
      <c r="AB219" s="81"/>
      <c r="AC219" s="81"/>
      <c r="AD219" s="81"/>
      <c r="AE219" s="81"/>
      <c r="AF219" s="81"/>
      <c r="AG219" s="81"/>
      <c r="AH219" s="81"/>
      <c r="AI219" s="81"/>
      <c r="AJ219" s="81"/>
      <c r="AK219" s="81"/>
      <c r="AL219" s="81"/>
      <c r="AM219" s="81"/>
      <c r="AN219" s="81"/>
      <c r="AO219" s="81"/>
      <c r="AP219" s="81"/>
      <c r="AQ219" s="81"/>
      <c r="AR219" s="81"/>
      <c r="AS219" s="81"/>
      <c r="AT219" s="81"/>
      <c r="AU219" s="81"/>
      <c r="AV219" s="81"/>
      <c r="AW219" s="81"/>
      <c r="AX219" s="81"/>
      <c r="AY219" s="81"/>
      <c r="AZ219" s="81"/>
      <c r="BA219" s="81"/>
      <c r="BB219" s="81"/>
      <c r="BC219" s="81"/>
      <c r="BD219" s="81"/>
      <c r="BE219" s="81"/>
      <c r="BF219" s="81"/>
      <c r="BG219" s="81"/>
      <c r="BH219" s="81"/>
    </row>
    <row r="220" spans="1:60">
      <c r="A220" s="81"/>
      <c r="J220" s="81"/>
      <c r="K220" s="81"/>
      <c r="L220" s="81"/>
      <c r="M220" s="81"/>
      <c r="N220" s="81"/>
      <c r="O220" s="81"/>
      <c r="P220" s="81"/>
      <c r="Q220" s="81"/>
      <c r="R220" s="81"/>
      <c r="S220" s="81"/>
      <c r="T220" s="81"/>
      <c r="U220" s="81"/>
      <c r="V220" s="81"/>
      <c r="W220" s="81"/>
      <c r="X220" s="81"/>
      <c r="Y220" s="81"/>
      <c r="Z220" s="81"/>
      <c r="AA220" s="81"/>
      <c r="AB220" s="81"/>
      <c r="AC220" s="81"/>
      <c r="AD220" s="81"/>
      <c r="AE220" s="81"/>
      <c r="AF220" s="81"/>
      <c r="AG220" s="81"/>
      <c r="AH220" s="81"/>
      <c r="AI220" s="81"/>
      <c r="AJ220" s="81"/>
      <c r="AK220" s="81"/>
      <c r="AL220" s="81"/>
      <c r="AM220" s="81"/>
      <c r="AN220" s="81"/>
      <c r="AO220" s="81"/>
      <c r="AP220" s="81"/>
      <c r="AQ220" s="81"/>
      <c r="AR220" s="81"/>
      <c r="AS220" s="81"/>
      <c r="AT220" s="81"/>
      <c r="AU220" s="81"/>
      <c r="AV220" s="81"/>
      <c r="AW220" s="81"/>
      <c r="AX220" s="81"/>
      <c r="AY220" s="81"/>
      <c r="AZ220" s="81"/>
      <c r="BA220" s="81"/>
      <c r="BB220" s="81"/>
      <c r="BC220" s="81"/>
      <c r="BD220" s="81"/>
      <c r="BE220" s="81"/>
      <c r="BF220" s="81"/>
      <c r="BG220" s="81"/>
      <c r="BH220" s="81"/>
    </row>
    <row r="221" spans="1:60">
      <c r="A221" s="81"/>
      <c r="J221" s="81"/>
      <c r="K221" s="81"/>
      <c r="L221" s="81"/>
      <c r="M221" s="81"/>
      <c r="N221" s="81"/>
      <c r="O221" s="81"/>
      <c r="P221" s="81"/>
      <c r="Q221" s="81"/>
      <c r="R221" s="81"/>
      <c r="S221" s="81"/>
      <c r="T221" s="81"/>
      <c r="U221" s="81"/>
      <c r="V221" s="81"/>
      <c r="W221" s="81"/>
      <c r="X221" s="81"/>
      <c r="Y221" s="81"/>
      <c r="Z221" s="81"/>
      <c r="AA221" s="81"/>
      <c r="AB221" s="81"/>
      <c r="AC221" s="81"/>
      <c r="AD221" s="81"/>
      <c r="AE221" s="81"/>
      <c r="AF221" s="81"/>
      <c r="AG221" s="81"/>
      <c r="AH221" s="81"/>
      <c r="AI221" s="81"/>
      <c r="AJ221" s="81"/>
      <c r="AK221" s="81"/>
      <c r="AL221" s="81"/>
      <c r="AM221" s="81"/>
      <c r="AN221" s="81"/>
      <c r="AO221" s="81"/>
      <c r="AP221" s="81"/>
      <c r="AQ221" s="81"/>
      <c r="AR221" s="81"/>
      <c r="AS221" s="81"/>
      <c r="AT221" s="81"/>
      <c r="AU221" s="81"/>
      <c r="AV221" s="81"/>
      <c r="AW221" s="81"/>
      <c r="AX221" s="81"/>
      <c r="AY221" s="81"/>
      <c r="AZ221" s="81"/>
      <c r="BA221" s="81"/>
      <c r="BB221" s="81"/>
      <c r="BC221" s="81"/>
      <c r="BD221" s="81"/>
      <c r="BE221" s="81"/>
      <c r="BF221" s="81"/>
      <c r="BG221" s="81"/>
      <c r="BH221" s="81"/>
    </row>
    <row r="222" spans="1:60">
      <c r="A222" s="81"/>
      <c r="J222" s="81"/>
      <c r="K222" s="81"/>
      <c r="L222" s="81"/>
      <c r="M222" s="81"/>
      <c r="N222" s="81"/>
      <c r="O222" s="81"/>
      <c r="P222" s="81"/>
      <c r="Q222" s="81"/>
      <c r="R222" s="81"/>
      <c r="S222" s="81"/>
      <c r="T222" s="81"/>
      <c r="U222" s="81"/>
      <c r="V222" s="81"/>
      <c r="W222" s="81"/>
      <c r="X222" s="81"/>
      <c r="Y222" s="81"/>
      <c r="Z222" s="81"/>
      <c r="AA222" s="81"/>
      <c r="AB222" s="81"/>
      <c r="AC222" s="81"/>
      <c r="AD222" s="81"/>
      <c r="AE222" s="81"/>
      <c r="AF222" s="81"/>
      <c r="AG222" s="81"/>
      <c r="AH222" s="81"/>
      <c r="AI222" s="81"/>
      <c r="AJ222" s="81"/>
      <c r="AK222" s="81"/>
      <c r="AL222" s="81"/>
      <c r="AM222" s="81"/>
      <c r="AN222" s="81"/>
      <c r="AO222" s="81"/>
      <c r="AP222" s="81"/>
      <c r="AQ222" s="81"/>
      <c r="AR222" s="81"/>
      <c r="AS222" s="81"/>
      <c r="AT222" s="81"/>
      <c r="AU222" s="81"/>
      <c r="AV222" s="81"/>
      <c r="AW222" s="81"/>
      <c r="AX222" s="81"/>
      <c r="AY222" s="81"/>
      <c r="AZ222" s="81"/>
      <c r="BA222" s="81"/>
      <c r="BB222" s="81"/>
      <c r="BC222" s="81"/>
      <c r="BD222" s="81"/>
      <c r="BE222" s="81"/>
      <c r="BF222" s="81"/>
      <c r="BG222" s="81"/>
      <c r="BH222" s="81"/>
    </row>
    <row r="223" spans="1:60">
      <c r="A223" s="81"/>
      <c r="J223" s="81"/>
      <c r="K223" s="81"/>
      <c r="L223" s="81"/>
      <c r="M223" s="81"/>
      <c r="N223" s="81"/>
      <c r="O223" s="81"/>
      <c r="P223" s="81"/>
      <c r="Q223" s="81"/>
      <c r="R223" s="81"/>
      <c r="S223" s="81"/>
      <c r="T223" s="81"/>
      <c r="U223" s="81"/>
      <c r="V223" s="81"/>
      <c r="W223" s="81"/>
      <c r="X223" s="81"/>
      <c r="Y223" s="81"/>
      <c r="Z223" s="81"/>
      <c r="AA223" s="81"/>
      <c r="AB223" s="81"/>
      <c r="AC223" s="81"/>
      <c r="AD223" s="81"/>
      <c r="AE223" s="81"/>
      <c r="AF223" s="81"/>
      <c r="AG223" s="81"/>
      <c r="AH223" s="81"/>
      <c r="AI223" s="81"/>
      <c r="AJ223" s="81"/>
      <c r="AK223" s="81"/>
      <c r="AL223" s="81"/>
      <c r="AM223" s="81"/>
      <c r="AN223" s="81"/>
      <c r="AO223" s="81"/>
      <c r="AP223" s="81"/>
      <c r="AQ223" s="81"/>
      <c r="AR223" s="81"/>
      <c r="AS223" s="81"/>
      <c r="AT223" s="81"/>
      <c r="AU223" s="81"/>
      <c r="AV223" s="81"/>
      <c r="AW223" s="81"/>
      <c r="AX223" s="81"/>
      <c r="AY223" s="81"/>
      <c r="AZ223" s="81"/>
      <c r="BA223" s="81"/>
      <c r="BB223" s="81"/>
      <c r="BC223" s="81"/>
      <c r="BD223" s="81"/>
      <c r="BE223" s="81"/>
      <c r="BF223" s="81"/>
      <c r="BG223" s="81"/>
      <c r="BH223" s="81"/>
    </row>
    <row r="224" spans="1:60">
      <c r="A224" s="81"/>
      <c r="J224" s="81"/>
      <c r="K224" s="81"/>
      <c r="L224" s="81"/>
      <c r="M224" s="81"/>
      <c r="N224" s="81"/>
      <c r="O224" s="81"/>
      <c r="P224" s="81"/>
      <c r="Q224" s="81"/>
      <c r="R224" s="81"/>
      <c r="S224" s="81"/>
      <c r="T224" s="81"/>
      <c r="U224" s="81"/>
      <c r="V224" s="81"/>
      <c r="W224" s="81"/>
      <c r="X224" s="81"/>
      <c r="Y224" s="81"/>
      <c r="Z224" s="81"/>
      <c r="AA224" s="81"/>
      <c r="AB224" s="81"/>
      <c r="AC224" s="81"/>
      <c r="AD224" s="81"/>
      <c r="AE224" s="81"/>
      <c r="AF224" s="81"/>
      <c r="AG224" s="81"/>
      <c r="AH224" s="81"/>
      <c r="AI224" s="81"/>
      <c r="AJ224" s="81"/>
      <c r="AK224" s="81"/>
      <c r="AL224" s="81"/>
      <c r="AM224" s="81"/>
      <c r="AN224" s="81"/>
      <c r="AO224" s="81"/>
      <c r="AP224" s="81"/>
      <c r="AQ224" s="81"/>
      <c r="AR224" s="81"/>
      <c r="AS224" s="81"/>
      <c r="AT224" s="81"/>
      <c r="AU224" s="81"/>
      <c r="AV224" s="81"/>
      <c r="AW224" s="81"/>
      <c r="AX224" s="81"/>
      <c r="AY224" s="81"/>
      <c r="AZ224" s="81"/>
      <c r="BA224" s="81"/>
      <c r="BB224" s="81"/>
      <c r="BC224" s="81"/>
      <c r="BD224" s="81"/>
      <c r="BE224" s="81"/>
      <c r="BF224" s="81"/>
      <c r="BG224" s="81"/>
      <c r="BH224" s="81"/>
    </row>
    <row r="225" spans="1:60">
      <c r="A225" s="81"/>
      <c r="J225" s="81"/>
      <c r="K225" s="81"/>
      <c r="L225" s="81"/>
      <c r="M225" s="81"/>
      <c r="N225" s="81"/>
      <c r="O225" s="81"/>
      <c r="P225" s="81"/>
      <c r="Q225" s="81"/>
      <c r="R225" s="81"/>
      <c r="S225" s="81"/>
      <c r="T225" s="81"/>
      <c r="U225" s="81"/>
      <c r="V225" s="81"/>
      <c r="W225" s="81"/>
      <c r="X225" s="81"/>
      <c r="Y225" s="81"/>
      <c r="Z225" s="81"/>
      <c r="AA225" s="81"/>
      <c r="AB225" s="81"/>
      <c r="AC225" s="81"/>
      <c r="AD225" s="81"/>
      <c r="AE225" s="81"/>
      <c r="AF225" s="81"/>
      <c r="AG225" s="81"/>
      <c r="AH225" s="81"/>
      <c r="AI225" s="81"/>
      <c r="AJ225" s="81"/>
      <c r="AK225" s="81"/>
      <c r="AL225" s="81"/>
      <c r="AM225" s="81"/>
      <c r="AN225" s="81"/>
      <c r="AO225" s="81"/>
      <c r="AP225" s="81"/>
      <c r="AQ225" s="81"/>
      <c r="AR225" s="81"/>
      <c r="AS225" s="81"/>
      <c r="AT225" s="81"/>
      <c r="AU225" s="81"/>
      <c r="AV225" s="81"/>
      <c r="AW225" s="81"/>
      <c r="AX225" s="81"/>
      <c r="AY225" s="81"/>
      <c r="AZ225" s="81"/>
      <c r="BA225" s="81"/>
      <c r="BB225" s="81"/>
      <c r="BC225" s="81"/>
      <c r="BD225" s="81"/>
      <c r="BE225" s="81"/>
      <c r="BF225" s="81"/>
      <c r="BG225" s="81"/>
      <c r="BH225" s="81"/>
    </row>
    <row r="226" spans="1:60">
      <c r="A226" s="81"/>
      <c r="J226" s="81"/>
      <c r="K226" s="81"/>
      <c r="L226" s="81"/>
      <c r="M226" s="81"/>
      <c r="N226" s="81"/>
      <c r="O226" s="81"/>
      <c r="P226" s="81"/>
      <c r="Q226" s="81"/>
      <c r="R226" s="81"/>
      <c r="S226" s="81"/>
      <c r="T226" s="81"/>
      <c r="U226" s="81"/>
      <c r="V226" s="81"/>
      <c r="W226" s="81"/>
      <c r="X226" s="81"/>
      <c r="Y226" s="81"/>
      <c r="Z226" s="81"/>
      <c r="AA226" s="81"/>
      <c r="AB226" s="81"/>
      <c r="AC226" s="81"/>
      <c r="AD226" s="81"/>
      <c r="AE226" s="81"/>
      <c r="AF226" s="81"/>
      <c r="AG226" s="81"/>
      <c r="AH226" s="81"/>
      <c r="AI226" s="81"/>
      <c r="AJ226" s="81"/>
      <c r="AK226" s="81"/>
      <c r="AL226" s="81"/>
      <c r="AM226" s="81"/>
      <c r="AN226" s="81"/>
      <c r="AO226" s="81"/>
      <c r="AP226" s="81"/>
      <c r="AQ226" s="81"/>
      <c r="AR226" s="81"/>
      <c r="AS226" s="81"/>
      <c r="AT226" s="81"/>
      <c r="AU226" s="81"/>
      <c r="AV226" s="81"/>
      <c r="AW226" s="81"/>
      <c r="AX226" s="81"/>
      <c r="AY226" s="81"/>
      <c r="AZ226" s="81"/>
      <c r="BA226" s="81"/>
      <c r="BB226" s="81"/>
      <c r="BC226" s="81"/>
      <c r="BD226" s="81"/>
      <c r="BE226" s="81"/>
      <c r="BF226" s="81"/>
      <c r="BG226" s="81"/>
      <c r="BH226" s="81"/>
    </row>
    <row r="227" spans="1:60">
      <c r="A227" s="81"/>
      <c r="J227" s="81"/>
      <c r="K227" s="81"/>
      <c r="L227" s="81"/>
      <c r="M227" s="81"/>
      <c r="N227" s="81"/>
      <c r="O227" s="81"/>
      <c r="P227" s="81"/>
      <c r="Q227" s="81"/>
      <c r="R227" s="81"/>
      <c r="S227" s="81"/>
      <c r="T227" s="81"/>
      <c r="U227" s="81"/>
      <c r="V227" s="81"/>
      <c r="W227" s="81"/>
      <c r="X227" s="81"/>
      <c r="Y227" s="81"/>
      <c r="Z227" s="81"/>
      <c r="AA227" s="81"/>
      <c r="AB227" s="81"/>
      <c r="AC227" s="81"/>
      <c r="AD227" s="81"/>
      <c r="AE227" s="81"/>
      <c r="AF227" s="81"/>
      <c r="AG227" s="81"/>
      <c r="AH227" s="81"/>
      <c r="AI227" s="81"/>
      <c r="AJ227" s="81"/>
      <c r="AK227" s="81"/>
      <c r="AL227" s="81"/>
      <c r="AM227" s="81"/>
      <c r="AN227" s="81"/>
      <c r="AO227" s="81"/>
      <c r="AP227" s="81"/>
      <c r="AQ227" s="81"/>
      <c r="AR227" s="81"/>
      <c r="AS227" s="81"/>
      <c r="AT227" s="81"/>
      <c r="AU227" s="81"/>
      <c r="AV227" s="81"/>
      <c r="AW227" s="81"/>
      <c r="AX227" s="81"/>
      <c r="AY227" s="81"/>
      <c r="AZ227" s="81"/>
      <c r="BA227" s="81"/>
      <c r="BB227" s="81"/>
      <c r="BC227" s="81"/>
      <c r="BD227" s="81"/>
      <c r="BE227" s="81"/>
      <c r="BF227" s="81"/>
      <c r="BG227" s="81"/>
      <c r="BH227" s="81"/>
    </row>
    <row r="228" spans="1:60">
      <c r="A228" s="81"/>
      <c r="J228" s="81"/>
      <c r="K228" s="81"/>
      <c r="L228" s="81"/>
      <c r="M228" s="81"/>
      <c r="N228" s="81"/>
      <c r="O228" s="81"/>
      <c r="P228" s="81"/>
      <c r="Q228" s="81"/>
      <c r="R228" s="81"/>
      <c r="S228" s="81"/>
      <c r="T228" s="81"/>
      <c r="U228" s="81"/>
      <c r="V228" s="81"/>
      <c r="W228" s="81"/>
      <c r="X228" s="81"/>
      <c r="Y228" s="81"/>
      <c r="Z228" s="81"/>
      <c r="AA228" s="81"/>
      <c r="AB228" s="81"/>
      <c r="AC228" s="81"/>
      <c r="AD228" s="81"/>
      <c r="AE228" s="81"/>
      <c r="AF228" s="81"/>
      <c r="AG228" s="81"/>
      <c r="AH228" s="81"/>
      <c r="AI228" s="81"/>
      <c r="AJ228" s="81"/>
      <c r="AK228" s="81"/>
      <c r="AL228" s="81"/>
      <c r="AM228" s="81"/>
      <c r="AN228" s="81"/>
      <c r="AO228" s="81"/>
      <c r="AP228" s="81"/>
      <c r="AQ228" s="81"/>
      <c r="AR228" s="81"/>
      <c r="AS228" s="81"/>
      <c r="AT228" s="81"/>
      <c r="AU228" s="81"/>
      <c r="AV228" s="81"/>
      <c r="AW228" s="81"/>
      <c r="AX228" s="81"/>
      <c r="AY228" s="81"/>
      <c r="AZ228" s="81"/>
      <c r="BA228" s="81"/>
      <c r="BB228" s="81"/>
      <c r="BC228" s="81"/>
      <c r="BD228" s="81"/>
      <c r="BE228" s="81"/>
      <c r="BF228" s="81"/>
      <c r="BG228" s="81"/>
      <c r="BH228" s="81"/>
    </row>
    <row r="229" spans="1:60">
      <c r="A229" s="81"/>
      <c r="J229" s="81"/>
      <c r="K229" s="81"/>
      <c r="L229" s="81"/>
      <c r="M229" s="81"/>
      <c r="N229" s="81"/>
      <c r="O229" s="81"/>
      <c r="P229" s="81"/>
      <c r="Q229" s="81"/>
      <c r="R229" s="81"/>
      <c r="S229" s="81"/>
      <c r="T229" s="81"/>
      <c r="U229" s="81"/>
      <c r="V229" s="81"/>
      <c r="W229" s="81"/>
      <c r="X229" s="81"/>
      <c r="Y229" s="81"/>
      <c r="Z229" s="81"/>
      <c r="AA229" s="81"/>
      <c r="AB229" s="81"/>
      <c r="AC229" s="81"/>
      <c r="AD229" s="81"/>
      <c r="AE229" s="81"/>
      <c r="AF229" s="81"/>
      <c r="AG229" s="81"/>
      <c r="AH229" s="81"/>
      <c r="AI229" s="81"/>
      <c r="AJ229" s="81"/>
      <c r="AK229" s="81"/>
      <c r="AL229" s="81"/>
      <c r="AM229" s="81"/>
      <c r="AN229" s="81"/>
      <c r="AO229" s="81"/>
      <c r="AP229" s="81"/>
      <c r="AQ229" s="81"/>
      <c r="AR229" s="81"/>
      <c r="AS229" s="81"/>
      <c r="AT229" s="81"/>
      <c r="AU229" s="81"/>
      <c r="AV229" s="81"/>
      <c r="AW229" s="81"/>
      <c r="AX229" s="81"/>
      <c r="AY229" s="81"/>
      <c r="AZ229" s="81"/>
      <c r="BA229" s="81"/>
      <c r="BB229" s="81"/>
      <c r="BC229" s="81"/>
      <c r="BD229" s="81"/>
      <c r="BE229" s="81"/>
      <c r="BF229" s="81"/>
      <c r="BG229" s="81"/>
      <c r="BH229" s="81"/>
    </row>
    <row r="230" spans="1:60">
      <c r="A230" s="81"/>
      <c r="J230" s="81"/>
      <c r="K230" s="81"/>
      <c r="L230" s="81"/>
      <c r="M230" s="81"/>
      <c r="N230" s="81"/>
      <c r="O230" s="81"/>
      <c r="P230" s="81"/>
      <c r="Q230" s="81"/>
      <c r="R230" s="81"/>
      <c r="S230" s="81"/>
      <c r="T230" s="81"/>
      <c r="U230" s="81"/>
      <c r="V230" s="81"/>
      <c r="W230" s="81"/>
      <c r="X230" s="81"/>
      <c r="Y230" s="81"/>
      <c r="Z230" s="81"/>
      <c r="AA230" s="81"/>
      <c r="AB230" s="81"/>
      <c r="AC230" s="81"/>
      <c r="AD230" s="81"/>
      <c r="AE230" s="81"/>
      <c r="AF230" s="81"/>
      <c r="AG230" s="81"/>
      <c r="AH230" s="81"/>
      <c r="AI230" s="81"/>
      <c r="AJ230" s="81"/>
      <c r="AK230" s="81"/>
      <c r="AL230" s="81"/>
      <c r="AM230" s="81"/>
      <c r="AN230" s="81"/>
      <c r="AO230" s="81"/>
      <c r="AP230" s="81"/>
      <c r="AQ230" s="81"/>
      <c r="AR230" s="81"/>
      <c r="AS230" s="81"/>
      <c r="AT230" s="81"/>
      <c r="AU230" s="81"/>
      <c r="AV230" s="81"/>
      <c r="AW230" s="81"/>
      <c r="AX230" s="81"/>
      <c r="AY230" s="81"/>
      <c r="AZ230" s="81"/>
      <c r="BA230" s="81"/>
      <c r="BB230" s="81"/>
      <c r="BC230" s="81"/>
      <c r="BD230" s="81"/>
      <c r="BE230" s="81"/>
      <c r="BF230" s="81"/>
      <c r="BG230" s="81"/>
      <c r="BH230" s="81"/>
    </row>
    <row r="231" spans="1:60">
      <c r="A231" s="81"/>
      <c r="J231" s="81"/>
      <c r="K231" s="81"/>
      <c r="L231" s="81"/>
      <c r="M231" s="81"/>
      <c r="N231" s="81"/>
      <c r="O231" s="81"/>
      <c r="P231" s="81"/>
      <c r="Q231" s="81"/>
      <c r="R231" s="81"/>
      <c r="S231" s="81"/>
      <c r="T231" s="81"/>
      <c r="U231" s="81"/>
      <c r="V231" s="81"/>
      <c r="W231" s="81"/>
      <c r="X231" s="81"/>
      <c r="Y231" s="81"/>
      <c r="Z231" s="81"/>
      <c r="AA231" s="81"/>
      <c r="AB231" s="81"/>
      <c r="AC231" s="81"/>
      <c r="AD231" s="81"/>
      <c r="AE231" s="81"/>
      <c r="AF231" s="81"/>
      <c r="AG231" s="81"/>
      <c r="AH231" s="81"/>
      <c r="AI231" s="81"/>
      <c r="AJ231" s="81"/>
      <c r="AK231" s="81"/>
      <c r="AL231" s="81"/>
      <c r="AM231" s="81"/>
      <c r="AN231" s="81"/>
      <c r="AO231" s="81"/>
      <c r="AP231" s="81"/>
      <c r="AQ231" s="81"/>
      <c r="AR231" s="81"/>
      <c r="AS231" s="81"/>
      <c r="AT231" s="81"/>
      <c r="AU231" s="81"/>
      <c r="AV231" s="81"/>
      <c r="AW231" s="81"/>
      <c r="AX231" s="81"/>
      <c r="AY231" s="81"/>
      <c r="AZ231" s="81"/>
      <c r="BA231" s="81"/>
      <c r="BB231" s="81"/>
      <c r="BC231" s="81"/>
      <c r="BD231" s="81"/>
      <c r="BE231" s="81"/>
      <c r="BF231" s="81"/>
      <c r="BG231" s="81"/>
      <c r="BH231" s="81"/>
    </row>
    <row r="232" spans="1:60">
      <c r="A232" s="81"/>
      <c r="J232" s="81"/>
      <c r="K232" s="81"/>
      <c r="L232" s="81"/>
      <c r="M232" s="81"/>
      <c r="N232" s="81"/>
      <c r="O232" s="81"/>
      <c r="P232" s="81"/>
      <c r="Q232" s="81"/>
      <c r="R232" s="81"/>
      <c r="S232" s="81"/>
      <c r="T232" s="81"/>
      <c r="U232" s="81"/>
      <c r="V232" s="81"/>
      <c r="W232" s="81"/>
      <c r="X232" s="81"/>
      <c r="Y232" s="81"/>
      <c r="Z232" s="81"/>
      <c r="AA232" s="81"/>
      <c r="AB232" s="81"/>
      <c r="AC232" s="81"/>
      <c r="AD232" s="81"/>
      <c r="AE232" s="81"/>
      <c r="AF232" s="81"/>
      <c r="AG232" s="81"/>
      <c r="AH232" s="81"/>
      <c r="AI232" s="81"/>
      <c r="AJ232" s="81"/>
      <c r="AK232" s="81"/>
      <c r="AL232" s="81"/>
      <c r="AM232" s="81"/>
      <c r="AN232" s="81"/>
      <c r="AO232" s="81"/>
      <c r="AP232" s="81"/>
      <c r="AQ232" s="81"/>
      <c r="AR232" s="81"/>
      <c r="AS232" s="81"/>
      <c r="AT232" s="81"/>
      <c r="AU232" s="81"/>
      <c r="AV232" s="81"/>
      <c r="AW232" s="81"/>
      <c r="AX232" s="81"/>
      <c r="AY232" s="81"/>
      <c r="AZ232" s="81"/>
      <c r="BA232" s="81"/>
      <c r="BB232" s="81"/>
      <c r="BC232" s="81"/>
      <c r="BD232" s="81"/>
      <c r="BE232" s="81"/>
      <c r="BF232" s="81"/>
      <c r="BG232" s="81"/>
      <c r="BH232" s="81"/>
    </row>
    <row r="233" spans="1:60">
      <c r="A233" s="81"/>
      <c r="J233" s="81"/>
      <c r="K233" s="81"/>
      <c r="L233" s="81"/>
      <c r="M233" s="81"/>
      <c r="N233" s="81"/>
      <c r="O233" s="81"/>
      <c r="P233" s="81"/>
      <c r="Q233" s="81"/>
      <c r="R233" s="81"/>
      <c r="S233" s="81"/>
      <c r="T233" s="81"/>
      <c r="U233" s="81"/>
      <c r="V233" s="81"/>
      <c r="W233" s="81"/>
      <c r="X233" s="81"/>
      <c r="Y233" s="81"/>
      <c r="Z233" s="81"/>
      <c r="AA233" s="81"/>
      <c r="AB233" s="81"/>
      <c r="AC233" s="81"/>
      <c r="AD233" s="81"/>
      <c r="AE233" s="81"/>
      <c r="AF233" s="81"/>
      <c r="AG233" s="81"/>
      <c r="AH233" s="81"/>
      <c r="AI233" s="81"/>
      <c r="AJ233" s="81"/>
      <c r="AK233" s="81"/>
      <c r="AL233" s="81"/>
      <c r="AM233" s="81"/>
      <c r="AN233" s="81"/>
      <c r="AO233" s="81"/>
      <c r="AP233" s="81"/>
      <c r="AQ233" s="81"/>
      <c r="AR233" s="81"/>
      <c r="AS233" s="81"/>
      <c r="AT233" s="81"/>
      <c r="AU233" s="81"/>
      <c r="AV233" s="81"/>
      <c r="AW233" s="81"/>
      <c r="AX233" s="81"/>
      <c r="AY233" s="81"/>
      <c r="AZ233" s="81"/>
      <c r="BA233" s="81"/>
      <c r="BB233" s="81"/>
      <c r="BC233" s="81"/>
      <c r="BD233" s="81"/>
      <c r="BE233" s="81"/>
      <c r="BF233" s="81"/>
      <c r="BG233" s="81"/>
      <c r="BH233" s="81"/>
    </row>
    <row r="234" spans="1:60">
      <c r="A234" s="81"/>
      <c r="J234" s="81"/>
      <c r="K234" s="81"/>
      <c r="L234" s="81"/>
      <c r="M234" s="81"/>
      <c r="N234" s="81"/>
      <c r="O234" s="81"/>
      <c r="P234" s="81"/>
      <c r="Q234" s="81"/>
      <c r="R234" s="81"/>
      <c r="S234" s="81"/>
      <c r="T234" s="81"/>
      <c r="U234" s="81"/>
      <c r="V234" s="81"/>
      <c r="W234" s="81"/>
      <c r="X234" s="81"/>
      <c r="Y234" s="81"/>
      <c r="Z234" s="81"/>
      <c r="AA234" s="81"/>
      <c r="AB234" s="81"/>
      <c r="AC234" s="81"/>
      <c r="AD234" s="81"/>
      <c r="AE234" s="81"/>
      <c r="AF234" s="81"/>
      <c r="AG234" s="81"/>
      <c r="AH234" s="81"/>
      <c r="AI234" s="81"/>
      <c r="AJ234" s="81"/>
      <c r="AK234" s="81"/>
      <c r="AL234" s="81"/>
      <c r="AM234" s="81"/>
      <c r="AN234" s="81"/>
      <c r="AO234" s="81"/>
      <c r="AP234" s="81"/>
      <c r="AQ234" s="81"/>
      <c r="AR234" s="81"/>
      <c r="AS234" s="81"/>
      <c r="AT234" s="81"/>
      <c r="AU234" s="81"/>
      <c r="AV234" s="81"/>
      <c r="AW234" s="81"/>
      <c r="AX234" s="81"/>
      <c r="AY234" s="81"/>
      <c r="AZ234" s="81"/>
      <c r="BA234" s="81"/>
      <c r="BB234" s="81"/>
      <c r="BC234" s="81"/>
      <c r="BD234" s="81"/>
      <c r="BE234" s="81"/>
      <c r="BF234" s="81"/>
      <c r="BG234" s="81"/>
      <c r="BH234" s="81"/>
    </row>
    <row r="235" spans="1:60">
      <c r="A235" s="81"/>
      <c r="J235" s="81"/>
      <c r="K235" s="81"/>
      <c r="L235" s="81"/>
      <c r="M235" s="81"/>
      <c r="N235" s="81"/>
      <c r="O235" s="81"/>
      <c r="P235" s="81"/>
      <c r="Q235" s="81"/>
      <c r="R235" s="81"/>
      <c r="S235" s="81"/>
      <c r="T235" s="81"/>
      <c r="U235" s="81"/>
      <c r="V235" s="81"/>
      <c r="W235" s="81"/>
      <c r="X235" s="81"/>
      <c r="Y235" s="81"/>
      <c r="Z235" s="81"/>
      <c r="AA235" s="81"/>
      <c r="AB235" s="81"/>
      <c r="AC235" s="81"/>
      <c r="AD235" s="81"/>
      <c r="AE235" s="81"/>
      <c r="AF235" s="81"/>
      <c r="AG235" s="81"/>
      <c r="AH235" s="81"/>
      <c r="AI235" s="81"/>
      <c r="AJ235" s="81"/>
      <c r="AK235" s="81"/>
      <c r="AL235" s="81"/>
      <c r="AM235" s="81"/>
      <c r="AN235" s="81"/>
      <c r="AO235" s="81"/>
      <c r="AP235" s="81"/>
      <c r="AQ235" s="81"/>
      <c r="AR235" s="81"/>
      <c r="AS235" s="81"/>
      <c r="AT235" s="81"/>
      <c r="AU235" s="81"/>
      <c r="AV235" s="81"/>
      <c r="AW235" s="81"/>
      <c r="AX235" s="81"/>
      <c r="AY235" s="81"/>
      <c r="AZ235" s="81"/>
      <c r="BA235" s="81"/>
      <c r="BB235" s="81"/>
      <c r="BC235" s="81"/>
      <c r="BD235" s="81"/>
      <c r="BE235" s="81"/>
      <c r="BF235" s="81"/>
      <c r="BG235" s="81"/>
      <c r="BH235" s="81"/>
    </row>
    <row r="236" spans="1:60">
      <c r="A236" s="81"/>
      <c r="J236" s="81"/>
      <c r="K236" s="81"/>
      <c r="L236" s="81"/>
      <c r="M236" s="81"/>
      <c r="N236" s="81"/>
      <c r="O236" s="81"/>
      <c r="P236" s="81"/>
      <c r="Q236" s="81"/>
      <c r="R236" s="81"/>
      <c r="S236" s="81"/>
      <c r="T236" s="81"/>
      <c r="U236" s="81"/>
      <c r="V236" s="81"/>
      <c r="W236" s="81"/>
      <c r="X236" s="81"/>
      <c r="Y236" s="81"/>
      <c r="Z236" s="81"/>
      <c r="AA236" s="81"/>
      <c r="AB236" s="81"/>
      <c r="AC236" s="81"/>
      <c r="AD236" s="81"/>
      <c r="AE236" s="81"/>
      <c r="AF236" s="81"/>
      <c r="AG236" s="81"/>
      <c r="AH236" s="81"/>
      <c r="AI236" s="81"/>
      <c r="AJ236" s="81"/>
      <c r="AK236" s="81"/>
      <c r="AL236" s="81"/>
      <c r="AM236" s="81"/>
      <c r="AN236" s="81"/>
      <c r="AO236" s="81"/>
      <c r="AP236" s="81"/>
      <c r="AQ236" s="81"/>
      <c r="AR236" s="81"/>
      <c r="AS236" s="81"/>
      <c r="AT236" s="81"/>
      <c r="AU236" s="81"/>
      <c r="AV236" s="81"/>
      <c r="AW236" s="81"/>
      <c r="AX236" s="81"/>
      <c r="AY236" s="81"/>
      <c r="AZ236" s="81"/>
      <c r="BA236" s="81"/>
      <c r="BB236" s="81"/>
      <c r="BC236" s="81"/>
      <c r="BD236" s="81"/>
      <c r="BE236" s="81"/>
      <c r="BF236" s="81"/>
      <c r="BG236" s="81"/>
      <c r="BH236" s="81"/>
    </row>
    <row r="237" spans="1:60">
      <c r="A237" s="81"/>
      <c r="J237" s="81"/>
      <c r="K237" s="81"/>
      <c r="L237" s="81"/>
      <c r="M237" s="81"/>
      <c r="N237" s="81"/>
      <c r="O237" s="81"/>
      <c r="P237" s="81"/>
      <c r="Q237" s="81"/>
      <c r="R237" s="81"/>
      <c r="S237" s="81"/>
      <c r="T237" s="81"/>
      <c r="U237" s="81"/>
      <c r="V237" s="81"/>
      <c r="W237" s="81"/>
      <c r="X237" s="81"/>
      <c r="Y237" s="81"/>
      <c r="Z237" s="81"/>
      <c r="AA237" s="81"/>
      <c r="AB237" s="81"/>
      <c r="AC237" s="81"/>
      <c r="AD237" s="81"/>
      <c r="AE237" s="81"/>
      <c r="AF237" s="81"/>
      <c r="AG237" s="81"/>
      <c r="AH237" s="81"/>
      <c r="AI237" s="81"/>
      <c r="AJ237" s="81"/>
      <c r="AK237" s="81"/>
      <c r="AL237" s="81"/>
      <c r="AM237" s="81"/>
      <c r="AN237" s="81"/>
      <c r="AO237" s="81"/>
      <c r="AP237" s="81"/>
      <c r="AQ237" s="81"/>
      <c r="AR237" s="81"/>
      <c r="AS237" s="81"/>
      <c r="AT237" s="81"/>
      <c r="AU237" s="81"/>
      <c r="AV237" s="81"/>
      <c r="AW237" s="81"/>
      <c r="AX237" s="81"/>
      <c r="AY237" s="81"/>
      <c r="AZ237" s="81"/>
      <c r="BA237" s="81"/>
      <c r="BB237" s="81"/>
      <c r="BC237" s="81"/>
      <c r="BD237" s="81"/>
      <c r="BE237" s="81"/>
      <c r="BF237" s="81"/>
      <c r="BG237" s="81"/>
      <c r="BH237" s="81"/>
    </row>
    <row r="238" spans="1:60">
      <c r="A238" s="81"/>
      <c r="J238" s="81"/>
      <c r="K238" s="81"/>
      <c r="L238" s="81"/>
      <c r="M238" s="81"/>
      <c r="N238" s="81"/>
      <c r="O238" s="81"/>
      <c r="P238" s="81"/>
      <c r="Q238" s="81"/>
      <c r="R238" s="81"/>
      <c r="S238" s="81"/>
      <c r="T238" s="81"/>
      <c r="U238" s="81"/>
      <c r="V238" s="81"/>
      <c r="W238" s="81"/>
      <c r="X238" s="81"/>
      <c r="Y238" s="81"/>
      <c r="Z238" s="81"/>
      <c r="AA238" s="81"/>
      <c r="AB238" s="81"/>
      <c r="AC238" s="81"/>
      <c r="AD238" s="81"/>
      <c r="AE238" s="81"/>
      <c r="AF238" s="81"/>
      <c r="AG238" s="81"/>
      <c r="AH238" s="81"/>
      <c r="AI238" s="81"/>
      <c r="AJ238" s="81"/>
      <c r="AK238" s="81"/>
      <c r="AL238" s="81"/>
      <c r="AM238" s="81"/>
      <c r="AN238" s="81"/>
      <c r="AO238" s="81"/>
      <c r="AP238" s="81"/>
      <c r="AQ238" s="81"/>
      <c r="AR238" s="81"/>
      <c r="AS238" s="81"/>
      <c r="AT238" s="81"/>
      <c r="AU238" s="81"/>
      <c r="AV238" s="81"/>
      <c r="AW238" s="81"/>
      <c r="AX238" s="81"/>
      <c r="AY238" s="81"/>
      <c r="AZ238" s="81"/>
      <c r="BA238" s="81"/>
      <c r="BB238" s="81"/>
      <c r="BC238" s="81"/>
      <c r="BD238" s="81"/>
      <c r="BE238" s="81"/>
      <c r="BF238" s="81"/>
      <c r="BG238" s="81"/>
      <c r="BH238" s="81"/>
    </row>
    <row r="239" spans="1:60">
      <c r="A239" s="81"/>
      <c r="J239" s="81"/>
      <c r="K239" s="81"/>
      <c r="L239" s="81"/>
      <c r="M239" s="81"/>
      <c r="N239" s="81"/>
      <c r="O239" s="81"/>
      <c r="P239" s="81"/>
      <c r="Q239" s="81"/>
      <c r="R239" s="81"/>
      <c r="S239" s="81"/>
      <c r="T239" s="81"/>
      <c r="U239" s="81"/>
      <c r="V239" s="81"/>
      <c r="W239" s="81"/>
      <c r="X239" s="81"/>
      <c r="Y239" s="81"/>
      <c r="Z239" s="81"/>
      <c r="AA239" s="81"/>
      <c r="AB239" s="81"/>
      <c r="AC239" s="81"/>
      <c r="AD239" s="81"/>
      <c r="AE239" s="81"/>
      <c r="AF239" s="81"/>
      <c r="AG239" s="81"/>
      <c r="AH239" s="81"/>
      <c r="AI239" s="81"/>
      <c r="AJ239" s="81"/>
      <c r="AK239" s="81"/>
      <c r="AL239" s="81"/>
      <c r="AM239" s="81"/>
      <c r="AN239" s="81"/>
      <c r="AO239" s="81"/>
      <c r="AP239" s="81"/>
      <c r="AQ239" s="81"/>
      <c r="AR239" s="81"/>
      <c r="AS239" s="81"/>
      <c r="AT239" s="81"/>
      <c r="AU239" s="81"/>
      <c r="AV239" s="81"/>
      <c r="AW239" s="81"/>
      <c r="AX239" s="81"/>
      <c r="AY239" s="81"/>
      <c r="AZ239" s="81"/>
      <c r="BA239" s="81"/>
      <c r="BB239" s="81"/>
      <c r="BC239" s="81"/>
      <c r="BD239" s="81"/>
      <c r="BE239" s="81"/>
      <c r="BF239" s="81"/>
      <c r="BG239" s="81"/>
      <c r="BH239" s="81"/>
    </row>
    <row r="240" spans="1:60">
      <c r="A240" s="81"/>
      <c r="J240" s="81"/>
      <c r="K240" s="81"/>
      <c r="L240" s="81"/>
      <c r="M240" s="81"/>
      <c r="N240" s="81"/>
      <c r="O240" s="81"/>
      <c r="P240" s="81"/>
      <c r="Q240" s="81"/>
      <c r="R240" s="81"/>
      <c r="S240" s="81"/>
      <c r="T240" s="81"/>
      <c r="U240" s="81"/>
      <c r="V240" s="81"/>
      <c r="W240" s="81"/>
      <c r="X240" s="81"/>
      <c r="Y240" s="81"/>
      <c r="Z240" s="81"/>
      <c r="AA240" s="81"/>
      <c r="AB240" s="81"/>
      <c r="AC240" s="81"/>
      <c r="AD240" s="81"/>
      <c r="AE240" s="81"/>
      <c r="AF240" s="81"/>
      <c r="AG240" s="81"/>
      <c r="AH240" s="81"/>
      <c r="AI240" s="81"/>
      <c r="AJ240" s="81"/>
      <c r="AK240" s="81"/>
      <c r="AL240" s="81"/>
      <c r="AM240" s="81"/>
      <c r="AN240" s="81"/>
      <c r="AO240" s="81"/>
      <c r="AP240" s="81"/>
      <c r="AQ240" s="81"/>
      <c r="AR240" s="81"/>
      <c r="AS240" s="81"/>
      <c r="AT240" s="81"/>
      <c r="AU240" s="81"/>
      <c r="AV240" s="81"/>
      <c r="AW240" s="81"/>
      <c r="AX240" s="81"/>
      <c r="AY240" s="81"/>
      <c r="AZ240" s="81"/>
      <c r="BA240" s="81"/>
      <c r="BB240" s="81"/>
      <c r="BC240" s="81"/>
      <c r="BD240" s="81"/>
      <c r="BE240" s="81"/>
      <c r="BF240" s="81"/>
      <c r="BG240" s="81"/>
      <c r="BH240" s="81"/>
    </row>
    <row r="241" spans="1:60">
      <c r="A241" s="81"/>
      <c r="J241" s="81"/>
      <c r="K241" s="81"/>
      <c r="L241" s="81"/>
      <c r="M241" s="81"/>
      <c r="N241" s="81"/>
      <c r="O241" s="81"/>
      <c r="P241" s="81"/>
      <c r="Q241" s="81"/>
      <c r="R241" s="81"/>
      <c r="S241" s="81"/>
      <c r="T241" s="81"/>
      <c r="U241" s="81"/>
      <c r="V241" s="81"/>
      <c r="W241" s="81"/>
      <c r="X241" s="81"/>
      <c r="Y241" s="81"/>
      <c r="Z241" s="81"/>
      <c r="AA241" s="81"/>
      <c r="AB241" s="81"/>
      <c r="AC241" s="81"/>
      <c r="AD241" s="81"/>
      <c r="AE241" s="81"/>
      <c r="AF241" s="81"/>
      <c r="AG241" s="81"/>
      <c r="AH241" s="81"/>
      <c r="AI241" s="81"/>
      <c r="AJ241" s="81"/>
      <c r="AK241" s="81"/>
      <c r="AL241" s="81"/>
      <c r="AM241" s="81"/>
      <c r="AN241" s="81"/>
      <c r="AO241" s="81"/>
      <c r="AP241" s="81"/>
      <c r="AQ241" s="81"/>
      <c r="AR241" s="81"/>
      <c r="AS241" s="81"/>
      <c r="AT241" s="81"/>
      <c r="AU241" s="81"/>
      <c r="AV241" s="81"/>
      <c r="AW241" s="81"/>
      <c r="AX241" s="81"/>
      <c r="AY241" s="81"/>
      <c r="AZ241" s="81"/>
      <c r="BA241" s="81"/>
      <c r="BB241" s="81"/>
      <c r="BC241" s="81"/>
      <c r="BD241" s="81"/>
      <c r="BE241" s="81"/>
      <c r="BF241" s="81"/>
      <c r="BG241" s="81"/>
      <c r="BH241" s="81"/>
    </row>
    <row r="242" spans="1:60">
      <c r="A242" s="81"/>
      <c r="J242" s="81"/>
      <c r="K242" s="81"/>
      <c r="L242" s="81"/>
      <c r="M242" s="81"/>
      <c r="N242" s="81"/>
      <c r="O242" s="81"/>
      <c r="P242" s="81"/>
      <c r="Q242" s="81"/>
      <c r="R242" s="81"/>
      <c r="S242" s="81"/>
      <c r="T242" s="81"/>
      <c r="U242" s="81"/>
      <c r="V242" s="81"/>
      <c r="W242" s="81"/>
      <c r="X242" s="81"/>
      <c r="Y242" s="81"/>
      <c r="Z242" s="81"/>
      <c r="AA242" s="81"/>
      <c r="AB242" s="81"/>
      <c r="AC242" s="81"/>
      <c r="AD242" s="81"/>
      <c r="AE242" s="81"/>
      <c r="AF242" s="81"/>
      <c r="AG242" s="81"/>
      <c r="AH242" s="81"/>
      <c r="AI242" s="81"/>
      <c r="AJ242" s="81"/>
      <c r="AK242" s="81"/>
      <c r="AL242" s="81"/>
      <c r="AM242" s="81"/>
      <c r="AN242" s="81"/>
      <c r="AO242" s="81"/>
      <c r="AP242" s="81"/>
      <c r="AQ242" s="81"/>
      <c r="AR242" s="81"/>
      <c r="AS242" s="81"/>
      <c r="AT242" s="81"/>
      <c r="AU242" s="81"/>
      <c r="AV242" s="81"/>
      <c r="AW242" s="81"/>
      <c r="AX242" s="81"/>
      <c r="AY242" s="81"/>
      <c r="AZ242" s="81"/>
      <c r="BA242" s="81"/>
      <c r="BB242" s="81"/>
      <c r="BC242" s="81"/>
      <c r="BD242" s="81"/>
      <c r="BE242" s="81"/>
      <c r="BF242" s="81"/>
      <c r="BG242" s="81"/>
      <c r="BH242" s="81"/>
    </row>
    <row r="243" spans="1:60">
      <c r="A243" s="81"/>
      <c r="J243" s="81"/>
      <c r="K243" s="81"/>
      <c r="L243" s="81"/>
      <c r="M243" s="81"/>
      <c r="N243" s="81"/>
      <c r="O243" s="81"/>
      <c r="P243" s="81"/>
      <c r="Q243" s="81"/>
      <c r="R243" s="81"/>
      <c r="S243" s="81"/>
      <c r="T243" s="81"/>
      <c r="U243" s="81"/>
      <c r="V243" s="81"/>
      <c r="W243" s="81"/>
      <c r="X243" s="81"/>
      <c r="Y243" s="81"/>
      <c r="Z243" s="81"/>
      <c r="AA243" s="81"/>
      <c r="AB243" s="81"/>
      <c r="AC243" s="81"/>
      <c r="AD243" s="81"/>
      <c r="AE243" s="81"/>
      <c r="AF243" s="81"/>
      <c r="AG243" s="81"/>
      <c r="AH243" s="81"/>
      <c r="AI243" s="81"/>
      <c r="AJ243" s="81"/>
      <c r="AK243" s="81"/>
      <c r="AL243" s="81"/>
      <c r="AM243" s="81"/>
      <c r="AN243" s="81"/>
      <c r="AO243" s="81"/>
      <c r="AP243" s="81"/>
      <c r="AQ243" s="81"/>
      <c r="AR243" s="81"/>
      <c r="AS243" s="81"/>
      <c r="AT243" s="81"/>
      <c r="AU243" s="81"/>
      <c r="AV243" s="81"/>
      <c r="AW243" s="81"/>
      <c r="AX243" s="81"/>
      <c r="AY243" s="81"/>
      <c r="AZ243" s="81"/>
      <c r="BA243" s="81"/>
      <c r="BB243" s="81"/>
      <c r="BC243" s="81"/>
      <c r="BD243" s="81"/>
      <c r="BE243" s="81"/>
      <c r="BF243" s="81"/>
      <c r="BG243" s="81"/>
      <c r="BH243" s="81"/>
    </row>
    <row r="244" spans="1:60">
      <c r="A244" s="81"/>
      <c r="J244" s="81"/>
      <c r="K244" s="81"/>
      <c r="L244" s="81"/>
      <c r="M244" s="81"/>
      <c r="N244" s="81"/>
      <c r="O244" s="81"/>
      <c r="P244" s="81"/>
      <c r="Q244" s="81"/>
      <c r="R244" s="81"/>
      <c r="S244" s="81"/>
      <c r="T244" s="81"/>
      <c r="U244" s="81"/>
      <c r="V244" s="81"/>
      <c r="W244" s="81"/>
      <c r="X244" s="81"/>
      <c r="Y244" s="81"/>
      <c r="Z244" s="81"/>
      <c r="AA244" s="81"/>
      <c r="AB244" s="81"/>
      <c r="AC244" s="81"/>
      <c r="AD244" s="81"/>
      <c r="AE244" s="81"/>
      <c r="AF244" s="81"/>
      <c r="AG244" s="81"/>
      <c r="AH244" s="81"/>
      <c r="AI244" s="81"/>
      <c r="AJ244" s="81"/>
      <c r="AK244" s="81"/>
      <c r="AL244" s="81"/>
      <c r="AM244" s="81"/>
      <c r="AN244" s="81"/>
      <c r="AO244" s="81"/>
      <c r="AP244" s="81"/>
      <c r="AQ244" s="81"/>
      <c r="AR244" s="81"/>
      <c r="AS244" s="81"/>
      <c r="AT244" s="81"/>
      <c r="AU244" s="81"/>
      <c r="AV244" s="81"/>
      <c r="AW244" s="81"/>
      <c r="AX244" s="81"/>
      <c r="AY244" s="81"/>
      <c r="AZ244" s="81"/>
      <c r="BA244" s="81"/>
      <c r="BB244" s="81"/>
      <c r="BC244" s="81"/>
      <c r="BD244" s="81"/>
      <c r="BE244" s="81"/>
      <c r="BF244" s="81"/>
      <c r="BG244" s="81"/>
      <c r="BH244" s="81"/>
    </row>
    <row r="245" spans="1:60">
      <c r="A245" s="81"/>
    </row>
    <row r="246" spans="1:60">
      <c r="A246" s="81"/>
    </row>
    <row r="247" spans="1:60">
      <c r="A247" s="81"/>
    </row>
    <row r="248" spans="1:60">
      <c r="A248" s="81"/>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0" zoomScaleNormal="80" workbookViewId="0">
      <selection activeCell="C5" sqref="C5"/>
    </sheetView>
  </sheetViews>
  <sheetFormatPr defaultColWidth="11.42578125" defaultRowHeight="15"/>
  <cols>
    <col min="2" max="2" width="24.140625" customWidth="1"/>
    <col min="3" max="3" width="70.140625" customWidth="1"/>
    <col min="4" max="4" width="29.85546875" customWidth="1"/>
  </cols>
  <sheetData>
    <row r="1" spans="1:37" ht="23.25">
      <c r="A1" s="81"/>
      <c r="B1" s="547" t="s">
        <v>190</v>
      </c>
      <c r="C1" s="547"/>
      <c r="D1" s="547"/>
      <c r="E1" s="81"/>
      <c r="F1" s="81"/>
      <c r="G1" s="81"/>
      <c r="H1" s="81"/>
      <c r="I1" s="81"/>
      <c r="J1" s="81"/>
      <c r="K1" s="81"/>
      <c r="L1" s="81"/>
      <c r="M1" s="81"/>
      <c r="N1" s="81"/>
      <c r="O1" s="81"/>
      <c r="P1" s="81"/>
      <c r="Q1" s="81"/>
      <c r="R1" s="81"/>
      <c r="S1" s="81"/>
      <c r="T1" s="81"/>
      <c r="U1" s="81"/>
      <c r="V1" s="81"/>
      <c r="W1" s="81"/>
      <c r="X1" s="81"/>
      <c r="Y1" s="81"/>
      <c r="Z1" s="81"/>
      <c r="AA1" s="81"/>
      <c r="AB1" s="81"/>
      <c r="AC1" s="81"/>
      <c r="AD1" s="81"/>
      <c r="AE1" s="81"/>
    </row>
    <row r="2" spans="1:37">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row>
    <row r="3" spans="1:37" ht="25.5">
      <c r="A3" s="81"/>
      <c r="B3" s="10"/>
      <c r="C3" s="11" t="s">
        <v>191</v>
      </c>
      <c r="D3" s="11" t="s">
        <v>174</v>
      </c>
      <c r="E3" s="81"/>
      <c r="F3" s="81"/>
      <c r="G3" s="81"/>
      <c r="H3" s="81"/>
      <c r="I3" s="81"/>
      <c r="J3" s="81"/>
      <c r="K3" s="81"/>
      <c r="L3" s="81"/>
      <c r="M3" s="81"/>
      <c r="N3" s="81"/>
      <c r="O3" s="81"/>
      <c r="P3" s="81"/>
      <c r="Q3" s="81"/>
      <c r="R3" s="81"/>
      <c r="S3" s="81"/>
      <c r="T3" s="81"/>
      <c r="U3" s="81"/>
      <c r="V3" s="81"/>
      <c r="W3" s="81"/>
      <c r="X3" s="81"/>
      <c r="Y3" s="81"/>
      <c r="Z3" s="81"/>
      <c r="AA3" s="81"/>
      <c r="AB3" s="81"/>
      <c r="AC3" s="81"/>
      <c r="AD3" s="81"/>
      <c r="AE3" s="81"/>
    </row>
    <row r="4" spans="1:37" ht="51">
      <c r="A4" s="81"/>
      <c r="B4" s="12" t="s">
        <v>192</v>
      </c>
      <c r="C4" s="13" t="s">
        <v>193</v>
      </c>
      <c r="D4" s="14">
        <v>0.2</v>
      </c>
      <c r="E4" s="81"/>
      <c r="F4" s="81"/>
      <c r="G4" s="81"/>
      <c r="H4" s="81"/>
      <c r="I4" s="81"/>
      <c r="J4" s="81"/>
      <c r="K4" s="81"/>
      <c r="L4" s="81"/>
      <c r="M4" s="81"/>
      <c r="N4" s="81"/>
      <c r="O4" s="81"/>
      <c r="P4" s="81"/>
      <c r="Q4" s="81"/>
      <c r="R4" s="81"/>
      <c r="S4" s="81"/>
      <c r="T4" s="81"/>
      <c r="U4" s="81"/>
      <c r="V4" s="81"/>
      <c r="W4" s="81"/>
      <c r="X4" s="81"/>
      <c r="Y4" s="81"/>
      <c r="Z4" s="81"/>
      <c r="AA4" s="81"/>
      <c r="AB4" s="81"/>
      <c r="AC4" s="81"/>
      <c r="AD4" s="81"/>
      <c r="AE4" s="81"/>
    </row>
    <row r="5" spans="1:37" ht="51">
      <c r="A5" s="81"/>
      <c r="B5" s="15" t="s">
        <v>194</v>
      </c>
      <c r="C5" s="16" t="s">
        <v>195</v>
      </c>
      <c r="D5" s="17">
        <v>0.4</v>
      </c>
      <c r="E5" s="81"/>
      <c r="F5" s="81"/>
      <c r="G5" s="81"/>
      <c r="H5" s="81"/>
      <c r="I5" s="81"/>
      <c r="J5" s="81"/>
      <c r="K5" s="81"/>
      <c r="L5" s="81"/>
      <c r="M5" s="81"/>
      <c r="N5" s="81"/>
      <c r="O5" s="81"/>
      <c r="P5" s="81"/>
      <c r="Q5" s="81"/>
      <c r="R5" s="81"/>
      <c r="S5" s="81"/>
      <c r="T5" s="81"/>
      <c r="U5" s="81"/>
      <c r="V5" s="81"/>
      <c r="W5" s="81"/>
      <c r="X5" s="81"/>
      <c r="Y5" s="81"/>
      <c r="Z5" s="81"/>
      <c r="AA5" s="81"/>
      <c r="AB5" s="81"/>
      <c r="AC5" s="81"/>
      <c r="AD5" s="81"/>
      <c r="AE5" s="81"/>
    </row>
    <row r="6" spans="1:37" ht="51">
      <c r="A6" s="81"/>
      <c r="B6" s="18" t="s">
        <v>196</v>
      </c>
      <c r="C6" s="16" t="s">
        <v>197</v>
      </c>
      <c r="D6" s="17">
        <v>0.6</v>
      </c>
      <c r="E6" s="81"/>
      <c r="F6" s="81"/>
      <c r="G6" s="81"/>
      <c r="H6" s="81"/>
      <c r="I6" s="81"/>
      <c r="J6" s="81"/>
      <c r="K6" s="81"/>
      <c r="L6" s="81"/>
      <c r="M6" s="81"/>
      <c r="N6" s="81"/>
      <c r="O6" s="81"/>
      <c r="P6" s="81"/>
      <c r="Q6" s="81"/>
      <c r="R6" s="81"/>
      <c r="S6" s="81"/>
      <c r="T6" s="81"/>
      <c r="U6" s="81"/>
      <c r="V6" s="81"/>
      <c r="W6" s="81"/>
      <c r="X6" s="81"/>
      <c r="Y6" s="81"/>
      <c r="Z6" s="81"/>
      <c r="AA6" s="81"/>
      <c r="AB6" s="81"/>
      <c r="AC6" s="81"/>
      <c r="AD6" s="81"/>
      <c r="AE6" s="81"/>
    </row>
    <row r="7" spans="1:37" ht="76.5">
      <c r="A7" s="81"/>
      <c r="B7" s="19" t="s">
        <v>198</v>
      </c>
      <c r="C7" s="16" t="s">
        <v>199</v>
      </c>
      <c r="D7" s="17">
        <v>0.8</v>
      </c>
      <c r="E7" s="81"/>
      <c r="F7" s="81"/>
      <c r="G7" s="81"/>
      <c r="H7" s="81"/>
      <c r="I7" s="81"/>
      <c r="J7" s="81"/>
      <c r="K7" s="81"/>
      <c r="L7" s="81"/>
      <c r="M7" s="81"/>
      <c r="N7" s="81"/>
      <c r="O7" s="81"/>
      <c r="P7" s="81"/>
      <c r="Q7" s="81"/>
      <c r="R7" s="81"/>
      <c r="S7" s="81"/>
      <c r="T7" s="81"/>
      <c r="U7" s="81"/>
      <c r="V7" s="81"/>
      <c r="W7" s="81"/>
      <c r="X7" s="81"/>
      <c r="Y7" s="81"/>
      <c r="Z7" s="81"/>
      <c r="AA7" s="81"/>
      <c r="AB7" s="81"/>
      <c r="AC7" s="81"/>
      <c r="AD7" s="81"/>
      <c r="AE7" s="81"/>
    </row>
    <row r="8" spans="1:37" ht="51">
      <c r="A8" s="81"/>
      <c r="B8" s="20" t="s">
        <v>200</v>
      </c>
      <c r="C8" s="16" t="s">
        <v>201</v>
      </c>
      <c r="D8" s="17">
        <v>1</v>
      </c>
      <c r="E8" s="81"/>
      <c r="F8" s="81"/>
      <c r="G8" s="81"/>
      <c r="H8" s="81"/>
      <c r="I8" s="81"/>
      <c r="J8" s="81"/>
      <c r="K8" s="81"/>
      <c r="L8" s="81"/>
      <c r="M8" s="81"/>
      <c r="N8" s="81"/>
      <c r="O8" s="81"/>
      <c r="P8" s="81"/>
      <c r="Q8" s="81"/>
      <c r="R8" s="81"/>
      <c r="S8" s="81"/>
      <c r="T8" s="81"/>
      <c r="U8" s="81"/>
      <c r="V8" s="81"/>
      <c r="W8" s="81"/>
      <c r="X8" s="81"/>
      <c r="Y8" s="81"/>
      <c r="Z8" s="81"/>
      <c r="AA8" s="81"/>
      <c r="AB8" s="81"/>
      <c r="AC8" s="81"/>
      <c r="AD8" s="81"/>
      <c r="AE8" s="81"/>
    </row>
    <row r="9" spans="1:37">
      <c r="A9" s="81"/>
      <c r="B9" s="102"/>
      <c r="C9" s="102"/>
      <c r="D9" s="102"/>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row>
    <row r="10" spans="1:37" ht="16.5">
      <c r="A10" s="81"/>
      <c r="B10" s="103"/>
      <c r="C10" s="102"/>
      <c r="D10" s="102"/>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row>
    <row r="11" spans="1:37">
      <c r="A11" s="81"/>
      <c r="B11" s="102"/>
      <c r="C11" s="102"/>
      <c r="D11" s="102"/>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row>
    <row r="12" spans="1:37">
      <c r="A12" s="81"/>
      <c r="B12" s="102"/>
      <c r="C12" s="102"/>
      <c r="D12" s="102"/>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row>
    <row r="13" spans="1:37">
      <c r="A13" s="81"/>
      <c r="B13" s="102"/>
      <c r="C13" s="102"/>
      <c r="D13" s="102"/>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row>
    <row r="14" spans="1:37">
      <c r="A14" s="81"/>
      <c r="B14" s="102"/>
      <c r="C14" s="102"/>
      <c r="D14" s="102"/>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row>
    <row r="15" spans="1:37">
      <c r="A15" s="81"/>
      <c r="B15" s="102"/>
      <c r="C15" s="102"/>
      <c r="D15" s="102"/>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row>
    <row r="16" spans="1:37">
      <c r="A16" s="81"/>
      <c r="B16" s="102"/>
      <c r="C16" s="102"/>
      <c r="D16" s="102"/>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row>
    <row r="17" spans="1:37">
      <c r="A17" s="81"/>
      <c r="B17" s="102"/>
      <c r="C17" s="102"/>
      <c r="D17" s="102"/>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row>
    <row r="18" spans="1:37">
      <c r="A18" s="81"/>
      <c r="B18" s="102"/>
      <c r="C18" s="102"/>
      <c r="D18" s="102"/>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row>
    <row r="19" spans="1:37">
      <c r="A19" s="81"/>
      <c r="B19" s="81"/>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row>
    <row r="20" spans="1:37">
      <c r="A20" s="81"/>
      <c r="B20" s="8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row>
    <row r="21" spans="1:37">
      <c r="A21" s="81"/>
      <c r="B21" s="81"/>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row>
    <row r="22" spans="1:37">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row>
    <row r="23" spans="1:37">
      <c r="A23" s="81"/>
      <c r="B23" s="81"/>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row>
    <row r="24" spans="1:37">
      <c r="A24" s="81"/>
      <c r="B24" s="81"/>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row>
    <row r="25" spans="1:37">
      <c r="A25" s="81"/>
      <c r="B25" s="8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row>
    <row r="26" spans="1:37">
      <c r="A26" s="81"/>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row>
    <row r="27" spans="1:37">
      <c r="A27" s="81"/>
      <c r="B27" s="81"/>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row>
    <row r="28" spans="1:37">
      <c r="A28" s="81"/>
      <c r="B28" s="81"/>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row>
    <row r="29" spans="1:37">
      <c r="A29" s="81"/>
      <c r="B29" s="8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row>
    <row r="30" spans="1:37">
      <c r="A30" s="81"/>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row>
    <row r="31" spans="1:37">
      <c r="A31" s="81"/>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row>
    <row r="32" spans="1:37">
      <c r="A32" s="81"/>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row>
    <row r="33" spans="1:31">
      <c r="A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row>
    <row r="34" spans="1:31">
      <c r="A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row>
    <row r="35" spans="1:31">
      <c r="A35" s="81"/>
    </row>
    <row r="36" spans="1:31">
      <c r="A36" s="81"/>
    </row>
    <row r="37" spans="1:31">
      <c r="A37" s="81"/>
    </row>
    <row r="38" spans="1:31">
      <c r="A38" s="81"/>
    </row>
    <row r="39" spans="1:31">
      <c r="A39" s="81"/>
    </row>
    <row r="40" spans="1:31">
      <c r="A40" s="81"/>
    </row>
    <row r="41" spans="1:31">
      <c r="A41" s="81"/>
    </row>
    <row r="42" spans="1:31">
      <c r="A42" s="81"/>
    </row>
    <row r="43" spans="1:31">
      <c r="A43" s="81"/>
    </row>
    <row r="44" spans="1:31">
      <c r="A44" s="81"/>
    </row>
    <row r="45" spans="1:31">
      <c r="A45" s="81"/>
    </row>
    <row r="46" spans="1:31">
      <c r="A46" s="81"/>
    </row>
    <row r="47" spans="1:31">
      <c r="A47" s="81"/>
    </row>
    <row r="48" spans="1:31">
      <c r="A48" s="81"/>
    </row>
    <row r="49" spans="1:1">
      <c r="A49" s="81"/>
    </row>
    <row r="50" spans="1:1">
      <c r="A50" s="81"/>
    </row>
    <row r="51" spans="1:1">
      <c r="A51" s="81"/>
    </row>
    <row r="52" spans="1:1">
      <c r="A52" s="81"/>
    </row>
    <row r="53" spans="1:1">
      <c r="A53" s="81"/>
    </row>
    <row r="54" spans="1:1">
      <c r="A54" s="81"/>
    </row>
    <row r="55" spans="1:1">
      <c r="A55" s="81"/>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5" sqref="C5"/>
    </sheetView>
  </sheetViews>
  <sheetFormatPr defaultColWidth="11.42578125" defaultRowHeight="15"/>
  <cols>
    <col min="2" max="2" width="40.42578125" customWidth="1"/>
    <col min="3" max="3" width="74.85546875" customWidth="1"/>
    <col min="4" max="4" width="135" bestFit="1" customWidth="1"/>
    <col min="5" max="5" width="144.7109375" bestFit="1" customWidth="1"/>
  </cols>
  <sheetData>
    <row r="1" spans="1:21" ht="33.75">
      <c r="A1" s="81"/>
      <c r="B1" s="548" t="s">
        <v>202</v>
      </c>
      <c r="C1" s="548"/>
      <c r="D1" s="548"/>
      <c r="E1" s="81"/>
      <c r="F1" s="81"/>
      <c r="G1" s="81"/>
      <c r="H1" s="81"/>
      <c r="I1" s="81"/>
      <c r="J1" s="81"/>
      <c r="K1" s="81"/>
      <c r="L1" s="81"/>
      <c r="M1" s="81"/>
      <c r="N1" s="81"/>
      <c r="O1" s="81"/>
      <c r="P1" s="81"/>
      <c r="Q1" s="81"/>
      <c r="R1" s="81"/>
      <c r="S1" s="81"/>
      <c r="T1" s="81"/>
      <c r="U1" s="81"/>
    </row>
    <row r="2" spans="1:21">
      <c r="A2" s="81"/>
      <c r="B2" s="81"/>
      <c r="C2" s="81"/>
      <c r="D2" s="81"/>
      <c r="E2" s="81"/>
      <c r="F2" s="81"/>
      <c r="G2" s="81"/>
      <c r="H2" s="81"/>
      <c r="I2" s="81"/>
      <c r="J2" s="81"/>
      <c r="K2" s="81"/>
      <c r="L2" s="81"/>
      <c r="M2" s="81"/>
      <c r="N2" s="81"/>
      <c r="O2" s="81"/>
      <c r="P2" s="81"/>
      <c r="Q2" s="81"/>
      <c r="R2" s="81"/>
      <c r="S2" s="81"/>
      <c r="T2" s="81"/>
      <c r="U2" s="81"/>
    </row>
    <row r="3" spans="1:21" ht="30">
      <c r="A3" s="81"/>
      <c r="B3" s="99"/>
      <c r="C3" s="34" t="s">
        <v>203</v>
      </c>
      <c r="D3" s="34" t="s">
        <v>204</v>
      </c>
      <c r="E3" s="81"/>
      <c r="F3" s="81"/>
      <c r="G3" s="81"/>
      <c r="H3" s="81"/>
      <c r="I3" s="81"/>
      <c r="J3" s="81"/>
      <c r="K3" s="81"/>
      <c r="L3" s="81"/>
      <c r="M3" s="81"/>
      <c r="N3" s="81"/>
      <c r="O3" s="81"/>
      <c r="P3" s="81"/>
      <c r="Q3" s="81"/>
      <c r="R3" s="81"/>
      <c r="S3" s="81"/>
      <c r="T3" s="81"/>
      <c r="U3" s="81"/>
    </row>
    <row r="4" spans="1:21" ht="33.75">
      <c r="A4" s="98" t="s">
        <v>205</v>
      </c>
      <c r="B4" s="37" t="s">
        <v>206</v>
      </c>
      <c r="C4" s="42" t="s">
        <v>207</v>
      </c>
      <c r="D4" s="35" t="s">
        <v>208</v>
      </c>
      <c r="E4" s="81"/>
      <c r="F4" s="81"/>
      <c r="G4" s="81"/>
      <c r="H4" s="81"/>
      <c r="I4" s="81"/>
      <c r="J4" s="81"/>
      <c r="K4" s="81"/>
      <c r="L4" s="81"/>
      <c r="M4" s="81"/>
      <c r="N4" s="81"/>
      <c r="O4" s="81"/>
      <c r="P4" s="81"/>
      <c r="Q4" s="81"/>
      <c r="R4" s="81"/>
      <c r="S4" s="81"/>
      <c r="T4" s="81"/>
      <c r="U4" s="81"/>
    </row>
    <row r="5" spans="1:21" ht="67.5">
      <c r="A5" s="98" t="s">
        <v>209</v>
      </c>
      <c r="B5" s="38" t="s">
        <v>210</v>
      </c>
      <c r="C5" s="43" t="s">
        <v>211</v>
      </c>
      <c r="D5" s="36" t="s">
        <v>212</v>
      </c>
      <c r="E5" s="81"/>
      <c r="F5" s="81"/>
      <c r="G5" s="81"/>
      <c r="H5" s="81"/>
      <c r="I5" s="81"/>
      <c r="J5" s="81"/>
      <c r="K5" s="81"/>
      <c r="L5" s="81"/>
      <c r="M5" s="81"/>
      <c r="N5" s="81"/>
      <c r="O5" s="81"/>
      <c r="P5" s="81"/>
      <c r="Q5" s="81"/>
      <c r="R5" s="81"/>
      <c r="S5" s="81"/>
      <c r="T5" s="81"/>
      <c r="U5" s="81"/>
    </row>
    <row r="6" spans="1:21" ht="67.5">
      <c r="A6" s="98" t="s">
        <v>180</v>
      </c>
      <c r="B6" s="39" t="s">
        <v>213</v>
      </c>
      <c r="C6" s="43" t="s">
        <v>214</v>
      </c>
      <c r="D6" s="36" t="s">
        <v>215</v>
      </c>
      <c r="E6" s="81"/>
      <c r="F6" s="81"/>
      <c r="G6" s="81"/>
      <c r="H6" s="81"/>
      <c r="I6" s="81"/>
      <c r="J6" s="81"/>
      <c r="K6" s="81"/>
      <c r="L6" s="81"/>
      <c r="M6" s="81"/>
      <c r="N6" s="81"/>
      <c r="O6" s="81"/>
      <c r="P6" s="81"/>
      <c r="Q6" s="81"/>
      <c r="R6" s="81"/>
      <c r="S6" s="81"/>
      <c r="T6" s="81"/>
      <c r="U6" s="81"/>
    </row>
    <row r="7" spans="1:21" ht="101.25">
      <c r="A7" s="98" t="s">
        <v>216</v>
      </c>
      <c r="B7" s="40" t="s">
        <v>217</v>
      </c>
      <c r="C7" s="43" t="s">
        <v>218</v>
      </c>
      <c r="D7" s="36" t="s">
        <v>219</v>
      </c>
      <c r="E7" s="81"/>
      <c r="F7" s="81"/>
      <c r="G7" s="81"/>
      <c r="H7" s="81"/>
      <c r="I7" s="81"/>
      <c r="J7" s="81"/>
      <c r="K7" s="81"/>
      <c r="L7" s="81"/>
      <c r="M7" s="81"/>
      <c r="N7" s="81"/>
      <c r="O7" s="81"/>
      <c r="P7" s="81"/>
      <c r="Q7" s="81"/>
      <c r="R7" s="81"/>
      <c r="S7" s="81"/>
      <c r="T7" s="81"/>
      <c r="U7" s="81"/>
    </row>
    <row r="8" spans="1:21" ht="67.5">
      <c r="A8" s="98" t="s">
        <v>220</v>
      </c>
      <c r="B8" s="41" t="s">
        <v>221</v>
      </c>
      <c r="C8" s="43" t="s">
        <v>222</v>
      </c>
      <c r="D8" s="36" t="s">
        <v>223</v>
      </c>
      <c r="E8" s="81"/>
      <c r="F8" s="81"/>
      <c r="G8" s="81"/>
      <c r="H8" s="81"/>
      <c r="I8" s="81"/>
      <c r="J8" s="81"/>
      <c r="K8" s="81"/>
      <c r="L8" s="81"/>
      <c r="M8" s="81"/>
      <c r="N8" s="81"/>
      <c r="O8" s="81"/>
      <c r="P8" s="81"/>
      <c r="Q8" s="81"/>
      <c r="R8" s="81"/>
      <c r="S8" s="81"/>
      <c r="T8" s="81"/>
      <c r="U8" s="81"/>
    </row>
    <row r="9" spans="1:21" ht="20.25">
      <c r="A9" s="98"/>
      <c r="B9" s="98"/>
      <c r="C9" s="100"/>
      <c r="D9" s="100"/>
      <c r="E9" s="81"/>
      <c r="F9" s="81"/>
      <c r="G9" s="81"/>
      <c r="H9" s="81"/>
      <c r="I9" s="81"/>
      <c r="J9" s="81"/>
      <c r="K9" s="81"/>
      <c r="L9" s="81"/>
      <c r="M9" s="81"/>
      <c r="N9" s="81"/>
      <c r="O9" s="81"/>
      <c r="P9" s="81"/>
      <c r="Q9" s="81"/>
      <c r="R9" s="81"/>
      <c r="S9" s="81"/>
      <c r="T9" s="81"/>
      <c r="U9" s="81"/>
    </row>
    <row r="10" spans="1:21" ht="16.5">
      <c r="A10" s="98"/>
      <c r="B10" s="101"/>
      <c r="C10" s="101"/>
      <c r="D10" s="101"/>
      <c r="E10" s="81"/>
      <c r="F10" s="81"/>
      <c r="G10" s="81"/>
      <c r="H10" s="81"/>
      <c r="I10" s="81"/>
      <c r="J10" s="81"/>
      <c r="K10" s="81"/>
      <c r="L10" s="81"/>
      <c r="M10" s="81"/>
      <c r="N10" s="81"/>
      <c r="O10" s="81"/>
      <c r="P10" s="81"/>
      <c r="Q10" s="81"/>
      <c r="R10" s="81"/>
      <c r="S10" s="81"/>
      <c r="T10" s="81"/>
      <c r="U10" s="81"/>
    </row>
    <row r="11" spans="1:21">
      <c r="A11" s="98"/>
      <c r="B11" s="98" t="s">
        <v>224</v>
      </c>
      <c r="C11" s="98" t="s">
        <v>225</v>
      </c>
      <c r="D11" s="98" t="s">
        <v>226</v>
      </c>
      <c r="E11" s="81"/>
      <c r="F11" s="81"/>
      <c r="G11" s="81"/>
      <c r="H11" s="81"/>
      <c r="I11" s="81"/>
      <c r="J11" s="81"/>
      <c r="K11" s="81"/>
      <c r="L11" s="81"/>
      <c r="M11" s="81"/>
      <c r="N11" s="81"/>
      <c r="O11" s="81"/>
      <c r="P11" s="81"/>
      <c r="Q11" s="81"/>
      <c r="R11" s="81"/>
      <c r="S11" s="81"/>
      <c r="T11" s="81"/>
      <c r="U11" s="81"/>
    </row>
    <row r="12" spans="1:21">
      <c r="A12" s="98"/>
      <c r="B12" s="98" t="s">
        <v>227</v>
      </c>
      <c r="C12" s="98" t="s">
        <v>228</v>
      </c>
      <c r="D12" s="98" t="s">
        <v>229</v>
      </c>
      <c r="E12" s="81"/>
      <c r="F12" s="81"/>
      <c r="G12" s="81"/>
      <c r="H12" s="81"/>
      <c r="I12" s="81"/>
      <c r="J12" s="81"/>
      <c r="K12" s="81"/>
      <c r="L12" s="81"/>
      <c r="M12" s="81"/>
      <c r="N12" s="81"/>
      <c r="O12" s="81"/>
      <c r="P12" s="81"/>
      <c r="Q12" s="81"/>
      <c r="R12" s="81"/>
      <c r="S12" s="81"/>
      <c r="T12" s="81"/>
      <c r="U12" s="81"/>
    </row>
    <row r="13" spans="1:21">
      <c r="A13" s="98"/>
      <c r="B13" s="98"/>
      <c r="C13" s="98" t="s">
        <v>230</v>
      </c>
      <c r="D13" s="98" t="s">
        <v>231</v>
      </c>
      <c r="E13" s="81"/>
      <c r="F13" s="81"/>
      <c r="G13" s="81"/>
      <c r="H13" s="81"/>
      <c r="I13" s="81"/>
      <c r="J13" s="81"/>
      <c r="K13" s="81"/>
      <c r="L13" s="81"/>
      <c r="M13" s="81"/>
      <c r="N13" s="81"/>
      <c r="O13" s="81"/>
      <c r="P13" s="81"/>
      <c r="Q13" s="81"/>
      <c r="R13" s="81"/>
      <c r="S13" s="81"/>
      <c r="T13" s="81"/>
      <c r="U13" s="81"/>
    </row>
    <row r="14" spans="1:21">
      <c r="A14" s="98"/>
      <c r="B14" s="98"/>
      <c r="C14" s="98" t="s">
        <v>153</v>
      </c>
      <c r="D14" s="98" t="s">
        <v>232</v>
      </c>
      <c r="E14" s="81"/>
      <c r="F14" s="81"/>
      <c r="G14" s="81"/>
      <c r="H14" s="81"/>
      <c r="I14" s="81"/>
      <c r="J14" s="81"/>
      <c r="K14" s="81"/>
      <c r="L14" s="81"/>
      <c r="M14" s="81"/>
      <c r="N14" s="81"/>
      <c r="O14" s="81"/>
      <c r="P14" s="81"/>
      <c r="Q14" s="81"/>
      <c r="R14" s="81"/>
      <c r="S14" s="81"/>
      <c r="T14" s="81"/>
      <c r="U14" s="81"/>
    </row>
    <row r="15" spans="1:21">
      <c r="A15" s="98"/>
      <c r="B15" s="98"/>
      <c r="C15" s="98" t="s">
        <v>167</v>
      </c>
      <c r="D15" s="98" t="s">
        <v>233</v>
      </c>
      <c r="E15" s="81"/>
      <c r="F15" s="81"/>
      <c r="G15" s="81"/>
      <c r="H15" s="81"/>
      <c r="I15" s="81"/>
      <c r="J15" s="81"/>
      <c r="K15" s="81"/>
      <c r="L15" s="81"/>
      <c r="M15" s="81"/>
      <c r="N15" s="81"/>
      <c r="O15" s="81"/>
      <c r="P15" s="81"/>
      <c r="Q15" s="81"/>
      <c r="R15" s="81"/>
      <c r="S15" s="81"/>
      <c r="T15" s="81"/>
      <c r="U15" s="81"/>
    </row>
    <row r="16" spans="1:21">
      <c r="A16" s="98"/>
      <c r="B16" s="98"/>
      <c r="C16" s="98"/>
      <c r="D16" s="98"/>
      <c r="E16" s="81"/>
      <c r="F16" s="81"/>
      <c r="G16" s="81"/>
      <c r="H16" s="81"/>
      <c r="I16" s="81"/>
      <c r="J16" s="81"/>
      <c r="K16" s="81"/>
      <c r="L16" s="81"/>
      <c r="M16" s="81"/>
      <c r="N16" s="81"/>
      <c r="O16" s="81"/>
    </row>
    <row r="17" spans="1:15">
      <c r="A17" s="98"/>
      <c r="B17" s="98"/>
      <c r="C17" s="98"/>
      <c r="D17" s="98"/>
      <c r="E17" s="81"/>
      <c r="F17" s="81"/>
      <c r="G17" s="81"/>
      <c r="H17" s="81"/>
      <c r="I17" s="81"/>
      <c r="J17" s="81"/>
      <c r="K17" s="81"/>
      <c r="L17" s="81"/>
      <c r="M17" s="81"/>
      <c r="N17" s="81"/>
      <c r="O17" s="81"/>
    </row>
    <row r="18" spans="1:15">
      <c r="A18" s="98"/>
      <c r="B18" s="102"/>
      <c r="C18" s="102"/>
      <c r="D18" s="102"/>
      <c r="E18" s="81"/>
      <c r="F18" s="81"/>
      <c r="G18" s="81"/>
      <c r="H18" s="81"/>
      <c r="I18" s="81"/>
      <c r="J18" s="81"/>
      <c r="K18" s="81"/>
      <c r="L18" s="81"/>
      <c r="M18" s="81"/>
      <c r="N18" s="81"/>
      <c r="O18" s="81"/>
    </row>
    <row r="19" spans="1:15">
      <c r="A19" s="98"/>
      <c r="B19" s="102"/>
      <c r="C19" s="102"/>
      <c r="D19" s="102"/>
      <c r="E19" s="81"/>
      <c r="F19" s="81"/>
      <c r="G19" s="81"/>
      <c r="H19" s="81"/>
      <c r="I19" s="81"/>
      <c r="J19" s="81"/>
      <c r="K19" s="81"/>
      <c r="L19" s="81"/>
      <c r="M19" s="81"/>
      <c r="N19" s="81"/>
      <c r="O19" s="81"/>
    </row>
    <row r="20" spans="1:15">
      <c r="A20" s="98"/>
      <c r="B20" s="102"/>
      <c r="C20" s="102"/>
      <c r="D20" s="102"/>
      <c r="E20" s="81"/>
      <c r="F20" s="81"/>
      <c r="G20" s="81"/>
      <c r="H20" s="81"/>
      <c r="I20" s="81"/>
      <c r="J20" s="81"/>
      <c r="K20" s="81"/>
      <c r="L20" s="81"/>
      <c r="M20" s="81"/>
      <c r="N20" s="81"/>
      <c r="O20" s="81"/>
    </row>
    <row r="21" spans="1:15">
      <c r="A21" s="98"/>
      <c r="B21" s="102"/>
      <c r="C21" s="102"/>
      <c r="D21" s="102"/>
      <c r="E21" s="81"/>
      <c r="F21" s="81"/>
      <c r="G21" s="81"/>
      <c r="H21" s="81"/>
      <c r="I21" s="81"/>
      <c r="J21" s="81"/>
      <c r="K21" s="81"/>
      <c r="L21" s="81"/>
      <c r="M21" s="81"/>
      <c r="N21" s="81"/>
      <c r="O21" s="81"/>
    </row>
    <row r="22" spans="1:15" ht="20.25">
      <c r="A22" s="98"/>
      <c r="B22" s="98"/>
      <c r="C22" s="100"/>
      <c r="D22" s="100"/>
      <c r="E22" s="81"/>
      <c r="F22" s="81"/>
      <c r="G22" s="81"/>
      <c r="H22" s="81"/>
      <c r="I22" s="81"/>
      <c r="J22" s="81"/>
      <c r="K22" s="81"/>
      <c r="L22" s="81"/>
      <c r="M22" s="81"/>
      <c r="N22" s="81"/>
      <c r="O22" s="81"/>
    </row>
    <row r="23" spans="1:15" ht="20.25">
      <c r="A23" s="98"/>
      <c r="B23" s="98"/>
      <c r="C23" s="100"/>
      <c r="D23" s="100"/>
      <c r="E23" s="81"/>
      <c r="F23" s="81"/>
      <c r="G23" s="81"/>
      <c r="H23" s="81"/>
      <c r="I23" s="81"/>
      <c r="J23" s="81"/>
      <c r="K23" s="81"/>
      <c r="L23" s="81"/>
      <c r="M23" s="81"/>
      <c r="N23" s="81"/>
      <c r="O23" s="81"/>
    </row>
    <row r="24" spans="1:15" ht="20.25">
      <c r="A24" s="98"/>
      <c r="B24" s="98"/>
      <c r="C24" s="100"/>
      <c r="D24" s="100"/>
      <c r="E24" s="81"/>
      <c r="F24" s="81"/>
      <c r="G24" s="81"/>
      <c r="H24" s="81"/>
      <c r="I24" s="81"/>
      <c r="J24" s="81"/>
      <c r="K24" s="81"/>
      <c r="L24" s="81"/>
      <c r="M24" s="81"/>
      <c r="N24" s="81"/>
      <c r="O24" s="81"/>
    </row>
    <row r="25" spans="1:15" ht="20.25">
      <c r="A25" s="98"/>
      <c r="B25" s="98"/>
      <c r="C25" s="100"/>
      <c r="D25" s="100"/>
      <c r="E25" s="81"/>
      <c r="F25" s="81"/>
      <c r="G25" s="81"/>
      <c r="H25" s="81"/>
      <c r="I25" s="81"/>
      <c r="J25" s="81"/>
      <c r="K25" s="81"/>
      <c r="L25" s="81"/>
      <c r="M25" s="81"/>
      <c r="N25" s="81"/>
      <c r="O25" s="81"/>
    </row>
    <row r="26" spans="1:15" ht="20.25">
      <c r="A26" s="98"/>
      <c r="B26" s="98"/>
      <c r="C26" s="100"/>
      <c r="D26" s="100"/>
      <c r="E26" s="81"/>
      <c r="F26" s="81"/>
      <c r="G26" s="81"/>
      <c r="H26" s="81"/>
      <c r="I26" s="81"/>
      <c r="J26" s="81"/>
      <c r="K26" s="81"/>
      <c r="L26" s="81"/>
      <c r="M26" s="81"/>
      <c r="N26" s="81"/>
      <c r="O26" s="81"/>
    </row>
    <row r="27" spans="1:15" ht="20.25">
      <c r="A27" s="98"/>
      <c r="B27" s="98"/>
      <c r="C27" s="100"/>
      <c r="D27" s="100"/>
      <c r="E27" s="81"/>
      <c r="F27" s="81"/>
      <c r="G27" s="81"/>
      <c r="H27" s="81"/>
      <c r="I27" s="81"/>
      <c r="J27" s="81"/>
      <c r="K27" s="81"/>
      <c r="L27" s="81"/>
      <c r="M27" s="81"/>
      <c r="N27" s="81"/>
      <c r="O27" s="81"/>
    </row>
    <row r="28" spans="1:15" ht="20.25">
      <c r="A28" s="98"/>
      <c r="B28" s="98"/>
      <c r="C28" s="100"/>
      <c r="D28" s="100"/>
      <c r="E28" s="81"/>
      <c r="F28" s="81"/>
      <c r="G28" s="81"/>
      <c r="H28" s="81"/>
      <c r="I28" s="81"/>
      <c r="J28" s="81"/>
      <c r="K28" s="81"/>
      <c r="L28" s="81"/>
      <c r="M28" s="81"/>
      <c r="N28" s="81"/>
      <c r="O28" s="81"/>
    </row>
    <row r="29" spans="1:15" ht="20.25">
      <c r="A29" s="98"/>
      <c r="B29" s="98"/>
      <c r="C29" s="100"/>
      <c r="D29" s="100"/>
      <c r="E29" s="81"/>
      <c r="F29" s="81"/>
      <c r="G29" s="81"/>
      <c r="H29" s="81"/>
      <c r="I29" s="81"/>
      <c r="J29" s="81"/>
      <c r="K29" s="81"/>
      <c r="L29" s="81"/>
      <c r="M29" s="81"/>
      <c r="N29" s="81"/>
      <c r="O29" s="81"/>
    </row>
    <row r="30" spans="1:15" ht="20.25">
      <c r="A30" s="98"/>
      <c r="B30" s="98"/>
      <c r="C30" s="100"/>
      <c r="D30" s="100"/>
      <c r="E30" s="81"/>
      <c r="F30" s="81"/>
      <c r="G30" s="81"/>
      <c r="H30" s="81"/>
      <c r="I30" s="81"/>
      <c r="J30" s="81"/>
      <c r="K30" s="81"/>
      <c r="L30" s="81"/>
      <c r="M30" s="81"/>
      <c r="N30" s="81"/>
      <c r="O30" s="81"/>
    </row>
    <row r="31" spans="1:15" ht="20.25">
      <c r="A31" s="98"/>
      <c r="B31" s="98"/>
      <c r="C31" s="100"/>
      <c r="D31" s="100"/>
      <c r="E31" s="81"/>
      <c r="F31" s="81"/>
      <c r="G31" s="81"/>
      <c r="H31" s="81"/>
      <c r="I31" s="81"/>
      <c r="J31" s="81"/>
      <c r="K31" s="81"/>
      <c r="L31" s="81"/>
      <c r="M31" s="81"/>
      <c r="N31" s="81"/>
      <c r="O31" s="81"/>
    </row>
    <row r="32" spans="1:15" ht="20.25">
      <c r="A32" s="98"/>
      <c r="B32" s="98"/>
      <c r="C32" s="100"/>
      <c r="D32" s="100"/>
      <c r="E32" s="81"/>
      <c r="F32" s="81"/>
      <c r="G32" s="81"/>
      <c r="H32" s="81"/>
      <c r="I32" s="81"/>
      <c r="J32" s="81"/>
      <c r="K32" s="81"/>
      <c r="L32" s="81"/>
      <c r="M32" s="81"/>
      <c r="N32" s="81"/>
      <c r="O32" s="81"/>
    </row>
    <row r="33" spans="1:15" ht="20.25">
      <c r="A33" s="98"/>
      <c r="B33" s="98"/>
      <c r="C33" s="100"/>
      <c r="D33" s="100"/>
      <c r="E33" s="81"/>
      <c r="F33" s="81"/>
      <c r="G33" s="81"/>
      <c r="H33" s="81"/>
      <c r="I33" s="81"/>
      <c r="J33" s="81"/>
      <c r="K33" s="81"/>
      <c r="L33" s="81"/>
      <c r="M33" s="81"/>
      <c r="N33" s="81"/>
      <c r="O33" s="81"/>
    </row>
    <row r="34" spans="1:15" ht="20.25">
      <c r="A34" s="98"/>
      <c r="B34" s="98"/>
      <c r="C34" s="100"/>
      <c r="D34" s="100"/>
      <c r="E34" s="81"/>
      <c r="F34" s="81"/>
      <c r="G34" s="81"/>
      <c r="H34" s="81"/>
      <c r="I34" s="81"/>
      <c r="J34" s="81"/>
      <c r="K34" s="81"/>
      <c r="L34" s="81"/>
      <c r="M34" s="81"/>
      <c r="N34" s="81"/>
      <c r="O34" s="81"/>
    </row>
    <row r="35" spans="1:15" ht="20.25">
      <c r="A35" s="98"/>
      <c r="B35" s="98"/>
      <c r="C35" s="100"/>
      <c r="D35" s="100"/>
      <c r="E35" s="81"/>
      <c r="F35" s="81"/>
      <c r="G35" s="81"/>
      <c r="H35" s="81"/>
      <c r="I35" s="81"/>
      <c r="J35" s="81"/>
      <c r="K35" s="81"/>
      <c r="L35" s="81"/>
      <c r="M35" s="81"/>
      <c r="N35" s="81"/>
      <c r="O35" s="81"/>
    </row>
    <row r="36" spans="1:15" ht="20.25">
      <c r="A36" s="98"/>
      <c r="B36" s="98"/>
      <c r="C36" s="100"/>
      <c r="D36" s="100"/>
      <c r="E36" s="81"/>
      <c r="F36" s="81"/>
      <c r="G36" s="81"/>
      <c r="H36" s="81"/>
      <c r="I36" s="81"/>
      <c r="J36" s="81"/>
      <c r="K36" s="81"/>
      <c r="L36" s="81"/>
      <c r="M36" s="81"/>
      <c r="N36" s="81"/>
      <c r="O36" s="81"/>
    </row>
    <row r="37" spans="1:15" ht="20.25">
      <c r="A37" s="98"/>
      <c r="B37" s="98"/>
      <c r="C37" s="100"/>
      <c r="D37" s="100"/>
      <c r="E37" s="81"/>
      <c r="F37" s="81"/>
      <c r="G37" s="81"/>
      <c r="H37" s="81"/>
      <c r="I37" s="81"/>
      <c r="J37" s="81"/>
      <c r="K37" s="81"/>
      <c r="L37" s="81"/>
      <c r="M37" s="81"/>
      <c r="N37" s="81"/>
      <c r="O37" s="81"/>
    </row>
    <row r="38" spans="1:15" ht="20.25">
      <c r="A38" s="98"/>
      <c r="B38" s="98"/>
      <c r="C38" s="100"/>
      <c r="D38" s="100"/>
      <c r="E38" s="81"/>
      <c r="F38" s="81"/>
      <c r="G38" s="81"/>
      <c r="H38" s="81"/>
      <c r="I38" s="81"/>
      <c r="J38" s="81"/>
      <c r="K38" s="81"/>
      <c r="L38" s="81"/>
      <c r="M38" s="81"/>
      <c r="N38" s="81"/>
      <c r="O38" s="81"/>
    </row>
    <row r="39" spans="1:15" ht="20.25">
      <c r="A39" s="98"/>
      <c r="B39" s="98"/>
      <c r="C39" s="100"/>
      <c r="D39" s="100"/>
      <c r="E39" s="81"/>
      <c r="F39" s="81"/>
      <c r="G39" s="81"/>
      <c r="H39" s="81"/>
      <c r="I39" s="81"/>
      <c r="J39" s="81"/>
      <c r="K39" s="81"/>
      <c r="L39" s="81"/>
      <c r="M39" s="81"/>
      <c r="N39" s="81"/>
      <c r="O39" s="81"/>
    </row>
    <row r="40" spans="1:15" ht="20.25">
      <c r="A40" s="98"/>
      <c r="B40" s="98"/>
      <c r="C40" s="100"/>
      <c r="D40" s="100"/>
      <c r="E40" s="81"/>
      <c r="F40" s="81"/>
      <c r="G40" s="81"/>
      <c r="H40" s="81"/>
      <c r="I40" s="81"/>
      <c r="J40" s="81"/>
      <c r="K40" s="81"/>
      <c r="L40" s="81"/>
      <c r="M40" s="81"/>
      <c r="N40" s="81"/>
      <c r="O40" s="81"/>
    </row>
    <row r="41" spans="1:15" ht="20.25">
      <c r="A41" s="98"/>
      <c r="B41" s="98"/>
      <c r="C41" s="100"/>
      <c r="D41" s="100"/>
      <c r="E41" s="81"/>
      <c r="F41" s="81"/>
      <c r="G41" s="81"/>
      <c r="H41" s="81"/>
      <c r="I41" s="81"/>
      <c r="J41" s="81"/>
      <c r="K41" s="81"/>
      <c r="L41" s="81"/>
      <c r="M41" s="81"/>
      <c r="N41" s="81"/>
      <c r="O41" s="81"/>
    </row>
    <row r="42" spans="1:15" ht="20.25">
      <c r="A42" s="98"/>
      <c r="B42" s="98"/>
      <c r="C42" s="100"/>
      <c r="D42" s="100"/>
      <c r="E42" s="81"/>
      <c r="F42" s="81"/>
      <c r="G42" s="81"/>
      <c r="H42" s="81"/>
      <c r="I42" s="81"/>
      <c r="J42" s="81"/>
      <c r="K42" s="81"/>
      <c r="L42" s="81"/>
      <c r="M42" s="81"/>
      <c r="N42" s="81"/>
      <c r="O42" s="81"/>
    </row>
    <row r="43" spans="1:15" ht="20.25">
      <c r="A43" s="98"/>
      <c r="B43" s="98"/>
      <c r="C43" s="100"/>
      <c r="D43" s="100"/>
      <c r="E43" s="81"/>
      <c r="F43" s="81"/>
      <c r="G43" s="81"/>
      <c r="H43" s="81"/>
      <c r="I43" s="81"/>
      <c r="J43" s="81"/>
      <c r="K43" s="81"/>
      <c r="L43" s="81"/>
      <c r="M43" s="81"/>
      <c r="N43" s="81"/>
      <c r="O43" s="81"/>
    </row>
    <row r="44" spans="1:15" ht="20.25">
      <c r="A44" s="98"/>
      <c r="B44" s="98"/>
      <c r="C44" s="100"/>
      <c r="D44" s="100"/>
      <c r="E44" s="81"/>
      <c r="F44" s="81"/>
      <c r="G44" s="81"/>
      <c r="H44" s="81"/>
      <c r="I44" s="81"/>
      <c r="J44" s="81"/>
      <c r="K44" s="81"/>
      <c r="L44" s="81"/>
      <c r="M44" s="81"/>
      <c r="N44" s="81"/>
      <c r="O44" s="81"/>
    </row>
    <row r="45" spans="1:15" ht="20.25">
      <c r="A45" s="98"/>
      <c r="B45" s="98"/>
      <c r="C45" s="100"/>
      <c r="D45" s="100"/>
      <c r="E45" s="81"/>
      <c r="F45" s="81"/>
      <c r="G45" s="81"/>
      <c r="H45" s="81"/>
      <c r="I45" s="81"/>
      <c r="J45" s="81"/>
      <c r="K45" s="81"/>
      <c r="L45" s="81"/>
      <c r="M45" s="81"/>
      <c r="N45" s="81"/>
      <c r="O45" s="81"/>
    </row>
    <row r="46" spans="1:15" ht="20.25">
      <c r="A46" s="98"/>
      <c r="B46" s="98"/>
      <c r="C46" s="100"/>
      <c r="D46" s="100"/>
      <c r="E46" s="81"/>
      <c r="F46" s="81"/>
      <c r="G46" s="81"/>
      <c r="H46" s="81"/>
      <c r="I46" s="81"/>
      <c r="J46" s="81"/>
      <c r="K46" s="81"/>
      <c r="L46" s="81"/>
      <c r="M46" s="81"/>
      <c r="N46" s="81"/>
      <c r="O46" s="81"/>
    </row>
    <row r="47" spans="1:15" ht="20.25">
      <c r="A47" s="98"/>
      <c r="B47" s="98"/>
      <c r="C47" s="100"/>
      <c r="D47" s="100"/>
      <c r="E47" s="81"/>
      <c r="F47" s="81"/>
      <c r="G47" s="81"/>
      <c r="H47" s="81"/>
      <c r="I47" s="81"/>
      <c r="J47" s="81"/>
      <c r="K47" s="81"/>
      <c r="L47" s="81"/>
      <c r="M47" s="81"/>
      <c r="N47" s="81"/>
      <c r="O47" s="81"/>
    </row>
    <row r="48" spans="1:15" ht="20.25">
      <c r="A48" s="98"/>
      <c r="B48" s="98"/>
      <c r="C48" s="100"/>
      <c r="D48" s="100"/>
      <c r="E48" s="81"/>
      <c r="F48" s="81"/>
      <c r="G48" s="81"/>
      <c r="H48" s="81"/>
      <c r="I48" s="81"/>
      <c r="J48" s="81"/>
      <c r="K48" s="81"/>
      <c r="L48" s="81"/>
      <c r="M48" s="81"/>
      <c r="N48" s="81"/>
      <c r="O48" s="81"/>
    </row>
    <row r="49" spans="1:15" ht="20.25">
      <c r="A49" s="98"/>
      <c r="B49" s="98"/>
      <c r="C49" s="100"/>
      <c r="D49" s="100"/>
      <c r="E49" s="81"/>
      <c r="F49" s="81"/>
      <c r="G49" s="81"/>
      <c r="H49" s="81"/>
      <c r="I49" s="81"/>
      <c r="J49" s="81"/>
      <c r="K49" s="81"/>
      <c r="L49" s="81"/>
      <c r="M49" s="81"/>
      <c r="N49" s="81"/>
      <c r="O49" s="81"/>
    </row>
    <row r="50" spans="1:15" ht="20.25">
      <c r="A50" s="98"/>
      <c r="B50" s="98"/>
      <c r="C50" s="100"/>
      <c r="D50" s="100"/>
      <c r="E50" s="81"/>
      <c r="F50" s="81"/>
      <c r="G50" s="81"/>
      <c r="H50" s="81"/>
      <c r="I50" s="81"/>
      <c r="J50" s="81"/>
      <c r="K50" s="81"/>
      <c r="L50" s="81"/>
      <c r="M50" s="81"/>
      <c r="N50" s="81"/>
      <c r="O50" s="81"/>
    </row>
    <row r="51" spans="1:15" ht="20.25">
      <c r="A51" s="98"/>
      <c r="B51" s="98"/>
      <c r="C51" s="100"/>
      <c r="D51" s="100"/>
      <c r="E51" s="81"/>
      <c r="F51" s="81"/>
      <c r="G51" s="81"/>
      <c r="H51" s="81"/>
      <c r="I51" s="81"/>
      <c r="J51" s="81"/>
      <c r="K51" s="81"/>
      <c r="L51" s="81"/>
      <c r="M51" s="81"/>
      <c r="N51" s="81"/>
      <c r="O51" s="81"/>
    </row>
    <row r="52" spans="1:15" ht="20.25">
      <c r="A52" s="98"/>
      <c r="B52" s="22"/>
      <c r="C52" s="32"/>
      <c r="D52" s="32"/>
    </row>
    <row r="53" spans="1:15" ht="20.25">
      <c r="A53" s="98"/>
      <c r="B53" s="22"/>
      <c r="C53" s="32"/>
      <c r="D53" s="32"/>
    </row>
    <row r="54" spans="1:15" ht="20.25">
      <c r="A54" s="98"/>
      <c r="B54" s="22"/>
      <c r="C54" s="32"/>
      <c r="D54" s="32"/>
    </row>
    <row r="55" spans="1:15" ht="20.25">
      <c r="A55" s="98"/>
      <c r="B55" s="22"/>
      <c r="C55" s="32"/>
      <c r="D55" s="32"/>
    </row>
    <row r="56" spans="1:15" ht="20.25">
      <c r="A56" s="98"/>
      <c r="B56" s="22"/>
      <c r="C56" s="32"/>
      <c r="D56" s="32"/>
    </row>
    <row r="57" spans="1:15" ht="20.25">
      <c r="A57" s="98"/>
      <c r="B57" s="22"/>
      <c r="C57" s="32"/>
      <c r="D57" s="32"/>
    </row>
    <row r="58" spans="1:15" ht="20.25">
      <c r="A58" s="98"/>
      <c r="B58" s="22"/>
      <c r="C58" s="32"/>
      <c r="D58" s="32"/>
    </row>
    <row r="59" spans="1:15" ht="20.25">
      <c r="A59" s="98"/>
      <c r="B59" s="22"/>
      <c r="C59" s="32"/>
      <c r="D59" s="32"/>
    </row>
    <row r="60" spans="1:15" ht="20.25">
      <c r="A60" s="98"/>
      <c r="B60" s="22"/>
      <c r="C60" s="32"/>
      <c r="D60" s="32"/>
    </row>
    <row r="61" spans="1:15" ht="20.25">
      <c r="A61" s="98"/>
      <c r="B61" s="22"/>
      <c r="C61" s="32"/>
      <c r="D61" s="32"/>
    </row>
    <row r="62" spans="1:15" ht="20.25">
      <c r="A62" s="98"/>
      <c r="B62" s="22"/>
      <c r="C62" s="32"/>
      <c r="D62" s="32"/>
    </row>
    <row r="63" spans="1:15" ht="20.25">
      <c r="A63" s="98"/>
      <c r="B63" s="22"/>
      <c r="C63" s="32"/>
      <c r="D63" s="32"/>
    </row>
    <row r="64" spans="1:15" ht="20.25">
      <c r="A64" s="98"/>
      <c r="B64" s="22"/>
      <c r="C64" s="32"/>
      <c r="D64" s="32"/>
    </row>
    <row r="65" spans="1:4" ht="20.25">
      <c r="A65" s="98"/>
      <c r="B65" s="22"/>
      <c r="C65" s="32"/>
      <c r="D65" s="32"/>
    </row>
    <row r="66" spans="1:4" ht="20.25">
      <c r="A66" s="98"/>
      <c r="B66" s="22"/>
      <c r="C66" s="32"/>
      <c r="D66" s="32"/>
    </row>
    <row r="67" spans="1:4" ht="20.25">
      <c r="A67" s="98"/>
      <c r="B67" s="22"/>
      <c r="C67" s="32"/>
      <c r="D67" s="32"/>
    </row>
    <row r="68" spans="1:4" ht="20.25">
      <c r="A68" s="98"/>
      <c r="B68" s="22"/>
      <c r="C68" s="32"/>
      <c r="D68" s="32"/>
    </row>
    <row r="69" spans="1:4" ht="20.25">
      <c r="A69" s="98"/>
      <c r="B69" s="22"/>
      <c r="C69" s="32"/>
      <c r="D69" s="32"/>
    </row>
    <row r="70" spans="1:4" ht="20.25">
      <c r="A70" s="98"/>
      <c r="B70" s="22"/>
      <c r="C70" s="32"/>
      <c r="D70" s="32"/>
    </row>
    <row r="71" spans="1:4" ht="20.25">
      <c r="A71" s="98"/>
      <c r="B71" s="22"/>
      <c r="C71" s="32"/>
      <c r="D71" s="32"/>
    </row>
    <row r="72" spans="1:4" ht="20.25">
      <c r="A72" s="98"/>
      <c r="B72" s="22"/>
      <c r="C72" s="32"/>
      <c r="D72" s="32"/>
    </row>
    <row r="73" spans="1:4" ht="20.25">
      <c r="A73" s="98"/>
      <c r="B73" s="22"/>
      <c r="C73" s="32"/>
      <c r="D73" s="32"/>
    </row>
    <row r="74" spans="1:4" ht="20.25">
      <c r="A74" s="98"/>
      <c r="B74" s="22"/>
      <c r="C74" s="32"/>
      <c r="D74" s="32"/>
    </row>
    <row r="75" spans="1:4" ht="20.25">
      <c r="A75" s="98"/>
      <c r="B75" s="22"/>
      <c r="C75" s="32"/>
      <c r="D75" s="32"/>
    </row>
    <row r="76" spans="1:4" ht="20.25">
      <c r="A76" s="98"/>
      <c r="B76" s="22"/>
      <c r="C76" s="32"/>
      <c r="D76" s="32"/>
    </row>
    <row r="77" spans="1:4" ht="20.25">
      <c r="A77" s="98"/>
      <c r="B77" s="22"/>
      <c r="C77" s="32"/>
      <c r="D77" s="32"/>
    </row>
    <row r="78" spans="1:4" ht="20.25">
      <c r="A78" s="98"/>
      <c r="B78" s="22"/>
      <c r="C78" s="32"/>
      <c r="D78" s="32"/>
    </row>
    <row r="79" spans="1:4" ht="20.25">
      <c r="A79" s="98"/>
      <c r="B79" s="22"/>
      <c r="C79" s="32"/>
      <c r="D79" s="32"/>
    </row>
    <row r="80" spans="1:4" ht="20.25">
      <c r="A80" s="98"/>
      <c r="B80" s="22"/>
      <c r="C80" s="32"/>
      <c r="D80" s="32"/>
    </row>
    <row r="81" spans="1:4" ht="20.25">
      <c r="A81" s="98"/>
      <c r="B81" s="22"/>
      <c r="C81" s="32"/>
      <c r="D81" s="32"/>
    </row>
    <row r="82" spans="1:4" ht="20.25">
      <c r="A82" s="98"/>
      <c r="B82" s="22"/>
      <c r="C82" s="32"/>
      <c r="D82" s="32"/>
    </row>
    <row r="83" spans="1:4" ht="20.25">
      <c r="A83" s="98"/>
      <c r="B83" s="22"/>
      <c r="C83" s="32"/>
      <c r="D83" s="32"/>
    </row>
    <row r="84" spans="1:4" ht="20.25">
      <c r="A84" s="98"/>
      <c r="B84" s="22"/>
      <c r="C84" s="32"/>
      <c r="D84" s="32"/>
    </row>
    <row r="85" spans="1:4" ht="20.25">
      <c r="A85" s="98"/>
      <c r="B85" s="22"/>
      <c r="C85" s="32"/>
      <c r="D85" s="32"/>
    </row>
    <row r="86" spans="1:4" ht="20.25">
      <c r="A86" s="98"/>
      <c r="B86" s="22"/>
      <c r="C86" s="32"/>
      <c r="D86" s="32"/>
    </row>
    <row r="87" spans="1:4" ht="20.25">
      <c r="A87" s="98"/>
      <c r="B87" s="22"/>
      <c r="C87" s="32"/>
      <c r="D87" s="32"/>
    </row>
    <row r="88" spans="1:4" ht="20.25">
      <c r="A88" s="98"/>
      <c r="B88" s="22"/>
      <c r="C88" s="32"/>
      <c r="D88" s="32"/>
    </row>
    <row r="89" spans="1:4" ht="20.25">
      <c r="A89" s="98"/>
      <c r="B89" s="22"/>
      <c r="C89" s="32"/>
      <c r="D89" s="32"/>
    </row>
    <row r="90" spans="1:4" ht="20.25">
      <c r="A90" s="98"/>
      <c r="B90" s="22"/>
      <c r="C90" s="32"/>
      <c r="D90" s="32"/>
    </row>
    <row r="91" spans="1:4" ht="20.25">
      <c r="A91" s="98"/>
      <c r="B91" s="22"/>
      <c r="C91" s="32"/>
      <c r="D91" s="32"/>
    </row>
    <row r="92" spans="1:4" ht="20.25">
      <c r="A92" s="98"/>
      <c r="B92" s="22"/>
      <c r="C92" s="32"/>
      <c r="D92" s="32"/>
    </row>
    <row r="93" spans="1:4" ht="20.25">
      <c r="A93" s="98"/>
      <c r="B93" s="22"/>
      <c r="C93" s="32"/>
      <c r="D93" s="32"/>
    </row>
    <row r="94" spans="1:4" ht="20.25">
      <c r="A94" s="98"/>
      <c r="B94" s="22"/>
      <c r="C94" s="32"/>
      <c r="D94" s="32"/>
    </row>
    <row r="95" spans="1:4" ht="20.25">
      <c r="A95" s="98"/>
      <c r="B95" s="22"/>
      <c r="C95" s="32"/>
      <c r="D95" s="32"/>
    </row>
    <row r="96" spans="1:4" ht="20.25">
      <c r="A96" s="98"/>
      <c r="B96" s="22"/>
      <c r="C96" s="32"/>
      <c r="D96" s="32"/>
    </row>
    <row r="97" spans="1:4" ht="20.25">
      <c r="A97" s="98"/>
      <c r="B97" s="22"/>
      <c r="C97" s="32"/>
      <c r="D97" s="32"/>
    </row>
    <row r="98" spans="1:4" ht="20.25">
      <c r="A98" s="98"/>
      <c r="B98" s="22"/>
      <c r="C98" s="32"/>
      <c r="D98" s="32"/>
    </row>
    <row r="99" spans="1:4" ht="20.25">
      <c r="A99" s="98"/>
      <c r="B99" s="22"/>
      <c r="C99" s="32"/>
      <c r="D99" s="32"/>
    </row>
    <row r="100" spans="1:4" ht="20.25">
      <c r="A100" s="98"/>
      <c r="B100" s="22"/>
      <c r="C100" s="32"/>
      <c r="D100" s="32"/>
    </row>
    <row r="101" spans="1:4" ht="20.25">
      <c r="A101" s="98"/>
      <c r="B101" s="22"/>
      <c r="C101" s="32"/>
      <c r="D101" s="32"/>
    </row>
    <row r="102" spans="1:4" ht="20.25">
      <c r="A102" s="98"/>
      <c r="B102" s="22"/>
      <c r="C102" s="32"/>
      <c r="D102" s="32"/>
    </row>
    <row r="103" spans="1:4" ht="20.25">
      <c r="A103" s="98"/>
      <c r="B103" s="22"/>
      <c r="C103" s="32"/>
      <c r="D103" s="32"/>
    </row>
    <row r="104" spans="1:4" ht="20.25">
      <c r="A104" s="98"/>
      <c r="B104" s="22"/>
      <c r="C104" s="32"/>
      <c r="D104" s="32"/>
    </row>
    <row r="105" spans="1:4" ht="20.25">
      <c r="A105" s="98"/>
      <c r="B105" s="22"/>
      <c r="C105" s="32"/>
      <c r="D105" s="32"/>
    </row>
    <row r="106" spans="1:4" ht="20.25">
      <c r="A106" s="98"/>
      <c r="B106" s="22"/>
      <c r="C106" s="32"/>
      <c r="D106" s="32"/>
    </row>
    <row r="107" spans="1:4" ht="20.25">
      <c r="A107" s="98"/>
      <c r="B107" s="22"/>
      <c r="C107" s="32"/>
      <c r="D107" s="32"/>
    </row>
    <row r="108" spans="1:4" ht="20.25">
      <c r="A108" s="98"/>
      <c r="B108" s="22"/>
      <c r="C108" s="32"/>
      <c r="D108" s="32"/>
    </row>
    <row r="109" spans="1:4" ht="20.25">
      <c r="A109" s="98"/>
      <c r="B109" s="22"/>
      <c r="C109" s="32"/>
      <c r="D109" s="32"/>
    </row>
    <row r="110" spans="1:4" ht="20.25">
      <c r="A110" s="98"/>
      <c r="B110" s="22"/>
      <c r="C110" s="32"/>
      <c r="D110" s="32"/>
    </row>
    <row r="111" spans="1:4" ht="20.25">
      <c r="A111" s="98"/>
      <c r="B111" s="22"/>
      <c r="C111" s="32"/>
      <c r="D111" s="32"/>
    </row>
    <row r="112" spans="1:4" ht="20.25">
      <c r="A112" s="98"/>
      <c r="B112" s="22"/>
      <c r="C112" s="32"/>
      <c r="D112" s="32"/>
    </row>
    <row r="113" spans="1:4" ht="20.25">
      <c r="A113" s="98"/>
      <c r="B113" s="22"/>
      <c r="C113" s="32"/>
      <c r="D113" s="32"/>
    </row>
    <row r="114" spans="1:4" ht="20.25">
      <c r="A114" s="98"/>
      <c r="B114" s="22"/>
      <c r="C114" s="32"/>
      <c r="D114" s="32"/>
    </row>
    <row r="115" spans="1:4" ht="20.25">
      <c r="A115" s="98"/>
      <c r="B115" s="22"/>
      <c r="C115" s="32"/>
      <c r="D115" s="32"/>
    </row>
    <row r="116" spans="1:4" ht="20.25">
      <c r="A116" s="98"/>
      <c r="B116" s="22"/>
      <c r="C116" s="32"/>
      <c r="D116" s="32"/>
    </row>
    <row r="117" spans="1:4" ht="20.25">
      <c r="A117" s="98"/>
      <c r="B117" s="22"/>
      <c r="C117" s="32"/>
      <c r="D117" s="32"/>
    </row>
    <row r="118" spans="1:4" ht="20.25">
      <c r="A118" s="98"/>
      <c r="B118" s="22"/>
      <c r="C118" s="32"/>
      <c r="D118" s="32"/>
    </row>
    <row r="119" spans="1:4" ht="20.25">
      <c r="A119" s="98"/>
      <c r="B119" s="22"/>
      <c r="C119" s="32"/>
      <c r="D119" s="32"/>
    </row>
    <row r="120" spans="1:4" ht="20.25">
      <c r="A120" s="98"/>
      <c r="B120" s="22"/>
      <c r="C120" s="32"/>
      <c r="D120" s="32"/>
    </row>
    <row r="121" spans="1:4" ht="20.25">
      <c r="A121" s="98"/>
      <c r="B121" s="22"/>
      <c r="C121" s="32"/>
      <c r="D121" s="32"/>
    </row>
    <row r="122" spans="1:4" ht="20.25">
      <c r="A122" s="98"/>
      <c r="B122" s="22"/>
      <c r="C122" s="32"/>
      <c r="D122" s="32"/>
    </row>
    <row r="123" spans="1:4" ht="20.25">
      <c r="A123" s="98"/>
      <c r="B123" s="22"/>
      <c r="C123" s="32"/>
      <c r="D123" s="32"/>
    </row>
    <row r="124" spans="1:4" ht="20.25">
      <c r="A124" s="98"/>
      <c r="B124" s="22"/>
      <c r="C124" s="32"/>
      <c r="D124" s="32"/>
    </row>
    <row r="125" spans="1:4" ht="20.25">
      <c r="A125" s="98"/>
      <c r="B125" s="22"/>
      <c r="C125" s="32"/>
      <c r="D125" s="32"/>
    </row>
    <row r="126" spans="1:4" ht="20.25">
      <c r="A126" s="98"/>
      <c r="B126" s="22"/>
      <c r="C126" s="32"/>
      <c r="D126" s="32"/>
    </row>
    <row r="127" spans="1:4" ht="20.25">
      <c r="A127" s="98"/>
      <c r="B127" s="22"/>
      <c r="C127" s="32"/>
      <c r="D127" s="32"/>
    </row>
    <row r="128" spans="1:4" ht="20.25">
      <c r="A128" s="98"/>
      <c r="B128" s="22"/>
      <c r="C128" s="32"/>
      <c r="D128" s="32"/>
    </row>
    <row r="129" spans="1:4" ht="20.25">
      <c r="A129" s="98"/>
      <c r="B129" s="22"/>
      <c r="C129" s="32"/>
      <c r="D129" s="32"/>
    </row>
    <row r="130" spans="1:4" ht="20.25">
      <c r="A130" s="98"/>
      <c r="B130" s="22"/>
      <c r="C130" s="32"/>
      <c r="D130" s="32"/>
    </row>
    <row r="131" spans="1:4" ht="20.25">
      <c r="A131" s="98"/>
      <c r="B131" s="22"/>
      <c r="C131" s="32"/>
      <c r="D131" s="32"/>
    </row>
    <row r="132" spans="1:4" ht="20.25">
      <c r="A132" s="98"/>
      <c r="B132" s="22"/>
      <c r="C132" s="32"/>
      <c r="D132" s="32"/>
    </row>
    <row r="133" spans="1:4" ht="20.25">
      <c r="A133" s="98"/>
      <c r="B133" s="22"/>
      <c r="C133" s="32"/>
      <c r="D133" s="32"/>
    </row>
    <row r="134" spans="1:4" ht="20.25">
      <c r="A134" s="98"/>
      <c r="B134" s="22"/>
      <c r="C134" s="32"/>
      <c r="D134" s="32"/>
    </row>
    <row r="135" spans="1:4" ht="20.25">
      <c r="A135" s="98"/>
      <c r="B135" s="22"/>
      <c r="C135" s="32"/>
      <c r="D135" s="32"/>
    </row>
    <row r="136" spans="1:4" ht="20.25">
      <c r="A136" s="98"/>
      <c r="B136" s="22"/>
      <c r="C136" s="32"/>
      <c r="D136" s="32"/>
    </row>
    <row r="137" spans="1:4" ht="20.25">
      <c r="A137" s="98"/>
      <c r="B137" s="22"/>
      <c r="C137" s="32"/>
      <c r="D137" s="32"/>
    </row>
    <row r="138" spans="1:4" ht="20.25">
      <c r="A138" s="98"/>
      <c r="B138" s="22"/>
      <c r="C138" s="32"/>
      <c r="D138" s="32"/>
    </row>
    <row r="139" spans="1:4" ht="20.25">
      <c r="A139" s="98"/>
      <c r="B139" s="22"/>
      <c r="C139" s="32"/>
      <c r="D139" s="32"/>
    </row>
    <row r="140" spans="1:4" ht="20.25">
      <c r="A140" s="98"/>
      <c r="B140" s="22"/>
      <c r="C140" s="32"/>
      <c r="D140" s="32"/>
    </row>
    <row r="141" spans="1:4" ht="20.25">
      <c r="A141" s="98"/>
      <c r="B141" s="22"/>
      <c r="C141" s="32"/>
      <c r="D141" s="32"/>
    </row>
    <row r="142" spans="1:4" ht="20.25">
      <c r="A142" s="98"/>
      <c r="B142" s="22"/>
      <c r="C142" s="32"/>
      <c r="D142" s="32"/>
    </row>
    <row r="143" spans="1:4" ht="20.25">
      <c r="A143" s="98"/>
      <c r="B143" s="22"/>
      <c r="C143" s="32"/>
      <c r="D143" s="32"/>
    </row>
    <row r="144" spans="1:4" ht="20.25">
      <c r="A144" s="98"/>
      <c r="B144" s="22"/>
      <c r="C144" s="32"/>
      <c r="D144" s="32"/>
    </row>
    <row r="145" spans="1:4" ht="20.25">
      <c r="A145" s="98"/>
      <c r="B145" s="22"/>
      <c r="C145" s="32"/>
      <c r="D145" s="32"/>
    </row>
    <row r="146" spans="1:4" ht="20.25">
      <c r="A146" s="98"/>
      <c r="B146" s="22"/>
      <c r="C146" s="32"/>
      <c r="D146" s="32"/>
    </row>
    <row r="147" spans="1:4" ht="20.25">
      <c r="A147" s="98"/>
      <c r="B147" s="22"/>
      <c r="C147" s="32"/>
      <c r="D147" s="32"/>
    </row>
    <row r="148" spans="1:4" ht="20.25">
      <c r="A148" s="98"/>
      <c r="B148" s="22"/>
      <c r="C148" s="32"/>
      <c r="D148" s="32"/>
    </row>
    <row r="149" spans="1:4" ht="20.25">
      <c r="A149" s="98"/>
      <c r="B149" s="22"/>
      <c r="C149" s="32"/>
      <c r="D149" s="32"/>
    </row>
    <row r="150" spans="1:4" ht="20.25">
      <c r="A150" s="98"/>
      <c r="B150" s="22"/>
      <c r="C150" s="32"/>
      <c r="D150" s="32"/>
    </row>
    <row r="151" spans="1:4" ht="20.25">
      <c r="A151" s="98"/>
      <c r="B151" s="22"/>
      <c r="C151" s="32"/>
      <c r="D151" s="32"/>
    </row>
    <row r="152" spans="1:4" ht="20.25">
      <c r="A152" s="98"/>
      <c r="B152" s="22"/>
      <c r="C152" s="32"/>
      <c r="D152" s="32"/>
    </row>
    <row r="153" spans="1:4" ht="20.25">
      <c r="A153" s="98"/>
      <c r="B153" s="22"/>
      <c r="C153" s="32"/>
      <c r="D153" s="32"/>
    </row>
    <row r="154" spans="1:4" ht="20.25">
      <c r="A154" s="98"/>
      <c r="B154" s="22"/>
      <c r="C154" s="32"/>
      <c r="D154" s="32"/>
    </row>
    <row r="155" spans="1:4" ht="20.25">
      <c r="A155" s="98"/>
      <c r="B155" s="22"/>
      <c r="C155" s="32"/>
      <c r="D155" s="32"/>
    </row>
    <row r="156" spans="1:4" ht="20.25">
      <c r="A156" s="98"/>
      <c r="B156" s="22"/>
      <c r="C156" s="32"/>
      <c r="D156" s="32"/>
    </row>
    <row r="157" spans="1:4" ht="20.25">
      <c r="A157" s="98"/>
      <c r="B157" s="22"/>
      <c r="C157" s="32"/>
      <c r="D157" s="32"/>
    </row>
    <row r="158" spans="1:4" ht="20.25">
      <c r="A158" s="98"/>
      <c r="B158" s="22"/>
      <c r="C158" s="32"/>
      <c r="D158" s="32"/>
    </row>
    <row r="159" spans="1:4" ht="20.25">
      <c r="A159" s="98"/>
      <c r="B159" s="22"/>
      <c r="C159" s="32"/>
      <c r="D159" s="32"/>
    </row>
    <row r="160" spans="1:4" ht="20.25">
      <c r="A160" s="98"/>
      <c r="B160" s="22"/>
      <c r="C160" s="32"/>
      <c r="D160" s="32"/>
    </row>
    <row r="161" spans="1:4" ht="20.25">
      <c r="A161" s="98"/>
      <c r="B161" s="22"/>
      <c r="C161" s="32"/>
      <c r="D161" s="32"/>
    </row>
    <row r="162" spans="1:4" ht="20.25">
      <c r="A162" s="98"/>
      <c r="B162" s="22"/>
      <c r="C162" s="32"/>
      <c r="D162" s="32"/>
    </row>
    <row r="163" spans="1:4" ht="20.25">
      <c r="A163" s="98"/>
      <c r="B163" s="22"/>
      <c r="C163" s="32"/>
      <c r="D163" s="32"/>
    </row>
    <row r="164" spans="1:4" ht="20.25">
      <c r="A164" s="98"/>
      <c r="B164" s="22"/>
      <c r="C164" s="32"/>
      <c r="D164" s="32"/>
    </row>
    <row r="165" spans="1:4" ht="20.25">
      <c r="A165" s="98"/>
      <c r="B165" s="22"/>
      <c r="C165" s="32"/>
      <c r="D165" s="32"/>
    </row>
    <row r="166" spans="1:4" ht="20.25">
      <c r="A166" s="98"/>
      <c r="B166" s="22"/>
      <c r="C166" s="32"/>
      <c r="D166" s="32"/>
    </row>
    <row r="167" spans="1:4" ht="20.25">
      <c r="A167" s="98"/>
      <c r="B167" s="22"/>
      <c r="C167" s="32"/>
      <c r="D167" s="32"/>
    </row>
    <row r="168" spans="1:4" ht="20.25">
      <c r="A168" s="98"/>
      <c r="B168" s="22"/>
      <c r="C168" s="32"/>
      <c r="D168" s="32"/>
    </row>
    <row r="169" spans="1:4" ht="20.25">
      <c r="A169" s="98"/>
      <c r="B169" s="22"/>
      <c r="C169" s="32"/>
      <c r="D169" s="32"/>
    </row>
    <row r="170" spans="1:4" ht="20.25">
      <c r="A170" s="98"/>
      <c r="B170" s="22"/>
      <c r="C170" s="32"/>
      <c r="D170" s="32"/>
    </row>
    <row r="171" spans="1:4" ht="20.25">
      <c r="A171" s="98"/>
      <c r="B171" s="22"/>
      <c r="C171" s="32"/>
      <c r="D171" s="32"/>
    </row>
    <row r="172" spans="1:4" ht="20.25">
      <c r="A172" s="98"/>
      <c r="B172" s="22"/>
      <c r="C172" s="32"/>
      <c r="D172" s="32"/>
    </row>
    <row r="173" spans="1:4" ht="20.25">
      <c r="A173" s="98"/>
      <c r="B173" s="22"/>
      <c r="C173" s="32"/>
      <c r="D173" s="32"/>
    </row>
    <row r="174" spans="1:4" ht="20.25">
      <c r="A174" s="98"/>
      <c r="B174" s="22"/>
      <c r="C174" s="32"/>
      <c r="D174" s="32"/>
    </row>
    <row r="175" spans="1:4" ht="20.25">
      <c r="A175" s="98"/>
      <c r="B175" s="22"/>
      <c r="C175" s="32"/>
      <c r="D175" s="32"/>
    </row>
    <row r="176" spans="1:4" ht="20.25">
      <c r="A176" s="98"/>
      <c r="B176" s="22"/>
      <c r="C176" s="32"/>
      <c r="D176" s="32"/>
    </row>
    <row r="177" spans="1:4" ht="20.25">
      <c r="A177" s="98"/>
      <c r="B177" s="22"/>
      <c r="C177" s="32"/>
      <c r="D177" s="32"/>
    </row>
    <row r="178" spans="1:4" ht="20.25">
      <c r="A178" s="98"/>
      <c r="B178" s="22"/>
      <c r="C178" s="32"/>
      <c r="D178" s="32"/>
    </row>
    <row r="179" spans="1:4" ht="20.25">
      <c r="A179" s="98"/>
      <c r="B179" s="22"/>
      <c r="C179" s="32"/>
      <c r="D179" s="32"/>
    </row>
    <row r="180" spans="1:4" ht="20.25">
      <c r="A180" s="98"/>
      <c r="B180" s="22"/>
      <c r="C180" s="32"/>
      <c r="D180" s="32"/>
    </row>
    <row r="181" spans="1:4" ht="20.25">
      <c r="A181" s="98"/>
      <c r="B181" s="22"/>
      <c r="C181" s="32"/>
      <c r="D181" s="32"/>
    </row>
    <row r="182" spans="1:4" ht="20.25">
      <c r="A182" s="98"/>
      <c r="B182" s="22"/>
      <c r="C182" s="32"/>
      <c r="D182" s="32"/>
    </row>
    <row r="183" spans="1:4" ht="20.25">
      <c r="A183" s="98"/>
      <c r="B183" s="22"/>
      <c r="C183" s="32"/>
      <c r="D183" s="32"/>
    </row>
    <row r="184" spans="1:4" ht="20.25">
      <c r="A184" s="98"/>
      <c r="B184" s="22"/>
      <c r="C184" s="32"/>
      <c r="D184" s="32"/>
    </row>
    <row r="185" spans="1:4" ht="20.25">
      <c r="A185" s="98"/>
      <c r="B185" s="22"/>
      <c r="C185" s="32"/>
      <c r="D185" s="32"/>
    </row>
    <row r="186" spans="1:4" ht="20.25">
      <c r="A186" s="98"/>
      <c r="B186" s="22"/>
      <c r="C186" s="32"/>
      <c r="D186" s="32"/>
    </row>
    <row r="187" spans="1:4" ht="20.25">
      <c r="A187" s="98"/>
      <c r="B187" s="22"/>
      <c r="C187" s="32"/>
      <c r="D187" s="32"/>
    </row>
    <row r="188" spans="1:4" ht="20.25">
      <c r="A188" s="98"/>
      <c r="B188" s="22"/>
      <c r="C188" s="32"/>
      <c r="D188" s="32"/>
    </row>
    <row r="189" spans="1:4" ht="20.25">
      <c r="A189" s="98"/>
      <c r="B189" s="22"/>
      <c r="C189" s="32"/>
      <c r="D189" s="32"/>
    </row>
    <row r="190" spans="1:4" ht="20.25">
      <c r="A190" s="98"/>
      <c r="B190" s="22"/>
      <c r="C190" s="32"/>
      <c r="D190" s="32"/>
    </row>
    <row r="191" spans="1:4" ht="20.25">
      <c r="A191" s="98"/>
      <c r="B191" s="22"/>
      <c r="C191" s="32"/>
      <c r="D191" s="32"/>
    </row>
    <row r="192" spans="1:4" ht="20.25">
      <c r="A192" s="98"/>
      <c r="B192" s="22"/>
      <c r="C192" s="32"/>
      <c r="D192" s="32"/>
    </row>
    <row r="193" spans="1:4" ht="20.25">
      <c r="A193" s="98"/>
      <c r="B193" s="22"/>
      <c r="C193" s="32"/>
      <c r="D193" s="32"/>
    </row>
    <row r="194" spans="1:4" ht="20.25">
      <c r="A194" s="98"/>
      <c r="B194" s="22"/>
      <c r="C194" s="32"/>
      <c r="D194" s="32"/>
    </row>
    <row r="195" spans="1:4" ht="20.25">
      <c r="A195" s="98"/>
      <c r="B195" s="22"/>
      <c r="C195" s="32"/>
      <c r="D195" s="32"/>
    </row>
    <row r="196" spans="1:4" ht="20.25">
      <c r="A196" s="98"/>
      <c r="B196" s="22"/>
      <c r="C196" s="32"/>
      <c r="D196" s="32"/>
    </row>
    <row r="197" spans="1:4" ht="20.25">
      <c r="A197" s="98"/>
      <c r="B197" s="22"/>
      <c r="C197" s="32"/>
      <c r="D197" s="32"/>
    </row>
    <row r="198" spans="1:4" ht="20.25">
      <c r="A198" s="98"/>
      <c r="B198" s="22"/>
      <c r="C198" s="32"/>
      <c r="D198" s="32"/>
    </row>
    <row r="199" spans="1:4" ht="20.25">
      <c r="A199" s="98"/>
      <c r="B199" s="22"/>
      <c r="C199" s="32"/>
      <c r="D199" s="32"/>
    </row>
    <row r="200" spans="1:4" ht="20.25">
      <c r="A200" s="98"/>
      <c r="B200" s="22"/>
      <c r="C200" s="32"/>
      <c r="D200" s="32"/>
    </row>
    <row r="201" spans="1:4" ht="20.25">
      <c r="A201" s="98"/>
      <c r="B201" s="22"/>
      <c r="C201" s="32"/>
      <c r="D201" s="32"/>
    </row>
    <row r="202" spans="1:4" ht="20.25">
      <c r="A202" s="98"/>
      <c r="B202" s="22"/>
      <c r="C202" s="32"/>
      <c r="D202" s="32"/>
    </row>
    <row r="203" spans="1:4" ht="20.25">
      <c r="A203" s="98"/>
      <c r="B203" s="22"/>
      <c r="C203" s="32"/>
      <c r="D203" s="32"/>
    </row>
    <row r="204" spans="1:4" ht="20.25">
      <c r="A204" s="98"/>
      <c r="B204" s="22"/>
      <c r="C204" s="32"/>
      <c r="D204" s="32"/>
    </row>
    <row r="205" spans="1:4" ht="20.25">
      <c r="A205" s="98"/>
      <c r="B205" s="22"/>
      <c r="C205" s="32"/>
      <c r="D205" s="32"/>
    </row>
    <row r="206" spans="1:4" ht="20.25">
      <c r="A206" s="98"/>
      <c r="B206" s="22"/>
      <c r="C206" s="32"/>
      <c r="D206" s="32"/>
    </row>
    <row r="207" spans="1:4" ht="20.25">
      <c r="A207" s="98"/>
      <c r="B207" s="22"/>
      <c r="C207" s="32"/>
      <c r="D207" s="32"/>
    </row>
    <row r="208" spans="1:4">
      <c r="A208" s="81"/>
      <c r="B208" s="22"/>
      <c r="C208" s="22"/>
      <c r="D208" s="22"/>
    </row>
    <row r="209" spans="1:8" ht="20.25">
      <c r="A209" s="81"/>
      <c r="B209" s="28" t="s">
        <v>234</v>
      </c>
      <c r="C209" s="28" t="s">
        <v>235</v>
      </c>
      <c r="D209" s="31" t="s">
        <v>234</v>
      </c>
      <c r="E209" s="31" t="s">
        <v>235</v>
      </c>
    </row>
    <row r="210" spans="1:8" ht="21">
      <c r="A210" s="81"/>
      <c r="B210" s="29" t="s">
        <v>236</v>
      </c>
      <c r="C210" s="29" t="s">
        <v>237</v>
      </c>
      <c r="D210" t="s">
        <v>236</v>
      </c>
      <c r="F210" t="str">
        <f>IF(NOT(ISBLANK(D210)),D210,IF(NOT(ISBLANK(E210)),"     "&amp;E210,FALSE))</f>
        <v>Afectación Económica o presupuestal</v>
      </c>
      <c r="G210" t="s">
        <v>236</v>
      </c>
      <c r="H210" t="str">
        <f>IF(NOT(ISERROR(MATCH(G210,_xlfn.ANCHORARRAY(B221),0))),F223&amp;"Por favor no seleccionar los criterios de impacto",G210)</f>
        <v>❌Por favor no seleccionar los criterios de impacto</v>
      </c>
    </row>
    <row r="211" spans="1:8" ht="21">
      <c r="A211" s="81"/>
      <c r="B211" s="29" t="s">
        <v>236</v>
      </c>
      <c r="C211" s="29" t="s">
        <v>211</v>
      </c>
      <c r="E211" t="s">
        <v>237</v>
      </c>
      <c r="F211" t="str">
        <f t="shared" ref="F211:F221" si="0">IF(NOT(ISBLANK(D211)),D211,IF(NOT(ISBLANK(E211)),"     "&amp;E211,FALSE))</f>
        <v xml:space="preserve">     Afectación menor a 10 SMLMV .</v>
      </c>
    </row>
    <row r="212" spans="1:8" ht="21">
      <c r="A212" s="81"/>
      <c r="B212" s="29" t="s">
        <v>236</v>
      </c>
      <c r="C212" s="29" t="s">
        <v>214</v>
      </c>
      <c r="E212" t="s">
        <v>211</v>
      </c>
      <c r="F212" t="str">
        <f t="shared" si="0"/>
        <v xml:space="preserve">     Entre 10 y 50 SMLMV </v>
      </c>
    </row>
    <row r="213" spans="1:8" ht="21">
      <c r="A213" s="81"/>
      <c r="B213" s="29" t="s">
        <v>236</v>
      </c>
      <c r="C213" s="29" t="s">
        <v>218</v>
      </c>
      <c r="E213" t="s">
        <v>214</v>
      </c>
      <c r="F213" t="str">
        <f t="shared" si="0"/>
        <v xml:space="preserve">     Entre 50 y 100 SMLMV </v>
      </c>
    </row>
    <row r="214" spans="1:8" ht="21">
      <c r="A214" s="81"/>
      <c r="B214" s="29" t="s">
        <v>236</v>
      </c>
      <c r="C214" s="29" t="s">
        <v>222</v>
      </c>
      <c r="E214" t="s">
        <v>218</v>
      </c>
      <c r="F214" t="str">
        <f t="shared" si="0"/>
        <v xml:space="preserve">     Entre 100 y 500 SMLMV </v>
      </c>
    </row>
    <row r="215" spans="1:8" ht="21">
      <c r="A215" s="81"/>
      <c r="B215" s="29" t="s">
        <v>204</v>
      </c>
      <c r="C215" s="29" t="s">
        <v>208</v>
      </c>
      <c r="E215" t="s">
        <v>222</v>
      </c>
      <c r="F215" t="str">
        <f t="shared" si="0"/>
        <v xml:space="preserve">     Mayor a 500 SMLMV </v>
      </c>
    </row>
    <row r="216" spans="1:8" ht="21">
      <c r="A216" s="81"/>
      <c r="B216" s="29" t="s">
        <v>204</v>
      </c>
      <c r="C216" s="29" t="s">
        <v>212</v>
      </c>
      <c r="D216" t="s">
        <v>204</v>
      </c>
      <c r="F216" t="str">
        <f t="shared" si="0"/>
        <v>Pérdida Reputacional</v>
      </c>
    </row>
    <row r="217" spans="1:8" ht="21">
      <c r="A217" s="81"/>
      <c r="B217" s="29" t="s">
        <v>204</v>
      </c>
      <c r="C217" s="29" t="s">
        <v>215</v>
      </c>
      <c r="E217" t="s">
        <v>208</v>
      </c>
      <c r="F217" t="str">
        <f t="shared" si="0"/>
        <v xml:space="preserve">     El riesgo afecta la imagen de alguna área de la organización</v>
      </c>
    </row>
    <row r="218" spans="1:8" ht="21">
      <c r="A218" s="81"/>
      <c r="B218" s="29" t="s">
        <v>204</v>
      </c>
      <c r="C218" s="29" t="s">
        <v>219</v>
      </c>
      <c r="E218" t="s">
        <v>212</v>
      </c>
      <c r="F218" t="str">
        <f t="shared" si="0"/>
        <v xml:space="preserve">     El riesgo afecta la imagen de la entidad internamente, de conocimiento general, nivel interno, de junta dircetiva y accionistas y/o de provedores</v>
      </c>
    </row>
    <row r="219" spans="1:8" ht="21">
      <c r="A219" s="81"/>
      <c r="B219" s="29" t="s">
        <v>204</v>
      </c>
      <c r="C219" s="29" t="s">
        <v>223</v>
      </c>
      <c r="E219" t="s">
        <v>215</v>
      </c>
      <c r="F219" t="str">
        <f t="shared" si="0"/>
        <v xml:space="preserve">     El riesgo afecta la imagen de la entidad con algunos usuarios de relevancia frente al logro de los objetivos</v>
      </c>
    </row>
    <row r="220" spans="1:8">
      <c r="A220" s="81"/>
      <c r="B220" s="30"/>
      <c r="C220" s="30"/>
      <c r="E220" t="s">
        <v>219</v>
      </c>
      <c r="F220" t="str">
        <f t="shared" si="0"/>
        <v xml:space="preserve">     El riesgo afecta la imagen de de la entidad con efecto publicitario sostenido a nivel de sector administrativo, nivel departamental o municipal</v>
      </c>
    </row>
    <row r="221" spans="1:8">
      <c r="A221" s="81"/>
      <c r="B221" s="30" t="str" cm="1">
        <f t="array" ref="B221:B223">_xlfn.UNIQUE(Tabla1[[#All],[Criterios]])</f>
        <v>Criterios</v>
      </c>
      <c r="C221" s="30"/>
      <c r="E221" t="s">
        <v>223</v>
      </c>
      <c r="F221" t="str">
        <f t="shared" si="0"/>
        <v xml:space="preserve">     El riesgo afecta la imagen de la entidad a nivel nacional, con efecto publicitarios sostenible a nivel país</v>
      </c>
    </row>
    <row r="222" spans="1:8">
      <c r="A222" s="81"/>
      <c r="B222" s="30" t="str">
        <v>Afectación Económica o presupuestal</v>
      </c>
      <c r="C222" s="30"/>
    </row>
    <row r="223" spans="1:8">
      <c r="B223" s="30" t="str">
        <v>Pérdida Reputacional</v>
      </c>
      <c r="C223" s="30"/>
      <c r="F223" s="33" t="s">
        <v>238</v>
      </c>
    </row>
    <row r="224" spans="1:8">
      <c r="B224" s="21"/>
      <c r="C224" s="21"/>
      <c r="F224" s="33" t="s">
        <v>239</v>
      </c>
    </row>
    <row r="225" spans="2:4">
      <c r="B225" s="21"/>
      <c r="C225" s="21"/>
    </row>
    <row r="226" spans="2:4">
      <c r="B226" s="21"/>
      <c r="C226" s="21"/>
    </row>
    <row r="227" spans="2:4">
      <c r="B227" s="21"/>
      <c r="C227" s="21"/>
      <c r="D227" s="21"/>
    </row>
    <row r="228" spans="2:4">
      <c r="B228" s="21"/>
      <c r="C228" s="21"/>
      <c r="D228" s="21"/>
    </row>
    <row r="229" spans="2:4">
      <c r="B229" s="21"/>
      <c r="C229" s="21"/>
      <c r="D229" s="21"/>
    </row>
    <row r="230" spans="2:4">
      <c r="B230" s="21"/>
      <c r="C230" s="21"/>
      <c r="D230" s="21"/>
    </row>
    <row r="231" spans="2:4">
      <c r="B231" s="21"/>
      <c r="C231" s="21"/>
      <c r="D231" s="21"/>
    </row>
    <row r="232" spans="2:4">
      <c r="B232" s="21"/>
      <c r="C232" s="21"/>
      <c r="D232" s="21"/>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D9" sqref="D9:D10"/>
    </sheetView>
  </sheetViews>
  <sheetFormatPr defaultColWidth="14.28515625" defaultRowHeight="12.75"/>
  <cols>
    <col min="1" max="2" width="14.28515625" style="83"/>
    <col min="3" max="3" width="17" style="83" customWidth="1"/>
    <col min="4" max="4" width="14.28515625" style="83"/>
    <col min="5" max="5" width="46" style="83" customWidth="1"/>
    <col min="6" max="16384" width="14.28515625" style="83"/>
  </cols>
  <sheetData>
    <row r="1" spans="2:6" ht="24" customHeight="1" thickBot="1">
      <c r="B1" s="549" t="s">
        <v>240</v>
      </c>
      <c r="C1" s="550"/>
      <c r="D1" s="550"/>
      <c r="E1" s="550"/>
      <c r="F1" s="551"/>
    </row>
    <row r="2" spans="2:6" ht="16.5" thickBot="1">
      <c r="B2" s="84"/>
      <c r="C2" s="84"/>
      <c r="D2" s="84"/>
      <c r="E2" s="84"/>
      <c r="F2" s="84"/>
    </row>
    <row r="3" spans="2:6" ht="16.5" thickBot="1">
      <c r="B3" s="553" t="s">
        <v>241</v>
      </c>
      <c r="C3" s="554"/>
      <c r="D3" s="554"/>
      <c r="E3" s="96" t="s">
        <v>242</v>
      </c>
      <c r="F3" s="97" t="s">
        <v>243</v>
      </c>
    </row>
    <row r="4" spans="2:6" ht="31.5">
      <c r="B4" s="555" t="s">
        <v>244</v>
      </c>
      <c r="C4" s="557" t="s">
        <v>142</v>
      </c>
      <c r="D4" s="85" t="s">
        <v>245</v>
      </c>
      <c r="E4" s="86" t="s">
        <v>246</v>
      </c>
      <c r="F4" s="87">
        <v>0.25</v>
      </c>
    </row>
    <row r="5" spans="2:6" ht="47.25">
      <c r="B5" s="556"/>
      <c r="C5" s="558"/>
      <c r="D5" s="88" t="s">
        <v>155</v>
      </c>
      <c r="E5" s="89" t="s">
        <v>247</v>
      </c>
      <c r="F5" s="90">
        <v>0.15</v>
      </c>
    </row>
    <row r="6" spans="2:6" ht="47.25">
      <c r="B6" s="556"/>
      <c r="C6" s="558"/>
      <c r="D6" s="88" t="s">
        <v>248</v>
      </c>
      <c r="E6" s="89" t="s">
        <v>249</v>
      </c>
      <c r="F6" s="90">
        <v>0.1</v>
      </c>
    </row>
    <row r="7" spans="2:6" ht="63">
      <c r="B7" s="556"/>
      <c r="C7" s="558" t="s">
        <v>143</v>
      </c>
      <c r="D7" s="88" t="s">
        <v>250</v>
      </c>
      <c r="E7" s="89" t="s">
        <v>251</v>
      </c>
      <c r="F7" s="90">
        <v>0.25</v>
      </c>
    </row>
    <row r="8" spans="2:6" ht="31.5">
      <c r="B8" s="556"/>
      <c r="C8" s="558"/>
      <c r="D8" s="88" t="s">
        <v>156</v>
      </c>
      <c r="E8" s="89" t="s">
        <v>252</v>
      </c>
      <c r="F8" s="90">
        <v>0.15</v>
      </c>
    </row>
    <row r="9" spans="2:6" ht="47.25">
      <c r="B9" s="556" t="s">
        <v>253</v>
      </c>
      <c r="C9" s="558" t="s">
        <v>145</v>
      </c>
      <c r="D9" s="88" t="s">
        <v>157</v>
      </c>
      <c r="E9" s="89" t="s">
        <v>254</v>
      </c>
      <c r="F9" s="91" t="s">
        <v>255</v>
      </c>
    </row>
    <row r="10" spans="2:6" ht="63">
      <c r="B10" s="556"/>
      <c r="C10" s="558"/>
      <c r="D10" s="88" t="s">
        <v>256</v>
      </c>
      <c r="E10" s="89" t="s">
        <v>257</v>
      </c>
      <c r="F10" s="91" t="s">
        <v>255</v>
      </c>
    </row>
    <row r="11" spans="2:6" ht="47.25">
      <c r="B11" s="556"/>
      <c r="C11" s="558" t="s">
        <v>146</v>
      </c>
      <c r="D11" s="88" t="s">
        <v>158</v>
      </c>
      <c r="E11" s="89" t="s">
        <v>258</v>
      </c>
      <c r="F11" s="91" t="s">
        <v>255</v>
      </c>
    </row>
    <row r="12" spans="2:6" ht="47.25">
      <c r="B12" s="556"/>
      <c r="C12" s="558"/>
      <c r="D12" s="88" t="s">
        <v>259</v>
      </c>
      <c r="E12" s="89" t="s">
        <v>260</v>
      </c>
      <c r="F12" s="91" t="s">
        <v>255</v>
      </c>
    </row>
    <row r="13" spans="2:6" ht="31.5">
      <c r="B13" s="556"/>
      <c r="C13" s="558" t="s">
        <v>147</v>
      </c>
      <c r="D13" s="88" t="s">
        <v>159</v>
      </c>
      <c r="E13" s="89" t="s">
        <v>261</v>
      </c>
      <c r="F13" s="91" t="s">
        <v>255</v>
      </c>
    </row>
    <row r="14" spans="2:6" ht="32.25" thickBot="1">
      <c r="B14" s="559"/>
      <c r="C14" s="560"/>
      <c r="D14" s="92" t="s">
        <v>262</v>
      </c>
      <c r="E14" s="93" t="s">
        <v>263</v>
      </c>
      <c r="F14" s="94" t="s">
        <v>255</v>
      </c>
    </row>
    <row r="15" spans="2:6" ht="49.5" customHeight="1">
      <c r="B15" s="552" t="s">
        <v>264</v>
      </c>
      <c r="C15" s="552"/>
      <c r="D15" s="552"/>
      <c r="E15" s="552"/>
      <c r="F15" s="552"/>
    </row>
    <row r="16" spans="2:6" ht="27" customHeight="1">
      <c r="B16" s="9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defaultColWidth="11.42578125" defaultRowHeight="15"/>
  <sheetData>
    <row r="2" spans="2:5">
      <c r="B2" t="s">
        <v>265</v>
      </c>
      <c r="E2" t="s">
        <v>163</v>
      </c>
    </row>
    <row r="3" spans="2:5">
      <c r="B3" t="s">
        <v>266</v>
      </c>
      <c r="E3" t="s">
        <v>267</v>
      </c>
    </row>
    <row r="4" spans="2:5">
      <c r="B4" t="s">
        <v>268</v>
      </c>
      <c r="E4" t="s">
        <v>148</v>
      </c>
    </row>
    <row r="5" spans="2:5">
      <c r="B5" t="s">
        <v>160</v>
      </c>
    </row>
    <row r="8" spans="2:5">
      <c r="B8" t="s">
        <v>269</v>
      </c>
    </row>
    <row r="9" spans="2:5">
      <c r="B9" t="s">
        <v>270</v>
      </c>
    </row>
    <row r="10" spans="2:5">
      <c r="B10" t="s">
        <v>271</v>
      </c>
    </row>
    <row r="13" spans="2:5">
      <c r="B13" t="s">
        <v>272</v>
      </c>
    </row>
    <row r="14" spans="2:5">
      <c r="B14" t="s">
        <v>152</v>
      </c>
    </row>
    <row r="15" spans="2:5">
      <c r="B15" t="s">
        <v>273</v>
      </c>
    </row>
    <row r="16" spans="2:5">
      <c r="B16" t="s">
        <v>274</v>
      </c>
    </row>
    <row r="17" spans="2:2">
      <c r="B17" t="s">
        <v>275</v>
      </c>
    </row>
    <row r="18" spans="2:2">
      <c r="B18" t="s">
        <v>276</v>
      </c>
    </row>
    <row r="19" spans="2:2">
      <c r="B19" t="s">
        <v>277</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Hewlett-Packard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Sandra Yanneth Holguin Martinez</cp:lastModifiedBy>
  <cp:revision/>
  <dcterms:created xsi:type="dcterms:W3CDTF">2020-03-24T23:12:47Z</dcterms:created>
  <dcterms:modified xsi:type="dcterms:W3CDTF">2021-10-20T15:29:34Z</dcterms:modified>
  <cp:category/>
  <cp:contentStatus/>
</cp:coreProperties>
</file>